
<file path=[Content_Types].xml><?xml version="1.0" encoding="utf-8"?>
<Types xmlns="http://schemas.openxmlformats.org/package/2006/content-types">
  <Default Extension="jpg" ContentType="image/jp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01"/>
  <workbookPr/>
  <mc:AlternateContent xmlns:mc="http://schemas.openxmlformats.org/markup-compatibility/2006">
    <mc:Choice Requires="x15">
      <x15ac:absPath xmlns:x15ac="http://schemas.microsoft.com/office/spreadsheetml/2010/11/ac" url="https://d.docs.live.net/fa250bc58c52278c/Desktop/"/>
    </mc:Choice>
  </mc:AlternateContent>
  <xr:revisionPtr revIDLastSave="0" documentId="8_{4D570167-8EC5-41A2-9601-46DE5A8AB1E8}" xr6:coauthVersionLast="47" xr6:coauthVersionMax="47" xr10:uidLastSave="{00000000-0000-0000-0000-000000000000}"/>
  <bookViews>
    <workbookView xWindow="-28920" yWindow="-120" windowWidth="29040" windowHeight="15720" firstSheet="2" activeTab="1" xr2:uid="{00000000-000D-0000-FFFF-FFFF00000000}"/>
  </bookViews>
  <sheets>
    <sheet name="Cover Sheet" sheetId="1" r:id="rId1"/>
    <sheet name="Contents" sheetId="2" r:id="rId2"/>
    <sheet name="Full Results" sheetId="3" r:id="rId3"/>
    <sheet name="Table 1" sheetId="4" r:id="rId4"/>
    <sheet name="Table 2" sheetId="5" r:id="rId5"/>
    <sheet name="Table 3" sheetId="6" r:id="rId6"/>
    <sheet name="Table 4" sheetId="7" r:id="rId7"/>
    <sheet name="Table 5" sheetId="8" r:id="rId8"/>
    <sheet name="Table 6" sheetId="9" r:id="rId9"/>
    <sheet name="Table 7" sheetId="10" r:id="rId10"/>
    <sheet name="Table 8" sheetId="11" r:id="rId11"/>
    <sheet name="Table 9" sheetId="12" r:id="rId12"/>
    <sheet name="Table 10" sheetId="13" r:id="rId13"/>
    <sheet name="Table 11" sheetId="14" r:id="rId14"/>
    <sheet name="Table 12" sheetId="15" r:id="rId15"/>
    <sheet name="Table 13" sheetId="16" r:id="rId16"/>
    <sheet name="Table 14" sheetId="17" r:id="rId17"/>
    <sheet name="Table 15" sheetId="18" r:id="rId18"/>
    <sheet name="Table 16" sheetId="19" r:id="rId19"/>
    <sheet name="Table 17" sheetId="20" r:id="rId20"/>
    <sheet name="Table 18" sheetId="21" r:id="rId21"/>
    <sheet name="Table 19" sheetId="22" r:id="rId22"/>
    <sheet name="Table 20" sheetId="23" r:id="rId23"/>
    <sheet name="Table 21" sheetId="24" r:id="rId24"/>
    <sheet name="Table 22" sheetId="25" r:id="rId25"/>
    <sheet name="Table 23" sheetId="26" r:id="rId26"/>
    <sheet name="Table 24" sheetId="27" r:id="rId27"/>
    <sheet name="Table 25" sheetId="28" r:id="rId28"/>
    <sheet name="Table 26" sheetId="29" r:id="rId29"/>
    <sheet name="Table 27" sheetId="30" r:id="rId30"/>
    <sheet name="Table 28" sheetId="31" r:id="rId31"/>
    <sheet name="Table 29" sheetId="32" r:id="rId32"/>
    <sheet name="Table 30" sheetId="33" r:id="rId33"/>
    <sheet name="Table 31" sheetId="34" r:id="rId34"/>
    <sheet name="Table 32" sheetId="35" r:id="rId35"/>
    <sheet name="Table 33" sheetId="36" r:id="rId36"/>
    <sheet name="Table 34" sheetId="37" r:id="rId37"/>
    <sheet name="Table 35" sheetId="38" r:id="rId38"/>
    <sheet name="Table 36" sheetId="39" r:id="rId39"/>
    <sheet name="Table 37" sheetId="40" r:id="rId40"/>
    <sheet name="Table 38" sheetId="41" r:id="rId41"/>
    <sheet name="Table 39" sheetId="42" r:id="rId42"/>
    <sheet name="Table 40" sheetId="43" r:id="rId43"/>
    <sheet name="Table 41" sheetId="44" r:id="rId44"/>
    <sheet name="Table 42" sheetId="45" r:id="rId45"/>
    <sheet name="Table 43" sheetId="46" r:id="rId46"/>
    <sheet name="Table 44" sheetId="47" r:id="rId47"/>
    <sheet name="Table 45" sheetId="48" r:id="rId48"/>
    <sheet name="Table 46" sheetId="49" r:id="rId49"/>
    <sheet name="Table 47" sheetId="50" r:id="rId50"/>
    <sheet name="Table 48" sheetId="51" r:id="rId51"/>
    <sheet name="Table 49" sheetId="52" r:id="rId52"/>
    <sheet name="Table 50" sheetId="53" r:id="rId53"/>
    <sheet name="Table 51" sheetId="54" r:id="rId54"/>
    <sheet name="Table 52" sheetId="55" r:id="rId55"/>
    <sheet name="Table 53" sheetId="56" r:id="rId56"/>
    <sheet name="Table 54" sheetId="57" r:id="rId57"/>
    <sheet name="Table 55" sheetId="58" r:id="rId58"/>
    <sheet name="Table 56" sheetId="59" r:id="rId59"/>
    <sheet name="Table 57" sheetId="60" r:id="rId60"/>
    <sheet name="Table 58" sheetId="61" r:id="rId61"/>
    <sheet name="Table 59" sheetId="62" r:id="rId62"/>
    <sheet name="Table 60" sheetId="63" r:id="rId63"/>
    <sheet name="Table 61" sheetId="64" r:id="rId64"/>
    <sheet name="Table 62" sheetId="65" r:id="rId65"/>
    <sheet name="Table 63" sheetId="66" r:id="rId66"/>
    <sheet name="Table 64" sheetId="67" r:id="rId67"/>
    <sheet name="Table 65" sheetId="68" r:id="rId68"/>
    <sheet name="Table 66" sheetId="69" r:id="rId69"/>
    <sheet name="Table 67" sheetId="70" r:id="rId70"/>
    <sheet name="Table 68" sheetId="71" r:id="rId71"/>
    <sheet name="Table 69" sheetId="72" r:id="rId72"/>
    <sheet name="Table 70" sheetId="73" r:id="rId73"/>
    <sheet name="Table 71" sheetId="74" r:id="rId74"/>
    <sheet name="Table 72" sheetId="75" r:id="rId75"/>
    <sheet name="Table 73" sheetId="76" r:id="rId76"/>
    <sheet name="Table 74" sheetId="77" r:id="rId77"/>
    <sheet name="Table 75" sheetId="78" r:id="rId78"/>
    <sheet name="Table 76" sheetId="79" r:id="rId79"/>
    <sheet name="Table 77" sheetId="80" r:id="rId80"/>
    <sheet name="Table 78" sheetId="81" r:id="rId81"/>
    <sheet name="Table 79" sheetId="82" r:id="rId82"/>
    <sheet name="Table 80" sheetId="83" r:id="rId83"/>
    <sheet name="Table 81" sheetId="84" r:id="rId84"/>
    <sheet name="Table 82" sheetId="85" r:id="rId85"/>
    <sheet name="Table 83" sheetId="86" r:id="rId86"/>
    <sheet name="Table 84" sheetId="87" r:id="rId87"/>
    <sheet name="Table 85" sheetId="88" r:id="rId88"/>
    <sheet name="Table 86" sheetId="89" r:id="rId89"/>
    <sheet name="Table 87" sheetId="90" r:id="rId90"/>
    <sheet name="Table 88" sheetId="91" r:id="rId91"/>
    <sheet name="Table 89" sheetId="92" r:id="rId92"/>
    <sheet name="Table 90" sheetId="93" r:id="rId93"/>
    <sheet name="Table 91" sheetId="94" r:id="rId94"/>
    <sheet name="Table 92" sheetId="95" r:id="rId95"/>
    <sheet name="Table 93" sheetId="96" r:id="rId96"/>
    <sheet name="Table 94" sheetId="97" r:id="rId97"/>
    <sheet name="Table 95" sheetId="98" r:id="rId98"/>
    <sheet name="Table 96" sheetId="99" r:id="rId99"/>
    <sheet name="Table 97" sheetId="100" r:id="rId100"/>
    <sheet name="Table 98" sheetId="101" r:id="rId101"/>
    <sheet name="Table 99" sheetId="102" r:id="rId102"/>
    <sheet name="Table 100" sheetId="103" r:id="rId103"/>
    <sheet name="Table 101" sheetId="104" r:id="rId104"/>
    <sheet name="Table 102" sheetId="105" r:id="rId105"/>
    <sheet name="Table 103" sheetId="106" r:id="rId106"/>
    <sheet name="Table 104" sheetId="107" r:id="rId107"/>
    <sheet name="Table 105" sheetId="108" r:id="rId108"/>
    <sheet name="Table 106" sheetId="109" r:id="rId109"/>
    <sheet name="Table 107" sheetId="110" r:id="rId110"/>
    <sheet name="Table 108" sheetId="111" r:id="rId111"/>
    <sheet name="Table 109" sheetId="112" r:id="rId112"/>
    <sheet name="Table 110" sheetId="113" r:id="rId113"/>
    <sheet name="Table 111" sheetId="114" r:id="rId114"/>
    <sheet name="Table 112" sheetId="115" r:id="rId115"/>
    <sheet name="Table 113" sheetId="116" r:id="rId116"/>
    <sheet name="Table 114" sheetId="117" r:id="rId117"/>
    <sheet name="Table 115" sheetId="118" r:id="rId118"/>
    <sheet name="Table 116" sheetId="119" r:id="rId119"/>
    <sheet name="Table 117" sheetId="120" r:id="rId120"/>
    <sheet name="Table 118" sheetId="121" r:id="rId121"/>
    <sheet name="Table 119" sheetId="122" r:id="rId122"/>
    <sheet name="Table 120" sheetId="123" r:id="rId123"/>
    <sheet name="Table 121" sheetId="124" r:id="rId124"/>
    <sheet name="Table 122" sheetId="125" r:id="rId125"/>
    <sheet name="Table 123" sheetId="126" r:id="rId126"/>
    <sheet name="Table 124" sheetId="127" r:id="rId127"/>
    <sheet name="Table 125" sheetId="128" r:id="rId128"/>
    <sheet name="Table 126" sheetId="129" r:id="rId129"/>
    <sheet name="Table 127" sheetId="130" r:id="rId130"/>
    <sheet name="Table 128" sheetId="131" r:id="rId131"/>
    <sheet name="Table 129" sheetId="132" r:id="rId132"/>
    <sheet name="Table 130" sheetId="133" r:id="rId133"/>
    <sheet name="Table 131" sheetId="134" r:id="rId134"/>
    <sheet name="Table 132" sheetId="135" r:id="rId135"/>
    <sheet name="Table 133" sheetId="136" r:id="rId136"/>
    <sheet name="Table 134" sheetId="137" r:id="rId137"/>
    <sheet name="Table 135" sheetId="138" r:id="rId138"/>
    <sheet name="Table 136" sheetId="139" r:id="rId139"/>
    <sheet name="Table 137" sheetId="140" r:id="rId140"/>
    <sheet name="Table 138" sheetId="141" r:id="rId141"/>
    <sheet name="Table 139" sheetId="142" r:id="rId142"/>
    <sheet name="Table 140" sheetId="143" r:id="rId143"/>
    <sheet name="Table 141" sheetId="144" r:id="rId144"/>
    <sheet name="Table 142" sheetId="145" r:id="rId145"/>
    <sheet name="Table 143" sheetId="146" r:id="rId146"/>
    <sheet name="Table 144" sheetId="147" r:id="rId147"/>
    <sheet name="Table 145" sheetId="148" r:id="rId148"/>
    <sheet name="Table 146" sheetId="149" r:id="rId149"/>
    <sheet name="Table 147" sheetId="150" r:id="rId150"/>
    <sheet name="Table 148" sheetId="151" r:id="rId151"/>
    <sheet name="Table 149" sheetId="152" r:id="rId152"/>
    <sheet name="Table 150" sheetId="153" r:id="rId153"/>
    <sheet name="Table 151" sheetId="154" r:id="rId154"/>
    <sheet name="Table 152" sheetId="155" r:id="rId155"/>
    <sheet name="Table 153" sheetId="156" r:id="rId156"/>
    <sheet name="Table 154" sheetId="157" r:id="rId157"/>
    <sheet name="Table 155" sheetId="158" r:id="rId158"/>
    <sheet name="Table 156" sheetId="159" r:id="rId159"/>
    <sheet name="Table 157" sheetId="160" r:id="rId160"/>
    <sheet name="Table 158" sheetId="161" r:id="rId161"/>
    <sheet name="Table 159" sheetId="162" r:id="rId162"/>
    <sheet name="Table 160" sheetId="163" r:id="rId163"/>
    <sheet name="Table 161" sheetId="164" r:id="rId164"/>
    <sheet name="Table 162" sheetId="165" r:id="rId165"/>
    <sheet name="Table 163" sheetId="166" r:id="rId166"/>
    <sheet name="Table 164" sheetId="167" r:id="rId167"/>
    <sheet name="Table 165" sheetId="168" r:id="rId168"/>
    <sheet name="Table 166" sheetId="169" r:id="rId169"/>
    <sheet name="Table 167" sheetId="170" r:id="rId170"/>
    <sheet name="Table 168" sheetId="171" r:id="rId171"/>
    <sheet name="Table 169" sheetId="172" r:id="rId172"/>
    <sheet name="Table 170" sheetId="173" r:id="rId173"/>
    <sheet name="Table 171" sheetId="174" r:id="rId174"/>
    <sheet name="Table 172" sheetId="175" r:id="rId175"/>
    <sheet name="Table 173" sheetId="176" r:id="rId176"/>
    <sheet name="Table 174" sheetId="177" r:id="rId177"/>
    <sheet name="Table 175" sheetId="178" r:id="rId178"/>
    <sheet name="Table 176" sheetId="179" r:id="rId179"/>
    <sheet name="Table 177" sheetId="180" r:id="rId180"/>
    <sheet name="Table 178" sheetId="181" r:id="rId181"/>
    <sheet name="Table 179" sheetId="182" r:id="rId182"/>
    <sheet name="Table 180" sheetId="183" r:id="rId183"/>
    <sheet name="Table 181" sheetId="184" r:id="rId184"/>
    <sheet name="Table 182" sheetId="185" r:id="rId185"/>
    <sheet name="Table 183" sheetId="186" r:id="rId186"/>
    <sheet name="Table 184" sheetId="187" r:id="rId187"/>
    <sheet name="Table 185" sheetId="188" r:id="rId188"/>
    <sheet name="Table 186" sheetId="189" r:id="rId189"/>
    <sheet name="Table 187" sheetId="190" r:id="rId190"/>
    <sheet name="Table 188" sheetId="191" r:id="rId191"/>
    <sheet name="Table 189" sheetId="192" r:id="rId192"/>
    <sheet name="Table 190" sheetId="193" r:id="rId193"/>
    <sheet name="Table 191" sheetId="194" r:id="rId194"/>
    <sheet name="Table 192" sheetId="195" r:id="rId195"/>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9" i="2" l="1"/>
  <c r="D75" i="2"/>
  <c r="D71" i="2"/>
  <c r="D67" i="2"/>
  <c r="D63" i="2"/>
  <c r="D59" i="2"/>
  <c r="D55" i="2"/>
  <c r="D51" i="2"/>
  <c r="B21" i="195"/>
  <c r="B24" i="194"/>
  <c r="B29" i="193"/>
  <c r="B18" i="192"/>
  <c r="B23" i="191"/>
  <c r="B20" i="190"/>
  <c r="B22" i="189"/>
  <c r="B17" i="188"/>
  <c r="B19" i="187"/>
  <c r="B23" i="186"/>
  <c r="B23" i="185"/>
  <c r="B16" i="184"/>
  <c r="B16" i="183"/>
  <c r="B16" i="182"/>
  <c r="B16" i="181"/>
  <c r="B16" i="180"/>
  <c r="B16" i="179"/>
  <c r="B16" i="178"/>
  <c r="B16" i="177"/>
  <c r="B20" i="176"/>
  <c r="B20" i="175"/>
  <c r="B20" i="174"/>
  <c r="B20" i="173"/>
  <c r="B20" i="172"/>
  <c r="B20" i="171"/>
  <c r="B22" i="170"/>
  <c r="B22" i="169"/>
  <c r="B22" i="168"/>
  <c r="B22" i="167"/>
  <c r="B22" i="166"/>
  <c r="B22" i="165"/>
  <c r="B16" i="164"/>
  <c r="B16" i="163"/>
  <c r="B16" i="162"/>
  <c r="B16" i="161"/>
  <c r="B16" i="160"/>
  <c r="B16" i="159"/>
  <c r="B16" i="158"/>
  <c r="B16" i="157"/>
  <c r="B20" i="156"/>
  <c r="B20" i="155"/>
  <c r="B20" i="154"/>
  <c r="B20" i="153"/>
  <c r="B20" i="152"/>
  <c r="B20" i="151"/>
  <c r="B22" i="150"/>
  <c r="B22" i="149"/>
  <c r="B22" i="148"/>
  <c r="B22" i="147"/>
  <c r="B16" i="146"/>
  <c r="B16" i="145"/>
  <c r="B16" i="144"/>
  <c r="B16" i="143"/>
  <c r="B16" i="142"/>
  <c r="B16" i="141"/>
  <c r="B16" i="140"/>
  <c r="B16" i="139"/>
  <c r="B21" i="138"/>
  <c r="B21" i="137"/>
  <c r="B21" i="136"/>
  <c r="B21" i="135"/>
  <c r="B21" i="134"/>
  <c r="B21" i="133"/>
  <c r="B22" i="132"/>
  <c r="B22" i="131"/>
  <c r="B22" i="130"/>
  <c r="B22" i="129"/>
  <c r="B22" i="128"/>
  <c r="B22" i="127"/>
  <c r="B22" i="126"/>
  <c r="B22" i="125"/>
  <c r="B17" i="124"/>
  <c r="B19" i="123"/>
  <c r="B23" i="122"/>
  <c r="B22" i="121"/>
  <c r="B24" i="120"/>
  <c r="B23" i="119"/>
  <c r="B23" i="118"/>
  <c r="B24" i="117"/>
  <c r="B23" i="116"/>
  <c r="B22" i="115"/>
  <c r="B24" i="114"/>
  <c r="B22" i="113"/>
  <c r="B22" i="112"/>
  <c r="B22" i="111"/>
  <c r="B24" i="110"/>
  <c r="B23" i="109"/>
  <c r="B22" i="108"/>
  <c r="B23" i="107"/>
  <c r="B24" i="106"/>
  <c r="B23" i="105"/>
  <c r="B32" i="104"/>
  <c r="B29" i="103"/>
  <c r="B29" i="102"/>
  <c r="B29" i="101"/>
  <c r="B29" i="100"/>
  <c r="B29" i="99"/>
  <c r="B29" i="98"/>
  <c r="B29" i="97"/>
  <c r="B29" i="96"/>
  <c r="B29" i="95"/>
  <c r="B29" i="94"/>
  <c r="B29" i="93"/>
  <c r="B29" i="92"/>
  <c r="B29" i="91"/>
  <c r="B29" i="90"/>
  <c r="B29" i="89"/>
  <c r="B29" i="88"/>
  <c r="B29" i="87"/>
  <c r="B29" i="86"/>
  <c r="B18" i="85"/>
  <c r="B18" i="84"/>
  <c r="B18" i="83"/>
  <c r="B18" i="82"/>
  <c r="B18" i="81"/>
  <c r="B18" i="80"/>
  <c r="B18" i="79"/>
  <c r="B18" i="78"/>
  <c r="B22" i="77"/>
  <c r="B22" i="76"/>
  <c r="B22" i="75"/>
  <c r="B22" i="74"/>
  <c r="B22" i="73"/>
  <c r="B22" i="72"/>
  <c r="B22" i="71"/>
  <c r="B22" i="70"/>
  <c r="B22" i="69"/>
  <c r="B22" i="68"/>
  <c r="B22" i="67"/>
  <c r="B22" i="66"/>
  <c r="B22" i="65"/>
  <c r="B22" i="64"/>
  <c r="B22" i="63"/>
  <c r="B22" i="62"/>
  <c r="B22" i="61"/>
  <c r="B22" i="60"/>
  <c r="B22" i="59"/>
  <c r="B22" i="58"/>
  <c r="B22" i="57"/>
  <c r="B22" i="56"/>
  <c r="B22" i="55"/>
  <c r="B22" i="54"/>
  <c r="B22" i="53"/>
  <c r="B22" i="52"/>
  <c r="B22" i="51"/>
  <c r="B22" i="50"/>
  <c r="B22" i="49"/>
  <c r="B22" i="48"/>
  <c r="B22" i="47"/>
  <c r="B22" i="46"/>
  <c r="B22" i="45"/>
  <c r="B22" i="44"/>
  <c r="B22" i="43"/>
  <c r="B22" i="42"/>
  <c r="B22" i="41"/>
  <c r="B22" i="40"/>
  <c r="B22" i="39"/>
  <c r="B22" i="38"/>
  <c r="B17" i="37"/>
  <c r="B18" i="36"/>
  <c r="B24" i="35"/>
  <c r="B22" i="34"/>
  <c r="B22" i="33"/>
  <c r="B22" i="32"/>
  <c r="B22" i="31"/>
  <c r="B22" i="30"/>
  <c r="B22" i="29"/>
  <c r="B22" i="28"/>
  <c r="B22" i="27"/>
  <c r="B22" i="26"/>
  <c r="B22" i="25"/>
  <c r="B22" i="24"/>
  <c r="B17" i="23"/>
  <c r="B17" i="22"/>
  <c r="B22" i="21"/>
  <c r="B22" i="20"/>
  <c r="B22" i="19"/>
  <c r="B22" i="18"/>
  <c r="B22" i="17"/>
  <c r="B22" i="16"/>
  <c r="B22" i="15"/>
  <c r="B22" i="14"/>
  <c r="B16" i="13"/>
  <c r="B17" i="12"/>
  <c r="B26" i="11"/>
  <c r="B26" i="10"/>
  <c r="B17" i="9"/>
  <c r="B17" i="8"/>
  <c r="B22" i="7"/>
  <c r="B22" i="6"/>
  <c r="B22" i="5"/>
  <c r="B22" i="4"/>
  <c r="E200" i="2"/>
  <c r="D200" i="2"/>
  <c r="E199" i="2"/>
  <c r="D199" i="2"/>
  <c r="E198" i="2"/>
  <c r="D198" i="2"/>
  <c r="E197" i="2"/>
  <c r="D197" i="2"/>
  <c r="E196" i="2"/>
  <c r="D196" i="2"/>
  <c r="E195" i="2"/>
  <c r="D195" i="2"/>
  <c r="E194" i="2"/>
  <c r="D194" i="2"/>
  <c r="E193" i="2"/>
  <c r="D193" i="2"/>
  <c r="E192" i="2"/>
  <c r="D192" i="2"/>
  <c r="E191" i="2"/>
  <c r="D191" i="2"/>
  <c r="E190" i="2"/>
  <c r="D190" i="2"/>
  <c r="E189" i="2"/>
  <c r="D189" i="2"/>
  <c r="E188" i="2"/>
  <c r="D188" i="2"/>
  <c r="E187" i="2"/>
  <c r="D187" i="2"/>
  <c r="E186" i="2"/>
  <c r="D186" i="2"/>
  <c r="E185" i="2"/>
  <c r="D185" i="2"/>
  <c r="E184" i="2"/>
  <c r="D184" i="2"/>
  <c r="E183" i="2"/>
  <c r="D183" i="2"/>
  <c r="E182" i="2"/>
  <c r="D182" i="2"/>
  <c r="E181" i="2"/>
  <c r="D181" i="2"/>
  <c r="E180" i="2"/>
  <c r="D180" i="2"/>
  <c r="E179" i="2"/>
  <c r="D179" i="2"/>
  <c r="E178" i="2"/>
  <c r="D178" i="2"/>
  <c r="E177" i="2"/>
  <c r="D177" i="2"/>
  <c r="D176" i="2"/>
  <c r="E175" i="2"/>
  <c r="D175" i="2"/>
  <c r="E174" i="2"/>
  <c r="D174" i="2"/>
  <c r="E173" i="2"/>
  <c r="D173" i="2"/>
  <c r="E172" i="2"/>
  <c r="D172" i="2"/>
  <c r="E171" i="2"/>
  <c r="D171" i="2"/>
  <c r="D170" i="2"/>
  <c r="E169" i="2"/>
  <c r="D169" i="2"/>
  <c r="E168" i="2"/>
  <c r="D168" i="2"/>
  <c r="E167" i="2"/>
  <c r="D167" i="2"/>
  <c r="E166" i="2"/>
  <c r="D166" i="2"/>
  <c r="E165" i="2"/>
  <c r="D165" i="2"/>
  <c r="E164" i="2"/>
  <c r="D164" i="2"/>
  <c r="E163" i="2"/>
  <c r="D163" i="2"/>
  <c r="E162" i="2"/>
  <c r="D162" i="2"/>
  <c r="E161" i="2"/>
  <c r="D161" i="2"/>
  <c r="E160" i="2"/>
  <c r="D160" i="2"/>
  <c r="E159" i="2"/>
  <c r="D159" i="2"/>
  <c r="E158" i="2"/>
  <c r="D158" i="2"/>
  <c r="E157" i="2"/>
  <c r="D157" i="2"/>
  <c r="D156" i="2"/>
  <c r="E155" i="2"/>
  <c r="D155" i="2"/>
  <c r="E154" i="2"/>
  <c r="D154" i="2"/>
  <c r="E153" i="2"/>
  <c r="D153" i="2"/>
  <c r="D152" i="2"/>
  <c r="E151" i="2"/>
  <c r="D151" i="2"/>
  <c r="E150" i="2"/>
  <c r="D150" i="2"/>
  <c r="E149" i="2"/>
  <c r="D149" i="2"/>
  <c r="E148" i="2"/>
  <c r="D148" i="2"/>
  <c r="E147" i="2"/>
  <c r="D147" i="2"/>
  <c r="E146" i="2"/>
  <c r="D146" i="2"/>
  <c r="E145" i="2"/>
  <c r="D145" i="2"/>
  <c r="E144" i="2"/>
  <c r="D144" i="2"/>
  <c r="E143" i="2"/>
  <c r="D143" i="2"/>
  <c r="E142" i="2"/>
  <c r="D142" i="2"/>
  <c r="E141" i="2"/>
  <c r="D141" i="2"/>
  <c r="E140" i="2"/>
  <c r="D140" i="2"/>
  <c r="E139" i="2"/>
  <c r="D139" i="2"/>
  <c r="D138" i="2"/>
  <c r="E137" i="2"/>
  <c r="D137" i="2"/>
  <c r="E136" i="2"/>
  <c r="D136" i="2"/>
  <c r="E135" i="2"/>
  <c r="D135" i="2"/>
  <c r="E134" i="2"/>
  <c r="D134" i="2"/>
  <c r="D133" i="2"/>
  <c r="E132" i="2"/>
  <c r="D132" i="2"/>
  <c r="E131" i="2"/>
  <c r="D131" i="2"/>
  <c r="E130" i="2"/>
  <c r="D130" i="2"/>
  <c r="E129" i="2"/>
  <c r="D129" i="2"/>
  <c r="E128" i="2"/>
  <c r="D128" i="2"/>
  <c r="E127" i="2"/>
  <c r="D127" i="2"/>
  <c r="E126" i="2"/>
  <c r="D126" i="2"/>
  <c r="E125" i="2"/>
  <c r="D125" i="2"/>
  <c r="E124" i="2"/>
  <c r="D124" i="2"/>
  <c r="E123" i="2"/>
  <c r="D123" i="2"/>
  <c r="E122" i="2"/>
  <c r="D122" i="2"/>
  <c r="E121" i="2"/>
  <c r="D121" i="2"/>
  <c r="E120" i="2"/>
  <c r="D120" i="2"/>
  <c r="E119" i="2"/>
  <c r="D119" i="2"/>
  <c r="E118" i="2"/>
  <c r="D118" i="2"/>
  <c r="E117" i="2"/>
  <c r="D117" i="2"/>
  <c r="E116" i="2"/>
  <c r="D116" i="2"/>
  <c r="E115" i="2"/>
  <c r="D115" i="2"/>
  <c r="E114" i="2"/>
  <c r="D114" i="2"/>
  <c r="E113" i="2"/>
  <c r="D113" i="2"/>
  <c r="E112" i="2"/>
  <c r="D112" i="2"/>
  <c r="E111" i="2"/>
  <c r="D111" i="2"/>
  <c r="E110" i="2"/>
  <c r="D110" i="2"/>
  <c r="E109" i="2"/>
  <c r="D109" i="2"/>
  <c r="E108" i="2"/>
  <c r="D108" i="2"/>
  <c r="E107" i="2"/>
  <c r="D107" i="2"/>
  <c r="E106" i="2"/>
  <c r="D106" i="2"/>
  <c r="E105" i="2"/>
  <c r="D105" i="2"/>
  <c r="E104" i="2"/>
  <c r="D104" i="2"/>
  <c r="E103" i="2"/>
  <c r="D103" i="2"/>
  <c r="E102" i="2"/>
  <c r="D102" i="2"/>
  <c r="E101" i="2"/>
  <c r="D101" i="2"/>
  <c r="E100" i="2"/>
  <c r="D100" i="2"/>
  <c r="E99" i="2"/>
  <c r="D99" i="2"/>
  <c r="E98" i="2"/>
  <c r="D98" i="2"/>
  <c r="E97" i="2"/>
  <c r="D97" i="2"/>
  <c r="E96" i="2"/>
  <c r="D96" i="2"/>
  <c r="E95" i="2"/>
  <c r="D95" i="2"/>
  <c r="E94" i="2"/>
  <c r="D94" i="2"/>
  <c r="E93" i="2"/>
  <c r="D93" i="2"/>
  <c r="E92" i="2"/>
  <c r="D92" i="2"/>
  <c r="E91" i="2"/>
  <c r="D91" i="2"/>
  <c r="E90" i="2"/>
  <c r="D90" i="2"/>
  <c r="E89" i="2"/>
  <c r="D89" i="2"/>
  <c r="E88" i="2"/>
  <c r="D88" i="2"/>
  <c r="E87" i="2"/>
  <c r="D87" i="2"/>
  <c r="E86" i="2"/>
  <c r="D86" i="2"/>
  <c r="E85" i="2"/>
  <c r="D85" i="2"/>
  <c r="E84" i="2"/>
  <c r="D84" i="2"/>
  <c r="E83" i="2"/>
  <c r="D83" i="2"/>
  <c r="E82" i="2"/>
  <c r="D82" i="2"/>
  <c r="E81" i="2"/>
  <c r="D81" i="2"/>
  <c r="E80" i="2"/>
  <c r="D80" i="2"/>
  <c r="E78" i="2"/>
  <c r="D78" i="2"/>
  <c r="E77" i="2"/>
  <c r="D77" i="2"/>
  <c r="E76" i="2"/>
  <c r="D76" i="2"/>
  <c r="E74" i="2"/>
  <c r="D74" i="2"/>
  <c r="E73" i="2"/>
  <c r="D73" i="2"/>
  <c r="E72" i="2"/>
  <c r="D72" i="2"/>
  <c r="E70" i="2"/>
  <c r="D70" i="2"/>
  <c r="E69" i="2"/>
  <c r="D69" i="2"/>
  <c r="E68" i="2"/>
  <c r="D68" i="2"/>
  <c r="E66" i="2"/>
  <c r="D66" i="2"/>
  <c r="E65" i="2"/>
  <c r="D65" i="2"/>
  <c r="E64" i="2"/>
  <c r="D64" i="2"/>
  <c r="E62" i="2"/>
  <c r="D62" i="2"/>
  <c r="E61" i="2"/>
  <c r="D61" i="2"/>
  <c r="E60" i="2"/>
  <c r="D60" i="2"/>
  <c r="E58" i="2"/>
  <c r="D58" i="2"/>
  <c r="E57" i="2"/>
  <c r="D57" i="2"/>
  <c r="E56" i="2"/>
  <c r="D56" i="2"/>
  <c r="E54" i="2"/>
  <c r="D54" i="2"/>
  <c r="E53" i="2"/>
  <c r="D53" i="2"/>
  <c r="E52" i="2"/>
  <c r="D52" i="2"/>
  <c r="E50" i="2"/>
  <c r="D50" i="2"/>
  <c r="E49" i="2"/>
  <c r="D49" i="2"/>
  <c r="E48" i="2"/>
  <c r="D48" i="2"/>
  <c r="E47" i="2"/>
  <c r="D47" i="2"/>
  <c r="E46" i="2"/>
  <c r="D46" i="2"/>
  <c r="E45" i="2"/>
  <c r="D45" i="2"/>
  <c r="E44" i="2"/>
  <c r="D44" i="2"/>
  <c r="E43" i="2"/>
  <c r="D43" i="2"/>
  <c r="E42" i="2"/>
  <c r="D42" i="2"/>
  <c r="E41" i="2"/>
  <c r="D41" i="2"/>
  <c r="E40" i="2"/>
  <c r="D40" i="2"/>
  <c r="E39" i="2"/>
  <c r="D39" i="2"/>
  <c r="E38" i="2"/>
  <c r="D38" i="2"/>
  <c r="E37" i="2"/>
  <c r="D37" i="2"/>
  <c r="E36" i="2"/>
  <c r="D36" i="2"/>
  <c r="E35" i="2"/>
  <c r="D35" i="2"/>
  <c r="E34" i="2"/>
  <c r="D34" i="2"/>
  <c r="E33" i="2"/>
  <c r="D33" i="2"/>
  <c r="D32" i="2"/>
  <c r="E31" i="2"/>
  <c r="D31" i="2"/>
  <c r="E30" i="2"/>
  <c r="D30" i="2"/>
  <c r="D29" i="2"/>
  <c r="E28" i="2"/>
  <c r="D28" i="2"/>
  <c r="E27" i="2"/>
  <c r="D27" i="2"/>
  <c r="E26" i="2"/>
  <c r="D26" i="2"/>
  <c r="E25" i="2"/>
  <c r="D25" i="2"/>
  <c r="E24" i="2"/>
  <c r="D24" i="2"/>
  <c r="E23" i="2"/>
  <c r="D23" i="2"/>
  <c r="E22" i="2"/>
  <c r="D22" i="2"/>
  <c r="E21" i="2"/>
  <c r="D21" i="2"/>
  <c r="E20" i="2"/>
  <c r="D20" i="2"/>
  <c r="D19" i="2"/>
  <c r="E18" i="2"/>
  <c r="D18" i="2"/>
  <c r="E17" i="2"/>
  <c r="D17" i="2"/>
  <c r="E16" i="2"/>
  <c r="D16" i="2"/>
  <c r="E15" i="2"/>
  <c r="D15" i="2"/>
  <c r="E14" i="2"/>
  <c r="D14" i="2"/>
  <c r="E13" i="2"/>
  <c r="D13" i="2"/>
  <c r="E12" i="2"/>
  <c r="D12" i="2"/>
  <c r="E11" i="2"/>
  <c r="D11" i="2"/>
  <c r="E10" i="2"/>
  <c r="D10" i="2"/>
  <c r="D9" i="2"/>
  <c r="D6" i="2"/>
  <c r="F20" i="1"/>
</calcChain>
</file>

<file path=xl/sharedStrings.xml><?xml version="1.0" encoding="utf-8"?>
<sst xmlns="http://schemas.openxmlformats.org/spreadsheetml/2006/main" count="12510" uniqueCount="537">
  <si>
    <t>Public First Poll for Science Campaign and FCTM</t>
  </si>
  <si>
    <t>Fieldwork:</t>
  </si>
  <si>
    <t>10th Feb - 19th Feb 2023</t>
  </si>
  <si>
    <t xml:space="preserve">Interview Method: </t>
  </si>
  <si>
    <t>Online Survey</t>
  </si>
  <si>
    <t>Population represented:</t>
  </si>
  <si>
    <t>UK Adults</t>
  </si>
  <si>
    <t>Sample size:</t>
  </si>
  <si>
    <t>Methodology:</t>
  </si>
  <si>
    <t>All results are weighted using Iterative Proportional Fitting, or 'Raking'. The results are  weighted by interlocking age &amp; gender, region and social grade to Nationally Representative Proportions</t>
  </si>
  <si>
    <t>Public First is a member of the BPC and abides by its rules. For more information please contact the Public First polling team:</t>
  </si>
  <si>
    <t>Table of Contents</t>
  </si>
  <si>
    <t>Individual Tables</t>
  </si>
  <si>
    <t>Full Result Row</t>
  </si>
  <si>
    <t>Question Base</t>
  </si>
  <si>
    <t>BASE: All Respondents</t>
  </si>
  <si>
    <t>BASE: Support construction of a new research laboratory</t>
  </si>
  <si>
    <t>BASE: Oppose construction of a new research laboratory</t>
  </si>
  <si>
    <t>BASE: Question randomly assigned to respondents</t>
  </si>
  <si>
    <t>BASE: Saw argument "Futureproof"</t>
  </si>
  <si>
    <t>BASE: Saw argument "Solving tomorrow's problems"</t>
  </si>
  <si>
    <t>BASE: Saw argument "Better future for all of us"</t>
  </si>
  <si>
    <t>BASE: Saw argument "Making life better"</t>
  </si>
  <si>
    <t>BASE: Saw argument "Knowledge to take on tomorrow"</t>
  </si>
  <si>
    <t>BASE: Saw argument "Creating big ideas for a better world"</t>
  </si>
  <si>
    <t>BASE: Saw argument "Best way of finding out what works"</t>
  </si>
  <si>
    <t>BASE: Saw argument "Building today's ideas and tomorrow's solutions"</t>
  </si>
  <si>
    <t>BASE: Think the "Futureproof" line would be the most convincing</t>
  </si>
  <si>
    <t>BASE: Think the "For whatever's next" line would be the most convincing</t>
  </si>
  <si>
    <t>BASE: Think the "Solving for tomorrow" line would be the most voncincing</t>
  </si>
  <si>
    <t>BASE: Think the "Ready for tomorrow" line would be the most convincing</t>
  </si>
  <si>
    <t>BASE: Think the "Making the future happen" line would be the most convincing</t>
  </si>
  <si>
    <t>BASE: Think the "Because tomorrow should be better than today" line would be the most convincing</t>
  </si>
  <si>
    <t>BASE: Think the "The Future. Coming Soon" line would be the msot convincing</t>
  </si>
  <si>
    <t>BASE: Think the "Hello tomorrow" line would be the most convincing</t>
  </si>
  <si>
    <t>BASE: Think the "What's next?" line would be the most convincing</t>
  </si>
  <si>
    <t>BASE: Think the "Let's live better" line would be the most convincing</t>
  </si>
  <si>
    <t>BASE: Think the "Imagine tomorrow" line would be the most convincing</t>
  </si>
  <si>
    <t>BASE: Think the "Then. Now. Next." line would be the most convincing</t>
  </si>
  <si>
    <t>BASE: Think that the "Discovery drives difference" line would be the most convincing</t>
  </si>
  <si>
    <t>BASE: Think that the "Tomorrow starts with a question" line would be the most convincing</t>
  </si>
  <si>
    <t>BASE: Think that the "Invest today to save tomorrow" line would be the most convincing</t>
  </si>
  <si>
    <t>BASE: Think the "Jobs today, growth tomorrow" line would be the most convincing</t>
  </si>
  <si>
    <t>BASE: Think the "Spending now to save the future" line would be the most convincing</t>
  </si>
  <si>
    <t>BASE: Think the "We can't afford to stay still" line would be the most convincing</t>
  </si>
  <si>
    <t>BASE: Saw the "Big problems" message</t>
  </si>
  <si>
    <t>BASE: Saw the "World is changing fast" message</t>
  </si>
  <si>
    <t>BASE: Saw the "Times are tight" message</t>
  </si>
  <si>
    <t>BASE: Think the UK should increase investment in research and development</t>
  </si>
  <si>
    <t>BASE: Think the UK should decrease investment in research and development</t>
  </si>
  <si>
    <t>Full Results</t>
  </si>
  <si>
    <t>Gender</t>
  </si>
  <si>
    <t>Age</t>
  </si>
  <si>
    <t>Social Grade</t>
  </si>
  <si>
    <t>Region</t>
  </si>
  <si>
    <t>EU 2016 Vote</t>
  </si>
  <si>
    <t>Voting Intention</t>
  </si>
  <si>
    <t>Education</t>
  </si>
  <si>
    <t/>
  </si>
  <si>
    <t>Total</t>
  </si>
  <si>
    <t>Male</t>
  </si>
  <si>
    <t>Female</t>
  </si>
  <si>
    <t>18-24</t>
  </si>
  <si>
    <t>25-34</t>
  </si>
  <si>
    <t>35-44</t>
  </si>
  <si>
    <t>45-54</t>
  </si>
  <si>
    <t>55-64</t>
  </si>
  <si>
    <t>65+</t>
  </si>
  <si>
    <t>AB</t>
  </si>
  <si>
    <t>C1</t>
  </si>
  <si>
    <t>C2</t>
  </si>
  <si>
    <t>DE</t>
  </si>
  <si>
    <t>London</t>
  </si>
  <si>
    <t>South East</t>
  </si>
  <si>
    <t>South West</t>
  </si>
  <si>
    <t>East of England</t>
  </si>
  <si>
    <t>East Midlands</t>
  </si>
  <si>
    <t>West Midlands</t>
  </si>
  <si>
    <t>Yorkshire and the Humber</t>
  </si>
  <si>
    <t>North East</t>
  </si>
  <si>
    <t>North West</t>
  </si>
  <si>
    <t>Scotland</t>
  </si>
  <si>
    <t>Wales</t>
  </si>
  <si>
    <t>Northern Ireland</t>
  </si>
  <si>
    <t>Leave</t>
  </si>
  <si>
    <t>Remain</t>
  </si>
  <si>
    <t>I did not vote</t>
  </si>
  <si>
    <t>Conservative</t>
  </si>
  <si>
    <t>Labour</t>
  </si>
  <si>
    <t>Liberal Democrats</t>
  </si>
  <si>
    <t>GCSE or equivalent (Scottish National/O Level)</t>
  </si>
  <si>
    <t>A Level or equivalent (GCE/Higher/Advanced Higher)</t>
  </si>
  <si>
    <t>University Undergraduate Degree (BA/BSc)</t>
  </si>
  <si>
    <t>University Postgraduate Degree (MA/MSc/MPhil)</t>
  </si>
  <si>
    <t>Doctorate (PhD/DPHil)</t>
  </si>
  <si>
    <t>Unweighted</t>
  </si>
  <si>
    <t>Weighted</t>
  </si>
  <si>
    <t>Do you agree or disagree with the following?: There are too many problems now to worry about the future</t>
  </si>
  <si>
    <t>Strongly Agree</t>
  </si>
  <si>
    <t>Agree</t>
  </si>
  <si>
    <t>Neither Agree nor Disagree</t>
  </si>
  <si>
    <t>Disagree</t>
  </si>
  <si>
    <t>Strongly Disagree</t>
  </si>
  <si>
    <t>Don't Know</t>
  </si>
  <si>
    <t>Total Agree:</t>
  </si>
  <si>
    <t>Total Disagree:</t>
  </si>
  <si>
    <t>Net:</t>
  </si>
  <si>
    <t>Do you agree or disagree with the following?: There are too many problems in our own country to worry about problems in other countries</t>
  </si>
  <si>
    <t>Do you agree or disagree with the following?: The actions we take as a country now will not have much impact on people in the future</t>
  </si>
  <si>
    <t xml:space="preserve">  Which of the following comes closest to your view?</t>
  </si>
  <si>
    <t>1 - To make things better in the UK, we need to take risks</t>
  </si>
  <si>
    <t>2</t>
  </si>
  <si>
    <t>3</t>
  </si>
  <si>
    <t>4  - When trying to make things better in the UK, we cannot afford to take risks</t>
  </si>
  <si>
    <t xml:space="preserve"> Which of the following comes closest to your view?</t>
  </si>
  <si>
    <t>1 - I would prefer the UK to be trying new and creative ways to solve problems</t>
  </si>
  <si>
    <t>4 - I would prefer the UK to stick to existing solutions to problems which we know work</t>
  </si>
  <si>
    <t>Below are some examples of activities which may be carried out by businesses, Governments, Universities, charities or others. Looking at the below, which of the following words or phrases do you think you would personally use to describe these   Designing new energy-efficient boilers that could cut energy bills 	  	Studying DNA from people with a rare but serious disease in order to develop a treatment 	  	Examining how parks can improve people’s health and wellbeing to inform better town planning 	  	Understanding how interest rates influence the number of job vacancies in a town to inform how to support local economies 	  	Testing a new artificial intelligence programme that can predict where new flood defences should be built in response to climate change 	  	Developing new ideas and theories about how to reduce corruption in politics  Select any words or phrase which you would use to describe these acitivities</t>
  </si>
  <si>
    <t>Research and development</t>
  </si>
  <si>
    <t>Research</t>
  </si>
  <si>
    <t>Innovation</t>
  </si>
  <si>
    <t>Science and Technology</t>
  </si>
  <si>
    <t>Development</t>
  </si>
  <si>
    <t>Science</t>
  </si>
  <si>
    <t>Discovering</t>
  </si>
  <si>
    <t>Learning</t>
  </si>
  <si>
    <t>Invention</t>
  </si>
  <si>
    <t>Finding out</t>
  </si>
  <si>
    <t>STEM</t>
  </si>
  <si>
    <t>Don’t Know</t>
  </si>
  <si>
    <t>Other (Please Specify)</t>
  </si>
  <si>
    <t xml:space="preserve"> And if you had to select ONE of these phrases which you think best describes all the examples as a group, which would you select?   Designing new energy-efficient boilers that could cut energy bills 	  	Studying DNA from people with a rare but serious disease in order to develop a treatment 	  	Examining how parks can improve people’s health and wellbeing to inform better town planning 	  	Understanding how interest rates influence the number of job vacancies in a town to inform how to support local economies 	  	Testing a new artificial intelligence programme that can predict where new flood defences should be built in response to climate change 	  	Developing new ideas and theories about how to reduce corruption in politics  Select only ONE of the following</t>
  </si>
  <si>
    <t xml:space="preserve">  How familiar, if at all, are you with the term “R&amp;D”?</t>
  </si>
  <si>
    <t>I have heard of R&amp;D and know what it means</t>
  </si>
  <si>
    <t>I have heard of R&amp;D, but do not know what it means</t>
  </si>
  <si>
    <t>I have not heard of R&amp;D</t>
  </si>
  <si>
    <t xml:space="preserve">  “R&amp;D” stands for Research &amp; Development. Have you heard of this phrase before?</t>
  </si>
  <si>
    <t>Yes</t>
  </si>
  <si>
    <t>No</t>
  </si>
  <si>
    <t>Do you agree or disagree with the following?: Research and development in the UK benefits some people more than others</t>
  </si>
  <si>
    <t>Do you agree or disagree with the following?: Research and development has improved my life</t>
  </si>
  <si>
    <t>Do you agree or disagree with the following?: I am interested in hearing about the results of new research</t>
  </si>
  <si>
    <t>Do you agree or disagree with the following?: I am excited by new products and technologies</t>
  </si>
  <si>
    <t>Do you agree or disagree with the following?: I don’t really know what a researcher does</t>
  </si>
  <si>
    <t>Do you agree or disagree with the following?: I don’t really know what a scientist does</t>
  </si>
  <si>
    <t>Do you agree or disagree with the following?: Research and development should NOT be funded by taxpayers</t>
  </si>
  <si>
    <t xml:space="preserve"> How much would you say that you know about Research &amp; Development?</t>
  </si>
  <si>
    <t>I know a lot about R&amp;D</t>
  </si>
  <si>
    <t>I know a moderate amount about R&amp;D</t>
  </si>
  <si>
    <t>I do not know very much about R&amp;D</t>
  </si>
  <si>
    <t>I know nothing about R&amp;D</t>
  </si>
  <si>
    <t>I find it very difficult to keep up to date with new discoveries and inventions</t>
  </si>
  <si>
    <t>I find it somewhat difficult to keep up to date with new discoveries and inventions</t>
  </si>
  <si>
    <t>I find it somewhat easy to keep up to date with new discoveries and inventions</t>
  </si>
  <si>
    <t>I find it very easy to keep up to date with new discoveries and inventions</t>
  </si>
  <si>
    <t>Do you agree or disagree with the following?: I talk about new discoveries and inventions with my friends and family</t>
  </si>
  <si>
    <t>Do you agree or disagree with the following?: I go out of my way to find out about new discoveries and inventions</t>
  </si>
  <si>
    <t>Would you support or oppose the building of the following in your local area?: A new wind farm</t>
  </si>
  <si>
    <t>Strongly Support</t>
  </si>
  <si>
    <t>Support</t>
  </si>
  <si>
    <t>Neither Support nor Oppose</t>
  </si>
  <si>
    <t>Oppose</t>
  </si>
  <si>
    <t>Strongly Oppose</t>
  </si>
  <si>
    <t>Total Support:</t>
  </si>
  <si>
    <t>Total Oppose:</t>
  </si>
  <si>
    <t>Would you support or oppose the building of the following in your local area?: A new shopping centre</t>
  </si>
  <si>
    <t>Would you support or oppose the building of the following in your local area?: A new train station</t>
  </si>
  <si>
    <t>Would you support or oppose the building of the following in your local area?: A new school</t>
  </si>
  <si>
    <t>Would you support or oppose the building of the following in your local area?: A new research laboratory</t>
  </si>
  <si>
    <t>Would you support or oppose the building of the following in your local area?: A new factory</t>
  </si>
  <si>
    <t>You said you would support building a new research laboratory in your local area. Why would you support this?Select any which apply</t>
  </si>
  <si>
    <t>It would benefit the local economy</t>
  </si>
  <si>
    <t>It would bring more well-paid jobs to my area</t>
  </si>
  <si>
    <t>I just support more research being carried out in general</t>
  </si>
  <si>
    <t>It would generate educational opportunities for young people in my area</t>
  </si>
  <si>
    <t>It would benefit the economy at a national level</t>
  </si>
  <si>
    <t>I just support more development in my local area in general</t>
  </si>
  <si>
    <t>It would put my area on the map</t>
  </si>
  <si>
    <t>You said you would oppose building a new research laboratory in your local area. Why would you support this?Select any which apply</t>
  </si>
  <si>
    <t>It would damage the local environment</t>
  </si>
  <si>
    <t>It would increase traffic</t>
  </si>
  <si>
    <t>It would not benefit the local economy</t>
  </si>
  <si>
    <t>I oppose more development in my local area in general</t>
  </si>
  <si>
    <t>I think we have enough research laboratories in this country</t>
  </si>
  <si>
    <t>It would make it more expensive to live here</t>
  </si>
  <si>
    <t>It would not benefit the economy at a national level</t>
  </si>
  <si>
    <t>It would not bring in any new jobs</t>
  </si>
  <si>
    <t>I think we as a country already do enough research</t>
  </si>
  <si>
    <t xml:space="preserve"> How important, if at all, do you think it is for the UK to be investing money in research and development at the moment?</t>
  </si>
  <si>
    <t>It is one of the most important things for the UK to be investing in</t>
  </si>
  <si>
    <t>It is important for the UK to invest at some point , but other things are more important at the moment</t>
  </si>
  <si>
    <t>It is not that important for the UK to be investing in</t>
  </si>
  <si>
    <t>It is not at all important for the UK to be investing in</t>
  </si>
  <si>
    <t xml:space="preserve"> And if you could choose, would you prefer for the UK Government to…</t>
  </si>
  <si>
    <t>Increase how much taxpayer’s money is invested in research &amp; development</t>
  </si>
  <si>
    <t>Keep how much taxpayer’s money is invested in research &amp; development the same as it is now</t>
  </si>
  <si>
    <t>Reduce how much taxpayer’s money is invested in research &amp; development</t>
  </si>
  <si>
    <t xml:space="preserve"> Do you agree or disagree with the following?"Research and development is the best way of futureproofing the UK"</t>
  </si>
  <si>
    <t>Strongly agree</t>
  </si>
  <si>
    <t>Somewhat agree</t>
  </si>
  <si>
    <t>Neither agree nor disagree</t>
  </si>
  <si>
    <t>Somewhat disagree</t>
  </si>
  <si>
    <t>Strongly disagree</t>
  </si>
  <si>
    <t>Don't know</t>
  </si>
  <si>
    <t xml:space="preserve"> Do you agree or disagree with the following?"Research and development is the best way of solving tomorrow’s problems"</t>
  </si>
  <si>
    <t xml:space="preserve"> Do you agree or disagree with the following?"Research and development is the best way of making a better future for all of us"</t>
  </si>
  <si>
    <t xml:space="preserve"> Do you agree or disagree with the following?"Research and development is the best way of making life better"</t>
  </si>
  <si>
    <t xml:space="preserve"> Do you agree or disagree with the following?"Research and development is the best way of providing the knowledge to take on tomorrow"</t>
  </si>
  <si>
    <t xml:space="preserve"> Do you agree or disagree with the following?"Research and development is the best way of creating big ideas for a better world"</t>
  </si>
  <si>
    <t xml:space="preserve"> Do you agree or disagree with the following?"Research and development is the best way of finding out what works"</t>
  </si>
  <si>
    <t xml:space="preserve"> Do you agree or disagree with the following?"Research and development is the best way of building today’s ideas, and tomorrow’s solutions"</t>
  </si>
  <si>
    <t>Looking at the description you just saw..."Research and development is the best way of futureproofing the UK"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</si>
  <si>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futureproofing the UK"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</si>
  <si>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futureproofing the UK" To what extent do you agree or disagree with the following about this description of the role of research and development?: There are better ways to futureproof the UK than research and development</t>
  </si>
  <si>
    <t>Looking at the description you just saw..."Research and development is the best way of solving tomorrow’s problems"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</si>
  <si>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solving tomorrow’s problems"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</si>
  <si>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solving tomorrow’s problems" To what extent do you agree or disagree with the following about this description of the role of research and development?: There are better ways to solve tomorrow's problems than research and development</t>
  </si>
  <si>
    <t>Looking at the description you just saw..."Research and development is the best way of making a better future for all of us"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</si>
  <si>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making a better future for all of us"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</si>
  <si>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making a better future for all of us" To what extent do you agree or disagree with the following about this description of the role of research and development?: There are better ways to make a better future for all of us than research and development</t>
  </si>
  <si>
    <t>Looking at the description you just saw..."Research and development is the best way of making life better"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</si>
  <si>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making life better"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</si>
  <si>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making life better" To what extent do you agree or disagree with the following about this description of the role of research and development?: There are better ways to make life better than research and development</t>
  </si>
  <si>
    <t>Looking at the description you just saw..."Research and development is the best way of providing the knowledge to take on tomorrow"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</si>
  <si>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providing the knowledge to take on tomorrow"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</si>
  <si>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providing the knowledge to take on tomorrow" To what extent do you agree or disagree with the following about this description of the role of research and development?: There are better ways to provide the knowledge to take on tomorrow than research and development</t>
  </si>
  <si>
    <t>Looking at the description you just saw..."Research and development is the best way of creating big ideas for a better world"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</si>
  <si>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creating big ideas for a better world"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</si>
  <si>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creating big ideas for a better world" To what extent do you agree or disagree with the following about this description of the role of research and development?: There are better ways to create big ideas for a better world than research and development</t>
  </si>
  <si>
    <t>Looking at the description you just saw..."Research and development is the best way of finding out what works"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</si>
  <si>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finding out what works"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</si>
  <si>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finding out what works" To what extent do you agree or disagree with the following about this description of the role of research and development?: There are better ways to find out what works than research and development</t>
  </si>
  <si>
    <t>Looking at the description you just saw..."Research and development is the best way of building today’s ideas, and tomorrow’s solutions" To what extent do you agree or disagree with the following about this description of the role of research and development?: This is an honest description of what research and development does</t>
  </si>
  <si>
    <t>Looking at the description you just saw..."Research and development is the best way of building today’s ideas, and tomorrow’s solutions" To what extent do you agree or disagree with the following about this description of the role of research and development?: This feels like it exaggerates how important research and development is</t>
  </si>
  <si>
    <t>Looking at the description you just saw..."Research and development is the best way of building today’s ideas, and tomorrow’s solutions" To what extent do you agree or disagree with the following about this description of the role of research and development?: There are better ways to build today's ideas and tomorrow's solutions than research and development</t>
  </si>
  <si>
    <t xml:space="preserve"> In your view, how clearly do you think the following describes what investment into research and development is going to?"Futureproofing the UK"</t>
  </si>
  <si>
    <t>Very clearly describes what research and development does</t>
  </si>
  <si>
    <t>Somewhat clearly describes what research and development does</t>
  </si>
  <si>
    <t>Not very clear as a description of what research and development does</t>
  </si>
  <si>
    <t>A very unclear description of what research and development does</t>
  </si>
  <si>
    <t xml:space="preserve"> In your view, how clearly do you think the following describes what investment into research and development is going to?"Solving tomorrow’s problems"</t>
  </si>
  <si>
    <t xml:space="preserve"> In your view, how clearly do you think the following describes what investment into research and development is going to?"Making a better future for all of us"</t>
  </si>
  <si>
    <t xml:space="preserve"> In your view, how clearly do you think the following describes what investment into research and development is going to?"Making my life better"</t>
  </si>
  <si>
    <t xml:space="preserve"> In your view, how clearly do you think the following describes what investment into research and development is going to?"The knowledge to take on tomorrow"</t>
  </si>
  <si>
    <t xml:space="preserve"> In your view, how clearly do you think the following describes what investment into research and development is going to?"Big ideas for a better world"</t>
  </si>
  <si>
    <t xml:space="preserve"> In your view, how clearly do you think the following describes what investment into research and development is going to?"Finding out what works"</t>
  </si>
  <si>
    <t xml:space="preserve"> In your view, how clearly do you think the following describes what investment into research and development is going to?"Today’s ideas, tomorrow’s solutions"</t>
  </si>
  <si>
    <t>Imagine you saw the following slogan on an advert..."Research &amp; Development - Futureproof" Which of the following would you use to describe this slogan?Please select all that apply.</t>
  </si>
  <si>
    <t>Unclear</t>
  </si>
  <si>
    <t>Uninformative</t>
  </si>
  <si>
    <t>Interesting</t>
  </si>
  <si>
    <t>Clear</t>
  </si>
  <si>
    <t>Informative</t>
  </si>
  <si>
    <t>Inspiring</t>
  </si>
  <si>
    <t>Attention-grabbing</t>
  </si>
  <si>
    <t>Dull</t>
  </si>
  <si>
    <t>Honest</t>
  </si>
  <si>
    <t>Cheesy</t>
  </si>
  <si>
    <t>Exciting</t>
  </si>
  <si>
    <t>Boring</t>
  </si>
  <si>
    <t>Convincing</t>
  </si>
  <si>
    <t>Dishonest</t>
  </si>
  <si>
    <t>None of the above</t>
  </si>
  <si>
    <t>Imagine you saw the following slogan on an advert..."Research &amp; Development - For whatever’s next" Which of the following would you use to describe this slogan?Please select all that apply.</t>
  </si>
  <si>
    <t>Imagine you saw the following slogan on an advert..."Research &amp; Development - Solving for tomorrow" Which of the following would you use to describe this slogan?Please select all that apply.</t>
  </si>
  <si>
    <t>Imagine you saw the following slogan on an advert..."Research &amp; Development - Ready for tomorrow" Which of the following would you use to describe this slogan?Please select all that apply.</t>
  </si>
  <si>
    <t>Imagine you saw the following slogan on an advert..."Research &amp; Development - Making the future happen" Which of the following would you use to describe this slogan?Please select all that apply.</t>
  </si>
  <si>
    <t>Imagine you saw the following slogan on an advert..."Research &amp; Development - Because tomorrow should be better than today" Which of the following would you use to describe this slogan?Please select all that apply.</t>
  </si>
  <si>
    <t>Imagine you saw the following slogan on an advert..."Research &amp; Development - The future. Coming soon" Which of the following would you use to describe this slogan?Please select all that apply.</t>
  </si>
  <si>
    <t>Imagine you saw the following slogan on an advert..."Research &amp; Development - Hello tomorrow" Which of the following would you use to describe this slogan?Please select all that apply.</t>
  </si>
  <si>
    <t>Imagine you saw the following slogan on an advert..."Research &amp; Development - What’s next?" Which of the following would you use to describe this slogan?Please select all that apply.</t>
  </si>
  <si>
    <t>Imagine you saw the following slogan on an advert..."Research &amp; Development - Let’s live better" Which of the following would you use to describe this slogan?Please select all that apply.</t>
  </si>
  <si>
    <t>Imagine you saw the following slogan on an advert..."Research &amp; Development - Imagine tomorrow" Which of the following would you use to describe this slogan?Please select all that apply.</t>
  </si>
  <si>
    <t>Imagine you saw the following slogan on an advert..."Research &amp; Development - Then. Now. Next." Which of the following would you use to describe this slogan?Please select all that apply.</t>
  </si>
  <si>
    <t>Imagine you saw the following slogan on an advert..."Research &amp; Development - Discovery drives difference" Which of the following would you use to describe this slogan?Please select all that apply.</t>
  </si>
  <si>
    <t>Imagine you saw the following slogan on an advert..."Research &amp; Development - Tomorrow starts with a question" Which of the following would you use to describe this slogan?Please select all that apply.</t>
  </si>
  <si>
    <t>Imagine you saw the following slogan on an advert..."Research &amp; Development - Invest today to save tomorrow" Which of the following would you use to describe this slogan?Please select all that apply.</t>
  </si>
  <si>
    <t>Imagine you saw the following slogan on an advert..."Research &amp; Development - We can’t afford to stay still" Which of the following would you use to describe this slogan?Please select all that apply.</t>
  </si>
  <si>
    <t>Imagine you saw the following slogan on an advert..."Research &amp; Development - Spending now to save the future" Which of the following would you use to describe this slogan?Please select all that apply.</t>
  </si>
  <si>
    <t>Imagine you saw the following slogan on an advert..."Research &amp; Development - Jobs today, growth tomorrow" Which of the following would you use to describe this slogan?Please select all that apply.</t>
  </si>
  <si>
    <t>If you were putting together an advert to make the case for investing more taxpayer money into research and development, which of the following lines do you think would be the most convincing to put on this advert?Please select all that apply.</t>
  </si>
  <si>
    <t>Research &amp; Development - Because tomorrow should be better than today</t>
  </si>
  <si>
    <t>Research &amp; Development - Invest today to save tomorrow</t>
  </si>
  <si>
    <t>Research &amp; Development - Making the future happen</t>
  </si>
  <si>
    <t>Research &amp; Development - We can’t afford to stay still</t>
  </si>
  <si>
    <t>Research &amp; Development - Spending now to save the future</t>
  </si>
  <si>
    <t>Research &amp; Development - Jobs today, growth tomorrow</t>
  </si>
  <si>
    <t>Research &amp; Development - Let’s live better</t>
  </si>
  <si>
    <t>Research &amp; Development - Solving for tomorrow</t>
  </si>
  <si>
    <t>Research &amp; Development - Discovery drives difference</t>
  </si>
  <si>
    <t>Research &amp; Development - Ready for tomorrow</t>
  </si>
  <si>
    <t>Research &amp; Development - The future. Coming soon</t>
  </si>
  <si>
    <t>Research &amp; Development - Tomorrow starts with a question</t>
  </si>
  <si>
    <t>Research &amp; Development - For whatever’s next</t>
  </si>
  <si>
    <t>Research &amp; Development - Then. Now. Next</t>
  </si>
  <si>
    <t>Research &amp; Development - Futureproof</t>
  </si>
  <si>
    <t>Research &amp; Development - Imagine tomorrow</t>
  </si>
  <si>
    <t>Research &amp; Development - What’s next?</t>
  </si>
  <si>
    <t>Research &amp; Development - Hello tomorrow</t>
  </si>
  <si>
    <t>You said you thought that "Research &amp; Development - Futureproof" is a convincing argument. Which of the following explains why you feel this is convincing?Please select all that apply.</t>
  </si>
  <si>
    <t>It is clear</t>
  </si>
  <si>
    <t>It makes you think</t>
  </si>
  <si>
    <t>It demonstrates the importance of investing in research and development</t>
  </si>
  <si>
    <t>It catches your attention</t>
  </si>
  <si>
    <t>It is persuasive</t>
  </si>
  <si>
    <t>It feels honest or accurate</t>
  </si>
  <si>
    <t>It feels exciting</t>
  </si>
  <si>
    <t>It feels personal</t>
  </si>
  <si>
    <t>It was just better than the other ones</t>
  </si>
  <si>
    <t>You said you thought that "Research &amp; Development - For whatever's next" is a convincing argument. Which of the following explains why you feel this is convincing?Please select all that apply.</t>
  </si>
  <si>
    <t>You said you thought that "Research &amp; Development - Solving for tomorrow" is a convincing argument. Which of the following explains why you feel this is convincing?Please select all that apply.</t>
  </si>
  <si>
    <t>You said you thought that "Research &amp; Development - Ready for tomorrow" is a convincing argument. Which of the following explains why you feel this is convincing?Please select all that apply.</t>
  </si>
  <si>
    <t>You said you thought that "Research &amp; Development - Making the future happen" is a convincing argument. Which of the following explains why you feel this is convincing?Please select all that apply.</t>
  </si>
  <si>
    <t>You said you thought that "Research &amp; Development - Because tomorrow should be better than today" is a convincing argument. Which of the following explains why you feel this is convincing?Please select all that apply.</t>
  </si>
  <si>
    <t>You said you thought that "Research &amp; Development - The future. Coming soon" is a convincing argument. Which of the following explains why you feel this is convincing?Please select all that apply.</t>
  </si>
  <si>
    <t>You said you thought that "Research &amp; Development - Hello tomorrow" is a convincing argument. Which of the following explains why you feel this is convincing?Please select all that apply.</t>
  </si>
  <si>
    <t>You said you thought that "Research &amp; Development - What’s next?" is a convincing argument. Which of the following explains why you feel this is convincing?Please select all that apply.</t>
  </si>
  <si>
    <t>You said you thought that "Research &amp; Development - Let’s live better" is a convincing argument. Which of the following explains why you feel this is convincing?Please select all that apply.</t>
  </si>
  <si>
    <t>You said you thought that "Research &amp; Development - Imagine tomorrow" is a convincing argument. Which of the following explains why you feel this is convincing?Please select all that apply.</t>
  </si>
  <si>
    <t>You said you thought that "Research &amp; Development - Then. Now. Next" is a convincing argument. Which of the following explains why you feel this is convincing?Please select all that apply.</t>
  </si>
  <si>
    <t>You said you thought that "Research &amp; Development - Discovery drives difference" is a convincing argument. Which of the following explains why you feel this is convincing?Please select all that apply.</t>
  </si>
  <si>
    <t>You said you thought that "Research &amp; Development - Tomorrow starts with a question" is a convincing argument. Which of the following explains why you feel this is convincing?Please select all that apply.</t>
  </si>
  <si>
    <t>You said you thought that "Research &amp; Development - Invest today to save tomorrow" is a convincing argument. Which of the following explains why you feel this is convincing?Please select all that apply.</t>
  </si>
  <si>
    <t>You said you thought that "Research and Development - Jobs today, growth tomorrow" is a convincing argument. Which of the following explains why you feel this is convincing?Please select all that apply.</t>
  </si>
  <si>
    <t>You said you thought that "Research and Development - Spending now to save the future" is a convincing argument. Which of the following explains why you feel this is convincing?Please select all that apply.</t>
  </si>
  <si>
    <t>You said you thought that "Research and Development - We can’t afford to stay still" is a convincing argument. Which of the following explains why you feel this is convincing?Please select all that apply.</t>
  </si>
  <si>
    <t xml:space="preserve"> Taking everything you have seen into account, how important, if at all, do you think it is for the UK to be investing money in research and development at the moment?</t>
  </si>
  <si>
    <t>It is the single most important thing for the UK Government to be investing in</t>
  </si>
  <si>
    <t xml:space="preserve"> Taking everything you have seen into account, if you could choose, would you prefer for the UK Government to…</t>
  </si>
  <si>
    <t>Increase how much  taxpayer’s money is invested in research &amp; development</t>
  </si>
  <si>
    <t>Reduce how much  taxpayer’s money is invested in research &amp; development</t>
  </si>
  <si>
    <t xml:space="preserve"> Please take a moment to read the following...We have some really big problems we need to solve, like climate change, healthcare, the cost of living crisis and much more. This won’t happen by itself. It needs money, time and effort. Investing in research and development is the best way of figuring out what needs to be done to fix the problems facing the UK and the wider world today, and preparing ourselves for the challenges yet to come.In general, do you agree or disagree with what you just read?</t>
  </si>
  <si>
    <t xml:space="preserve"> Please take a moment to read the following...The world is changing fast and we need to be ready for it. Investing in research and development is how we build a country and a future worth living in, not just today but for generations to come. Things have changed so much even in our own lifetimes that make our lives better - just imagine what tomorrow could be like.In general, do you agree or disagree with what you just read?</t>
  </si>
  <si>
    <t xml:space="preserve"> Please take a moment to read the following...Times are tight. The UK economy is struggling, leaving many of us with little to spare. Although it might seem like a luxury to spend money on research and development when there are so many other priorities right now, investing in the future brings benefits today. In universities, charities, companies, and government-funded labs across the UK, research and development is creating jobs and opportunities, increasing skills and education, attracting investment and returning money to the economy to get us out of this situation.In general, do you agree or disagree with what you just read?</t>
  </si>
  <si>
    <t>Breaking this down, do you agree or disagree with the following parts of this statement?: We have some really big problems we need to solve, like climate change, healthcare, the cost of living crisis and much more.</t>
  </si>
  <si>
    <t>Breaking this down, do you agree or disagree with the following parts of this statement?: Solving these problems won’t happen by itself. It needs money, time and effort.</t>
  </si>
  <si>
    <t>Breaking this down, do you agree or disagree with the following parts of this statement?: Investing in research and development is the best way of figuring out what needs to be done to fix the problems facing the UK and the wider world today</t>
  </si>
  <si>
    <t>Breaking this down, do you agree or disagree with the following parts of this statement?: Investing in research and development is the best way of preparing ourselves for the challenges yet to come</t>
  </si>
  <si>
    <t>How well would you say the following words describe what you just read? On a scale of 1 to 7, where 1 indicates that the word is a very poor description, and 7 indicates that the word is a very good description: Motivating</t>
  </si>
  <si>
    <t>1 - very poor description</t>
  </si>
  <si>
    <t>4</t>
  </si>
  <si>
    <t>5</t>
  </si>
  <si>
    <t>6</t>
  </si>
  <si>
    <t>7 - very good description</t>
  </si>
  <si>
    <t>How well would you say the following words describe what you just read? On a scale of 1 to 7, where 1 indicates that the word is a very poor description, and 7 indicates that the word is a very good description: Exciting</t>
  </si>
  <si>
    <t>How well would you say the following words describe what you just read? On a scale of 1 to 7, where 1 indicates that the word is a very poor description, and 7 indicates that the word is a very good description: Trustworthy</t>
  </si>
  <si>
    <t>How well would you say the following words describe what you just read? On a scale of 1 to 7, where 1 indicates that the word is a very poor description, and 7 indicates that the word is a very good description: Convincing</t>
  </si>
  <si>
    <t>How well would you say the following words describe what you just read? On a scale of 1 to 7, where 1 indicates that the word is a very poor description, and 7 indicates that the word is a very good description: Concerning</t>
  </si>
  <si>
    <t>Some money going towards research and development is wasted, it’s not always spent on things that actually benefit society</t>
  </si>
  <si>
    <t>Research and development helps us solve the problems facing us now and the challenges yet to come</t>
  </si>
  <si>
    <t>It’s important we spend money on research and development to solve problems facing society</t>
  </si>
  <si>
    <t>The future is coming fast with opportunities and challenges - research and development will help us be ready for it</t>
  </si>
  <si>
    <t>We’re facing some really big problems but research and development is a key to unlocking  smart solutions</t>
  </si>
  <si>
    <t>Research and development has solved our problems in the past, is making progress now and will solve our problems in the future</t>
  </si>
  <si>
    <t>Fixing problems like climate change and healthcare won’t happen by magic - it needs time, money and effort to find solutions</t>
  </si>
  <si>
    <t>Today’s reality is yesterday’s research – today’s ideas will become tomorrow’s solutions</t>
  </si>
  <si>
    <t>We should spend money on research today so we can start solving problems now rather than store them up for the future</t>
  </si>
  <si>
    <t>Breaking this down, do you agree or disagree with the following parts of this statement?: The world is changing fast and we need to be ready for it.</t>
  </si>
  <si>
    <t>Breaking this down, do you agree or disagree with the following parts of this statement?: Investing in research and development is how we build a country and a future worth living in, not just today but for generations to come.</t>
  </si>
  <si>
    <t>Breaking this down, do you agree or disagree with the following parts of this statement?: Things have changed so much even in our own lifetimes that make our lives better</t>
  </si>
  <si>
    <t>Funding for research and development to solve problems in the future is a luxury we can’t afford -  other issues are more pressing at the moment, and it can wait for when money is less tight</t>
  </si>
  <si>
    <t>If we don’t invest in research and development now we’ll leave things worse for the next generation</t>
  </si>
  <si>
    <t>It is important we invest money in research and development now to improve our children’s lives in the future</t>
  </si>
  <si>
    <t>We can protect the future by investing in research right now - tomorrow is too late</t>
  </si>
  <si>
    <t>To invest in research and development is to invest in our children’s future</t>
  </si>
  <si>
    <t>Investing in research and development is how we build a country and a future worth living in - not just now, but for our children and their children too</t>
  </si>
  <si>
    <t>Investing in research and development is how we move forward, otherwise we’ll stand still or slide back</t>
  </si>
  <si>
    <t>Research and development in the past made my life better today, and it’s what will make the future better for the next generation</t>
  </si>
  <si>
    <t>Research and development will make life better for me and my family</t>
  </si>
  <si>
    <t>Breaking this down, do you agree or disagree with the following parts of this statement?: Times are tight. The UK economy is struggling, leaving many of us with little to spare.</t>
  </si>
  <si>
    <t>Breaking this down, do you agree or disagree with the following parts of this statement?: It might seem like a luxury to spend money on research and development when there are so many other priorities right now.</t>
  </si>
  <si>
    <t>Breaking this down, do you agree or disagree with the following parts of this statement?: Investing in the future brings benefits today.</t>
  </si>
  <si>
    <t>Breaking this down, do you agree or disagree with the following parts of this statement?: In universities, charities, companies, and government-funded labs across the UK, research and development is creating jobs and opportunities</t>
  </si>
  <si>
    <t>Breaking this down, do you agree or disagree with the following parts of this statement?: Research and development is increasing skills and education attracting investment and returning money to the economy to get us out of this situation</t>
  </si>
  <si>
    <t>How well would you say the following words describe what you just read? On a scale of 1 to 7, where 1 indicates that the word is a very poor description, and 7 indicates that the word is a very good description.: Motivating</t>
  </si>
  <si>
    <t>How well would you say the following words describe what you just read? On a scale of 1 to 7, where 1 indicates that the word is a very poor description, and 7 indicates that the word is a very good description.: Exciting</t>
  </si>
  <si>
    <t>How well would you say the following words describe what you just read? On a scale of 1 to 7, where 1 indicates that the word is a very poor description, and 7 indicates that the word is a very good description.: Trustworthy</t>
  </si>
  <si>
    <t>How well would you say the following words describe what you just read? On a scale of 1 to 7, where 1 indicates that the word is a very poor description, and 7 indicates that the word is a very good description.: Convincing</t>
  </si>
  <si>
    <t>How well would you say the following words describe what you just read? On a scale of 1 to 7, where 1 indicates that the word is a very poor description, and 7 indicates that the word is a very good description.: Concerning</t>
  </si>
  <si>
    <t>The money generated by research and development doesn’t benefit ordinary people in the UK, only companies and their shareholders – the money would be better spent on things that help people directly</t>
  </si>
  <si>
    <t>Research and development is a catalyst for economic growth</t>
  </si>
  <si>
    <t>Investing in research and development today will grow the economy tomorrow</t>
  </si>
  <si>
    <t>If we don’t invest in research and development now we’ll be worse off in the future</t>
  </si>
  <si>
    <t>Research and development can help us save time, money and energy</t>
  </si>
  <si>
    <t>Investing in research and development creates jobs and skills today and solves problems tomorrow</t>
  </si>
  <si>
    <t>Every £1 we spend on research and development today returns £2 to the economy every year, forever</t>
  </si>
  <si>
    <t>Research and development is a key driver of growth that will make the country wealthier in the future</t>
  </si>
  <si>
    <t>Investing in research and development will create jobs and grow the UK economy, helping to solve the cost of living crisis</t>
  </si>
  <si>
    <t>Imagine the UK was going to increase the amount of money it invested in research and development. What do you think would be the main benefits of this, if any?Please select up to three.</t>
  </si>
  <si>
    <t>It would benefit future generations</t>
  </si>
  <si>
    <t>It would grow the economy</t>
  </si>
  <si>
    <t>It would bring more jobs today</t>
  </si>
  <si>
    <t>It would solve the big problems facing the country</t>
  </si>
  <si>
    <t>It would mean my future was better</t>
  </si>
  <si>
    <t>It would make the UK a global leader</t>
  </si>
  <si>
    <t>It will make life better now for me and my family</t>
  </si>
  <si>
    <t>None of the above - there would be no benefits of increasing investment</t>
  </si>
  <si>
    <t>And, what would be the main downsides of the UK increasing the amount of money it invested in research and development, if any?Please select up to three.</t>
  </si>
  <si>
    <t>It would cost the taxpayer money</t>
  </si>
  <si>
    <t>It would be risky, and might not pay off</t>
  </si>
  <si>
    <t>It would mean the country went more into debt</t>
  </si>
  <si>
    <t>It would mean we could not address the problems facing us today</t>
  </si>
  <si>
    <t>It would mean more money going to people who have enough already</t>
  </si>
  <si>
    <t>It would make the UK worse-off economically</t>
  </si>
  <si>
    <t>It would have no benefits for me and my family</t>
  </si>
  <si>
    <t>None of the above - there would be no downsides of increasing investment</t>
  </si>
  <si>
    <t xml:space="preserve"> We have shown you quite a few messages and arguments for investing in research and development. Thinking across all of these arguments, would you say you are more or less convinced that the UK should invest in research and development than you were at the start of this survey?</t>
  </si>
  <si>
    <t>I am much more convinced that we should invest in research and development</t>
  </si>
  <si>
    <t>I am somewhat more convinced that we should invest in research and development</t>
  </si>
  <si>
    <t>I am no more or less convinced that we should invest in research and development</t>
  </si>
  <si>
    <t>I am somewhat less convinced that we should invest in research and development</t>
  </si>
  <si>
    <t>I am much less convinced that we should invest in research and development</t>
  </si>
  <si>
    <t xml:space="preserve"> Taking into account what you have seen in the survey, but also taking into account the current economic and political scenario, would you prefer the UK to increase or decrease the amount it invests in research and development?</t>
  </si>
  <si>
    <t>The UK should increase the amount it invests in research and development, even if this means less taxpayer money for other areas</t>
  </si>
  <si>
    <t>The UK should continue to invest the same amount in research and development</t>
  </si>
  <si>
    <t>The UK should decrease the amount it invests in research and development, if this means more taxpayer money for other areas</t>
  </si>
  <si>
    <t>You preferred the UK to increase the amount it invests in research and development. Which of the following explains why this is?Please select all that apply.</t>
  </si>
  <si>
    <t>It will help grow the economy</t>
  </si>
  <si>
    <t>It helps us tackle problems in the future</t>
  </si>
  <si>
    <t>It creates jobs today</t>
  </si>
  <si>
    <t>We currently benefit from past investment in Research and development</t>
  </si>
  <si>
    <t>It means we don’t leave things in a bad way for future generations</t>
  </si>
  <si>
    <t>It helps tackle problems which take a long time to solve</t>
  </si>
  <si>
    <t>It helps us prepare for problems which we cannot predict today</t>
  </si>
  <si>
    <t>You preferred the UK to decrease the amount it invests in research and development. Which of the following explains why this is?Please select all that apply.</t>
  </si>
  <si>
    <t>Other issues are more important at the moment</t>
  </si>
  <si>
    <t>Research and development is a luxury we cannot afford right now</t>
  </si>
  <si>
    <t>We already invest enough in research and development</t>
  </si>
  <si>
    <t>Research and development does not improve anything in my life</t>
  </si>
  <si>
    <t>Research and development does not have any benefits for us right now</t>
  </si>
  <si>
    <t>Imagine someone was trying to convince you of the value of research and development.What would be the most convincing things they could show you to convince you it was worth the UK investing money into this area?Please select up to three of the following.</t>
  </si>
  <si>
    <t>Examples of research and development that are taking place at the moment and their potential for positive impact</t>
  </si>
  <si>
    <t>Examples of where research and development have had a positive impact in the past</t>
  </si>
  <si>
    <t>Examples of  that research and development could achieve in the future</t>
  </si>
  <si>
    <t>Ways in which the results of research and development create positive impact and save you money personally</t>
  </si>
  <si>
    <t>Examples that show why investment in research and development is important in general</t>
  </si>
  <si>
    <t>Examples of how research and development is taking place in your local area</t>
  </si>
  <si>
    <t>Examples of people you know who benefit from research and development</t>
  </si>
  <si>
    <t>Nothing could convince me of this</t>
  </si>
  <si>
    <t xml:space="preserve"> Would you personally be interested in finding out more about why  the UK invests in research and development, and the results of research and development in the UK?</t>
  </si>
  <si>
    <t>Very interested in finding out more</t>
  </si>
  <si>
    <t>Somewhat interested in finding out more</t>
  </si>
  <si>
    <t>Not particularly interested in finding out more</t>
  </si>
  <si>
    <t>Not at all interested in finding out more</t>
  </si>
  <si>
    <t>Where would you go to find out more information about research and development in the UK?Please select all that apply.</t>
  </si>
  <si>
    <t>Government information sources</t>
  </si>
  <si>
    <t>Online articles and media from other sources</t>
  </si>
  <si>
    <t>Physical or online newspapers</t>
  </si>
  <si>
    <t>Information from educational institutions like Colleges and Universities</t>
  </si>
  <si>
    <t>Local Government</t>
  </si>
  <si>
    <t>Youtube</t>
  </si>
  <si>
    <t>People I know, friends and family</t>
  </si>
  <si>
    <t>Facebook</t>
  </si>
  <si>
    <t>Public events</t>
  </si>
  <si>
    <t>Podcasts</t>
  </si>
  <si>
    <t>Twitter</t>
  </si>
  <si>
    <t>Instagram</t>
  </si>
  <si>
    <t>TikTok</t>
  </si>
  <si>
    <t>My employer</t>
  </si>
  <si>
    <t>Which of the following, if any, would you say you are likely to do in the next few months?Please select all that apply.</t>
  </si>
  <si>
    <t>Read articles about research and development in the media or online</t>
  </si>
  <si>
    <t>Look out for what the main political parties are saying about research and development</t>
  </si>
  <si>
    <t>Talk to my friends and family about new research</t>
  </si>
  <si>
    <t>Watch videos about research and development online</t>
  </si>
  <si>
    <t>Look for ways that research and development impacts my life</t>
  </si>
  <si>
    <t>Visit a science centre, festival or museum</t>
  </si>
  <si>
    <t>Share information about new research on social media, such as an article or video</t>
  </si>
  <si>
    <t>Go to a public event about research and development</t>
  </si>
  <si>
    <t>Write to my MP about the benefits of research and development investment</t>
  </si>
  <si>
    <t>Would any of the following convince you to seek out more information about UK investment in research and development and its impact?Please select all that apply.</t>
  </si>
  <si>
    <t>If there was a new invention which came out of Government funded research and development that helped me in my life</t>
  </si>
  <si>
    <t>If I read an article or social media post about research and development in the UK</t>
  </si>
  <si>
    <t>If I met someone who works in research and development who told me it was important to them</t>
  </si>
  <si>
    <t>If the UK fell behind other countries in the amount it was spending on research and development</t>
  </si>
  <si>
    <t>If the Government proposed cutting the amount being invested in research and development</t>
  </si>
  <si>
    <t>If local jobs in research and development were lost because of cuts to the budget</t>
  </si>
  <si>
    <t>None of the above would convince me to seek more information about research and development in the UK</t>
  </si>
  <si>
    <t>Grid Summary: Do you agree or disagree with the following?</t>
  </si>
  <si>
    <t xml:space="preserve"> There are too many problems in our own country to worry about problems in other countries</t>
  </si>
  <si>
    <t xml:space="preserve"> There are too many problems now to worry about the future</t>
  </si>
  <si>
    <t xml:space="preserve"> The actions we take as a country now will not have much impact on people in the future</t>
  </si>
  <si>
    <t>Fieldwork:  10th Feb - 19th Feb 2023</t>
  </si>
  <si>
    <t>Data weighted by interlocking age &amp; gender, region and social grade to Nationally Representative Proportions</t>
  </si>
  <si>
    <t xml:space="preserve"> I am interested in hearing about the results of new research</t>
  </si>
  <si>
    <t xml:space="preserve"> Research and development has improved my life</t>
  </si>
  <si>
    <t xml:space="preserve"> I am excited by new products and technologies</t>
  </si>
  <si>
    <t xml:space="preserve"> Research and development in the UK benefits some people more than others</t>
  </si>
  <si>
    <t xml:space="preserve"> Research and development should NOT be funded by taxpayers</t>
  </si>
  <si>
    <t xml:space="preserve"> I don’t really know what a researcher does</t>
  </si>
  <si>
    <t xml:space="preserve"> I don’t really know what a scientist does</t>
  </si>
  <si>
    <t xml:space="preserve"> I talk about new discoveries and inventions with my friends and family</t>
  </si>
  <si>
    <t xml:space="preserve"> I go out of my way to find out about new discoveries and inventions</t>
  </si>
  <si>
    <t>Grid Summary: Would you support or oppose the building of the following in your local area?</t>
  </si>
  <si>
    <t xml:space="preserve"> A new research laboratory</t>
  </si>
  <si>
    <t xml:space="preserve"> A new school</t>
  </si>
  <si>
    <t xml:space="preserve"> A new wind farm</t>
  </si>
  <si>
    <t xml:space="preserve"> A new train station</t>
  </si>
  <si>
    <t xml:space="preserve"> A new factory</t>
  </si>
  <si>
    <t xml:space="preserve"> A new shopping centre</t>
  </si>
  <si>
    <t>Grid Summary: Looking at the description you just saw..."Research and development is the best way of futureproofing the UK" To what extent do you agree or disagree with the following about this description of the role of research and development?</t>
  </si>
  <si>
    <t xml:space="preserve"> This is an honest description of what research and development does</t>
  </si>
  <si>
    <t xml:space="preserve"> There are better ways to futureproof the UK than research and development</t>
  </si>
  <si>
    <t xml:space="preserve"> This feels like it exaggerates how important research and development is</t>
  </si>
  <si>
    <t>Grid Summary: Looking at the description you just saw..."Research and development is the best way of solving tomorrow’s problems" To what extent do you agree or disagree with the following about this description of the role of research and development?</t>
  </si>
  <si>
    <t xml:space="preserve"> There are better ways to solve tomorrow's problems than research and development</t>
  </si>
  <si>
    <t>Grid Summary: Looking at the description you just saw..."Research and development is the best way of making a better future for all of us" To what extent do you agree or disagree with the following about this description of the role of research and development?</t>
  </si>
  <si>
    <t xml:space="preserve"> There are better ways to make a better future for all of us than research and development</t>
  </si>
  <si>
    <t>Grid Summary: Looking at the description you just saw..."Research and development is the best way of making life better" To what extent do you agree or disagree with the following about this description of the role of research and development?</t>
  </si>
  <si>
    <t xml:space="preserve"> There are better ways to make life better than research and development</t>
  </si>
  <si>
    <t>Grid Summary: Looking at the description you just saw..."Research and development is the best way of providing the knowledge to take on tomorrow" To what extent do you agree or disagree with the following about this description of the role of research and development?</t>
  </si>
  <si>
    <t xml:space="preserve"> There are better ways to provide the knowledge to take on tomorrow than research and development</t>
  </si>
  <si>
    <t>Grid Summary: Looking at the description you just saw..."Research and development is the best way of creating big ideas for a better world" To what extent do you agree or disagree with the following about this description of the role of research and development?</t>
  </si>
  <si>
    <t xml:space="preserve"> There are better ways to create big ideas for a better world than research and development</t>
  </si>
  <si>
    <t>Grid Summary: Looking at the description you just saw..."Research and development is the best way of finding out what works" To what extent do you agree or disagree with the following about this description of the role of research and development?</t>
  </si>
  <si>
    <t xml:space="preserve"> There are better ways to find out what works than research and development</t>
  </si>
  <si>
    <t>Grid Summary: Looking at the description you just saw..."Research and development is the best way of building today’s ideas, and tomorrow’s solutions" To what extent do you agree or disagree with the following about this description of the role of research and development?</t>
  </si>
  <si>
    <t xml:space="preserve"> There are better ways to build today's ideas and tomorrow's solutions than research and development</t>
  </si>
  <si>
    <t>Grid Summary: Breaking this down, do you agree or disagree with the following parts of this statement?</t>
  </si>
  <si>
    <t xml:space="preserve"> We have some really big problems we need to solve, like climate change, healthcare, the cost of living crisis and much more.</t>
  </si>
  <si>
    <t xml:space="preserve"> Solving these problems won’t happen by itself. It needs money, time and effort.</t>
  </si>
  <si>
    <t xml:space="preserve"> Investing in research and development is the best way of preparing ourselves for the challenges yet to come</t>
  </si>
  <si>
    <t xml:space="preserve"> Investing in research and development is the best way of figuring out what needs to be done to fix the problems facing the UK and the wider world today</t>
  </si>
  <si>
    <t>Grid Summary: How well would you say the following words describe what you just read? On a scale of 1 to 7, where 1 indicates that the word is a very poor description, and 7 indicates that the word is a very good description</t>
  </si>
  <si>
    <t xml:space="preserve"> Motivating</t>
  </si>
  <si>
    <t xml:space="preserve"> Exciting</t>
  </si>
  <si>
    <t xml:space="preserve"> Trustworthy</t>
  </si>
  <si>
    <t xml:space="preserve"> Convincing</t>
  </si>
  <si>
    <t xml:space="preserve"> Concerning</t>
  </si>
  <si>
    <t xml:space="preserve"> The world is changing fast and we need to be ready for it.</t>
  </si>
  <si>
    <t xml:space="preserve"> Investing in research and development is how we build a country and a future worth living in, not just today but for generations to come.</t>
  </si>
  <si>
    <t xml:space="preserve"> Things have changed so much even in our own lifetimes that make our lives better</t>
  </si>
  <si>
    <t xml:space="preserve"> Times are tight. The UK economy is struggling, leaving many of us with little to spare.</t>
  </si>
  <si>
    <t xml:space="preserve"> In universities, charities, companies, and government-funded labs across the UK, research and development is creating jobs and opportunities</t>
  </si>
  <si>
    <t xml:space="preserve"> Research and development is increasing skills and education attracting investment and returning money to the economy to get us out of this situation</t>
  </si>
  <si>
    <t xml:space="preserve"> Investing in the future brings benefits today.</t>
  </si>
  <si>
    <t xml:space="preserve"> It might seem like a luxury to spend money on research and development when there are so many other priorities right now.</t>
  </si>
  <si>
    <t>Grid Summary: How well would you say the following words describe what you just read? On a scale of 1 to 7, where 1 indicates that the word is a very poor description, and 7 indicates that the word is a very good description.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</si>
</sst>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rgb="FF000000"/>
      <name val="Calibri"/>
      <family val="2"/>
      <scheme val="minor"/>
    </font>
    <font>
      <b/>
      <sz val="18"/>
      <color rgb="FF000000"/>
      <name val="Calibri"/>
      <family val="2"/>
    </font>
    <font>
      <b/>
      <sz val="14"/>
      <color rgb="FF000000"/>
      <name val="Calibri"/>
      <family val="2"/>
    </font>
    <font>
      <sz val="14"/>
      <color rgb="FF000000"/>
      <name val="Calibri"/>
      <family val="2"/>
    </font>
    <font>
      <sz val="13"/>
      <color rgb="FF000000"/>
      <name val="Calibri"/>
      <family val="2"/>
    </font>
    <font>
      <i/>
      <sz val="13"/>
      <color rgb="FF000000"/>
      <name val="Calibri"/>
      <family val="2"/>
    </font>
    <font>
      <i/>
      <u/>
      <sz val="13"/>
      <color theme="10"/>
      <name val="Calibri"/>
      <family val="2"/>
    </font>
    <font>
      <b/>
      <sz val="11"/>
      <color rgb="FF000000"/>
      <name val="Calibri"/>
      <family val="2"/>
    </font>
    <font>
      <sz val="11"/>
      <color rgb="FF000000"/>
      <name val="Calibri"/>
      <family val="2"/>
    </font>
    <font>
      <u/>
      <sz val="11"/>
      <color theme="10"/>
      <name val="Calibri"/>
      <family val="2"/>
    </font>
    <font>
      <b/>
      <sz val="12"/>
      <color rgb="FF000000"/>
      <name val="Calibri"/>
      <family val="2"/>
    </font>
    <font>
      <b/>
      <i/>
      <sz val="11"/>
      <color rgb="FF000000"/>
      <name val="Calibri"/>
      <family val="2"/>
    </font>
    <font>
      <u/>
      <sz val="11"/>
      <color theme="10"/>
      <name val="Calibri"/>
      <family val="2"/>
      <scheme val="minor"/>
    </font>
  </fonts>
  <fills count="2">
    <fill>
      <patternFill patternType="none"/>
    </fill>
    <fill>
      <patternFill patternType="gray125"/>
    </fill>
  </fills>
  <borders count="4">
    <border>
      <left/>
      <right/>
      <top/>
      <bottom/>
      <diagonal/>
    </border>
    <border>
      <left/>
      <right/>
      <top style="thin">
        <color rgb="FF000000"/>
      </top>
      <bottom/>
      <diagonal/>
    </border>
    <border>
      <left/>
      <right/>
      <top/>
      <bottom style="thin">
        <color rgb="FF000000"/>
      </bottom>
      <diagonal/>
    </border>
    <border>
      <left/>
      <right/>
      <top style="thin">
        <color rgb="FF000000"/>
      </top>
      <bottom style="thin">
        <color rgb="FF000000"/>
      </bottom>
      <diagonal/>
    </border>
  </borders>
  <cellStyleXfs count="2">
    <xf numFmtId="0" fontId="0" fillId="0" borderId="0"/>
    <xf numFmtId="0" fontId="12" fillId="0" borderId="0" applyNumberFormat="0" applyFill="0" applyBorder="0" applyAlignment="0" applyProtection="0"/>
  </cellStyleXfs>
  <cellXfs count="32">
    <xf numFmtId="0" fontId="0" fillId="0" borderId="0" xfId="0"/>
    <xf numFmtId="0" fontId="1" fillId="0" borderId="0" xfId="0" applyFont="1" applyAlignment="1">
      <alignment horizontal="center" vertical="top" wrapText="1"/>
    </xf>
    <xf numFmtId="0" fontId="2" fillId="0" borderId="0" xfId="0" applyFont="1"/>
    <xf numFmtId="0" fontId="3" fillId="0" borderId="0" xfId="0" applyFont="1" applyAlignment="1">
      <alignment horizontal="left"/>
    </xf>
    <xf numFmtId="0" fontId="5" fillId="0" borderId="0" xfId="0" applyFont="1" applyAlignment="1">
      <alignment horizontal="left" vertical="top"/>
    </xf>
    <xf numFmtId="0" fontId="6" fillId="0" borderId="0" xfId="0" applyFont="1" applyAlignment="1">
      <alignment horizontal="left" vertical="top"/>
    </xf>
    <xf numFmtId="0" fontId="7" fillId="0" borderId="0" xfId="0" applyFont="1"/>
    <xf numFmtId="0" fontId="8" fillId="0" borderId="0" xfId="0" applyFont="1" applyAlignment="1">
      <alignment horizontal="center"/>
    </xf>
    <xf numFmtId="0" fontId="9" fillId="0" borderId="0" xfId="0" applyFont="1"/>
    <xf numFmtId="0" fontId="8" fillId="0" borderId="0" xfId="0" applyFont="1" applyAlignment="1">
      <alignment horizontal="center" vertical="center"/>
    </xf>
    <xf numFmtId="1" fontId="8" fillId="0" borderId="1" xfId="0" applyNumberFormat="1" applyFont="1" applyBorder="1" applyAlignment="1">
      <alignment horizontal="center" vertical="center"/>
    </xf>
    <xf numFmtId="1" fontId="7" fillId="0" borderId="2" xfId="0" applyNumberFormat="1" applyFont="1" applyBorder="1" applyAlignment="1">
      <alignment horizontal="center" vertical="center"/>
    </xf>
    <xf numFmtId="0" fontId="8" fillId="0" borderId="1" xfId="0" applyFont="1" applyBorder="1" applyAlignment="1">
      <alignment horizontal="center" vertical="center" wrapText="1"/>
    </xf>
    <xf numFmtId="0" fontId="7" fillId="0" borderId="1" xfId="0" applyFont="1" applyBorder="1" applyAlignment="1">
      <alignment horizontal="center" vertical="center"/>
    </xf>
    <xf numFmtId="9" fontId="8"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1" xfId="0" applyFont="1" applyBorder="1"/>
    <xf numFmtId="0" fontId="8" fillId="0" borderId="3" xfId="0" applyFont="1" applyBorder="1" applyAlignment="1">
      <alignment horizontal="center" vertical="center" wrapText="1"/>
    </xf>
    <xf numFmtId="9" fontId="7" fillId="0" borderId="0" xfId="0" applyNumberFormat="1" applyFont="1" applyAlignment="1">
      <alignment horizontal="center" vertical="center"/>
    </xf>
    <xf numFmtId="9" fontId="7" fillId="0" borderId="2" xfId="0" applyNumberFormat="1" applyFont="1" applyBorder="1" applyAlignment="1">
      <alignment horizontal="center" vertical="center"/>
    </xf>
    <xf numFmtId="0" fontId="7" fillId="0" borderId="0" xfId="0" applyFont="1" applyAlignment="1">
      <alignment horizontal="center" wrapText="1"/>
    </xf>
    <xf numFmtId="0" fontId="9" fillId="0" borderId="0" xfId="0" applyFont="1" applyAlignment="1">
      <alignment horizontal="center"/>
    </xf>
    <xf numFmtId="0" fontId="8" fillId="0" borderId="1" xfId="0" applyFont="1" applyBorder="1" applyAlignment="1">
      <alignment horizontal="center" vertical="center"/>
    </xf>
    <xf numFmtId="9" fontId="8" fillId="0" borderId="2" xfId="0" applyNumberFormat="1" applyFont="1" applyBorder="1" applyAlignment="1">
      <alignment horizontal="center" vertical="center"/>
    </xf>
    <xf numFmtId="0" fontId="11" fillId="0" borderId="0" xfId="0" applyFont="1"/>
    <xf numFmtId="0" fontId="12" fillId="0" borderId="0" xfId="1"/>
    <xf numFmtId="0" fontId="1" fillId="0" borderId="0" xfId="0" applyFont="1" applyAlignment="1">
      <alignment horizontal="center" vertical="top" wrapText="1"/>
    </xf>
    <xf numFmtId="0" fontId="4" fillId="0" borderId="0" xfId="0" applyFont="1" applyAlignment="1">
      <alignment horizontal="left" vertical="top" wrapText="1"/>
    </xf>
    <xf numFmtId="0" fontId="7" fillId="0" borderId="1" xfId="0" applyFont="1" applyBorder="1" applyAlignment="1">
      <alignment horizontal="center" vertical="center"/>
    </xf>
    <xf numFmtId="0" fontId="10" fillId="0" borderId="0" xfId="0" applyFont="1" applyAlignment="1">
      <alignment vertical="top" wrapText="1"/>
    </xf>
    <xf numFmtId="0" fontId="8" fillId="0" borderId="1" xfId="0" applyFont="1" applyBorder="1" applyAlignment="1">
      <alignment horizontal="center" vertical="center"/>
    </xf>
    <xf numFmtId="0" fontId="0" fillId="0" borderId="0" xfId="0"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theme" Target="theme/theme1.xml"/><Relationship Id="rId200" Type="http://schemas.openxmlformats.org/officeDocument/2006/relationships/customXml" Target="../customXml/item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styles" Target="styles.xml"/><Relationship Id="rId201" Type="http://schemas.openxmlformats.org/officeDocument/2006/relationships/customXml" Target="../customXml/item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sharedStrings" Target="sharedStrings.xml"/><Relationship Id="rId202" Type="http://schemas.openxmlformats.org/officeDocument/2006/relationships/customXml" Target="../customXml/item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1" Type="http://schemas.openxmlformats.org/officeDocument/2006/relationships/image" Target="../media/image1.jpg"/></Relationships>
</file>

<file path=xl/drawings/_rels/drawing71.xml.rels><?xml version="1.0" encoding="UTF-8" standalone="yes"?>
<Relationships xmlns="http://schemas.openxmlformats.org/package/2006/relationships"><Relationship Id="rId1" Type="http://schemas.openxmlformats.org/officeDocument/2006/relationships/image" Target="../media/image1.jpg"/></Relationships>
</file>

<file path=xl/drawings/_rels/drawing72.xml.rels><?xml version="1.0" encoding="UTF-8" standalone="yes"?>
<Relationships xmlns="http://schemas.openxmlformats.org/package/2006/relationships"><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1" Type="http://schemas.openxmlformats.org/officeDocument/2006/relationships/image" Target="../media/image1.jpg"/></Relationships>
</file>

<file path=xl/drawings/_rels/drawing74.xml.rels><?xml version="1.0" encoding="UTF-8" standalone="yes"?>
<Relationships xmlns="http://schemas.openxmlformats.org/package/2006/relationships"><Relationship Id="rId1" Type="http://schemas.openxmlformats.org/officeDocument/2006/relationships/image" Target="../media/image1.jpg"/></Relationships>
</file>

<file path=xl/drawings/_rels/drawing75.xml.rels><?xml version="1.0" encoding="UTF-8" standalone="yes"?>
<Relationships xmlns="http://schemas.openxmlformats.org/package/2006/relationships"><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7.xml.rels><?xml version="1.0" encoding="UTF-8" standalone="yes"?>
<Relationships xmlns="http://schemas.openxmlformats.org/package/2006/relationships"><Relationship Id="rId1" Type="http://schemas.openxmlformats.org/officeDocument/2006/relationships/image" Target="../media/image1.jpg"/></Relationships>
</file>

<file path=xl/drawings/_rels/drawing78.xml.rels><?xml version="1.0" encoding="UTF-8" standalone="yes"?>
<Relationships xmlns="http://schemas.openxmlformats.org/package/2006/relationships"><Relationship Id="rId1" Type="http://schemas.openxmlformats.org/officeDocument/2006/relationships/image" Target="../media/image1.jpg"/></Relationships>
</file>

<file path=xl/drawings/_rels/drawing79.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1" Type="http://schemas.openxmlformats.org/officeDocument/2006/relationships/image" Target="../media/image1.jpg"/></Relationships>
</file>

<file path=xl/drawings/_rels/drawing81.xml.rels><?xml version="1.0" encoding="UTF-8" standalone="yes"?>
<Relationships xmlns="http://schemas.openxmlformats.org/package/2006/relationships"><Relationship Id="rId1" Type="http://schemas.openxmlformats.org/officeDocument/2006/relationships/image" Target="../media/image1.jpg"/></Relationships>
</file>

<file path=xl/drawings/_rels/drawing8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3.xml.rels><?xml version="1.0" encoding="UTF-8" standalone="yes"?>
<Relationships xmlns="http://schemas.openxmlformats.org/package/2006/relationships"><Relationship Id="rId1" Type="http://schemas.openxmlformats.org/officeDocument/2006/relationships/image" Target="../media/image1.jpg"/></Relationships>
</file>

<file path=xl/drawings/_rels/drawing84.xml.rels><?xml version="1.0" encoding="UTF-8" standalone="yes"?>
<Relationships xmlns="http://schemas.openxmlformats.org/package/2006/relationships"><Relationship Id="rId1" Type="http://schemas.openxmlformats.org/officeDocument/2006/relationships/image" Target="../media/image1.jpg"/></Relationships>
</file>

<file path=xl/drawings/_rels/drawing85.xml.rels><?xml version="1.0" encoding="UTF-8" standalone="yes"?>
<Relationships xmlns="http://schemas.openxmlformats.org/package/2006/relationships"><Relationship Id="rId1" Type="http://schemas.openxmlformats.org/officeDocument/2006/relationships/image" Target="../media/image1.jpg"/></Relationships>
</file>

<file path=xl/drawings/_rels/drawing86.xml.rels><?xml version="1.0" encoding="UTF-8" standalone="yes"?>
<Relationships xmlns="http://schemas.openxmlformats.org/package/2006/relationships"><Relationship Id="rId1" Type="http://schemas.openxmlformats.org/officeDocument/2006/relationships/image" Target="../media/image1.jpg"/></Relationships>
</file>

<file path=xl/drawings/_rels/drawing8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8.xml.rels><?xml version="1.0" encoding="UTF-8" standalone="yes"?>
<Relationships xmlns="http://schemas.openxmlformats.org/package/2006/relationships"><Relationship Id="rId1" Type="http://schemas.openxmlformats.org/officeDocument/2006/relationships/image" Target="../media/image1.jpg"/></Relationships>
</file>

<file path=xl/drawings/_rels/drawing8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1" Type="http://schemas.openxmlformats.org/officeDocument/2006/relationships/image" Target="../media/image1.jpg"/></Relationships>
</file>

<file path=xl/drawings/_rels/drawing91.xml.rels><?xml version="1.0" encoding="UTF-8" standalone="yes"?>
<Relationships xmlns="http://schemas.openxmlformats.org/package/2006/relationships"><Relationship Id="rId1" Type="http://schemas.openxmlformats.org/officeDocument/2006/relationships/image" Target="../media/image1.jpg"/></Relationships>
</file>

<file path=xl/drawings/_rels/drawing92.xml.rels><?xml version="1.0" encoding="UTF-8" standalone="yes"?>
<Relationships xmlns="http://schemas.openxmlformats.org/package/2006/relationships"><Relationship Id="rId1" Type="http://schemas.openxmlformats.org/officeDocument/2006/relationships/image" Target="../media/image1.jpg"/></Relationships>
</file>

<file path=xl/drawings/_rels/drawing93.xml.rels><?xml version="1.0" encoding="UTF-8" standalone="yes"?>
<Relationships xmlns="http://schemas.openxmlformats.org/package/2006/relationships"><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1" Type="http://schemas.openxmlformats.org/officeDocument/2006/relationships/image" Target="../media/image1.jpg"/></Relationships>
</file>

<file path=xl/drawings/_rels/drawing95.xml.rels><?xml version="1.0" encoding="UTF-8" standalone="yes"?>
<Relationships xmlns="http://schemas.openxmlformats.org/package/2006/relationships"><Relationship Id="rId1" Type="http://schemas.openxmlformats.org/officeDocument/2006/relationships/image" Target="../media/image1.jpg"/></Relationships>
</file>

<file path=xl/drawings/_rels/drawing96.xml.rels><?xml version="1.0" encoding="UTF-8" standalone="yes"?>
<Relationships xmlns="http://schemas.openxmlformats.org/package/2006/relationships"><Relationship Id="rId1" Type="http://schemas.openxmlformats.org/officeDocument/2006/relationships/image" Target="../media/image1.jpg"/></Relationships>
</file>

<file path=xl/drawings/_rels/drawing97.xml.rels><?xml version="1.0" encoding="UTF-8" standalone="yes"?>
<Relationships xmlns="http://schemas.openxmlformats.org/package/2006/relationships"><Relationship Id="rId1" Type="http://schemas.openxmlformats.org/officeDocument/2006/relationships/image" Target="../media/image1.jpg"/></Relationships>
</file>

<file path=xl/drawings/_rels/drawing9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5</xdr:col>
      <xdr:colOff>0</xdr:colOff>
      <xdr:row>1</xdr:row>
      <xdr:rowOff>0</xdr:rowOff>
    </xdr:from>
    <xdr:ext cx="4389120" cy="82296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7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8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9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A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B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1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C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3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4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0.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1.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5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oneCellAnchor>
    <xdr:from>
      <xdr:col>0</xdr:col>
      <xdr:colOff>0</xdr:colOff>
      <xdr:row>1</xdr:row>
      <xdr:rowOff>0</xdr:rowOff>
    </xdr:from>
    <xdr:ext cx="1463040" cy="274320"/>
    <xdr:pic>
      <xdr:nvPicPr>
        <xdr:cNvPr id="2" name="Picture 1">
          <a:extLst>
            <a:ext uri="{FF2B5EF4-FFF2-40B4-BE49-F238E27FC236}">
              <a16:creationId xmlns:a16="http://schemas.microsoft.com/office/drawing/2014/main" id="{00000000-0008-0000-6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7.xml"/></Relationships>
</file>

<file path=xl/worksheets/_rels/sheet148.xml.rels><?xml version="1.0" encoding="UTF-8" standalone="yes"?>
<Relationships xmlns="http://schemas.openxmlformats.org/package/2006/relationships"><Relationship Id="rId1" Type="http://schemas.openxmlformats.org/officeDocument/2006/relationships/drawing" Target="../drawings/drawing148.xml"/></Relationships>
</file>

<file path=xl/worksheets/_rels/sheet149.xml.rels><?xml version="1.0" encoding="UTF-8" standalone="yes"?>
<Relationships xmlns="http://schemas.openxmlformats.org/package/2006/relationships"><Relationship Id="rId1" Type="http://schemas.openxmlformats.org/officeDocument/2006/relationships/drawing" Target="../drawings/drawing14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0.xml.rels><?xml version="1.0" encoding="UTF-8" standalone="yes"?>
<Relationships xmlns="http://schemas.openxmlformats.org/package/2006/relationships"><Relationship Id="rId1" Type="http://schemas.openxmlformats.org/officeDocument/2006/relationships/drawing" Target="../drawings/drawing150.xml"/></Relationships>
</file>

<file path=xl/worksheets/_rels/sheet151.xml.rels><?xml version="1.0" encoding="UTF-8" standalone="yes"?>
<Relationships xmlns="http://schemas.openxmlformats.org/package/2006/relationships"><Relationship Id="rId1" Type="http://schemas.openxmlformats.org/officeDocument/2006/relationships/drawing" Target="../drawings/drawing151.xml"/></Relationships>
</file>

<file path=xl/worksheets/_rels/sheet152.xml.rels><?xml version="1.0" encoding="UTF-8" standalone="yes"?>
<Relationships xmlns="http://schemas.openxmlformats.org/package/2006/relationships"><Relationship Id="rId1" Type="http://schemas.openxmlformats.org/officeDocument/2006/relationships/drawing" Target="../drawings/drawing152.xml"/></Relationships>
</file>

<file path=xl/worksheets/_rels/sheet153.xml.rels><?xml version="1.0" encoding="UTF-8" standalone="yes"?>
<Relationships xmlns="http://schemas.openxmlformats.org/package/2006/relationships"><Relationship Id="rId1" Type="http://schemas.openxmlformats.org/officeDocument/2006/relationships/drawing" Target="../drawings/drawing153.xml"/></Relationships>
</file>

<file path=xl/worksheets/_rels/sheet154.xml.rels><?xml version="1.0" encoding="UTF-8" standalone="yes"?>
<Relationships xmlns="http://schemas.openxmlformats.org/package/2006/relationships"><Relationship Id="rId1" Type="http://schemas.openxmlformats.org/officeDocument/2006/relationships/drawing" Target="../drawings/drawing154.xml"/></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155.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156.xml"/></Relationships>
</file>

<file path=xl/worksheets/_rels/sheet157.xml.rels><?xml version="1.0" encoding="UTF-8" standalone="yes"?>
<Relationships xmlns="http://schemas.openxmlformats.org/package/2006/relationships"><Relationship Id="rId1" Type="http://schemas.openxmlformats.org/officeDocument/2006/relationships/drawing" Target="../drawings/drawing157.xml"/></Relationships>
</file>

<file path=xl/worksheets/_rels/sheet158.xml.rels><?xml version="1.0" encoding="UTF-8" standalone="yes"?>
<Relationships xmlns="http://schemas.openxmlformats.org/package/2006/relationships"><Relationship Id="rId1" Type="http://schemas.openxmlformats.org/officeDocument/2006/relationships/drawing" Target="../drawings/drawing158.xml"/></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5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60.xml"/></Relationships>
</file>

<file path=xl/worksheets/_rels/sheet161.xml.rels><?xml version="1.0" encoding="UTF-8" standalone="yes"?>
<Relationships xmlns="http://schemas.openxmlformats.org/package/2006/relationships"><Relationship Id="rId1" Type="http://schemas.openxmlformats.org/officeDocument/2006/relationships/drawing" Target="../drawings/drawing161.xm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162.xml"/></Relationships>
</file>

<file path=xl/worksheets/_rels/sheet163.xml.rels><?xml version="1.0" encoding="UTF-8" standalone="yes"?>
<Relationships xmlns="http://schemas.openxmlformats.org/package/2006/relationships"><Relationship Id="rId1" Type="http://schemas.openxmlformats.org/officeDocument/2006/relationships/drawing" Target="../drawings/drawing163.xml"/></Relationships>
</file>

<file path=xl/worksheets/_rels/sheet164.xml.rels><?xml version="1.0" encoding="UTF-8" standalone="yes"?>
<Relationships xmlns="http://schemas.openxmlformats.org/package/2006/relationships"><Relationship Id="rId1" Type="http://schemas.openxmlformats.org/officeDocument/2006/relationships/drawing" Target="../drawings/drawing164.xml"/></Relationships>
</file>

<file path=xl/worksheets/_rels/sheet165.xml.rels><?xml version="1.0" encoding="UTF-8" standalone="yes"?>
<Relationships xmlns="http://schemas.openxmlformats.org/package/2006/relationships"><Relationship Id="rId1" Type="http://schemas.openxmlformats.org/officeDocument/2006/relationships/drawing" Target="../drawings/drawing165.xml"/></Relationships>
</file>

<file path=xl/worksheets/_rels/sheet166.xml.rels><?xml version="1.0" encoding="UTF-8" standalone="yes"?>
<Relationships xmlns="http://schemas.openxmlformats.org/package/2006/relationships"><Relationship Id="rId1" Type="http://schemas.openxmlformats.org/officeDocument/2006/relationships/drawing" Target="../drawings/drawing166.xml"/></Relationships>
</file>

<file path=xl/worksheets/_rels/sheet167.xml.rels><?xml version="1.0" encoding="UTF-8" standalone="yes"?>
<Relationships xmlns="http://schemas.openxmlformats.org/package/2006/relationships"><Relationship Id="rId1" Type="http://schemas.openxmlformats.org/officeDocument/2006/relationships/drawing" Target="../drawings/drawing167.xml"/></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168.xml"/></Relationships>
</file>

<file path=xl/worksheets/_rels/sheet169.xml.rels><?xml version="1.0" encoding="UTF-8" standalone="yes"?>
<Relationships xmlns="http://schemas.openxmlformats.org/package/2006/relationships"><Relationship Id="rId1" Type="http://schemas.openxmlformats.org/officeDocument/2006/relationships/drawing" Target="../drawings/drawing16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0.xml.rels><?xml version="1.0" encoding="UTF-8" standalone="yes"?>
<Relationships xmlns="http://schemas.openxmlformats.org/package/2006/relationships"><Relationship Id="rId1" Type="http://schemas.openxmlformats.org/officeDocument/2006/relationships/drawing" Target="../drawings/drawing170.xml"/></Relationships>
</file>

<file path=xl/worksheets/_rels/sheet171.xml.rels><?xml version="1.0" encoding="UTF-8" standalone="yes"?>
<Relationships xmlns="http://schemas.openxmlformats.org/package/2006/relationships"><Relationship Id="rId1" Type="http://schemas.openxmlformats.org/officeDocument/2006/relationships/drawing" Target="../drawings/drawing171.xml"/></Relationships>
</file>

<file path=xl/worksheets/_rels/sheet172.xml.rels><?xml version="1.0" encoding="UTF-8" standalone="yes"?>
<Relationships xmlns="http://schemas.openxmlformats.org/package/2006/relationships"><Relationship Id="rId1" Type="http://schemas.openxmlformats.org/officeDocument/2006/relationships/drawing" Target="../drawings/drawing172.xml"/></Relationships>
</file>

<file path=xl/worksheets/_rels/sheet173.xml.rels><?xml version="1.0" encoding="UTF-8" standalone="yes"?>
<Relationships xmlns="http://schemas.openxmlformats.org/package/2006/relationships"><Relationship Id="rId1" Type="http://schemas.openxmlformats.org/officeDocument/2006/relationships/drawing" Target="../drawings/drawing173.xml"/></Relationships>
</file>

<file path=xl/worksheets/_rels/sheet174.xml.rels><?xml version="1.0" encoding="UTF-8" standalone="yes"?>
<Relationships xmlns="http://schemas.openxmlformats.org/package/2006/relationships"><Relationship Id="rId1" Type="http://schemas.openxmlformats.org/officeDocument/2006/relationships/drawing" Target="../drawings/drawing174.xml"/></Relationships>
</file>

<file path=xl/worksheets/_rels/sheet175.xml.rels><?xml version="1.0" encoding="UTF-8" standalone="yes"?>
<Relationships xmlns="http://schemas.openxmlformats.org/package/2006/relationships"><Relationship Id="rId1" Type="http://schemas.openxmlformats.org/officeDocument/2006/relationships/drawing" Target="../drawings/drawing175.xml"/></Relationships>
</file>

<file path=xl/worksheets/_rels/sheet176.xml.rels><?xml version="1.0" encoding="UTF-8" standalone="yes"?>
<Relationships xmlns="http://schemas.openxmlformats.org/package/2006/relationships"><Relationship Id="rId1" Type="http://schemas.openxmlformats.org/officeDocument/2006/relationships/drawing" Target="../drawings/drawing176.xml"/></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177.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178.xml"/></Relationships>
</file>

<file path=xl/worksheets/_rels/sheet179.xml.rels><?xml version="1.0" encoding="UTF-8" standalone="yes"?>
<Relationships xmlns="http://schemas.openxmlformats.org/package/2006/relationships"><Relationship Id="rId1" Type="http://schemas.openxmlformats.org/officeDocument/2006/relationships/drawing" Target="../drawings/drawing179.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0.xml.rels><?xml version="1.0" encoding="UTF-8" standalone="yes"?>
<Relationships xmlns="http://schemas.openxmlformats.org/package/2006/relationships"><Relationship Id="rId1" Type="http://schemas.openxmlformats.org/officeDocument/2006/relationships/drawing" Target="../drawings/drawing180.xml"/></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81.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82.xml"/></Relationships>
</file>

<file path=xl/worksheets/_rels/sheet183.xml.rels><?xml version="1.0" encoding="UTF-8" standalone="yes"?>
<Relationships xmlns="http://schemas.openxmlformats.org/package/2006/relationships"><Relationship Id="rId1" Type="http://schemas.openxmlformats.org/officeDocument/2006/relationships/drawing" Target="../drawings/drawing183.xml"/></Relationships>
</file>

<file path=xl/worksheets/_rels/sheet184.xml.rels><?xml version="1.0" encoding="UTF-8" standalone="yes"?>
<Relationships xmlns="http://schemas.openxmlformats.org/package/2006/relationships"><Relationship Id="rId1" Type="http://schemas.openxmlformats.org/officeDocument/2006/relationships/drawing" Target="../drawings/drawing184.xml"/></Relationships>
</file>

<file path=xl/worksheets/_rels/sheet185.xml.rels><?xml version="1.0" encoding="UTF-8" standalone="yes"?>
<Relationships xmlns="http://schemas.openxmlformats.org/package/2006/relationships"><Relationship Id="rId1" Type="http://schemas.openxmlformats.org/officeDocument/2006/relationships/drawing" Target="../drawings/drawing185.xml"/></Relationships>
</file>

<file path=xl/worksheets/_rels/sheet186.xml.rels><?xml version="1.0" encoding="UTF-8" standalone="yes"?>
<Relationships xmlns="http://schemas.openxmlformats.org/package/2006/relationships"><Relationship Id="rId1" Type="http://schemas.openxmlformats.org/officeDocument/2006/relationships/drawing" Target="../drawings/drawing186.xml"/></Relationships>
</file>

<file path=xl/worksheets/_rels/sheet187.xml.rels><?xml version="1.0" encoding="UTF-8" standalone="yes"?>
<Relationships xmlns="http://schemas.openxmlformats.org/package/2006/relationships"><Relationship Id="rId1" Type="http://schemas.openxmlformats.org/officeDocument/2006/relationships/drawing" Target="../drawings/drawing187.xml"/></Relationships>
</file>

<file path=xl/worksheets/_rels/sheet188.xml.rels><?xml version="1.0" encoding="UTF-8" standalone="yes"?>
<Relationships xmlns="http://schemas.openxmlformats.org/package/2006/relationships"><Relationship Id="rId1" Type="http://schemas.openxmlformats.org/officeDocument/2006/relationships/drawing" Target="../drawings/drawing188.xml"/></Relationships>
</file>

<file path=xl/worksheets/_rels/sheet189.xml.rels><?xml version="1.0" encoding="UTF-8" standalone="yes"?>
<Relationships xmlns="http://schemas.openxmlformats.org/package/2006/relationships"><Relationship Id="rId1" Type="http://schemas.openxmlformats.org/officeDocument/2006/relationships/drawing" Target="../drawings/drawing18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0.xml.rels><?xml version="1.0" encoding="UTF-8" standalone="yes"?>
<Relationships xmlns="http://schemas.openxmlformats.org/package/2006/relationships"><Relationship Id="rId1" Type="http://schemas.openxmlformats.org/officeDocument/2006/relationships/drawing" Target="../drawings/drawing190.xml"/></Relationships>
</file>

<file path=xl/worksheets/_rels/sheet191.xml.rels><?xml version="1.0" encoding="UTF-8" standalone="yes"?>
<Relationships xmlns="http://schemas.openxmlformats.org/package/2006/relationships"><Relationship Id="rId1" Type="http://schemas.openxmlformats.org/officeDocument/2006/relationships/drawing" Target="../drawings/drawing191.xml"/></Relationships>
</file>

<file path=xl/worksheets/_rels/sheet192.xml.rels><?xml version="1.0" encoding="UTF-8" standalone="yes"?>
<Relationships xmlns="http://schemas.openxmlformats.org/package/2006/relationships"><Relationship Id="rId1" Type="http://schemas.openxmlformats.org/officeDocument/2006/relationships/drawing" Target="../drawings/drawing192.xml"/></Relationships>
</file>

<file path=xl/worksheets/_rels/sheet193.xml.rels><?xml version="1.0" encoding="UTF-8" standalone="yes"?>
<Relationships xmlns="http://schemas.openxmlformats.org/package/2006/relationships"><Relationship Id="rId1" Type="http://schemas.openxmlformats.org/officeDocument/2006/relationships/drawing" Target="../drawings/drawing193.xml"/></Relationships>
</file>

<file path=xl/worksheets/_rels/sheet194.xml.rels><?xml version="1.0" encoding="UTF-8" standalone="yes"?>
<Relationships xmlns="http://schemas.openxmlformats.org/package/2006/relationships"><Relationship Id="rId1" Type="http://schemas.openxmlformats.org/officeDocument/2006/relationships/drawing" Target="../drawings/drawing194.xml"/></Relationships>
</file>

<file path=xl/worksheets/_rels/sheet195.xml.rels><?xml version="1.0" encoding="UTF-8" standalone="yes"?>
<Relationships xmlns="http://schemas.openxmlformats.org/package/2006/relationships"><Relationship Id="rId1" Type="http://schemas.openxmlformats.org/officeDocument/2006/relationships/drawing" Target="../drawings/drawing19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F7:M20"/>
  <sheetViews>
    <sheetView showGridLines="0" workbookViewId="0"/>
  </sheetViews>
  <sheetFormatPr defaultColWidth="11.42578125" defaultRowHeight="14.45"/>
  <sheetData>
    <row r="7" spans="6:12" ht="39.950000000000003" customHeight="1">
      <c r="F7" s="26" t="s">
        <v>0</v>
      </c>
      <c r="G7" s="31"/>
      <c r="H7" s="31"/>
      <c r="I7" s="31"/>
      <c r="J7" s="31"/>
      <c r="K7" s="31"/>
      <c r="L7" s="31"/>
    </row>
    <row r="10" spans="6:12" ht="20.100000000000001" customHeight="1">
      <c r="F10" s="2" t="s">
        <v>1</v>
      </c>
      <c r="K10" s="3" t="s">
        <v>2</v>
      </c>
    </row>
    <row r="11" spans="6:12" ht="20.100000000000001" customHeight="1">
      <c r="F11" s="2" t="s">
        <v>3</v>
      </c>
      <c r="K11" s="3" t="s">
        <v>4</v>
      </c>
    </row>
    <row r="12" spans="6:12" ht="20.100000000000001" customHeight="1">
      <c r="F12" s="2" t="s">
        <v>5</v>
      </c>
      <c r="K12" s="3" t="s">
        <v>6</v>
      </c>
    </row>
    <row r="13" spans="6:12" ht="20.100000000000001" customHeight="1">
      <c r="F13" s="2" t="s">
        <v>7</v>
      </c>
      <c r="K13" s="3">
        <v>4053</v>
      </c>
    </row>
    <row r="14" spans="6:12" ht="18.600000000000001">
      <c r="F14" s="2"/>
    </row>
    <row r="15" spans="6:12" ht="18.600000000000001">
      <c r="F15" s="2"/>
    </row>
    <row r="16" spans="6:12" ht="18.600000000000001">
      <c r="F16" s="2" t="s">
        <v>8</v>
      </c>
    </row>
    <row r="17" spans="6:13" ht="50.1" customHeight="1">
      <c r="F17" s="27" t="s">
        <v>9</v>
      </c>
      <c r="G17" s="31"/>
      <c r="H17" s="31"/>
      <c r="I17" s="31"/>
      <c r="J17" s="31"/>
      <c r="K17" s="31"/>
      <c r="L17" s="31"/>
      <c r="M17" s="31"/>
    </row>
    <row r="19" spans="6:13" ht="30" customHeight="1">
      <c r="F19" s="4" t="s">
        <v>10</v>
      </c>
    </row>
    <row r="20" spans="6:13" ht="17.100000000000001">
      <c r="F20" s="5" t="str">
        <f>HYPERLINK("mailto:" &amp; "polling@publicfirst.co.uk" &amp; "?subject="&amp; F7, "polling@publicfirst.co.uk")</f>
        <v>polling@publicfirst.co.uk</v>
      </c>
    </row>
  </sheetData>
  <mergeCells count="2">
    <mergeCell ref="F7:L7"/>
    <mergeCell ref="F17:M17"/>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AR2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118</v>
      </c>
      <c r="C9" s="14">
        <v>0.65754260357139205</v>
      </c>
      <c r="D9" s="14">
        <v>0.64338766379738299</v>
      </c>
      <c r="E9" s="14">
        <v>0.67183176487694196</v>
      </c>
      <c r="F9" s="14"/>
      <c r="G9" s="14">
        <v>0.56886564655637395</v>
      </c>
      <c r="H9" s="14">
        <v>0.57862841680903598</v>
      </c>
      <c r="I9" s="14">
        <v>0.64172839582737895</v>
      </c>
      <c r="J9" s="14">
        <v>0.67541219255419804</v>
      </c>
      <c r="K9" s="14">
        <v>0.70368299417023605</v>
      </c>
      <c r="L9" s="14">
        <v>0.74863638921228903</v>
      </c>
      <c r="M9" s="14"/>
      <c r="N9" s="14">
        <v>0.70252599616614297</v>
      </c>
      <c r="O9" s="14">
        <v>0.67637696364938804</v>
      </c>
      <c r="P9" s="14">
        <v>0.62922900622922995</v>
      </c>
      <c r="Q9" s="14">
        <v>0.61278813994981796</v>
      </c>
      <c r="R9" s="14"/>
      <c r="S9" s="14">
        <v>0.64848240025460901</v>
      </c>
      <c r="T9" s="14">
        <v>0.65355181556183894</v>
      </c>
      <c r="U9" s="14">
        <v>0.685279126920458</v>
      </c>
      <c r="V9" s="14">
        <v>0.66616628326434701</v>
      </c>
      <c r="W9" s="14">
        <v>0.69251941087175395</v>
      </c>
      <c r="X9" s="14">
        <v>0.63516171162963697</v>
      </c>
      <c r="Y9" s="14">
        <v>0.65745820022017198</v>
      </c>
      <c r="Z9" s="14">
        <v>0.61683613997481201</v>
      </c>
      <c r="AA9" s="14">
        <v>0.66042361890068602</v>
      </c>
      <c r="AB9" s="14">
        <v>0.66493601844952499</v>
      </c>
      <c r="AC9" s="14">
        <v>0.64698111239679401</v>
      </c>
      <c r="AD9" s="14">
        <v>0.64203758201805605</v>
      </c>
      <c r="AE9" s="14"/>
      <c r="AF9" s="14">
        <v>0.66974527652515903</v>
      </c>
      <c r="AG9" s="14">
        <v>0.68776028181982996</v>
      </c>
      <c r="AH9" s="14">
        <v>0.59325857669378401</v>
      </c>
      <c r="AI9" s="14"/>
      <c r="AJ9" s="14">
        <v>0.680888228406207</v>
      </c>
      <c r="AK9" s="14">
        <v>0.64984919367208005</v>
      </c>
      <c r="AL9" s="14">
        <v>0.68057982528625705</v>
      </c>
      <c r="AM9" s="14"/>
      <c r="AN9" s="14">
        <v>0.63794639388517105</v>
      </c>
      <c r="AO9" s="14">
        <v>0.63140785258323495</v>
      </c>
      <c r="AP9" s="14">
        <v>0.68690741637140096</v>
      </c>
      <c r="AQ9" s="14">
        <v>0.70457164027498298</v>
      </c>
      <c r="AR9" s="14">
        <v>0.63759370820857797</v>
      </c>
    </row>
    <row r="10" spans="2:44">
      <c r="B10" s="15" t="s">
        <v>119</v>
      </c>
      <c r="C10" s="14">
        <v>0.56954823405340105</v>
      </c>
      <c r="D10" s="14">
        <v>0.58330995135781205</v>
      </c>
      <c r="E10" s="14">
        <v>0.55541830622774602</v>
      </c>
      <c r="F10" s="14"/>
      <c r="G10" s="14">
        <v>0.53353304473600105</v>
      </c>
      <c r="H10" s="14">
        <v>0.530075271727518</v>
      </c>
      <c r="I10" s="14">
        <v>0.55577615568983396</v>
      </c>
      <c r="J10" s="14">
        <v>0.58056281219486405</v>
      </c>
      <c r="K10" s="14">
        <v>0.60163294027749603</v>
      </c>
      <c r="L10" s="14">
        <v>0.60656332838232097</v>
      </c>
      <c r="M10" s="14"/>
      <c r="N10" s="14">
        <v>0.60517115990602299</v>
      </c>
      <c r="O10" s="14">
        <v>0.55854544240672399</v>
      </c>
      <c r="P10" s="14">
        <v>0.58256139867145396</v>
      </c>
      <c r="Q10" s="14">
        <v>0.52848723922269902</v>
      </c>
      <c r="R10" s="14"/>
      <c r="S10" s="14">
        <v>0.54245458635357402</v>
      </c>
      <c r="T10" s="14">
        <v>0.58677134996430202</v>
      </c>
      <c r="U10" s="14">
        <v>0.60495345227628905</v>
      </c>
      <c r="V10" s="14">
        <v>0.57306504488651799</v>
      </c>
      <c r="W10" s="14">
        <v>0.59452194911552303</v>
      </c>
      <c r="X10" s="14">
        <v>0.51474326514857205</v>
      </c>
      <c r="Y10" s="14">
        <v>0.59282818107395796</v>
      </c>
      <c r="Z10" s="14">
        <v>0.58584576414404799</v>
      </c>
      <c r="AA10" s="14">
        <v>0.55469175262766002</v>
      </c>
      <c r="AB10" s="14">
        <v>0.60020046990953702</v>
      </c>
      <c r="AC10" s="14">
        <v>0.52459219244560495</v>
      </c>
      <c r="AD10" s="14">
        <v>0.57634899882398805</v>
      </c>
      <c r="AE10" s="14"/>
      <c r="AF10" s="14">
        <v>0.57545069877914701</v>
      </c>
      <c r="AG10" s="14">
        <v>0.58882315705223398</v>
      </c>
      <c r="AH10" s="14">
        <v>0.51261332589929498</v>
      </c>
      <c r="AI10" s="14"/>
      <c r="AJ10" s="14">
        <v>0.59195551203940999</v>
      </c>
      <c r="AK10" s="14">
        <v>0.58262076457286505</v>
      </c>
      <c r="AL10" s="14">
        <v>0.580211162763273</v>
      </c>
      <c r="AM10" s="14"/>
      <c r="AN10" s="14">
        <v>0.56293949368600404</v>
      </c>
      <c r="AO10" s="14">
        <v>0.55899852651703297</v>
      </c>
      <c r="AP10" s="14">
        <v>0.58583995859851301</v>
      </c>
      <c r="AQ10" s="14">
        <v>0.53446097352709199</v>
      </c>
      <c r="AR10" s="14">
        <v>0.72948566960255201</v>
      </c>
    </row>
    <row r="11" spans="2:44">
      <c r="B11" s="15" t="s">
        <v>120</v>
      </c>
      <c r="C11" s="14">
        <v>0.49909673850067499</v>
      </c>
      <c r="D11" s="14">
        <v>0.53546588254963101</v>
      </c>
      <c r="E11" s="14">
        <v>0.46316179045241102</v>
      </c>
      <c r="F11" s="14"/>
      <c r="G11" s="14">
        <v>0.45300128618450403</v>
      </c>
      <c r="H11" s="14">
        <v>0.45361914384644803</v>
      </c>
      <c r="I11" s="14">
        <v>0.49574624214992602</v>
      </c>
      <c r="J11" s="14">
        <v>0.52487998868169194</v>
      </c>
      <c r="K11" s="14">
        <v>0.507852754947139</v>
      </c>
      <c r="L11" s="14">
        <v>0.54295873667341199</v>
      </c>
      <c r="M11" s="14"/>
      <c r="N11" s="14">
        <v>0.59480254768447205</v>
      </c>
      <c r="O11" s="14">
        <v>0.51850026583006004</v>
      </c>
      <c r="P11" s="14">
        <v>0.46784214267876501</v>
      </c>
      <c r="Q11" s="14">
        <v>0.40333354221587198</v>
      </c>
      <c r="R11" s="14"/>
      <c r="S11" s="14">
        <v>0.50466384641473405</v>
      </c>
      <c r="T11" s="14">
        <v>0.51776483891481195</v>
      </c>
      <c r="U11" s="14">
        <v>0.48473050385290301</v>
      </c>
      <c r="V11" s="14">
        <v>0.47416591436598898</v>
      </c>
      <c r="W11" s="14">
        <v>0.56959608716174104</v>
      </c>
      <c r="X11" s="14">
        <v>0.48527423806423597</v>
      </c>
      <c r="Y11" s="14">
        <v>0.50700338537752399</v>
      </c>
      <c r="Z11" s="14">
        <v>0.52271201966980896</v>
      </c>
      <c r="AA11" s="14">
        <v>0.48071322928774901</v>
      </c>
      <c r="AB11" s="14">
        <v>0.47268055434281597</v>
      </c>
      <c r="AC11" s="14">
        <v>0.44390139856618699</v>
      </c>
      <c r="AD11" s="14">
        <v>0.568861801168843</v>
      </c>
      <c r="AE11" s="14"/>
      <c r="AF11" s="14">
        <v>0.49456735393270801</v>
      </c>
      <c r="AG11" s="14">
        <v>0.52613669508476801</v>
      </c>
      <c r="AH11" s="14">
        <v>0.466366778732341</v>
      </c>
      <c r="AI11" s="14"/>
      <c r="AJ11" s="14">
        <v>0.52117196893283901</v>
      </c>
      <c r="AK11" s="14">
        <v>0.49390846413613798</v>
      </c>
      <c r="AL11" s="14">
        <v>0.517793620984349</v>
      </c>
      <c r="AM11" s="14"/>
      <c r="AN11" s="14">
        <v>0.41221252387164897</v>
      </c>
      <c r="AO11" s="14">
        <v>0.49425573551077101</v>
      </c>
      <c r="AP11" s="14">
        <v>0.57532243270677197</v>
      </c>
      <c r="AQ11" s="14">
        <v>0.58561963707460696</v>
      </c>
      <c r="AR11" s="14">
        <v>0.492568635768934</v>
      </c>
    </row>
    <row r="12" spans="2:44">
      <c r="B12" s="15" t="s">
        <v>121</v>
      </c>
      <c r="C12" s="14">
        <v>0.49796493919373302</v>
      </c>
      <c r="D12" s="14">
        <v>0.53018692480385798</v>
      </c>
      <c r="E12" s="14">
        <v>0.46648423329925498</v>
      </c>
      <c r="F12" s="14"/>
      <c r="G12" s="14">
        <v>0.44656833417457098</v>
      </c>
      <c r="H12" s="14">
        <v>0.4478122563352</v>
      </c>
      <c r="I12" s="14">
        <v>0.47434075040245599</v>
      </c>
      <c r="J12" s="14">
        <v>0.484467915514461</v>
      </c>
      <c r="K12" s="14">
        <v>0.54656206656574902</v>
      </c>
      <c r="L12" s="14">
        <v>0.57079947597307601</v>
      </c>
      <c r="M12" s="14"/>
      <c r="N12" s="14">
        <v>0.53253928125744099</v>
      </c>
      <c r="O12" s="14">
        <v>0.51069038331931405</v>
      </c>
      <c r="P12" s="14">
        <v>0.492109527118469</v>
      </c>
      <c r="Q12" s="14">
        <v>0.45079284313023799</v>
      </c>
      <c r="R12" s="14"/>
      <c r="S12" s="14">
        <v>0.53986271084981197</v>
      </c>
      <c r="T12" s="14">
        <v>0.48097597680452397</v>
      </c>
      <c r="U12" s="14">
        <v>0.52122553281858297</v>
      </c>
      <c r="V12" s="14">
        <v>0.50108141169379705</v>
      </c>
      <c r="W12" s="14">
        <v>0.537216161655517</v>
      </c>
      <c r="X12" s="14">
        <v>0.45177057229334699</v>
      </c>
      <c r="Y12" s="14">
        <v>0.497293770922832</v>
      </c>
      <c r="Z12" s="14">
        <v>0.51673202826813003</v>
      </c>
      <c r="AA12" s="14">
        <v>0.46716045710474902</v>
      </c>
      <c r="AB12" s="14">
        <v>0.48066169928736202</v>
      </c>
      <c r="AC12" s="14">
        <v>0.52679525640304403</v>
      </c>
      <c r="AD12" s="14">
        <v>0.44520869122311901</v>
      </c>
      <c r="AE12" s="14"/>
      <c r="AF12" s="14">
        <v>0.50560252334739497</v>
      </c>
      <c r="AG12" s="14">
        <v>0.51699994223839496</v>
      </c>
      <c r="AH12" s="14">
        <v>0.434504393130205</v>
      </c>
      <c r="AI12" s="14"/>
      <c r="AJ12" s="14">
        <v>0.52418492366098601</v>
      </c>
      <c r="AK12" s="14">
        <v>0.49223075530999799</v>
      </c>
      <c r="AL12" s="14">
        <v>0.54211527350668698</v>
      </c>
      <c r="AM12" s="14"/>
      <c r="AN12" s="14">
        <v>0.48111809718301501</v>
      </c>
      <c r="AO12" s="14">
        <v>0.45834217685631601</v>
      </c>
      <c r="AP12" s="14">
        <v>0.52852355006886198</v>
      </c>
      <c r="AQ12" s="14">
        <v>0.520742456593699</v>
      </c>
      <c r="AR12" s="14">
        <v>0.55592978507091195</v>
      </c>
    </row>
    <row r="13" spans="2:44">
      <c r="B13" s="15" t="s">
        <v>122</v>
      </c>
      <c r="C13" s="14">
        <v>0.46034861576547298</v>
      </c>
      <c r="D13" s="14">
        <v>0.46471843999053702</v>
      </c>
      <c r="E13" s="14">
        <v>0.45490917296681099</v>
      </c>
      <c r="F13" s="14"/>
      <c r="G13" s="14">
        <v>0.434218123316851</v>
      </c>
      <c r="H13" s="14">
        <v>0.42222407659141697</v>
      </c>
      <c r="I13" s="14">
        <v>0.47977082873331001</v>
      </c>
      <c r="J13" s="14">
        <v>0.47647233408530398</v>
      </c>
      <c r="K13" s="14">
        <v>0.46743067391756299</v>
      </c>
      <c r="L13" s="14">
        <v>0.47530197890477999</v>
      </c>
      <c r="M13" s="14"/>
      <c r="N13" s="14">
        <v>0.48237035390632699</v>
      </c>
      <c r="O13" s="14">
        <v>0.43662325377996503</v>
      </c>
      <c r="P13" s="14">
        <v>0.50116252644477699</v>
      </c>
      <c r="Q13" s="14">
        <v>0.424158520356894</v>
      </c>
      <c r="R13" s="14"/>
      <c r="S13" s="14">
        <v>0.420817748708187</v>
      </c>
      <c r="T13" s="14">
        <v>0.489139214997525</v>
      </c>
      <c r="U13" s="14">
        <v>0.48601152604862002</v>
      </c>
      <c r="V13" s="14">
        <v>0.45231568271688599</v>
      </c>
      <c r="W13" s="14">
        <v>0.51509608348546398</v>
      </c>
      <c r="X13" s="14">
        <v>0.46071619413419101</v>
      </c>
      <c r="Y13" s="14">
        <v>0.45816755185915797</v>
      </c>
      <c r="Z13" s="14">
        <v>0.43960630755230001</v>
      </c>
      <c r="AA13" s="14">
        <v>0.46343838814479499</v>
      </c>
      <c r="AB13" s="14">
        <v>0.436876076004866</v>
      </c>
      <c r="AC13" s="14">
        <v>0.43291985547978301</v>
      </c>
      <c r="AD13" s="14">
        <v>0.485143613040668</v>
      </c>
      <c r="AE13" s="14"/>
      <c r="AF13" s="14">
        <v>0.46578255142826203</v>
      </c>
      <c r="AG13" s="14">
        <v>0.48263351986870601</v>
      </c>
      <c r="AH13" s="14">
        <v>0.40935024691210897</v>
      </c>
      <c r="AI13" s="14"/>
      <c r="AJ13" s="14">
        <v>0.47859531628435298</v>
      </c>
      <c r="AK13" s="14">
        <v>0.48961378849325499</v>
      </c>
      <c r="AL13" s="14">
        <v>0.47860184023529401</v>
      </c>
      <c r="AM13" s="14"/>
      <c r="AN13" s="14">
        <v>0.46293762312171699</v>
      </c>
      <c r="AO13" s="14">
        <v>0.45152705663403397</v>
      </c>
      <c r="AP13" s="14">
        <v>0.46045735960530498</v>
      </c>
      <c r="AQ13" s="14">
        <v>0.45384356093814399</v>
      </c>
      <c r="AR13" s="14">
        <v>0.47257445840226597</v>
      </c>
    </row>
    <row r="14" spans="2:44">
      <c r="B14" s="15" t="s">
        <v>123</v>
      </c>
      <c r="C14" s="14">
        <v>0.39642111500812099</v>
      </c>
      <c r="D14" s="14">
        <v>0.42993143290202102</v>
      </c>
      <c r="E14" s="14">
        <v>0.36315549640545203</v>
      </c>
      <c r="F14" s="14"/>
      <c r="G14" s="14">
        <v>0.38655040607720198</v>
      </c>
      <c r="H14" s="14">
        <v>0.38312400007443898</v>
      </c>
      <c r="I14" s="14">
        <v>0.40044371367000697</v>
      </c>
      <c r="J14" s="14">
        <v>0.41155288597152301</v>
      </c>
      <c r="K14" s="14">
        <v>0.43658404571002202</v>
      </c>
      <c r="L14" s="14">
        <v>0.37137155756061502</v>
      </c>
      <c r="M14" s="14"/>
      <c r="N14" s="14">
        <v>0.409319792467707</v>
      </c>
      <c r="O14" s="14">
        <v>0.42124054137050199</v>
      </c>
      <c r="P14" s="14">
        <v>0.39361454683556502</v>
      </c>
      <c r="Q14" s="14">
        <v>0.35941252796471401</v>
      </c>
      <c r="R14" s="14"/>
      <c r="S14" s="14">
        <v>0.385830845188252</v>
      </c>
      <c r="T14" s="14">
        <v>0.409057701881192</v>
      </c>
      <c r="U14" s="14">
        <v>0.41768135652180099</v>
      </c>
      <c r="V14" s="14">
        <v>0.40183868738776801</v>
      </c>
      <c r="W14" s="14">
        <v>0.41829248240015798</v>
      </c>
      <c r="X14" s="14">
        <v>0.41199288206509599</v>
      </c>
      <c r="Y14" s="14">
        <v>0.37625069581696802</v>
      </c>
      <c r="Z14" s="14">
        <v>0.45452774717398198</v>
      </c>
      <c r="AA14" s="14">
        <v>0.36064159329467799</v>
      </c>
      <c r="AB14" s="14">
        <v>0.402092360332722</v>
      </c>
      <c r="AC14" s="14">
        <v>0.32627119985194197</v>
      </c>
      <c r="AD14" s="14">
        <v>0.42810794070184199</v>
      </c>
      <c r="AE14" s="14"/>
      <c r="AF14" s="14">
        <v>0.38262920171672499</v>
      </c>
      <c r="AG14" s="14">
        <v>0.41760461866960602</v>
      </c>
      <c r="AH14" s="14">
        <v>0.371683757118352</v>
      </c>
      <c r="AI14" s="14"/>
      <c r="AJ14" s="14">
        <v>0.40093869216070599</v>
      </c>
      <c r="AK14" s="14">
        <v>0.41991387723338902</v>
      </c>
      <c r="AL14" s="14">
        <v>0.39338199079627001</v>
      </c>
      <c r="AM14" s="14"/>
      <c r="AN14" s="14">
        <v>0.40089167728518499</v>
      </c>
      <c r="AO14" s="14">
        <v>0.370480046221632</v>
      </c>
      <c r="AP14" s="14">
        <v>0.405770569240262</v>
      </c>
      <c r="AQ14" s="14">
        <v>0.42038065841991701</v>
      </c>
      <c r="AR14" s="14">
        <v>0.48693348032655598</v>
      </c>
    </row>
    <row r="15" spans="2:44">
      <c r="B15" s="15" t="s">
        <v>124</v>
      </c>
      <c r="C15" s="14">
        <v>0.36127145505515601</v>
      </c>
      <c r="D15" s="14">
        <v>0.35623783401000703</v>
      </c>
      <c r="E15" s="14">
        <v>0.36496363384007802</v>
      </c>
      <c r="F15" s="14"/>
      <c r="G15" s="14">
        <v>0.33615765076318899</v>
      </c>
      <c r="H15" s="14">
        <v>0.32175677559891502</v>
      </c>
      <c r="I15" s="14">
        <v>0.36921516163916501</v>
      </c>
      <c r="J15" s="14">
        <v>0.38494865286635499</v>
      </c>
      <c r="K15" s="14">
        <v>0.357455844803301</v>
      </c>
      <c r="L15" s="14">
        <v>0.38718858082325602</v>
      </c>
      <c r="M15" s="14"/>
      <c r="N15" s="14">
        <v>0.37311221457956401</v>
      </c>
      <c r="O15" s="14">
        <v>0.36305549057574998</v>
      </c>
      <c r="P15" s="14">
        <v>0.38317989532019803</v>
      </c>
      <c r="Q15" s="14">
        <v>0.32713977054858001</v>
      </c>
      <c r="R15" s="14"/>
      <c r="S15" s="14">
        <v>0.34741824404839</v>
      </c>
      <c r="T15" s="14">
        <v>0.35628377878682699</v>
      </c>
      <c r="U15" s="14">
        <v>0.37398388383148401</v>
      </c>
      <c r="V15" s="14">
        <v>0.39417776406876898</v>
      </c>
      <c r="W15" s="14">
        <v>0.39349646796938997</v>
      </c>
      <c r="X15" s="14">
        <v>0.33903758644713999</v>
      </c>
      <c r="Y15" s="14">
        <v>0.381671180598951</v>
      </c>
      <c r="Z15" s="14">
        <v>0.39148371705285301</v>
      </c>
      <c r="AA15" s="14">
        <v>0.36147121797200099</v>
      </c>
      <c r="AB15" s="14">
        <v>0.34099908954057001</v>
      </c>
      <c r="AC15" s="14">
        <v>0.29808290562492601</v>
      </c>
      <c r="AD15" s="14">
        <v>0.37739130631329798</v>
      </c>
      <c r="AE15" s="14"/>
      <c r="AF15" s="14">
        <v>0.37358498316553201</v>
      </c>
      <c r="AG15" s="14">
        <v>0.36870714154841899</v>
      </c>
      <c r="AH15" s="14">
        <v>0.33399875582892602</v>
      </c>
      <c r="AI15" s="14"/>
      <c r="AJ15" s="14">
        <v>0.39759632488372698</v>
      </c>
      <c r="AK15" s="14">
        <v>0.36301841216231001</v>
      </c>
      <c r="AL15" s="14">
        <v>0.33364319270194398</v>
      </c>
      <c r="AM15" s="14"/>
      <c r="AN15" s="14">
        <v>0.36669521347934497</v>
      </c>
      <c r="AO15" s="14">
        <v>0.369174707610404</v>
      </c>
      <c r="AP15" s="14">
        <v>0.36771808997031302</v>
      </c>
      <c r="AQ15" s="14">
        <v>0.33258620962269098</v>
      </c>
      <c r="AR15" s="14">
        <v>0.35883652129600302</v>
      </c>
    </row>
    <row r="16" spans="2:44">
      <c r="B16" s="15" t="s">
        <v>125</v>
      </c>
      <c r="C16" s="14">
        <v>0.36018892165272498</v>
      </c>
      <c r="D16" s="14">
        <v>0.36044328220253702</v>
      </c>
      <c r="E16" s="14">
        <v>0.359548171447367</v>
      </c>
      <c r="F16" s="14"/>
      <c r="G16" s="14">
        <v>0.32829330320503203</v>
      </c>
      <c r="H16" s="14">
        <v>0.34965849415353001</v>
      </c>
      <c r="I16" s="14">
        <v>0.38483317431997499</v>
      </c>
      <c r="J16" s="14">
        <v>0.35842172509604497</v>
      </c>
      <c r="K16" s="14">
        <v>0.374477136578652</v>
      </c>
      <c r="L16" s="14">
        <v>0.36195158310647602</v>
      </c>
      <c r="M16" s="14"/>
      <c r="N16" s="14">
        <v>0.34945029511095499</v>
      </c>
      <c r="O16" s="14">
        <v>0.35927309764086302</v>
      </c>
      <c r="P16" s="14">
        <v>0.38377179832025898</v>
      </c>
      <c r="Q16" s="14">
        <v>0.35270634608650497</v>
      </c>
      <c r="R16" s="14"/>
      <c r="S16" s="14">
        <v>0.343893473299207</v>
      </c>
      <c r="T16" s="14">
        <v>0.34061148147116699</v>
      </c>
      <c r="U16" s="14">
        <v>0.39896773967867299</v>
      </c>
      <c r="V16" s="14">
        <v>0.315809252138463</v>
      </c>
      <c r="W16" s="14">
        <v>0.34725383749732402</v>
      </c>
      <c r="X16" s="14">
        <v>0.37450728564306401</v>
      </c>
      <c r="Y16" s="14">
        <v>0.35195705242240599</v>
      </c>
      <c r="Z16" s="14">
        <v>0.41645675941600102</v>
      </c>
      <c r="AA16" s="14">
        <v>0.33728701007479001</v>
      </c>
      <c r="AB16" s="14">
        <v>0.41933422711117702</v>
      </c>
      <c r="AC16" s="14">
        <v>0.37356297315797399</v>
      </c>
      <c r="AD16" s="14">
        <v>0.369292771343674</v>
      </c>
      <c r="AE16" s="14"/>
      <c r="AF16" s="14">
        <v>0.356954418294888</v>
      </c>
      <c r="AG16" s="14">
        <v>0.38278128032340503</v>
      </c>
      <c r="AH16" s="14">
        <v>0.326023534108345</v>
      </c>
      <c r="AI16" s="14"/>
      <c r="AJ16" s="14">
        <v>0.37079696286334701</v>
      </c>
      <c r="AK16" s="14">
        <v>0.36176851255843001</v>
      </c>
      <c r="AL16" s="14">
        <v>0.37129193501064001</v>
      </c>
      <c r="AM16" s="14"/>
      <c r="AN16" s="14">
        <v>0.37705863369821402</v>
      </c>
      <c r="AO16" s="14">
        <v>0.37830710109099402</v>
      </c>
      <c r="AP16" s="14">
        <v>0.33205685752854303</v>
      </c>
      <c r="AQ16" s="14">
        <v>0.35196345443751798</v>
      </c>
      <c r="AR16" s="14">
        <v>0.39334571902931997</v>
      </c>
    </row>
    <row r="17" spans="2:44">
      <c r="B17" s="15" t="s">
        <v>126</v>
      </c>
      <c r="C17" s="14">
        <v>0.28837518057244499</v>
      </c>
      <c r="D17" s="14">
        <v>0.32586672707318698</v>
      </c>
      <c r="E17" s="14">
        <v>0.25062828622840599</v>
      </c>
      <c r="F17" s="14"/>
      <c r="G17" s="14">
        <v>0.25222747983100002</v>
      </c>
      <c r="H17" s="14">
        <v>0.249799552825716</v>
      </c>
      <c r="I17" s="14">
        <v>0.29087582086397801</v>
      </c>
      <c r="J17" s="14">
        <v>0.30585932175275699</v>
      </c>
      <c r="K17" s="14">
        <v>0.32307462036435902</v>
      </c>
      <c r="L17" s="14">
        <v>0.304520010938156</v>
      </c>
      <c r="M17" s="14"/>
      <c r="N17" s="14">
        <v>0.31805638195578601</v>
      </c>
      <c r="O17" s="14">
        <v>0.27880490728709201</v>
      </c>
      <c r="P17" s="14">
        <v>0.27957519888714</v>
      </c>
      <c r="Q17" s="14">
        <v>0.27248960701324099</v>
      </c>
      <c r="R17" s="14"/>
      <c r="S17" s="14">
        <v>0.29698538203576003</v>
      </c>
      <c r="T17" s="14">
        <v>0.30709792128380398</v>
      </c>
      <c r="U17" s="14">
        <v>0.29596100717139701</v>
      </c>
      <c r="V17" s="14">
        <v>0.31255177009799401</v>
      </c>
      <c r="W17" s="14">
        <v>0.29941699175833297</v>
      </c>
      <c r="X17" s="14">
        <v>0.28482388203092801</v>
      </c>
      <c r="Y17" s="14">
        <v>0.23970026582933299</v>
      </c>
      <c r="Z17" s="14">
        <v>0.289855362091958</v>
      </c>
      <c r="AA17" s="14">
        <v>0.246118747865855</v>
      </c>
      <c r="AB17" s="14">
        <v>0.33643615259676501</v>
      </c>
      <c r="AC17" s="14">
        <v>0.27309140045218999</v>
      </c>
      <c r="AD17" s="14">
        <v>0.222813051954147</v>
      </c>
      <c r="AE17" s="14"/>
      <c r="AF17" s="14">
        <v>0.29535062624994002</v>
      </c>
      <c r="AG17" s="14">
        <v>0.30342031211861697</v>
      </c>
      <c r="AH17" s="14">
        <v>0.26347205609852498</v>
      </c>
      <c r="AI17" s="14"/>
      <c r="AJ17" s="14">
        <v>0.32327011714755299</v>
      </c>
      <c r="AK17" s="14">
        <v>0.28948090992833297</v>
      </c>
      <c r="AL17" s="14">
        <v>0.32063451873444199</v>
      </c>
      <c r="AM17" s="14"/>
      <c r="AN17" s="14">
        <v>0.272792000958471</v>
      </c>
      <c r="AO17" s="14">
        <v>0.26234909650247001</v>
      </c>
      <c r="AP17" s="14">
        <v>0.31449463655128801</v>
      </c>
      <c r="AQ17" s="14">
        <v>0.30516582536683101</v>
      </c>
      <c r="AR17" s="14">
        <v>0.32997904960021002</v>
      </c>
    </row>
    <row r="18" spans="2:44">
      <c r="B18" s="15" t="s">
        <v>127</v>
      </c>
      <c r="C18" s="14">
        <v>0.25245474925338102</v>
      </c>
      <c r="D18" s="14">
        <v>0.253504913340595</v>
      </c>
      <c r="E18" s="14">
        <v>0.251477327234638</v>
      </c>
      <c r="F18" s="14"/>
      <c r="G18" s="14">
        <v>0.21823310992952699</v>
      </c>
      <c r="H18" s="14">
        <v>0.199512630407121</v>
      </c>
      <c r="I18" s="14">
        <v>0.24316889692195301</v>
      </c>
      <c r="J18" s="14">
        <v>0.27162714063200999</v>
      </c>
      <c r="K18" s="14">
        <v>0.274399846240165</v>
      </c>
      <c r="L18" s="14">
        <v>0.29578512588351402</v>
      </c>
      <c r="M18" s="14"/>
      <c r="N18" s="14">
        <v>0.24803296610509501</v>
      </c>
      <c r="O18" s="14">
        <v>0.25786393819582198</v>
      </c>
      <c r="P18" s="14">
        <v>0.26390007209003302</v>
      </c>
      <c r="Q18" s="14">
        <v>0.23746370463810501</v>
      </c>
      <c r="R18" s="14"/>
      <c r="S18" s="14">
        <v>0.25271037218196302</v>
      </c>
      <c r="T18" s="14">
        <v>0.26328250286541899</v>
      </c>
      <c r="U18" s="14">
        <v>0.25407162888990398</v>
      </c>
      <c r="V18" s="14">
        <v>0.25411862494347398</v>
      </c>
      <c r="W18" s="14">
        <v>0.25376603248398</v>
      </c>
      <c r="X18" s="14">
        <v>0.22971137924953799</v>
      </c>
      <c r="Y18" s="14">
        <v>0.23373865459958801</v>
      </c>
      <c r="Z18" s="14">
        <v>0.29135990932428502</v>
      </c>
      <c r="AA18" s="14">
        <v>0.27155038786351199</v>
      </c>
      <c r="AB18" s="14">
        <v>0.23870209033203099</v>
      </c>
      <c r="AC18" s="14">
        <v>0.214882396337332</v>
      </c>
      <c r="AD18" s="14">
        <v>0.29243896553035498</v>
      </c>
      <c r="AE18" s="14"/>
      <c r="AF18" s="14">
        <v>0.26432773704502799</v>
      </c>
      <c r="AG18" s="14">
        <v>0.27038122957968702</v>
      </c>
      <c r="AH18" s="14">
        <v>0.21431071108750199</v>
      </c>
      <c r="AI18" s="14"/>
      <c r="AJ18" s="14">
        <v>0.26368199690842198</v>
      </c>
      <c r="AK18" s="14">
        <v>0.26746411053046099</v>
      </c>
      <c r="AL18" s="14">
        <v>0.204761187527911</v>
      </c>
      <c r="AM18" s="14"/>
      <c r="AN18" s="14">
        <v>0.27708907820164502</v>
      </c>
      <c r="AO18" s="14">
        <v>0.234706922712451</v>
      </c>
      <c r="AP18" s="14">
        <v>0.24298739583731399</v>
      </c>
      <c r="AQ18" s="14">
        <v>0.27724440331322903</v>
      </c>
      <c r="AR18" s="14">
        <v>0.25649491274589697</v>
      </c>
    </row>
    <row r="19" spans="2:44">
      <c r="B19" s="15" t="s">
        <v>128</v>
      </c>
      <c r="C19" s="14">
        <v>0.18026113916658701</v>
      </c>
      <c r="D19" s="14">
        <v>0.18244531289479199</v>
      </c>
      <c r="E19" s="14">
        <v>0.17731793476577601</v>
      </c>
      <c r="F19" s="14"/>
      <c r="G19" s="14">
        <v>0.27305027440625701</v>
      </c>
      <c r="H19" s="14">
        <v>0.19043413662295999</v>
      </c>
      <c r="I19" s="14">
        <v>0.163973302585078</v>
      </c>
      <c r="J19" s="14">
        <v>0.19271845963376599</v>
      </c>
      <c r="K19" s="14">
        <v>0.14782969847408001</v>
      </c>
      <c r="L19" s="14">
        <v>0.13471822593888999</v>
      </c>
      <c r="M19" s="14"/>
      <c r="N19" s="14">
        <v>0.25043596856410899</v>
      </c>
      <c r="O19" s="14">
        <v>0.20241374305971399</v>
      </c>
      <c r="P19" s="14">
        <v>0.131196131319995</v>
      </c>
      <c r="Q19" s="14">
        <v>0.124460146408126</v>
      </c>
      <c r="R19" s="14"/>
      <c r="S19" s="14">
        <v>0.23127299769416901</v>
      </c>
      <c r="T19" s="14">
        <v>0.15903181585992099</v>
      </c>
      <c r="U19" s="14">
        <v>0.20241894965277199</v>
      </c>
      <c r="V19" s="14">
        <v>0.14816037770436599</v>
      </c>
      <c r="W19" s="14">
        <v>0.21652485645101199</v>
      </c>
      <c r="X19" s="14">
        <v>0.18186936190820299</v>
      </c>
      <c r="Y19" s="14">
        <v>0.14383917083925801</v>
      </c>
      <c r="Z19" s="14">
        <v>0.18296960135236201</v>
      </c>
      <c r="AA19" s="14">
        <v>0.13535626076976501</v>
      </c>
      <c r="AB19" s="14">
        <v>0.218435273827534</v>
      </c>
      <c r="AC19" s="14">
        <v>0.13348454826601699</v>
      </c>
      <c r="AD19" s="14">
        <v>0.20396527588718599</v>
      </c>
      <c r="AE19" s="14"/>
      <c r="AF19" s="14">
        <v>0.13783745811546599</v>
      </c>
      <c r="AG19" s="14">
        <v>0.204019095967265</v>
      </c>
      <c r="AH19" s="14">
        <v>0.176175269689231</v>
      </c>
      <c r="AI19" s="14"/>
      <c r="AJ19" s="14">
        <v>0.16203482568731001</v>
      </c>
      <c r="AK19" s="14">
        <v>0.20800967677305199</v>
      </c>
      <c r="AL19" s="14">
        <v>0.20024468006068599</v>
      </c>
      <c r="AM19" s="14"/>
      <c r="AN19" s="14">
        <v>0.126411239639277</v>
      </c>
      <c r="AO19" s="14">
        <v>0.17359794909298201</v>
      </c>
      <c r="AP19" s="14">
        <v>0.22560675030138999</v>
      </c>
      <c r="AQ19" s="14">
        <v>0.242690345813003</v>
      </c>
      <c r="AR19" s="14">
        <v>0.42913926221569298</v>
      </c>
    </row>
    <row r="20" spans="2:44">
      <c r="B20" s="15" t="s">
        <v>129</v>
      </c>
      <c r="C20" s="14">
        <v>5.6332140887089703E-2</v>
      </c>
      <c r="D20" s="14">
        <v>4.4939428805862498E-2</v>
      </c>
      <c r="E20" s="14">
        <v>6.73128188717525E-2</v>
      </c>
      <c r="F20" s="14"/>
      <c r="G20" s="14">
        <v>5.91037380904854E-2</v>
      </c>
      <c r="H20" s="14">
        <v>5.9159094877294899E-2</v>
      </c>
      <c r="I20" s="14">
        <v>5.3144525460637602E-2</v>
      </c>
      <c r="J20" s="14">
        <v>6.02199614598306E-2</v>
      </c>
      <c r="K20" s="14">
        <v>6.7470732906375203E-2</v>
      </c>
      <c r="L20" s="14">
        <v>4.4133477392590902E-2</v>
      </c>
      <c r="M20" s="14"/>
      <c r="N20" s="14">
        <v>3.0115109532465201E-2</v>
      </c>
      <c r="O20" s="14">
        <v>4.2061569398312702E-2</v>
      </c>
      <c r="P20" s="14">
        <v>5.5622858032734403E-2</v>
      </c>
      <c r="Q20" s="14">
        <v>9.9237614109587702E-2</v>
      </c>
      <c r="R20" s="14"/>
      <c r="S20" s="14">
        <v>4.3228149338325299E-2</v>
      </c>
      <c r="T20" s="14">
        <v>4.8975278268294703E-2</v>
      </c>
      <c r="U20" s="14">
        <v>5.7398970913201099E-2</v>
      </c>
      <c r="V20" s="14">
        <v>5.9945481717204499E-2</v>
      </c>
      <c r="W20" s="14">
        <v>3.6077158109026702E-2</v>
      </c>
      <c r="X20" s="14">
        <v>6.2008531233111203E-2</v>
      </c>
      <c r="Y20" s="14">
        <v>5.6017459538236697E-2</v>
      </c>
      <c r="Z20" s="14">
        <v>7.9789411583957706E-2</v>
      </c>
      <c r="AA20" s="14">
        <v>6.9874955231903901E-2</v>
      </c>
      <c r="AB20" s="14">
        <v>5.7053007997029601E-2</v>
      </c>
      <c r="AC20" s="14">
        <v>5.7567179025825102E-2</v>
      </c>
      <c r="AD20" s="14">
        <v>8.1710710051371302E-2</v>
      </c>
      <c r="AE20" s="14"/>
      <c r="AF20" s="14">
        <v>5.6197102254092898E-2</v>
      </c>
      <c r="AG20" s="14">
        <v>3.7202438233114199E-2</v>
      </c>
      <c r="AH20" s="14">
        <v>0.10023483861714901</v>
      </c>
      <c r="AI20" s="14"/>
      <c r="AJ20" s="14">
        <v>3.8214196177988803E-2</v>
      </c>
      <c r="AK20" s="14">
        <v>3.8506326949748398E-2</v>
      </c>
      <c r="AL20" s="14">
        <v>2.3902409701587701E-2</v>
      </c>
      <c r="AM20" s="14"/>
      <c r="AN20" s="14">
        <v>8.7074428527570802E-2</v>
      </c>
      <c r="AO20" s="14">
        <v>5.93819309474653E-2</v>
      </c>
      <c r="AP20" s="14">
        <v>3.1939745040539799E-2</v>
      </c>
      <c r="AQ20" s="14">
        <v>2.9559700744607301E-2</v>
      </c>
      <c r="AR20" s="14">
        <v>1.67409593819564E-2</v>
      </c>
    </row>
    <row r="21" spans="2:44">
      <c r="B21" s="15" t="s">
        <v>130</v>
      </c>
      <c r="C21" s="23">
        <v>7.4775362827749804E-3</v>
      </c>
      <c r="D21" s="23">
        <v>7.0118671040790498E-3</v>
      </c>
      <c r="E21" s="23">
        <v>7.9759246389468092E-3</v>
      </c>
      <c r="F21" s="23"/>
      <c r="G21" s="23">
        <v>7.7425387614181796E-3</v>
      </c>
      <c r="H21" s="23">
        <v>0</v>
      </c>
      <c r="I21" s="23">
        <v>4.97787421993812E-3</v>
      </c>
      <c r="J21" s="23">
        <v>1.1666447721231E-2</v>
      </c>
      <c r="K21" s="23">
        <v>5.73330156470461E-3</v>
      </c>
      <c r="L21" s="23">
        <v>1.3197122321791099E-2</v>
      </c>
      <c r="M21" s="23"/>
      <c r="N21" s="23">
        <v>1.2580697259738099E-2</v>
      </c>
      <c r="O21" s="23">
        <v>6.0900521468237297E-3</v>
      </c>
      <c r="P21" s="23">
        <v>5.7339491726145601E-3</v>
      </c>
      <c r="Q21" s="23">
        <v>3.6912213601356801E-3</v>
      </c>
      <c r="R21" s="23"/>
      <c r="S21" s="23">
        <v>7.5112007485093196E-3</v>
      </c>
      <c r="T21" s="23">
        <v>1.43321152415354E-2</v>
      </c>
      <c r="U21" s="23">
        <v>7.2190724006450701E-3</v>
      </c>
      <c r="V21" s="23">
        <v>3.1054423811432801E-3</v>
      </c>
      <c r="W21" s="23">
        <v>5.7526125189935502E-3</v>
      </c>
      <c r="X21" s="23">
        <v>3.5843185855172302E-3</v>
      </c>
      <c r="Y21" s="23">
        <v>0</v>
      </c>
      <c r="Z21" s="23">
        <v>5.9995234234787699E-3</v>
      </c>
      <c r="AA21" s="23">
        <v>9.6913234052566199E-3</v>
      </c>
      <c r="AB21" s="23">
        <v>1.3173786453640901E-2</v>
      </c>
      <c r="AC21" s="23">
        <v>9.7410351867624496E-3</v>
      </c>
      <c r="AD21" s="23">
        <v>0</v>
      </c>
      <c r="AE21" s="23"/>
      <c r="AF21" s="23">
        <v>5.1286274505455698E-3</v>
      </c>
      <c r="AG21" s="23">
        <v>1.0020318853092E-2</v>
      </c>
      <c r="AH21" s="23">
        <v>3.6323110372546799E-3</v>
      </c>
      <c r="AI21" s="23"/>
      <c r="AJ21" s="23">
        <v>7.5832392933342903E-3</v>
      </c>
      <c r="AK21" s="23">
        <v>6.5554399069007998E-3</v>
      </c>
      <c r="AL21" s="23">
        <v>1.38745136106852E-2</v>
      </c>
      <c r="AM21" s="23"/>
      <c r="AN21" s="23">
        <v>2.8123544912197502E-3</v>
      </c>
      <c r="AO21" s="23">
        <v>8.0557666980991104E-3</v>
      </c>
      <c r="AP21" s="23">
        <v>9.7472989493051793E-3</v>
      </c>
      <c r="AQ21" s="23">
        <v>9.6083142385443906E-3</v>
      </c>
      <c r="AR21" s="23">
        <v>1.19931933676195E-2</v>
      </c>
    </row>
    <row r="22" spans="2:44">
      <c r="B22" s="16"/>
    </row>
    <row r="23" spans="2:44">
      <c r="B23" t="s">
        <v>481</v>
      </c>
    </row>
    <row r="24" spans="2:44">
      <c r="B24" t="s">
        <v>482</v>
      </c>
    </row>
    <row r="26" spans="2:44">
      <c r="B2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0.320641692460642</v>
      </c>
      <c r="D9" s="14">
        <v>0.33782170333772499</v>
      </c>
      <c r="E9" s="14">
        <v>0.30566793560445998</v>
      </c>
      <c r="F9" s="14"/>
      <c r="G9" s="14">
        <v>0.350405007646377</v>
      </c>
      <c r="H9" s="14">
        <v>0.26659398609080098</v>
      </c>
      <c r="I9" s="14">
        <v>0.244830600195451</v>
      </c>
      <c r="J9" s="14">
        <v>0.32165589688824398</v>
      </c>
      <c r="K9" s="14">
        <v>0.34497375891698001</v>
      </c>
      <c r="L9" s="14">
        <v>0.40220513204217501</v>
      </c>
      <c r="M9" s="14"/>
      <c r="N9" s="14">
        <v>0.31908884319507602</v>
      </c>
      <c r="O9" s="14">
        <v>0.30941035216888801</v>
      </c>
      <c r="P9" s="14">
        <v>0.31007041445126099</v>
      </c>
      <c r="Q9" s="14">
        <v>0.33446079875729101</v>
      </c>
      <c r="R9" s="14"/>
      <c r="S9" s="14">
        <v>0.34013794858685398</v>
      </c>
      <c r="T9" s="14">
        <v>0.37852144582304198</v>
      </c>
      <c r="U9" s="14">
        <v>0.311078858824969</v>
      </c>
      <c r="V9" s="14">
        <v>0.27340205647077997</v>
      </c>
      <c r="W9" s="14">
        <v>0.34670174199881898</v>
      </c>
      <c r="X9" s="14">
        <v>0.25246001785744498</v>
      </c>
      <c r="Y9" s="14">
        <v>0.32349019391072098</v>
      </c>
      <c r="Z9" s="14">
        <v>0.24343320392218301</v>
      </c>
      <c r="AA9" s="14">
        <v>0.382047402705737</v>
      </c>
      <c r="AB9" s="14">
        <v>0.247241605944718</v>
      </c>
      <c r="AC9" s="14">
        <v>0.246282469690246</v>
      </c>
      <c r="AD9" s="14">
        <v>0.55623920358489598</v>
      </c>
      <c r="AE9" s="14"/>
      <c r="AF9" s="14">
        <v>0.34493816158514301</v>
      </c>
      <c r="AG9" s="14">
        <v>0.287099915412447</v>
      </c>
      <c r="AH9" s="14">
        <v>0.32431452174133801</v>
      </c>
      <c r="AI9" s="14"/>
      <c r="AJ9" s="14">
        <v>0.34227675707504102</v>
      </c>
      <c r="AK9" s="14">
        <v>0.312002295362169</v>
      </c>
      <c r="AL9" s="14">
        <v>0.26897573532268698</v>
      </c>
      <c r="AM9" s="14"/>
      <c r="AN9" s="14">
        <v>0.34353602505970898</v>
      </c>
      <c r="AO9" s="14">
        <v>0.316135934767244</v>
      </c>
      <c r="AP9" s="14">
        <v>0.31685270430027801</v>
      </c>
      <c r="AQ9" s="14">
        <v>0.27256725863328501</v>
      </c>
      <c r="AR9" s="14">
        <v>0.172902599724053</v>
      </c>
    </row>
    <row r="10" spans="2:44">
      <c r="B10" s="15" t="s">
        <v>250</v>
      </c>
      <c r="C10" s="14">
        <v>0.28612346325553301</v>
      </c>
      <c r="D10" s="14">
        <v>0.28697330818689598</v>
      </c>
      <c r="E10" s="14">
        <v>0.28730903778573202</v>
      </c>
      <c r="F10" s="14"/>
      <c r="G10" s="14">
        <v>0.206120565191934</v>
      </c>
      <c r="H10" s="14">
        <v>0.29790692905191801</v>
      </c>
      <c r="I10" s="14">
        <v>0.19862579913473499</v>
      </c>
      <c r="J10" s="14">
        <v>0.29706445199425202</v>
      </c>
      <c r="K10" s="14">
        <v>0.36218674236760701</v>
      </c>
      <c r="L10" s="14">
        <v>0.35420719237121301</v>
      </c>
      <c r="M10" s="14"/>
      <c r="N10" s="14">
        <v>0.28601763420963999</v>
      </c>
      <c r="O10" s="14">
        <v>0.291341787778712</v>
      </c>
      <c r="P10" s="14">
        <v>0.30163652765974902</v>
      </c>
      <c r="Q10" s="14">
        <v>0.26084421674298702</v>
      </c>
      <c r="R10" s="14"/>
      <c r="S10" s="14">
        <v>0.28495225526672602</v>
      </c>
      <c r="T10" s="14">
        <v>0.34820018801331398</v>
      </c>
      <c r="U10" s="14">
        <v>0.28662462382671799</v>
      </c>
      <c r="V10" s="14">
        <v>0.30728616446489898</v>
      </c>
      <c r="W10" s="14">
        <v>0.16068668587384499</v>
      </c>
      <c r="X10" s="14">
        <v>0.20965861391704699</v>
      </c>
      <c r="Y10" s="14">
        <v>0.27811635507764199</v>
      </c>
      <c r="Z10" s="14">
        <v>0.35881868296407199</v>
      </c>
      <c r="AA10" s="14">
        <v>0.37111091807993002</v>
      </c>
      <c r="AB10" s="14">
        <v>0.21697164485252701</v>
      </c>
      <c r="AC10" s="14">
        <v>0.26868187569716201</v>
      </c>
      <c r="AD10" s="14">
        <v>0.42092357366842897</v>
      </c>
      <c r="AE10" s="14"/>
      <c r="AF10" s="14">
        <v>0.30454427770799197</v>
      </c>
      <c r="AG10" s="14">
        <v>0.28531661191963198</v>
      </c>
      <c r="AH10" s="14">
        <v>0.28458990201582102</v>
      </c>
      <c r="AI10" s="14"/>
      <c r="AJ10" s="14">
        <v>0.31109211782805402</v>
      </c>
      <c r="AK10" s="14">
        <v>0.30068580697977598</v>
      </c>
      <c r="AL10" s="14">
        <v>0.29496275532284399</v>
      </c>
      <c r="AM10" s="14"/>
      <c r="AN10" s="14">
        <v>0.301049970708891</v>
      </c>
      <c r="AO10" s="14">
        <v>0.28868282089820102</v>
      </c>
      <c r="AP10" s="14">
        <v>0.30907353441096003</v>
      </c>
      <c r="AQ10" s="14">
        <v>0.230268627889746</v>
      </c>
      <c r="AR10" s="14">
        <v>0.35290670933028301</v>
      </c>
    </row>
    <row r="11" spans="2:44">
      <c r="B11" s="15" t="s">
        <v>252</v>
      </c>
      <c r="C11" s="14">
        <v>0.24183600175019601</v>
      </c>
      <c r="D11" s="14">
        <v>0.25599877775073898</v>
      </c>
      <c r="E11" s="14">
        <v>0.229331688550479</v>
      </c>
      <c r="F11" s="14"/>
      <c r="G11" s="14">
        <v>0.26467924781326901</v>
      </c>
      <c r="H11" s="14">
        <v>0.21225693552668801</v>
      </c>
      <c r="I11" s="14">
        <v>0.24291105015408701</v>
      </c>
      <c r="J11" s="14">
        <v>0.210628322669068</v>
      </c>
      <c r="K11" s="14">
        <v>0.28631852764446902</v>
      </c>
      <c r="L11" s="14">
        <v>0.24569820278037799</v>
      </c>
      <c r="M11" s="14"/>
      <c r="N11" s="14">
        <v>0.23637727618606799</v>
      </c>
      <c r="O11" s="14">
        <v>0.22252619504747101</v>
      </c>
      <c r="P11" s="14">
        <v>0.28796629095425502</v>
      </c>
      <c r="Q11" s="14">
        <v>0.22709844853841399</v>
      </c>
      <c r="R11" s="14"/>
      <c r="S11" s="14">
        <v>0.25860115908190601</v>
      </c>
      <c r="T11" s="14">
        <v>0.26463836770337001</v>
      </c>
      <c r="U11" s="14">
        <v>0.22884920914053899</v>
      </c>
      <c r="V11" s="14">
        <v>0.22760456767262399</v>
      </c>
      <c r="W11" s="14">
        <v>0.166013693992454</v>
      </c>
      <c r="X11" s="14">
        <v>0.17935359312662499</v>
      </c>
      <c r="Y11" s="14">
        <v>0.25187306634601098</v>
      </c>
      <c r="Z11" s="14">
        <v>0.30331129443534299</v>
      </c>
      <c r="AA11" s="14">
        <v>0.25074476659623601</v>
      </c>
      <c r="AB11" s="14">
        <v>0.24440111733675901</v>
      </c>
      <c r="AC11" s="14">
        <v>0.31489109466762</v>
      </c>
      <c r="AD11" s="14">
        <v>0.29823564043829198</v>
      </c>
      <c r="AE11" s="14"/>
      <c r="AF11" s="14">
        <v>0.23906941685323199</v>
      </c>
      <c r="AG11" s="14">
        <v>0.25660120758725902</v>
      </c>
      <c r="AH11" s="14">
        <v>0.20571500075151</v>
      </c>
      <c r="AI11" s="14"/>
      <c r="AJ11" s="14">
        <v>0.26082530982169899</v>
      </c>
      <c r="AK11" s="14">
        <v>0.262780696639491</v>
      </c>
      <c r="AL11" s="14">
        <v>0.20203303584601201</v>
      </c>
      <c r="AM11" s="14"/>
      <c r="AN11" s="14">
        <v>0.24104425031497001</v>
      </c>
      <c r="AO11" s="14">
        <v>0.24703466191998</v>
      </c>
      <c r="AP11" s="14">
        <v>0.23564364854204201</v>
      </c>
      <c r="AQ11" s="14">
        <v>0.19114704863731199</v>
      </c>
      <c r="AR11" s="14">
        <v>0.38187797977594101</v>
      </c>
    </row>
    <row r="12" spans="2:44">
      <c r="B12" s="15" t="s">
        <v>253</v>
      </c>
      <c r="C12" s="14">
        <v>0.24133575075920299</v>
      </c>
      <c r="D12" s="14">
        <v>0.225813923972188</v>
      </c>
      <c r="E12" s="14">
        <v>0.25864915826534801</v>
      </c>
      <c r="F12" s="14"/>
      <c r="G12" s="14">
        <v>0.17554179718308199</v>
      </c>
      <c r="H12" s="14">
        <v>0.23713822271755799</v>
      </c>
      <c r="I12" s="14">
        <v>0.22719511287383201</v>
      </c>
      <c r="J12" s="14">
        <v>0.26049946411995401</v>
      </c>
      <c r="K12" s="14">
        <v>0.28785572040403201</v>
      </c>
      <c r="L12" s="14">
        <v>0.25751074810727997</v>
      </c>
      <c r="M12" s="14"/>
      <c r="N12" s="14">
        <v>0.27376747416132702</v>
      </c>
      <c r="O12" s="14">
        <v>0.19844554801557199</v>
      </c>
      <c r="P12" s="14">
        <v>0.234089822685739</v>
      </c>
      <c r="Q12" s="14">
        <v>0.24633684727473201</v>
      </c>
      <c r="R12" s="14"/>
      <c r="S12" s="14">
        <v>0.23041320737804899</v>
      </c>
      <c r="T12" s="14">
        <v>0.24211368221931401</v>
      </c>
      <c r="U12" s="14">
        <v>0.245088985625705</v>
      </c>
      <c r="V12" s="14">
        <v>0.192651376238414</v>
      </c>
      <c r="W12" s="14">
        <v>0.16095984366091801</v>
      </c>
      <c r="X12" s="14">
        <v>0.25840961545866098</v>
      </c>
      <c r="Y12" s="14">
        <v>0.277738299628074</v>
      </c>
      <c r="Z12" s="14">
        <v>0.19568581770060101</v>
      </c>
      <c r="AA12" s="14">
        <v>0.28673455604663201</v>
      </c>
      <c r="AB12" s="14">
        <v>0.270723706202185</v>
      </c>
      <c r="AC12" s="14">
        <v>0.25092316908700202</v>
      </c>
      <c r="AD12" s="14">
        <v>0.21751311088969</v>
      </c>
      <c r="AE12" s="14"/>
      <c r="AF12" s="14">
        <v>0.262636445855148</v>
      </c>
      <c r="AG12" s="14">
        <v>0.25838892633053301</v>
      </c>
      <c r="AH12" s="14">
        <v>0.164805573382698</v>
      </c>
      <c r="AI12" s="14"/>
      <c r="AJ12" s="14">
        <v>0.27647865743526101</v>
      </c>
      <c r="AK12" s="14">
        <v>0.27125063163191598</v>
      </c>
      <c r="AL12" s="14">
        <v>0.20987565774332101</v>
      </c>
      <c r="AM12" s="14"/>
      <c r="AN12" s="14">
        <v>0.24455864264147201</v>
      </c>
      <c r="AO12" s="14">
        <v>0.21579108852859299</v>
      </c>
      <c r="AP12" s="14">
        <v>0.26954416551964699</v>
      </c>
      <c r="AQ12" s="14">
        <v>0.17706785813659501</v>
      </c>
      <c r="AR12" s="14">
        <v>0.20411881701623799</v>
      </c>
    </row>
    <row r="13" spans="2:44">
      <c r="B13" s="15" t="s">
        <v>256</v>
      </c>
      <c r="C13" s="14">
        <v>0.21588272531848399</v>
      </c>
      <c r="D13" s="14">
        <v>0.24008677137512799</v>
      </c>
      <c r="E13" s="14">
        <v>0.19310592595027701</v>
      </c>
      <c r="F13" s="14"/>
      <c r="G13" s="14">
        <v>0.26919560666782999</v>
      </c>
      <c r="H13" s="14">
        <v>0.184276919607372</v>
      </c>
      <c r="I13" s="14">
        <v>0.19625886191049599</v>
      </c>
      <c r="J13" s="14">
        <v>0.226050413199121</v>
      </c>
      <c r="K13" s="14">
        <v>0.22263980147693699</v>
      </c>
      <c r="L13" s="14">
        <v>0.21054780619287899</v>
      </c>
      <c r="M13" s="14"/>
      <c r="N13" s="14">
        <v>0.22775336458345199</v>
      </c>
      <c r="O13" s="14">
        <v>0.160761532740302</v>
      </c>
      <c r="P13" s="14">
        <v>0.236988215190997</v>
      </c>
      <c r="Q13" s="14">
        <v>0.233435918063259</v>
      </c>
      <c r="R13" s="14"/>
      <c r="S13" s="14">
        <v>0.26051301581666297</v>
      </c>
      <c r="T13" s="14">
        <v>0.32272428853254598</v>
      </c>
      <c r="U13" s="14">
        <v>0.170468688299867</v>
      </c>
      <c r="V13" s="14">
        <v>0.15715385777031199</v>
      </c>
      <c r="W13" s="14">
        <v>0.16232525731210501</v>
      </c>
      <c r="X13" s="14">
        <v>0.12686086072490399</v>
      </c>
      <c r="Y13" s="14">
        <v>0.144842605935705</v>
      </c>
      <c r="Z13" s="14">
        <v>0.1932034274154</v>
      </c>
      <c r="AA13" s="14">
        <v>0.2330245479792</v>
      </c>
      <c r="AB13" s="14">
        <v>0.22789031809315299</v>
      </c>
      <c r="AC13" s="14">
        <v>0.20272912294460901</v>
      </c>
      <c r="AD13" s="14">
        <v>0.43167222884055001</v>
      </c>
      <c r="AE13" s="14"/>
      <c r="AF13" s="14">
        <v>0.188670977374093</v>
      </c>
      <c r="AG13" s="14">
        <v>0.23553473993694299</v>
      </c>
      <c r="AH13" s="14">
        <v>0.24449986364727699</v>
      </c>
      <c r="AI13" s="14"/>
      <c r="AJ13" s="14">
        <v>0.25290534935981701</v>
      </c>
      <c r="AK13" s="14">
        <v>0.21693287634788799</v>
      </c>
      <c r="AL13" s="14">
        <v>0.27382625573302799</v>
      </c>
      <c r="AM13" s="14"/>
      <c r="AN13" s="14">
        <v>0.20537295002046699</v>
      </c>
      <c r="AO13" s="14">
        <v>0.26328161970729902</v>
      </c>
      <c r="AP13" s="14">
        <v>0.2063285031837</v>
      </c>
      <c r="AQ13" s="14">
        <v>0.15454806893171499</v>
      </c>
      <c r="AR13" s="14">
        <v>0.34873758486510298</v>
      </c>
    </row>
    <row r="14" spans="2:44">
      <c r="B14" s="15" t="s">
        <v>254</v>
      </c>
      <c r="C14" s="14">
        <v>0.21282148561826</v>
      </c>
      <c r="D14" s="14">
        <v>0.21383610124632499</v>
      </c>
      <c r="E14" s="14">
        <v>0.21331907409046599</v>
      </c>
      <c r="F14" s="14"/>
      <c r="G14" s="14">
        <v>0.33054244683300998</v>
      </c>
      <c r="H14" s="14">
        <v>0.25140374780116398</v>
      </c>
      <c r="I14" s="14">
        <v>0.191434384081865</v>
      </c>
      <c r="J14" s="14">
        <v>0.172275326983023</v>
      </c>
      <c r="K14" s="14">
        <v>0.18886795318315</v>
      </c>
      <c r="L14" s="14">
        <v>0.16291127602925701</v>
      </c>
      <c r="M14" s="14"/>
      <c r="N14" s="14">
        <v>0.25454832035601199</v>
      </c>
      <c r="O14" s="14">
        <v>0.215151099757909</v>
      </c>
      <c r="P14" s="14">
        <v>0.19559594815294401</v>
      </c>
      <c r="Q14" s="14">
        <v>0.16610703852553699</v>
      </c>
      <c r="R14" s="14"/>
      <c r="S14" s="14">
        <v>0.253435491191778</v>
      </c>
      <c r="T14" s="14">
        <v>0.230327522659206</v>
      </c>
      <c r="U14" s="14">
        <v>0.17495108074985199</v>
      </c>
      <c r="V14" s="14">
        <v>0.186600832840951</v>
      </c>
      <c r="W14" s="14">
        <v>0.201672737115415</v>
      </c>
      <c r="X14" s="14">
        <v>0.24758885708006401</v>
      </c>
      <c r="Y14" s="14">
        <v>0.27301935731461902</v>
      </c>
      <c r="Z14" s="14">
        <v>0.19171841506012299</v>
      </c>
      <c r="AA14" s="14">
        <v>0.20515972119855999</v>
      </c>
      <c r="AB14" s="14">
        <v>0.175977442036507</v>
      </c>
      <c r="AC14" s="14">
        <v>0.18022141038728601</v>
      </c>
      <c r="AD14" s="14">
        <v>8.6940881943212506E-2</v>
      </c>
      <c r="AE14" s="14"/>
      <c r="AF14" s="14">
        <v>0.177116770628474</v>
      </c>
      <c r="AG14" s="14">
        <v>0.21393794284751699</v>
      </c>
      <c r="AH14" s="14">
        <v>0.23207045279167801</v>
      </c>
      <c r="AI14" s="14"/>
      <c r="AJ14" s="14">
        <v>0.20164916562110799</v>
      </c>
      <c r="AK14" s="14">
        <v>0.21464554962961899</v>
      </c>
      <c r="AL14" s="14">
        <v>0.17300965485591999</v>
      </c>
      <c r="AM14" s="14"/>
      <c r="AN14" s="14">
        <v>0.17141695378638899</v>
      </c>
      <c r="AO14" s="14">
        <v>0.19782984620477401</v>
      </c>
      <c r="AP14" s="14">
        <v>0.26389208801970698</v>
      </c>
      <c r="AQ14" s="14">
        <v>0.24178472766918799</v>
      </c>
      <c r="AR14" s="14">
        <v>0.30565868836952498</v>
      </c>
    </row>
    <row r="15" spans="2:44">
      <c r="B15" s="15" t="s">
        <v>258</v>
      </c>
      <c r="C15" s="14">
        <v>0.142155555240494</v>
      </c>
      <c r="D15" s="14">
        <v>0.16270998171772799</v>
      </c>
      <c r="E15" s="14">
        <v>0.12251969299736599</v>
      </c>
      <c r="F15" s="14"/>
      <c r="G15" s="14">
        <v>0.15782751168679199</v>
      </c>
      <c r="H15" s="14">
        <v>0.15778361761176399</v>
      </c>
      <c r="I15" s="14">
        <v>0.148787900180473</v>
      </c>
      <c r="J15" s="14">
        <v>0.136431463273334</v>
      </c>
      <c r="K15" s="14">
        <v>0.15624264190842099</v>
      </c>
      <c r="L15" s="14">
        <v>0.10471395613745001</v>
      </c>
      <c r="M15" s="14"/>
      <c r="N15" s="14">
        <v>0.14771527196735801</v>
      </c>
      <c r="O15" s="14">
        <v>0.11555292059895</v>
      </c>
      <c r="P15" s="14">
        <v>0.174543303652714</v>
      </c>
      <c r="Q15" s="14">
        <v>0.12641993253943101</v>
      </c>
      <c r="R15" s="14"/>
      <c r="S15" s="14">
        <v>0.169201518677981</v>
      </c>
      <c r="T15" s="14">
        <v>0.10549931868791</v>
      </c>
      <c r="U15" s="14">
        <v>0.16882391696214699</v>
      </c>
      <c r="V15" s="14">
        <v>0.12562869040472399</v>
      </c>
      <c r="W15" s="14">
        <v>0.14358031274989499</v>
      </c>
      <c r="X15" s="14">
        <v>0.123182549414686</v>
      </c>
      <c r="Y15" s="14">
        <v>8.96705110239846E-2</v>
      </c>
      <c r="Z15" s="14">
        <v>0.249695080578621</v>
      </c>
      <c r="AA15" s="14">
        <v>0.12251891030111201</v>
      </c>
      <c r="AB15" s="14">
        <v>0.15833663008676599</v>
      </c>
      <c r="AC15" s="14">
        <v>0.137176260357675</v>
      </c>
      <c r="AD15" s="14">
        <v>0.25862406766075802</v>
      </c>
      <c r="AE15" s="14"/>
      <c r="AF15" s="14">
        <v>0.127933650705572</v>
      </c>
      <c r="AG15" s="14">
        <v>0.16770903092902001</v>
      </c>
      <c r="AH15" s="14">
        <v>0.13739433002797799</v>
      </c>
      <c r="AI15" s="14"/>
      <c r="AJ15" s="14">
        <v>0.174494428666191</v>
      </c>
      <c r="AK15" s="14">
        <v>0.152335883708546</v>
      </c>
      <c r="AL15" s="14">
        <v>7.4524136010023806E-2</v>
      </c>
      <c r="AM15" s="14"/>
      <c r="AN15" s="14">
        <v>0.121724229109378</v>
      </c>
      <c r="AO15" s="14">
        <v>0.129952992975334</v>
      </c>
      <c r="AP15" s="14">
        <v>0.118070728653418</v>
      </c>
      <c r="AQ15" s="14">
        <v>0.23011038421657001</v>
      </c>
      <c r="AR15" s="14">
        <v>0.193174753031816</v>
      </c>
    </row>
    <row r="16" spans="2:44">
      <c r="B16" s="15" t="s">
        <v>260</v>
      </c>
      <c r="C16" s="14">
        <v>0.11795199237036499</v>
      </c>
      <c r="D16" s="14">
        <v>0.116572473182791</v>
      </c>
      <c r="E16" s="14">
        <v>0.120178561302741</v>
      </c>
      <c r="F16" s="14"/>
      <c r="G16" s="14">
        <v>0.149608920044386</v>
      </c>
      <c r="H16" s="14">
        <v>0.12952978620366001</v>
      </c>
      <c r="I16" s="14">
        <v>8.4566696455636303E-2</v>
      </c>
      <c r="J16" s="14">
        <v>9.9740512656968094E-2</v>
      </c>
      <c r="K16" s="14">
        <v>0.116800855867353</v>
      </c>
      <c r="L16" s="14">
        <v>0.13233170038145201</v>
      </c>
      <c r="M16" s="14"/>
      <c r="N16" s="14">
        <v>0.15840689915190301</v>
      </c>
      <c r="O16" s="14">
        <v>7.5267219479759895E-2</v>
      </c>
      <c r="P16" s="14">
        <v>0.115045644571784</v>
      </c>
      <c r="Q16" s="14">
        <v>0.105818974515538</v>
      </c>
      <c r="R16" s="14"/>
      <c r="S16" s="14">
        <v>0.13490170695045001</v>
      </c>
      <c r="T16" s="14">
        <v>8.8593368693088106E-2</v>
      </c>
      <c r="U16" s="14">
        <v>8.7712943273296207E-2</v>
      </c>
      <c r="V16" s="14">
        <v>0.200270343812541</v>
      </c>
      <c r="W16" s="14">
        <v>6.3345252861635906E-2</v>
      </c>
      <c r="X16" s="14">
        <v>8.1462058943720897E-2</v>
      </c>
      <c r="Y16" s="14">
        <v>7.8200346005958002E-2</v>
      </c>
      <c r="Z16" s="14">
        <v>0.109982160301935</v>
      </c>
      <c r="AA16" s="14">
        <v>0.13534786421146</v>
      </c>
      <c r="AB16" s="14">
        <v>0.148330850155101</v>
      </c>
      <c r="AC16" s="14">
        <v>9.9502366741265794E-2</v>
      </c>
      <c r="AD16" s="14">
        <v>0.24798905801264701</v>
      </c>
      <c r="AE16" s="14"/>
      <c r="AF16" s="14">
        <v>8.5760949525366295E-2</v>
      </c>
      <c r="AG16" s="14">
        <v>0.140828313105097</v>
      </c>
      <c r="AH16" s="14">
        <v>0.11444734498706199</v>
      </c>
      <c r="AI16" s="14"/>
      <c r="AJ16" s="14">
        <v>0.128265114302823</v>
      </c>
      <c r="AK16" s="14">
        <v>0.14055099209712299</v>
      </c>
      <c r="AL16" s="14">
        <v>6.9596937209562199E-2</v>
      </c>
      <c r="AM16" s="14"/>
      <c r="AN16" s="14">
        <v>9.9892995795776304E-2</v>
      </c>
      <c r="AO16" s="14">
        <v>0.10330360746086301</v>
      </c>
      <c r="AP16" s="14">
        <v>0.13850693809887801</v>
      </c>
      <c r="AQ16" s="14">
        <v>0.14518450620436399</v>
      </c>
      <c r="AR16" s="14">
        <v>0.14705603639713</v>
      </c>
    </row>
    <row r="17" spans="2:44">
      <c r="B17" s="15" t="s">
        <v>257</v>
      </c>
      <c r="C17" s="14">
        <v>0.11118251179103</v>
      </c>
      <c r="D17" s="14">
        <v>0.101388546835065</v>
      </c>
      <c r="E17" s="14">
        <v>0.121814021821034</v>
      </c>
      <c r="F17" s="14"/>
      <c r="G17" s="14">
        <v>0.13236311688879801</v>
      </c>
      <c r="H17" s="14">
        <v>7.7617068922865698E-2</v>
      </c>
      <c r="I17" s="14">
        <v>0.17207868851950101</v>
      </c>
      <c r="J17" s="14">
        <v>0.10514092127432299</v>
      </c>
      <c r="K17" s="14">
        <v>7.2205228815557701E-2</v>
      </c>
      <c r="L17" s="14">
        <v>0.101109268058547</v>
      </c>
      <c r="M17" s="14"/>
      <c r="N17" s="14">
        <v>0.11397597213585001</v>
      </c>
      <c r="O17" s="14">
        <v>0.12748636122228499</v>
      </c>
      <c r="P17" s="14">
        <v>8.9736647983885198E-2</v>
      </c>
      <c r="Q17" s="14">
        <v>0.111037091429458</v>
      </c>
      <c r="R17" s="14"/>
      <c r="S17" s="14">
        <v>0.117883594359445</v>
      </c>
      <c r="T17" s="14">
        <v>0.105480565324614</v>
      </c>
      <c r="U17" s="14">
        <v>0.118922521168442</v>
      </c>
      <c r="V17" s="14">
        <v>0.10776573019678599</v>
      </c>
      <c r="W17" s="14">
        <v>0.148871476989131</v>
      </c>
      <c r="X17" s="14">
        <v>0.164283281155821</v>
      </c>
      <c r="Y17" s="14">
        <v>0.13121800617144799</v>
      </c>
      <c r="Z17" s="14">
        <v>9.5741916035916794E-2</v>
      </c>
      <c r="AA17" s="14">
        <v>0.107376430899064</v>
      </c>
      <c r="AB17" s="14">
        <v>7.0864695011024506E-2</v>
      </c>
      <c r="AC17" s="14">
        <v>2.9049395806681699E-2</v>
      </c>
      <c r="AD17" s="14">
        <v>5.1349960491558197E-2</v>
      </c>
      <c r="AE17" s="14"/>
      <c r="AF17" s="14">
        <v>0.103739301746963</v>
      </c>
      <c r="AG17" s="14">
        <v>0.111739055074617</v>
      </c>
      <c r="AH17" s="14">
        <v>0.116032820097342</v>
      </c>
      <c r="AI17" s="14"/>
      <c r="AJ17" s="14">
        <v>9.2223456262380696E-2</v>
      </c>
      <c r="AK17" s="14">
        <v>0.126828197097405</v>
      </c>
      <c r="AL17" s="14">
        <v>0.157886208975169</v>
      </c>
      <c r="AM17" s="14"/>
      <c r="AN17" s="14">
        <v>9.1666504202607801E-2</v>
      </c>
      <c r="AO17" s="14">
        <v>0.11747225933083601</v>
      </c>
      <c r="AP17" s="14">
        <v>0.102889163861119</v>
      </c>
      <c r="AQ17" s="14">
        <v>0.140092861135618</v>
      </c>
      <c r="AR17" s="14">
        <v>7.7318796622905306E-2</v>
      </c>
    </row>
    <row r="18" spans="2:44">
      <c r="B18" s="15" t="s">
        <v>249</v>
      </c>
      <c r="C18" s="14">
        <v>9.83479919556597E-2</v>
      </c>
      <c r="D18" s="14">
        <v>9.8043761172606894E-2</v>
      </c>
      <c r="E18" s="14">
        <v>9.6759652840516297E-2</v>
      </c>
      <c r="F18" s="14"/>
      <c r="G18" s="14">
        <v>0.12443401048055</v>
      </c>
      <c r="H18" s="14">
        <v>6.4241432722594805E-2</v>
      </c>
      <c r="I18" s="14">
        <v>0.111309367557132</v>
      </c>
      <c r="J18" s="14">
        <v>9.0631232282776503E-2</v>
      </c>
      <c r="K18" s="14">
        <v>0.102345357783899</v>
      </c>
      <c r="L18" s="14">
        <v>0.101555470045243</v>
      </c>
      <c r="M18" s="14"/>
      <c r="N18" s="14">
        <v>9.4672037922482896E-2</v>
      </c>
      <c r="O18" s="14">
        <v>8.6781075333674601E-2</v>
      </c>
      <c r="P18" s="14">
        <v>0.118154625273662</v>
      </c>
      <c r="Q18" s="14">
        <v>0.101003126670414</v>
      </c>
      <c r="R18" s="14"/>
      <c r="S18" s="14">
        <v>9.4120460823087504E-2</v>
      </c>
      <c r="T18" s="14">
        <v>6.6190385948509095E-2</v>
      </c>
      <c r="U18" s="14">
        <v>0.15633624316161099</v>
      </c>
      <c r="V18" s="14">
        <v>7.7399598638611206E-2</v>
      </c>
      <c r="W18" s="14">
        <v>7.5554950608510404E-2</v>
      </c>
      <c r="X18" s="14">
        <v>0.13083398634987201</v>
      </c>
      <c r="Y18" s="14">
        <v>8.8742479708877803E-2</v>
      </c>
      <c r="Z18" s="14">
        <v>0.16985831459114101</v>
      </c>
      <c r="AA18" s="14">
        <v>9.4641518715365205E-2</v>
      </c>
      <c r="AB18" s="14">
        <v>8.5261175639078604E-2</v>
      </c>
      <c r="AC18" s="14">
        <v>0.13159693734778699</v>
      </c>
      <c r="AD18" s="14">
        <v>5.1349960491558197E-2</v>
      </c>
      <c r="AE18" s="14"/>
      <c r="AF18" s="14">
        <v>0.101545168082787</v>
      </c>
      <c r="AG18" s="14">
        <v>8.8354180160557697E-2</v>
      </c>
      <c r="AH18" s="14">
        <v>0.100506396404556</v>
      </c>
      <c r="AI18" s="14"/>
      <c r="AJ18" s="14">
        <v>6.5276257045540201E-2</v>
      </c>
      <c r="AK18" s="14">
        <v>9.4744538865615693E-2</v>
      </c>
      <c r="AL18" s="14">
        <v>0.106816778313907</v>
      </c>
      <c r="AM18" s="14"/>
      <c r="AN18" s="14">
        <v>7.5042710712181701E-2</v>
      </c>
      <c r="AO18" s="14">
        <v>0.114164435527064</v>
      </c>
      <c r="AP18" s="14">
        <v>0.11016161355637299</v>
      </c>
      <c r="AQ18" s="14">
        <v>8.00126587493383E-2</v>
      </c>
      <c r="AR18" s="14">
        <v>6.1670548242847803E-2</v>
      </c>
    </row>
    <row r="19" spans="2:44">
      <c r="B19" s="15" t="s">
        <v>248</v>
      </c>
      <c r="C19" s="14">
        <v>9.4949225395310102E-2</v>
      </c>
      <c r="D19" s="14">
        <v>9.5860216699717005E-2</v>
      </c>
      <c r="E19" s="14">
        <v>9.2115844113228998E-2</v>
      </c>
      <c r="F19" s="14"/>
      <c r="G19" s="14">
        <v>7.7565111894053199E-2</v>
      </c>
      <c r="H19" s="14">
        <v>0.101197375805086</v>
      </c>
      <c r="I19" s="14">
        <v>0.11344241766001199</v>
      </c>
      <c r="J19" s="14">
        <v>7.2073199180011094E-2</v>
      </c>
      <c r="K19" s="14">
        <v>9.5385714000359195E-2</v>
      </c>
      <c r="L19" s="14">
        <v>0.10367999743296701</v>
      </c>
      <c r="M19" s="14"/>
      <c r="N19" s="14">
        <v>7.8501091648855506E-2</v>
      </c>
      <c r="O19" s="14">
        <v>0.107868213228465</v>
      </c>
      <c r="P19" s="14">
        <v>0.100950026707102</v>
      </c>
      <c r="Q19" s="14">
        <v>9.7642674243413705E-2</v>
      </c>
      <c r="R19" s="14"/>
      <c r="S19" s="14">
        <v>5.8081210981841901E-2</v>
      </c>
      <c r="T19" s="14">
        <v>8.9806712672872005E-2</v>
      </c>
      <c r="U19" s="14">
        <v>0.112945183640972</v>
      </c>
      <c r="V19" s="14">
        <v>8.3163554059902806E-2</v>
      </c>
      <c r="W19" s="14">
        <v>0.15524173098850599</v>
      </c>
      <c r="X19" s="14">
        <v>0.10246620898901</v>
      </c>
      <c r="Y19" s="14">
        <v>0.145464789019465</v>
      </c>
      <c r="Z19" s="14">
        <v>0.143971715437198</v>
      </c>
      <c r="AA19" s="14">
        <v>7.00666710464702E-2</v>
      </c>
      <c r="AB19" s="14">
        <v>0.10036522230035</v>
      </c>
      <c r="AC19" s="14">
        <v>7.7669804508979895E-2</v>
      </c>
      <c r="AD19" s="14">
        <v>0</v>
      </c>
      <c r="AE19" s="14"/>
      <c r="AF19" s="14">
        <v>0.114991547534412</v>
      </c>
      <c r="AG19" s="14">
        <v>9.4883658117646597E-2</v>
      </c>
      <c r="AH19" s="14">
        <v>4.9864058379874801E-2</v>
      </c>
      <c r="AI19" s="14"/>
      <c r="AJ19" s="14">
        <v>7.1141774874463298E-2</v>
      </c>
      <c r="AK19" s="14">
        <v>8.0507453293445094E-2</v>
      </c>
      <c r="AL19" s="14">
        <v>0.230574159827933</v>
      </c>
      <c r="AM19" s="14"/>
      <c r="AN19" s="14">
        <v>8.4730286340931299E-2</v>
      </c>
      <c r="AO19" s="14">
        <v>8.1991306125281702E-2</v>
      </c>
      <c r="AP19" s="14">
        <v>0.10958915963469</v>
      </c>
      <c r="AQ19" s="14">
        <v>0.100362759093339</v>
      </c>
      <c r="AR19" s="14">
        <v>6.8942620984204506E-2</v>
      </c>
    </row>
    <row r="20" spans="2:44">
      <c r="B20" s="15" t="s">
        <v>255</v>
      </c>
      <c r="C20" s="14">
        <v>6.6367783644566303E-2</v>
      </c>
      <c r="D20" s="14">
        <v>6.9198434934325398E-2</v>
      </c>
      <c r="E20" s="14">
        <v>6.3997132059380707E-2</v>
      </c>
      <c r="F20" s="14"/>
      <c r="G20" s="14">
        <v>8.5937194441961601E-2</v>
      </c>
      <c r="H20" s="14">
        <v>6.7559733009442194E-2</v>
      </c>
      <c r="I20" s="14">
        <v>7.5499462584712296E-2</v>
      </c>
      <c r="J20" s="14">
        <v>2.9829769488469299E-2</v>
      </c>
      <c r="K20" s="14">
        <v>7.0917417823921594E-2</v>
      </c>
      <c r="L20" s="14">
        <v>7.0091966406791703E-2</v>
      </c>
      <c r="M20" s="14"/>
      <c r="N20" s="14">
        <v>6.4947186702514606E-2</v>
      </c>
      <c r="O20" s="14">
        <v>8.2674887236352204E-2</v>
      </c>
      <c r="P20" s="14">
        <v>7.1634430841547803E-2</v>
      </c>
      <c r="Q20" s="14">
        <v>4.8456851700199803E-2</v>
      </c>
      <c r="R20" s="14"/>
      <c r="S20" s="14">
        <v>5.5087210097653903E-2</v>
      </c>
      <c r="T20" s="14">
        <v>1.54591621894462E-2</v>
      </c>
      <c r="U20" s="14">
        <v>4.3876706500650099E-2</v>
      </c>
      <c r="V20" s="14">
        <v>6.9164208081425205E-2</v>
      </c>
      <c r="W20" s="14">
        <v>9.6469439929297796E-2</v>
      </c>
      <c r="X20" s="14">
        <v>6.5085084341686403E-2</v>
      </c>
      <c r="Y20" s="14">
        <v>8.7307126989528597E-2</v>
      </c>
      <c r="Z20" s="14">
        <v>9.8376181757668907E-2</v>
      </c>
      <c r="AA20" s="14">
        <v>7.34371351481828E-2</v>
      </c>
      <c r="AB20" s="14">
        <v>9.9514233226122004E-2</v>
      </c>
      <c r="AC20" s="14">
        <v>8.7863611103633096E-2</v>
      </c>
      <c r="AD20" s="14">
        <v>4.2415914008877897E-2</v>
      </c>
      <c r="AE20" s="14"/>
      <c r="AF20" s="14">
        <v>7.6734496608809502E-2</v>
      </c>
      <c r="AG20" s="14">
        <v>5.5646532721980398E-2</v>
      </c>
      <c r="AH20" s="14">
        <v>4.5795203121153198E-2</v>
      </c>
      <c r="AI20" s="14"/>
      <c r="AJ20" s="14">
        <v>5.7140425549303299E-2</v>
      </c>
      <c r="AK20" s="14">
        <v>7.5749142301521993E-2</v>
      </c>
      <c r="AL20" s="14">
        <v>9.9246435242781095E-2</v>
      </c>
      <c r="AM20" s="14"/>
      <c r="AN20" s="14">
        <v>7.8496979775132203E-2</v>
      </c>
      <c r="AO20" s="14">
        <v>6.8779279854229394E-2</v>
      </c>
      <c r="AP20" s="14">
        <v>7.8968722664069999E-2</v>
      </c>
      <c r="AQ20" s="14">
        <v>4.7635347278214599E-2</v>
      </c>
      <c r="AR20" s="14">
        <v>0</v>
      </c>
    </row>
    <row r="21" spans="2:44">
      <c r="B21" s="15" t="s">
        <v>259</v>
      </c>
      <c r="C21" s="14">
        <v>6.4434384529607799E-2</v>
      </c>
      <c r="D21" s="14">
        <v>6.4960033308753107E-2</v>
      </c>
      <c r="E21" s="14">
        <v>6.4365568673601797E-2</v>
      </c>
      <c r="F21" s="14"/>
      <c r="G21" s="14">
        <v>0.122284225030481</v>
      </c>
      <c r="H21" s="14">
        <v>6.5876547738059399E-2</v>
      </c>
      <c r="I21" s="14">
        <v>7.1867330361693904E-2</v>
      </c>
      <c r="J21" s="14">
        <v>4.9011719038695202E-2</v>
      </c>
      <c r="K21" s="14">
        <v>5.4429916544852498E-2</v>
      </c>
      <c r="L21" s="14">
        <v>3.36197393211791E-2</v>
      </c>
      <c r="M21" s="14"/>
      <c r="N21" s="14">
        <v>4.03119553166661E-2</v>
      </c>
      <c r="O21" s="14">
        <v>0.10630171314716599</v>
      </c>
      <c r="P21" s="14">
        <v>4.8057456187132003E-2</v>
      </c>
      <c r="Q21" s="14">
        <v>6.2993822943800099E-2</v>
      </c>
      <c r="R21" s="14"/>
      <c r="S21" s="14">
        <v>3.58136407579559E-2</v>
      </c>
      <c r="T21" s="14">
        <v>4.2168731504757098E-2</v>
      </c>
      <c r="U21" s="14">
        <v>4.4339843021076297E-2</v>
      </c>
      <c r="V21" s="14">
        <v>4.8537579959440101E-2</v>
      </c>
      <c r="W21" s="14">
        <v>0.11825673918993999</v>
      </c>
      <c r="X21" s="14">
        <v>0.10123983413377199</v>
      </c>
      <c r="Y21" s="14">
        <v>3.7867068469973598E-2</v>
      </c>
      <c r="Z21" s="14">
        <v>0.12664271595465501</v>
      </c>
      <c r="AA21" s="14">
        <v>7.2475595989105301E-2</v>
      </c>
      <c r="AB21" s="14">
        <v>6.6122967043562006E-2</v>
      </c>
      <c r="AC21" s="14">
        <v>0.120319359402042</v>
      </c>
      <c r="AD21" s="14">
        <v>0</v>
      </c>
      <c r="AE21" s="14"/>
      <c r="AF21" s="14">
        <v>6.8430024100295903E-2</v>
      </c>
      <c r="AG21" s="14">
        <v>5.5217213771847302E-2</v>
      </c>
      <c r="AH21" s="14">
        <v>3.8689360658793602E-2</v>
      </c>
      <c r="AI21" s="14"/>
      <c r="AJ21" s="14">
        <v>6.2589701478208096E-2</v>
      </c>
      <c r="AK21" s="14">
        <v>6.1913634167102702E-2</v>
      </c>
      <c r="AL21" s="14">
        <v>6.2629793296931899E-2</v>
      </c>
      <c r="AM21" s="14"/>
      <c r="AN21" s="14">
        <v>7.7795171562327903E-2</v>
      </c>
      <c r="AO21" s="14">
        <v>7.8222577509437105E-2</v>
      </c>
      <c r="AP21" s="14">
        <v>6.5166253288831799E-2</v>
      </c>
      <c r="AQ21" s="14">
        <v>1.38055883649226E-2</v>
      </c>
      <c r="AR21" s="14">
        <v>0</v>
      </c>
    </row>
    <row r="22" spans="2:44">
      <c r="B22" s="15" t="s">
        <v>129</v>
      </c>
      <c r="C22" s="14">
        <v>4.8703582411975803E-2</v>
      </c>
      <c r="D22" s="14">
        <v>5.07382212296658E-2</v>
      </c>
      <c r="E22" s="14">
        <v>4.4842535553977401E-2</v>
      </c>
      <c r="F22" s="14"/>
      <c r="G22" s="14">
        <v>4.0196662659802603E-2</v>
      </c>
      <c r="H22" s="14">
        <v>5.0834621951181297E-2</v>
      </c>
      <c r="I22" s="14">
        <v>7.5876051287892599E-2</v>
      </c>
      <c r="J22" s="14">
        <v>3.86961897602984E-2</v>
      </c>
      <c r="K22" s="14">
        <v>3.79048689717503E-2</v>
      </c>
      <c r="L22" s="14">
        <v>4.3379579640794398E-2</v>
      </c>
      <c r="M22" s="14"/>
      <c r="N22" s="14">
        <v>3.31416753051752E-2</v>
      </c>
      <c r="O22" s="14">
        <v>6.0507868122116899E-2</v>
      </c>
      <c r="P22" s="14">
        <v>3.08996024714632E-2</v>
      </c>
      <c r="Q22" s="14">
        <v>6.9522701706632897E-2</v>
      </c>
      <c r="R22" s="14"/>
      <c r="S22" s="14">
        <v>4.0429234340364002E-2</v>
      </c>
      <c r="T22" s="14">
        <v>4.3201802999500397E-2</v>
      </c>
      <c r="U22" s="14">
        <v>7.7483524563127806E-2</v>
      </c>
      <c r="V22" s="14">
        <v>4.3665154124830803E-2</v>
      </c>
      <c r="W22" s="14">
        <v>4.7495480189376001E-2</v>
      </c>
      <c r="X22" s="14">
        <v>6.9460875045716797E-2</v>
      </c>
      <c r="Y22" s="14">
        <v>1.5325985301147101E-2</v>
      </c>
      <c r="Z22" s="14">
        <v>5.5230718255585703E-2</v>
      </c>
      <c r="AA22" s="14">
        <v>4.2327869047932197E-2</v>
      </c>
      <c r="AB22" s="14">
        <v>3.6393104444174998E-2</v>
      </c>
      <c r="AC22" s="14">
        <v>6.8673071555702098E-2</v>
      </c>
      <c r="AD22" s="14">
        <v>0.10931951085258799</v>
      </c>
      <c r="AE22" s="14"/>
      <c r="AF22" s="14">
        <v>3.2037638925946299E-2</v>
      </c>
      <c r="AG22" s="14">
        <v>4.7071626881122201E-2</v>
      </c>
      <c r="AH22" s="14">
        <v>7.0311763354882095E-2</v>
      </c>
      <c r="AI22" s="14"/>
      <c r="AJ22" s="14">
        <v>3.3546241635456497E-2</v>
      </c>
      <c r="AK22" s="14">
        <v>3.2125778401318299E-2</v>
      </c>
      <c r="AL22" s="14">
        <v>0</v>
      </c>
      <c r="AM22" s="14"/>
      <c r="AN22" s="14">
        <v>7.1426487250745296E-2</v>
      </c>
      <c r="AO22" s="14">
        <v>5.6894245721973699E-2</v>
      </c>
      <c r="AP22" s="14">
        <v>1.5217247708248499E-2</v>
      </c>
      <c r="AQ22" s="14">
        <v>5.8567314457842801E-2</v>
      </c>
      <c r="AR22" s="14">
        <v>0</v>
      </c>
    </row>
    <row r="23" spans="2:44">
      <c r="B23" s="15" t="s">
        <v>261</v>
      </c>
      <c r="C23" s="14">
        <v>3.24885643284143E-2</v>
      </c>
      <c r="D23" s="14">
        <v>3.0900383903080499E-2</v>
      </c>
      <c r="E23" s="14">
        <v>3.4315618402147099E-2</v>
      </c>
      <c r="F23" s="14"/>
      <c r="G23" s="14">
        <v>6.4410733353228999E-2</v>
      </c>
      <c r="H23" s="14">
        <v>2.6990368614434199E-2</v>
      </c>
      <c r="I23" s="14">
        <v>2.9958226009373801E-2</v>
      </c>
      <c r="J23" s="14">
        <v>3.0237939841411599E-2</v>
      </c>
      <c r="K23" s="14">
        <v>3.7551089462054002E-2</v>
      </c>
      <c r="L23" s="14">
        <v>1.46137605876924E-2</v>
      </c>
      <c r="M23" s="14"/>
      <c r="N23" s="14">
        <v>1.9584916199423499E-2</v>
      </c>
      <c r="O23" s="14">
        <v>4.64169151771954E-2</v>
      </c>
      <c r="P23" s="14">
        <v>2.1915671911475799E-2</v>
      </c>
      <c r="Q23" s="14">
        <v>4.1903981883533399E-2</v>
      </c>
      <c r="R23" s="14"/>
      <c r="S23" s="14">
        <v>1.50863656202042E-2</v>
      </c>
      <c r="T23" s="14">
        <v>3.2390573136912897E-2</v>
      </c>
      <c r="U23" s="14">
        <v>2.64833883095652E-2</v>
      </c>
      <c r="V23" s="14">
        <v>1.08045534802984E-2</v>
      </c>
      <c r="W23" s="14">
        <v>4.5354374497453602E-2</v>
      </c>
      <c r="X23" s="14">
        <v>7.9211818734093997E-2</v>
      </c>
      <c r="Y23" s="14">
        <v>2.5817039135787499E-2</v>
      </c>
      <c r="Z23" s="14">
        <v>5.1322255380471998E-2</v>
      </c>
      <c r="AA23" s="14">
        <v>4.7930497284062401E-2</v>
      </c>
      <c r="AB23" s="14">
        <v>2.5624597964167599E-2</v>
      </c>
      <c r="AC23" s="14">
        <v>0</v>
      </c>
      <c r="AD23" s="14">
        <v>0</v>
      </c>
      <c r="AE23" s="14"/>
      <c r="AF23" s="14">
        <v>3.0484755403667799E-2</v>
      </c>
      <c r="AG23" s="14">
        <v>3.4392371289507298E-2</v>
      </c>
      <c r="AH23" s="14">
        <v>0</v>
      </c>
      <c r="AI23" s="14"/>
      <c r="AJ23" s="14">
        <v>3.1860994137642797E-2</v>
      </c>
      <c r="AK23" s="14">
        <v>3.9699592312235597E-2</v>
      </c>
      <c r="AL23" s="14">
        <v>2.07172185932906E-2</v>
      </c>
      <c r="AM23" s="14"/>
      <c r="AN23" s="14">
        <v>1.98520518382043E-2</v>
      </c>
      <c r="AO23" s="14">
        <v>6.6766909270623995E-2</v>
      </c>
      <c r="AP23" s="14">
        <v>3.50046503464716E-2</v>
      </c>
      <c r="AQ23" s="14">
        <v>9.3678819021963695E-3</v>
      </c>
      <c r="AR23" s="14">
        <v>0</v>
      </c>
    </row>
    <row r="24" spans="2:44">
      <c r="B24" s="15" t="s">
        <v>262</v>
      </c>
      <c r="C24" s="23">
        <v>2.80515528911622E-2</v>
      </c>
      <c r="D24" s="23">
        <v>1.7815939540953601E-2</v>
      </c>
      <c r="E24" s="23">
        <v>3.6165889859773002E-2</v>
      </c>
      <c r="F24" s="23"/>
      <c r="G24" s="23">
        <v>1.5737003619326999E-2</v>
      </c>
      <c r="H24" s="23">
        <v>2.5668524797080299E-2</v>
      </c>
      <c r="I24" s="23">
        <v>3.8806887343755099E-2</v>
      </c>
      <c r="J24" s="23">
        <v>2.7817741555084499E-2</v>
      </c>
      <c r="K24" s="23">
        <v>3.7223525732498701E-2</v>
      </c>
      <c r="L24" s="23">
        <v>2.2652361724585401E-2</v>
      </c>
      <c r="M24" s="23"/>
      <c r="N24" s="23">
        <v>2.0832388059823501E-2</v>
      </c>
      <c r="O24" s="23">
        <v>2.6105543568623699E-2</v>
      </c>
      <c r="P24" s="23">
        <v>2.14738714603325E-2</v>
      </c>
      <c r="Q24" s="23">
        <v>4.4189483936278799E-2</v>
      </c>
      <c r="R24" s="23"/>
      <c r="S24" s="23">
        <v>1.30111439744612E-2</v>
      </c>
      <c r="T24" s="23">
        <v>7.39833113000955E-2</v>
      </c>
      <c r="U24" s="23">
        <v>2.9867099124170401E-2</v>
      </c>
      <c r="V24" s="23">
        <v>3.1597776867264803E-2</v>
      </c>
      <c r="W24" s="23">
        <v>1.4788504382258601E-2</v>
      </c>
      <c r="X24" s="23">
        <v>0</v>
      </c>
      <c r="Y24" s="23">
        <v>1.3354658633288E-2</v>
      </c>
      <c r="Z24" s="23">
        <v>4.7554845051711203E-2</v>
      </c>
      <c r="AA24" s="23">
        <v>3.6145726570032302E-2</v>
      </c>
      <c r="AB24" s="23">
        <v>2.2072018090522699E-2</v>
      </c>
      <c r="AC24" s="23">
        <v>4.1625053723213602E-2</v>
      </c>
      <c r="AD24" s="23">
        <v>0</v>
      </c>
      <c r="AE24" s="23"/>
      <c r="AF24" s="23">
        <v>3.1075573506115801E-2</v>
      </c>
      <c r="AG24" s="23">
        <v>2.83449333282366E-2</v>
      </c>
      <c r="AH24" s="23">
        <v>2.3608470513134399E-2</v>
      </c>
      <c r="AI24" s="23"/>
      <c r="AJ24" s="23">
        <v>2.6160624045060601E-2</v>
      </c>
      <c r="AK24" s="23">
        <v>2.60099363931716E-2</v>
      </c>
      <c r="AL24" s="23">
        <v>1.8671987726531201E-2</v>
      </c>
      <c r="AM24" s="23"/>
      <c r="AN24" s="23">
        <v>2.6102021768316001E-2</v>
      </c>
      <c r="AO24" s="23">
        <v>2.5140483892400301E-2</v>
      </c>
      <c r="AP24" s="23">
        <v>3.3112226473374001E-2</v>
      </c>
      <c r="AQ24" s="23">
        <v>3.8137810452181599E-2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254</v>
      </c>
      <c r="C9" s="14">
        <v>0.28917938713272501</v>
      </c>
      <c r="D9" s="14">
        <v>0.29131212687889002</v>
      </c>
      <c r="E9" s="14">
        <v>0.285538717931766</v>
      </c>
      <c r="F9" s="14"/>
      <c r="G9" s="14">
        <v>0.39698719059255899</v>
      </c>
      <c r="H9" s="14">
        <v>0.28666066601791201</v>
      </c>
      <c r="I9" s="14">
        <v>0.29177435678802199</v>
      </c>
      <c r="J9" s="14">
        <v>0.29579681907775501</v>
      </c>
      <c r="K9" s="14">
        <v>0.28229652673413602</v>
      </c>
      <c r="L9" s="14">
        <v>0.225263304152414</v>
      </c>
      <c r="M9" s="14"/>
      <c r="N9" s="14">
        <v>0.28296091676993101</v>
      </c>
      <c r="O9" s="14">
        <v>0.31884167631084998</v>
      </c>
      <c r="P9" s="14">
        <v>0.29917943110478601</v>
      </c>
      <c r="Q9" s="14">
        <v>0.260964645142718</v>
      </c>
      <c r="R9" s="14"/>
      <c r="S9" s="14">
        <v>0.30178067591548402</v>
      </c>
      <c r="T9" s="14">
        <v>0.33970042138731099</v>
      </c>
      <c r="U9" s="14">
        <v>0.247452491480119</v>
      </c>
      <c r="V9" s="14">
        <v>0.33915782358249702</v>
      </c>
      <c r="W9" s="14">
        <v>0.22430024460137499</v>
      </c>
      <c r="X9" s="14">
        <v>0.29905824731525599</v>
      </c>
      <c r="Y9" s="14">
        <v>0.27092146180558302</v>
      </c>
      <c r="Z9" s="14">
        <v>0.32321612976919001</v>
      </c>
      <c r="AA9" s="14">
        <v>0.23091917542142301</v>
      </c>
      <c r="AB9" s="14">
        <v>0.328738051981042</v>
      </c>
      <c r="AC9" s="14">
        <v>0.21663836935104</v>
      </c>
      <c r="AD9" s="14">
        <v>0.28006119819601999</v>
      </c>
      <c r="AE9" s="14"/>
      <c r="AF9" s="14">
        <v>0.27870112096475003</v>
      </c>
      <c r="AG9" s="14">
        <v>0.30720369308643403</v>
      </c>
      <c r="AH9" s="14">
        <v>0.20837656444521799</v>
      </c>
      <c r="AI9" s="14"/>
      <c r="AJ9" s="14">
        <v>0.30700061947817597</v>
      </c>
      <c r="AK9" s="14">
        <v>0.30682329852043599</v>
      </c>
      <c r="AL9" s="14">
        <v>0.39088388763307202</v>
      </c>
      <c r="AM9" s="14"/>
      <c r="AN9" s="14">
        <v>0.26034909130135098</v>
      </c>
      <c r="AO9" s="14">
        <v>0.30061458555611797</v>
      </c>
      <c r="AP9" s="14">
        <v>0.29589363842960298</v>
      </c>
      <c r="AQ9" s="14">
        <v>0.30962375166896</v>
      </c>
      <c r="AR9" s="14">
        <v>7.0423828862837198E-2</v>
      </c>
    </row>
    <row r="10" spans="2:44">
      <c r="B10" s="15" t="s">
        <v>251</v>
      </c>
      <c r="C10" s="14">
        <v>0.27982161301296599</v>
      </c>
      <c r="D10" s="14">
        <v>0.29732028895882301</v>
      </c>
      <c r="E10" s="14">
        <v>0.26294479885515498</v>
      </c>
      <c r="F10" s="14"/>
      <c r="G10" s="14">
        <v>0.21627604968706801</v>
      </c>
      <c r="H10" s="14">
        <v>0.222609502835972</v>
      </c>
      <c r="I10" s="14">
        <v>0.25821030511045201</v>
      </c>
      <c r="J10" s="14">
        <v>0.23752502233849099</v>
      </c>
      <c r="K10" s="14">
        <v>0.35768788840704302</v>
      </c>
      <c r="L10" s="14">
        <v>0.36498523065965</v>
      </c>
      <c r="M10" s="14"/>
      <c r="N10" s="14">
        <v>0.26362765736310101</v>
      </c>
      <c r="O10" s="14">
        <v>0.25265366994630101</v>
      </c>
      <c r="P10" s="14">
        <v>0.35011909618565701</v>
      </c>
      <c r="Q10" s="14">
        <v>0.27228408968878798</v>
      </c>
      <c r="R10" s="14"/>
      <c r="S10" s="14">
        <v>0.27153003060359698</v>
      </c>
      <c r="T10" s="14">
        <v>0.24619103408530099</v>
      </c>
      <c r="U10" s="14">
        <v>0.27760988664514502</v>
      </c>
      <c r="V10" s="14">
        <v>0.39371023471253003</v>
      </c>
      <c r="W10" s="14">
        <v>0.22752328408892999</v>
      </c>
      <c r="X10" s="14">
        <v>0.21771816999624799</v>
      </c>
      <c r="Y10" s="14">
        <v>0.22803147105381699</v>
      </c>
      <c r="Z10" s="14">
        <v>0.463186582941231</v>
      </c>
      <c r="AA10" s="14">
        <v>0.31801400885971598</v>
      </c>
      <c r="AB10" s="14">
        <v>0.27558209613204099</v>
      </c>
      <c r="AC10" s="14">
        <v>0.24921751365398701</v>
      </c>
      <c r="AD10" s="14">
        <v>0.256150534686721</v>
      </c>
      <c r="AE10" s="14"/>
      <c r="AF10" s="14">
        <v>0.33290270961387702</v>
      </c>
      <c r="AG10" s="14">
        <v>0.26963493752146001</v>
      </c>
      <c r="AH10" s="14">
        <v>0.19866755551704399</v>
      </c>
      <c r="AI10" s="14"/>
      <c r="AJ10" s="14">
        <v>0.26579848461003502</v>
      </c>
      <c r="AK10" s="14">
        <v>0.30423709642664098</v>
      </c>
      <c r="AL10" s="14">
        <v>0.195518886189853</v>
      </c>
      <c r="AM10" s="14"/>
      <c r="AN10" s="14">
        <v>0.29549108308557098</v>
      </c>
      <c r="AO10" s="14">
        <v>0.27181842799759898</v>
      </c>
      <c r="AP10" s="14">
        <v>0.26484858439696701</v>
      </c>
      <c r="AQ10" s="14">
        <v>0.26614844639280699</v>
      </c>
      <c r="AR10" s="14">
        <v>6.0511842742772999E-2</v>
      </c>
    </row>
    <row r="11" spans="2:44">
      <c r="B11" s="15" t="s">
        <v>256</v>
      </c>
      <c r="C11" s="14">
        <v>0.27323682802612498</v>
      </c>
      <c r="D11" s="14">
        <v>0.320488409510641</v>
      </c>
      <c r="E11" s="14">
        <v>0.22663894376497601</v>
      </c>
      <c r="F11" s="14"/>
      <c r="G11" s="14">
        <v>0.214960066445814</v>
      </c>
      <c r="H11" s="14">
        <v>0.34119813946041899</v>
      </c>
      <c r="I11" s="14">
        <v>0.21075091439656901</v>
      </c>
      <c r="J11" s="14">
        <v>0.16923317678055999</v>
      </c>
      <c r="K11" s="14">
        <v>0.32943455234102198</v>
      </c>
      <c r="L11" s="14">
        <v>0.34083298651829902</v>
      </c>
      <c r="M11" s="14"/>
      <c r="N11" s="14">
        <v>0.25517805713747799</v>
      </c>
      <c r="O11" s="14">
        <v>0.29519735539705999</v>
      </c>
      <c r="P11" s="14">
        <v>0.24456724084693099</v>
      </c>
      <c r="Q11" s="14">
        <v>0.29321960016838999</v>
      </c>
      <c r="R11" s="14"/>
      <c r="S11" s="14">
        <v>0.28547534523858098</v>
      </c>
      <c r="T11" s="14">
        <v>0.35057461994593803</v>
      </c>
      <c r="U11" s="14">
        <v>0.232669717031185</v>
      </c>
      <c r="V11" s="14">
        <v>0.32807862662137999</v>
      </c>
      <c r="W11" s="14">
        <v>0.210592109649374</v>
      </c>
      <c r="X11" s="14">
        <v>0.20082868610555399</v>
      </c>
      <c r="Y11" s="14">
        <v>0.26727473560591097</v>
      </c>
      <c r="Z11" s="14">
        <v>0.17940624058483801</v>
      </c>
      <c r="AA11" s="14">
        <v>0.25925176516887499</v>
      </c>
      <c r="AB11" s="14">
        <v>0.29189845974862599</v>
      </c>
      <c r="AC11" s="14">
        <v>0.27150402907722099</v>
      </c>
      <c r="AD11" s="14">
        <v>0.21661779884531701</v>
      </c>
      <c r="AE11" s="14"/>
      <c r="AF11" s="14">
        <v>0.29385088848398599</v>
      </c>
      <c r="AG11" s="14">
        <v>0.27785002117435398</v>
      </c>
      <c r="AH11" s="14">
        <v>0.26130351779026101</v>
      </c>
      <c r="AI11" s="14"/>
      <c r="AJ11" s="14">
        <v>0.31782478062111502</v>
      </c>
      <c r="AK11" s="14">
        <v>0.29692478843994102</v>
      </c>
      <c r="AL11" s="14">
        <v>0.24078126856955501</v>
      </c>
      <c r="AM11" s="14"/>
      <c r="AN11" s="14">
        <v>0.30015326195183001</v>
      </c>
      <c r="AO11" s="14">
        <v>0.25256687732007999</v>
      </c>
      <c r="AP11" s="14">
        <v>0.264956702104377</v>
      </c>
      <c r="AQ11" s="14">
        <v>0.22432509104732601</v>
      </c>
      <c r="AR11" s="14">
        <v>0.27070318197615101</v>
      </c>
    </row>
    <row r="12" spans="2:44">
      <c r="B12" s="15" t="s">
        <v>253</v>
      </c>
      <c r="C12" s="14">
        <v>0.21785681328465401</v>
      </c>
      <c r="D12" s="14">
        <v>0.23517433796484299</v>
      </c>
      <c r="E12" s="14">
        <v>0.19890311870154301</v>
      </c>
      <c r="F12" s="14"/>
      <c r="G12" s="14">
        <v>0.21601315778719099</v>
      </c>
      <c r="H12" s="14">
        <v>0.23047038289556199</v>
      </c>
      <c r="I12" s="14">
        <v>0.20792468879606901</v>
      </c>
      <c r="J12" s="14">
        <v>0.15059620038618399</v>
      </c>
      <c r="K12" s="14">
        <v>0.24630079053031201</v>
      </c>
      <c r="L12" s="14">
        <v>0.24633650345275401</v>
      </c>
      <c r="M12" s="14"/>
      <c r="N12" s="14">
        <v>0.265956037365151</v>
      </c>
      <c r="O12" s="14">
        <v>0.20055052993730699</v>
      </c>
      <c r="P12" s="14">
        <v>0.19288923236234401</v>
      </c>
      <c r="Q12" s="14">
        <v>0.21017654061020399</v>
      </c>
      <c r="R12" s="14"/>
      <c r="S12" s="14">
        <v>0.177030576067289</v>
      </c>
      <c r="T12" s="14">
        <v>0.18669366509773899</v>
      </c>
      <c r="U12" s="14">
        <v>0.166168051357687</v>
      </c>
      <c r="V12" s="14">
        <v>0.205978604142141</v>
      </c>
      <c r="W12" s="14">
        <v>0.20471599400763099</v>
      </c>
      <c r="X12" s="14">
        <v>0.23771390654306401</v>
      </c>
      <c r="Y12" s="14">
        <v>0.21691416801149299</v>
      </c>
      <c r="Z12" s="14">
        <v>0.29165358395637903</v>
      </c>
      <c r="AA12" s="14">
        <v>0.262099550090994</v>
      </c>
      <c r="AB12" s="14">
        <v>0.29484610328284699</v>
      </c>
      <c r="AC12" s="14">
        <v>0.23226017586471601</v>
      </c>
      <c r="AD12" s="14">
        <v>0.203684463554481</v>
      </c>
      <c r="AE12" s="14"/>
      <c r="AF12" s="14">
        <v>0.207171240307959</v>
      </c>
      <c r="AG12" s="14">
        <v>0.253463704367693</v>
      </c>
      <c r="AH12" s="14">
        <v>0.186665840320032</v>
      </c>
      <c r="AI12" s="14"/>
      <c r="AJ12" s="14">
        <v>0.242752341267615</v>
      </c>
      <c r="AK12" s="14">
        <v>0.216217656353166</v>
      </c>
      <c r="AL12" s="14">
        <v>0.23020153617238401</v>
      </c>
      <c r="AM12" s="14"/>
      <c r="AN12" s="14">
        <v>0.193149202937901</v>
      </c>
      <c r="AO12" s="14">
        <v>0.19127889254737099</v>
      </c>
      <c r="AP12" s="14">
        <v>0.22506897273051099</v>
      </c>
      <c r="AQ12" s="14">
        <v>0.31592607994418997</v>
      </c>
      <c r="AR12" s="14">
        <v>0.179239843025782</v>
      </c>
    </row>
    <row r="13" spans="2:44">
      <c r="B13" s="15" t="s">
        <v>250</v>
      </c>
      <c r="C13" s="14">
        <v>0.21614087187005701</v>
      </c>
      <c r="D13" s="14">
        <v>0.21767113104036401</v>
      </c>
      <c r="E13" s="14">
        <v>0.21294647416807999</v>
      </c>
      <c r="F13" s="14"/>
      <c r="G13" s="14">
        <v>0.18274514644367801</v>
      </c>
      <c r="H13" s="14">
        <v>0.15746646971685499</v>
      </c>
      <c r="I13" s="14">
        <v>0.18911263085848001</v>
      </c>
      <c r="J13" s="14">
        <v>0.23549241158159101</v>
      </c>
      <c r="K13" s="14">
        <v>0.26492283303041098</v>
      </c>
      <c r="L13" s="14">
        <v>0.26364746708556802</v>
      </c>
      <c r="M13" s="14"/>
      <c r="N13" s="14">
        <v>0.23563943924979</v>
      </c>
      <c r="O13" s="14">
        <v>0.188338046857179</v>
      </c>
      <c r="P13" s="14">
        <v>0.254731129553805</v>
      </c>
      <c r="Q13" s="14">
        <v>0.193497913050687</v>
      </c>
      <c r="R13" s="14"/>
      <c r="S13" s="14">
        <v>0.25207698060994499</v>
      </c>
      <c r="T13" s="14">
        <v>0.214711656005763</v>
      </c>
      <c r="U13" s="14">
        <v>0.14873023932959001</v>
      </c>
      <c r="V13" s="14">
        <v>0.18594652906624701</v>
      </c>
      <c r="W13" s="14">
        <v>0.25029586484549199</v>
      </c>
      <c r="X13" s="14">
        <v>0.13301145830062999</v>
      </c>
      <c r="Y13" s="14">
        <v>0.26010618796152901</v>
      </c>
      <c r="Z13" s="14">
        <v>0.42418219246776301</v>
      </c>
      <c r="AA13" s="14">
        <v>0.21697063949964701</v>
      </c>
      <c r="AB13" s="14">
        <v>0.239902989286711</v>
      </c>
      <c r="AC13" s="14">
        <v>0.24886796622582699</v>
      </c>
      <c r="AD13" s="14">
        <v>0</v>
      </c>
      <c r="AE13" s="14"/>
      <c r="AF13" s="14">
        <v>0.23865117922012999</v>
      </c>
      <c r="AG13" s="14">
        <v>0.23082014547669899</v>
      </c>
      <c r="AH13" s="14">
        <v>0.15963163209557199</v>
      </c>
      <c r="AI13" s="14"/>
      <c r="AJ13" s="14">
        <v>0.224265933782969</v>
      </c>
      <c r="AK13" s="14">
        <v>0.23956987640229699</v>
      </c>
      <c r="AL13" s="14">
        <v>0.19874203133755999</v>
      </c>
      <c r="AM13" s="14"/>
      <c r="AN13" s="14">
        <v>0.24452604193236599</v>
      </c>
      <c r="AO13" s="14">
        <v>0.175232202034799</v>
      </c>
      <c r="AP13" s="14">
        <v>0.228051831502464</v>
      </c>
      <c r="AQ13" s="14">
        <v>0.27025108538030101</v>
      </c>
      <c r="AR13" s="14">
        <v>0</v>
      </c>
    </row>
    <row r="14" spans="2:44">
      <c r="B14" s="15" t="s">
        <v>252</v>
      </c>
      <c r="C14" s="14">
        <v>0.18187530580483299</v>
      </c>
      <c r="D14" s="14">
        <v>0.20972630457782099</v>
      </c>
      <c r="E14" s="14">
        <v>0.15445388144882199</v>
      </c>
      <c r="F14" s="14"/>
      <c r="G14" s="14">
        <v>0.15917449587757401</v>
      </c>
      <c r="H14" s="14">
        <v>0.16822654098262599</v>
      </c>
      <c r="I14" s="14">
        <v>0.167333405299842</v>
      </c>
      <c r="J14" s="14">
        <v>0.13558505509858801</v>
      </c>
      <c r="K14" s="14">
        <v>0.23934418321404</v>
      </c>
      <c r="L14" s="14">
        <v>0.216323469925845</v>
      </c>
      <c r="M14" s="14"/>
      <c r="N14" s="14">
        <v>0.18821310964548801</v>
      </c>
      <c r="O14" s="14">
        <v>0.17183747767688101</v>
      </c>
      <c r="P14" s="14">
        <v>0.17819866707936799</v>
      </c>
      <c r="Q14" s="14">
        <v>0.188247644698262</v>
      </c>
      <c r="R14" s="14"/>
      <c r="S14" s="14">
        <v>0.17622661428831199</v>
      </c>
      <c r="T14" s="14">
        <v>0.18513932067059299</v>
      </c>
      <c r="U14" s="14">
        <v>0.17867920738923301</v>
      </c>
      <c r="V14" s="14">
        <v>0.14796004099871399</v>
      </c>
      <c r="W14" s="14">
        <v>0.29827091691827401</v>
      </c>
      <c r="X14" s="14">
        <v>0.125724206135813</v>
      </c>
      <c r="Y14" s="14">
        <v>0.165633908414413</v>
      </c>
      <c r="Z14" s="14">
        <v>0.25721275284301898</v>
      </c>
      <c r="AA14" s="14">
        <v>0.16847280240773699</v>
      </c>
      <c r="AB14" s="14">
        <v>0.22154004068062699</v>
      </c>
      <c r="AC14" s="14">
        <v>0.18446633674323501</v>
      </c>
      <c r="AD14" s="14">
        <v>0.135383388315125</v>
      </c>
      <c r="AE14" s="14"/>
      <c r="AF14" s="14">
        <v>0.197377342665921</v>
      </c>
      <c r="AG14" s="14">
        <v>0.18657399144012701</v>
      </c>
      <c r="AH14" s="14">
        <v>0.17201012360179899</v>
      </c>
      <c r="AI14" s="14"/>
      <c r="AJ14" s="14">
        <v>0.225514898487432</v>
      </c>
      <c r="AK14" s="14">
        <v>0.19038999248374699</v>
      </c>
      <c r="AL14" s="14">
        <v>0.12484385133853999</v>
      </c>
      <c r="AM14" s="14"/>
      <c r="AN14" s="14">
        <v>0.18739630156661399</v>
      </c>
      <c r="AO14" s="14">
        <v>0.185648590490048</v>
      </c>
      <c r="AP14" s="14">
        <v>0.183156927454035</v>
      </c>
      <c r="AQ14" s="14">
        <v>0.20108840307696699</v>
      </c>
      <c r="AR14" s="14">
        <v>0.13589050913841499</v>
      </c>
    </row>
    <row r="15" spans="2:44">
      <c r="B15" s="15" t="s">
        <v>258</v>
      </c>
      <c r="C15" s="14">
        <v>0.124374397212768</v>
      </c>
      <c r="D15" s="14">
        <v>0.15825211554640201</v>
      </c>
      <c r="E15" s="14">
        <v>9.0813289776528403E-2</v>
      </c>
      <c r="F15" s="14"/>
      <c r="G15" s="14">
        <v>0.17260269175925799</v>
      </c>
      <c r="H15" s="14">
        <v>0.130592538170581</v>
      </c>
      <c r="I15" s="14">
        <v>0.158260556808658</v>
      </c>
      <c r="J15" s="14">
        <v>6.10197470859404E-2</v>
      </c>
      <c r="K15" s="14">
        <v>0.123562492228097</v>
      </c>
      <c r="L15" s="14">
        <v>0.10789356355827399</v>
      </c>
      <c r="M15" s="14"/>
      <c r="N15" s="14">
        <v>0.126383823917817</v>
      </c>
      <c r="O15" s="14">
        <v>0.118899179992537</v>
      </c>
      <c r="P15" s="14">
        <v>0.15331565691742199</v>
      </c>
      <c r="Q15" s="14">
        <v>0.106396139417289</v>
      </c>
      <c r="R15" s="14"/>
      <c r="S15" s="14">
        <v>0.15478532729431699</v>
      </c>
      <c r="T15" s="14">
        <v>0.13195987156656799</v>
      </c>
      <c r="U15" s="14">
        <v>7.3971893675689099E-2</v>
      </c>
      <c r="V15" s="14">
        <v>0.118164479862892</v>
      </c>
      <c r="W15" s="14">
        <v>0.15524753415386</v>
      </c>
      <c r="X15" s="14">
        <v>0.10777680061693599</v>
      </c>
      <c r="Y15" s="14">
        <v>0.14283958532093</v>
      </c>
      <c r="Z15" s="14">
        <v>0.25170045591028101</v>
      </c>
      <c r="AA15" s="14">
        <v>0.140564277174382</v>
      </c>
      <c r="AB15" s="14">
        <v>7.5731039175719703E-2</v>
      </c>
      <c r="AC15" s="14">
        <v>0.104511387091033</v>
      </c>
      <c r="AD15" s="14">
        <v>0</v>
      </c>
      <c r="AE15" s="14"/>
      <c r="AF15" s="14">
        <v>0.11394055995211901</v>
      </c>
      <c r="AG15" s="14">
        <v>0.150500609936257</v>
      </c>
      <c r="AH15" s="14">
        <v>9.0722647849678095E-2</v>
      </c>
      <c r="AI15" s="14"/>
      <c r="AJ15" s="14">
        <v>0.13823429052634401</v>
      </c>
      <c r="AK15" s="14">
        <v>0.15636260339431701</v>
      </c>
      <c r="AL15" s="14">
        <v>9.47287959194823E-2</v>
      </c>
      <c r="AM15" s="14"/>
      <c r="AN15" s="14">
        <v>8.0435797968870307E-2</v>
      </c>
      <c r="AO15" s="14">
        <v>0.13805549569655001</v>
      </c>
      <c r="AP15" s="14">
        <v>0.131753321829022</v>
      </c>
      <c r="AQ15" s="14">
        <v>0.16327801594233601</v>
      </c>
      <c r="AR15" s="14">
        <v>6.4388843974899093E-2</v>
      </c>
    </row>
    <row r="16" spans="2:44">
      <c r="B16" s="15" t="s">
        <v>260</v>
      </c>
      <c r="C16" s="14">
        <v>0.12390864632828701</v>
      </c>
      <c r="D16" s="14">
        <v>0.13649963632362599</v>
      </c>
      <c r="E16" s="14">
        <v>0.109474469963854</v>
      </c>
      <c r="F16" s="14"/>
      <c r="G16" s="14">
        <v>0.105557773571191</v>
      </c>
      <c r="H16" s="14">
        <v>0.14834434415248399</v>
      </c>
      <c r="I16" s="14">
        <v>4.0786266564926003E-2</v>
      </c>
      <c r="J16" s="14">
        <v>0.106325811920288</v>
      </c>
      <c r="K16" s="14">
        <v>0.13955080229731001</v>
      </c>
      <c r="L16" s="14">
        <v>0.18452797731413101</v>
      </c>
      <c r="M16" s="14"/>
      <c r="N16" s="14">
        <v>0.14379261866662801</v>
      </c>
      <c r="O16" s="14">
        <v>0.113202170012577</v>
      </c>
      <c r="P16" s="14">
        <v>0.13837675814718001</v>
      </c>
      <c r="Q16" s="14">
        <v>0.101096360819436</v>
      </c>
      <c r="R16" s="14"/>
      <c r="S16" s="14">
        <v>0.13796414431116599</v>
      </c>
      <c r="T16" s="14">
        <v>0.14399155418881401</v>
      </c>
      <c r="U16" s="14">
        <v>0.108587304136727</v>
      </c>
      <c r="V16" s="14">
        <v>0.107543677257952</v>
      </c>
      <c r="W16" s="14">
        <v>9.9170390559898194E-2</v>
      </c>
      <c r="X16" s="14">
        <v>9.9317018947906205E-2</v>
      </c>
      <c r="Y16" s="14">
        <v>0.13571984785750699</v>
      </c>
      <c r="Z16" s="14">
        <v>0.152833670211729</v>
      </c>
      <c r="AA16" s="14">
        <v>0.121447751672477</v>
      </c>
      <c r="AB16" s="14">
        <v>0.14348726709168499</v>
      </c>
      <c r="AC16" s="14">
        <v>0.12851649685639399</v>
      </c>
      <c r="AD16" s="14">
        <v>4.6147691889460503E-2</v>
      </c>
      <c r="AE16" s="14"/>
      <c r="AF16" s="14">
        <v>0.13597049624787</v>
      </c>
      <c r="AG16" s="14">
        <v>0.125619610936095</v>
      </c>
      <c r="AH16" s="14">
        <v>8.7620622070679804E-2</v>
      </c>
      <c r="AI16" s="14"/>
      <c r="AJ16" s="14">
        <v>0.12778558205107299</v>
      </c>
      <c r="AK16" s="14">
        <v>0.13171714116083999</v>
      </c>
      <c r="AL16" s="14">
        <v>6.8614812600252206E-2</v>
      </c>
      <c r="AM16" s="14"/>
      <c r="AN16" s="14">
        <v>0.12860175655630299</v>
      </c>
      <c r="AO16" s="14">
        <v>8.2142351659423601E-2</v>
      </c>
      <c r="AP16" s="14">
        <v>0.157272021509923</v>
      </c>
      <c r="AQ16" s="14">
        <v>0.155274995794386</v>
      </c>
      <c r="AR16" s="14">
        <v>0</v>
      </c>
    </row>
    <row r="17" spans="2:44">
      <c r="B17" s="15" t="s">
        <v>248</v>
      </c>
      <c r="C17" s="14">
        <v>0.120382242432022</v>
      </c>
      <c r="D17" s="14">
        <v>0.107016565661378</v>
      </c>
      <c r="E17" s="14">
        <v>0.13185724902457099</v>
      </c>
      <c r="F17" s="14"/>
      <c r="G17" s="14">
        <v>0.13454105117274401</v>
      </c>
      <c r="H17" s="14">
        <v>0.121976245935858</v>
      </c>
      <c r="I17" s="14">
        <v>0.130909482822961</v>
      </c>
      <c r="J17" s="14">
        <v>0.160891940675012</v>
      </c>
      <c r="K17" s="14">
        <v>0.10836673103762499</v>
      </c>
      <c r="L17" s="14">
        <v>8.1341477891736305E-2</v>
      </c>
      <c r="M17" s="14"/>
      <c r="N17" s="14">
        <v>0.10543690209941101</v>
      </c>
      <c r="O17" s="14">
        <v>0.13127086469766899</v>
      </c>
      <c r="P17" s="14">
        <v>0.105443770765647</v>
      </c>
      <c r="Q17" s="14">
        <v>0.138656036412906</v>
      </c>
      <c r="R17" s="14"/>
      <c r="S17" s="14">
        <v>0.115852366893823</v>
      </c>
      <c r="T17" s="14">
        <v>0.114938833781162</v>
      </c>
      <c r="U17" s="14">
        <v>0.14472419550266699</v>
      </c>
      <c r="V17" s="14">
        <v>0.161783522199376</v>
      </c>
      <c r="W17" s="14">
        <v>0.13326631149307799</v>
      </c>
      <c r="X17" s="14">
        <v>0.147157392704379</v>
      </c>
      <c r="Y17" s="14">
        <v>7.0526444056831894E-2</v>
      </c>
      <c r="Z17" s="14">
        <v>0</v>
      </c>
      <c r="AA17" s="14">
        <v>0.13347340414473899</v>
      </c>
      <c r="AB17" s="14">
        <v>0.136688207559023</v>
      </c>
      <c r="AC17" s="14">
        <v>0.12220358267661099</v>
      </c>
      <c r="AD17" s="14">
        <v>0</v>
      </c>
      <c r="AE17" s="14"/>
      <c r="AF17" s="14">
        <v>0.102732003030599</v>
      </c>
      <c r="AG17" s="14">
        <v>0.1426826496568</v>
      </c>
      <c r="AH17" s="14">
        <v>9.82878773807951E-2</v>
      </c>
      <c r="AI17" s="14"/>
      <c r="AJ17" s="14">
        <v>0.103942833237917</v>
      </c>
      <c r="AK17" s="14">
        <v>0.13207040120156099</v>
      </c>
      <c r="AL17" s="14">
        <v>0.16947159572095699</v>
      </c>
      <c r="AM17" s="14"/>
      <c r="AN17" s="14">
        <v>0.12538919709995</v>
      </c>
      <c r="AO17" s="14">
        <v>0.14198756843461799</v>
      </c>
      <c r="AP17" s="14">
        <v>0.131652395605174</v>
      </c>
      <c r="AQ17" s="14">
        <v>7.55506928113443E-2</v>
      </c>
      <c r="AR17" s="14">
        <v>0.14211195097504101</v>
      </c>
    </row>
    <row r="18" spans="2:44">
      <c r="B18" s="15" t="s">
        <v>249</v>
      </c>
      <c r="C18" s="14">
        <v>0.112392225973948</v>
      </c>
      <c r="D18" s="14">
        <v>0.10605364180016599</v>
      </c>
      <c r="E18" s="14">
        <v>0.118959992975226</v>
      </c>
      <c r="F18" s="14"/>
      <c r="G18" s="14">
        <v>0.12619692535347701</v>
      </c>
      <c r="H18" s="14">
        <v>0.143146872696609</v>
      </c>
      <c r="I18" s="14">
        <v>8.5211898943012093E-2</v>
      </c>
      <c r="J18" s="14">
        <v>0.116700489367249</v>
      </c>
      <c r="K18" s="14">
        <v>0.100429511079731</v>
      </c>
      <c r="L18" s="14">
        <v>0.10497444512125501</v>
      </c>
      <c r="M18" s="14"/>
      <c r="N18" s="14">
        <v>0.127648570777596</v>
      </c>
      <c r="O18" s="14">
        <v>8.7372766496704599E-2</v>
      </c>
      <c r="P18" s="14">
        <v>8.9079084119582999E-2</v>
      </c>
      <c r="Q18" s="14">
        <v>0.14385445953605999</v>
      </c>
      <c r="R18" s="14"/>
      <c r="S18" s="14">
        <v>0.125654734297064</v>
      </c>
      <c r="T18" s="14">
        <v>0.15183537158812599</v>
      </c>
      <c r="U18" s="14">
        <v>8.4775683379412797E-2</v>
      </c>
      <c r="V18" s="14">
        <v>0.114608865557481</v>
      </c>
      <c r="W18" s="14">
        <v>4.7609717206353298E-2</v>
      </c>
      <c r="X18" s="14">
        <v>0.118994816194092</v>
      </c>
      <c r="Y18" s="14">
        <v>6.4788490797864307E-2</v>
      </c>
      <c r="Z18" s="14">
        <v>4.3298018119441298E-2</v>
      </c>
      <c r="AA18" s="14">
        <v>0.10689620684797201</v>
      </c>
      <c r="AB18" s="14">
        <v>0.140363408220916</v>
      </c>
      <c r="AC18" s="14">
        <v>0.14371080329514299</v>
      </c>
      <c r="AD18" s="14">
        <v>0.123593960744305</v>
      </c>
      <c r="AE18" s="14"/>
      <c r="AF18" s="14">
        <v>0.11364512324713</v>
      </c>
      <c r="AG18" s="14">
        <v>0.111377506333037</v>
      </c>
      <c r="AH18" s="14">
        <v>0.120969988979057</v>
      </c>
      <c r="AI18" s="14"/>
      <c r="AJ18" s="14">
        <v>8.2229593147547894E-2</v>
      </c>
      <c r="AK18" s="14">
        <v>0.112239184910882</v>
      </c>
      <c r="AL18" s="14">
        <v>0.12620720276349601</v>
      </c>
      <c r="AM18" s="14"/>
      <c r="AN18" s="14">
        <v>0.120333769269945</v>
      </c>
      <c r="AO18" s="14">
        <v>0.13136749938943099</v>
      </c>
      <c r="AP18" s="14">
        <v>9.8251835356719802E-2</v>
      </c>
      <c r="AQ18" s="14">
        <v>0.117406886116849</v>
      </c>
      <c r="AR18" s="14">
        <v>0.118834596109161</v>
      </c>
    </row>
    <row r="19" spans="2:44">
      <c r="B19" s="15" t="s">
        <v>257</v>
      </c>
      <c r="C19" s="14">
        <v>8.9848720301427404E-2</v>
      </c>
      <c r="D19" s="14">
        <v>9.0329775622108699E-2</v>
      </c>
      <c r="E19" s="14">
        <v>8.9559425740890597E-2</v>
      </c>
      <c r="F19" s="14"/>
      <c r="G19" s="14">
        <v>0.116752416466369</v>
      </c>
      <c r="H19" s="14">
        <v>8.8993974070196699E-2</v>
      </c>
      <c r="I19" s="14">
        <v>0.111953984663321</v>
      </c>
      <c r="J19" s="14">
        <v>0.10374722451691</v>
      </c>
      <c r="K19" s="14">
        <v>7.2624851341670696E-2</v>
      </c>
      <c r="L19" s="14">
        <v>5.7459418845211899E-2</v>
      </c>
      <c r="M19" s="14"/>
      <c r="N19" s="14">
        <v>0.109559738059889</v>
      </c>
      <c r="O19" s="14">
        <v>8.8792541168297795E-2</v>
      </c>
      <c r="P19" s="14">
        <v>8.0742014478464005E-2</v>
      </c>
      <c r="Q19" s="14">
        <v>7.9430664751080501E-2</v>
      </c>
      <c r="R19" s="14"/>
      <c r="S19" s="14">
        <v>6.1010666452246697E-2</v>
      </c>
      <c r="T19" s="14">
        <v>8.5996284433593806E-2</v>
      </c>
      <c r="U19" s="14">
        <v>8.8429357681842E-2</v>
      </c>
      <c r="V19" s="14">
        <v>6.19757175375973E-2</v>
      </c>
      <c r="W19" s="14">
        <v>0.179298505760323</v>
      </c>
      <c r="X19" s="14">
        <v>0.102624427715824</v>
      </c>
      <c r="Y19" s="14">
        <v>0.110319849530084</v>
      </c>
      <c r="Z19" s="14">
        <v>0.120657232064698</v>
      </c>
      <c r="AA19" s="14">
        <v>8.4780778593313996E-2</v>
      </c>
      <c r="AB19" s="14">
        <v>0.104158613960966</v>
      </c>
      <c r="AC19" s="14">
        <v>7.5715272699396693E-2</v>
      </c>
      <c r="AD19" s="14">
        <v>4.4105865424691401E-2</v>
      </c>
      <c r="AE19" s="14"/>
      <c r="AF19" s="14">
        <v>7.2996231186236299E-2</v>
      </c>
      <c r="AG19" s="14">
        <v>9.6837632679158306E-2</v>
      </c>
      <c r="AH19" s="14">
        <v>8.8986545322144103E-2</v>
      </c>
      <c r="AI19" s="14"/>
      <c r="AJ19" s="14">
        <v>5.3574963499539399E-2</v>
      </c>
      <c r="AK19" s="14">
        <v>0.103631683028282</v>
      </c>
      <c r="AL19" s="14">
        <v>0.114298430133843</v>
      </c>
      <c r="AM19" s="14"/>
      <c r="AN19" s="14">
        <v>8.05993070767103E-2</v>
      </c>
      <c r="AO19" s="14">
        <v>9.0049627479815902E-2</v>
      </c>
      <c r="AP19" s="14">
        <v>8.6279128683714595E-2</v>
      </c>
      <c r="AQ19" s="14">
        <v>0.14421572720210399</v>
      </c>
      <c r="AR19" s="14">
        <v>0</v>
      </c>
    </row>
    <row r="20" spans="2:44">
      <c r="B20" s="15" t="s">
        <v>259</v>
      </c>
      <c r="C20" s="14">
        <v>7.0283106052342698E-2</v>
      </c>
      <c r="D20" s="14">
        <v>7.3731954756098103E-2</v>
      </c>
      <c r="E20" s="14">
        <v>6.6988993256898804E-2</v>
      </c>
      <c r="F20" s="14"/>
      <c r="G20" s="14">
        <v>5.4901225243616597E-2</v>
      </c>
      <c r="H20" s="14">
        <v>0.102124770005667</v>
      </c>
      <c r="I20" s="14">
        <v>7.2537446747469495E-2</v>
      </c>
      <c r="J20" s="14">
        <v>5.3758886985819501E-2</v>
      </c>
      <c r="K20" s="14">
        <v>8.7728065501969696E-2</v>
      </c>
      <c r="L20" s="14">
        <v>5.2518728649314901E-2</v>
      </c>
      <c r="M20" s="14"/>
      <c r="N20" s="14">
        <v>4.658620589622E-2</v>
      </c>
      <c r="O20" s="14">
        <v>9.1516303455828493E-2</v>
      </c>
      <c r="P20" s="14">
        <v>4.6532491336517698E-2</v>
      </c>
      <c r="Q20" s="14">
        <v>8.4860406914616895E-2</v>
      </c>
      <c r="R20" s="14"/>
      <c r="S20" s="14">
        <v>5.5932626062966097E-2</v>
      </c>
      <c r="T20" s="14">
        <v>7.6811639534430098E-2</v>
      </c>
      <c r="U20" s="14">
        <v>7.4919227508942296E-2</v>
      </c>
      <c r="V20" s="14">
        <v>5.4058040673092E-2</v>
      </c>
      <c r="W20" s="14">
        <v>0.100368336100033</v>
      </c>
      <c r="X20" s="14">
        <v>4.2512030158032899E-2</v>
      </c>
      <c r="Y20" s="14">
        <v>0.10845391195031499</v>
      </c>
      <c r="Z20" s="14">
        <v>8.5785806223626804E-2</v>
      </c>
      <c r="AA20" s="14">
        <v>5.2992943946230803E-2</v>
      </c>
      <c r="AB20" s="14">
        <v>6.3078283501895996E-2</v>
      </c>
      <c r="AC20" s="14">
        <v>0.120450380569983</v>
      </c>
      <c r="AD20" s="14">
        <v>6.3377966699677296E-2</v>
      </c>
      <c r="AE20" s="14"/>
      <c r="AF20" s="14">
        <v>5.5961946370074699E-2</v>
      </c>
      <c r="AG20" s="14">
        <v>7.49173337304887E-2</v>
      </c>
      <c r="AH20" s="14">
        <v>9.1544008350072106E-2</v>
      </c>
      <c r="AI20" s="14"/>
      <c r="AJ20" s="14">
        <v>6.9060135192343899E-2</v>
      </c>
      <c r="AK20" s="14">
        <v>7.2351935984112506E-2</v>
      </c>
      <c r="AL20" s="14">
        <v>4.7345712306827298E-2</v>
      </c>
      <c r="AM20" s="14"/>
      <c r="AN20" s="14">
        <v>7.6469429592809696E-2</v>
      </c>
      <c r="AO20" s="14">
        <v>6.1978675934477798E-2</v>
      </c>
      <c r="AP20" s="14">
        <v>6.3365953535745201E-2</v>
      </c>
      <c r="AQ20" s="14">
        <v>1.9640264642168E-2</v>
      </c>
      <c r="AR20" s="14">
        <v>0.243985343253703</v>
      </c>
    </row>
    <row r="21" spans="2:44">
      <c r="B21" s="15" t="s">
        <v>255</v>
      </c>
      <c r="C21" s="14">
        <v>6.6078739455092003E-2</v>
      </c>
      <c r="D21" s="14">
        <v>8.1870243965488698E-2</v>
      </c>
      <c r="E21" s="14">
        <v>5.0452046349342201E-2</v>
      </c>
      <c r="F21" s="14"/>
      <c r="G21" s="14">
        <v>6.8324178671982899E-2</v>
      </c>
      <c r="H21" s="14">
        <v>9.9223409657505202E-2</v>
      </c>
      <c r="I21" s="14">
        <v>4.09553613059499E-2</v>
      </c>
      <c r="J21" s="14">
        <v>5.87463388083522E-2</v>
      </c>
      <c r="K21" s="14">
        <v>7.9525439929212405E-2</v>
      </c>
      <c r="L21" s="14">
        <v>5.4932738054711001E-2</v>
      </c>
      <c r="M21" s="14"/>
      <c r="N21" s="14">
        <v>7.5406650233242695E-2</v>
      </c>
      <c r="O21" s="14">
        <v>7.7641434491526204E-2</v>
      </c>
      <c r="P21" s="14">
        <v>4.2169717720381597E-2</v>
      </c>
      <c r="Q21" s="14">
        <v>6.4885850874399506E-2</v>
      </c>
      <c r="R21" s="14"/>
      <c r="S21" s="14">
        <v>5.9576375057717998E-2</v>
      </c>
      <c r="T21" s="14">
        <v>0.10315381642277301</v>
      </c>
      <c r="U21" s="14">
        <v>0.12140680755182599</v>
      </c>
      <c r="V21" s="14">
        <v>8.6938738291873097E-2</v>
      </c>
      <c r="W21" s="14">
        <v>9.7082839180138894E-2</v>
      </c>
      <c r="X21" s="14">
        <v>1.23338690388158E-2</v>
      </c>
      <c r="Y21" s="14">
        <v>5.5785621436894098E-2</v>
      </c>
      <c r="Z21" s="14">
        <v>4.7261226283757903E-2</v>
      </c>
      <c r="AA21" s="14">
        <v>7.0799013566068504E-3</v>
      </c>
      <c r="AB21" s="14">
        <v>6.2815098815123496E-2</v>
      </c>
      <c r="AC21" s="14">
        <v>4.8267408782245898E-2</v>
      </c>
      <c r="AD21" s="14">
        <v>0.13827912252848501</v>
      </c>
      <c r="AE21" s="14"/>
      <c r="AF21" s="14">
        <v>7.0153540221191593E-2</v>
      </c>
      <c r="AG21" s="14">
        <v>5.4764645774215401E-2</v>
      </c>
      <c r="AH21" s="14">
        <v>6.8070037267884798E-2</v>
      </c>
      <c r="AI21" s="14"/>
      <c r="AJ21" s="14">
        <v>8.1188966370588797E-2</v>
      </c>
      <c r="AK21" s="14">
        <v>6.0373841700163397E-2</v>
      </c>
      <c r="AL21" s="14">
        <v>8.0344092729020905E-2</v>
      </c>
      <c r="AM21" s="14"/>
      <c r="AN21" s="14">
        <v>4.0056599217797501E-2</v>
      </c>
      <c r="AO21" s="14">
        <v>6.06648423807504E-2</v>
      </c>
      <c r="AP21" s="14">
        <v>6.2265153309891401E-2</v>
      </c>
      <c r="AQ21" s="14">
        <v>7.7630405054370605E-2</v>
      </c>
      <c r="AR21" s="14">
        <v>0.11667496158</v>
      </c>
    </row>
    <row r="22" spans="2:44">
      <c r="B22" s="15" t="s">
        <v>129</v>
      </c>
      <c r="C22" s="14">
        <v>4.6834890964400903E-2</v>
      </c>
      <c r="D22" s="14">
        <v>4.70257230026472E-2</v>
      </c>
      <c r="E22" s="14">
        <v>4.67439245657221E-2</v>
      </c>
      <c r="F22" s="14"/>
      <c r="G22" s="14">
        <v>4.3092501564209802E-2</v>
      </c>
      <c r="H22" s="14">
        <v>5.4654092563475101E-2</v>
      </c>
      <c r="I22" s="14">
        <v>6.1918850113927802E-2</v>
      </c>
      <c r="J22" s="14">
        <v>4.3831791198722901E-2</v>
      </c>
      <c r="K22" s="14">
        <v>4.8273377874470398E-2</v>
      </c>
      <c r="L22" s="14">
        <v>3.1694039714238502E-2</v>
      </c>
      <c r="M22" s="14"/>
      <c r="N22" s="14">
        <v>4.6134927721159701E-2</v>
      </c>
      <c r="O22" s="14">
        <v>5.2381719351727002E-2</v>
      </c>
      <c r="P22" s="14">
        <v>5.5433571718577497E-2</v>
      </c>
      <c r="Q22" s="14">
        <v>3.5446406608253898E-2</v>
      </c>
      <c r="R22" s="14"/>
      <c r="S22" s="14">
        <v>8.5699441185639297E-2</v>
      </c>
      <c r="T22" s="14">
        <v>4.50431171927883E-2</v>
      </c>
      <c r="U22" s="14">
        <v>3.5092772750046602E-2</v>
      </c>
      <c r="V22" s="14">
        <v>1.4069747329034999E-2</v>
      </c>
      <c r="W22" s="14">
        <v>3.4304574322894597E-2</v>
      </c>
      <c r="X22" s="14">
        <v>2.1115744319237101E-2</v>
      </c>
      <c r="Y22" s="14">
        <v>2.92052762910107E-2</v>
      </c>
      <c r="Z22" s="14">
        <v>6.0687958053691898E-2</v>
      </c>
      <c r="AA22" s="14">
        <v>4.3335134656755502E-2</v>
      </c>
      <c r="AB22" s="14">
        <v>2.0671967887795399E-2</v>
      </c>
      <c r="AC22" s="14">
        <v>6.6930431753351102E-2</v>
      </c>
      <c r="AD22" s="14">
        <v>0.208138674411737</v>
      </c>
      <c r="AE22" s="14"/>
      <c r="AF22" s="14">
        <v>2.80112302491069E-2</v>
      </c>
      <c r="AG22" s="14">
        <v>3.44395958656767E-2</v>
      </c>
      <c r="AH22" s="14">
        <v>0.100618861900156</v>
      </c>
      <c r="AI22" s="14"/>
      <c r="AJ22" s="14">
        <v>3.5911149351529302E-2</v>
      </c>
      <c r="AK22" s="14">
        <v>3.6384438460714E-2</v>
      </c>
      <c r="AL22" s="14">
        <v>2.8355651493287799E-2</v>
      </c>
      <c r="AM22" s="14"/>
      <c r="AN22" s="14">
        <v>5.3945829412106197E-2</v>
      </c>
      <c r="AO22" s="14">
        <v>5.2458279193535497E-2</v>
      </c>
      <c r="AP22" s="14">
        <v>4.3869559689117099E-2</v>
      </c>
      <c r="AQ22" s="14">
        <v>3.3633893423085502E-2</v>
      </c>
      <c r="AR22" s="14">
        <v>0.14280499161008001</v>
      </c>
    </row>
    <row r="23" spans="2:44">
      <c r="B23" s="15" t="s">
        <v>261</v>
      </c>
      <c r="C23" s="14">
        <v>3.5141714854685299E-2</v>
      </c>
      <c r="D23" s="14">
        <v>3.4822252318310001E-2</v>
      </c>
      <c r="E23" s="14">
        <v>3.5535397051763902E-2</v>
      </c>
      <c r="F23" s="14"/>
      <c r="G23" s="14">
        <v>7.9622789087428897E-2</v>
      </c>
      <c r="H23" s="14">
        <v>3.2089780043678399E-2</v>
      </c>
      <c r="I23" s="14">
        <v>4.8707592406398097E-2</v>
      </c>
      <c r="J23" s="14">
        <v>1.4951353400276E-2</v>
      </c>
      <c r="K23" s="14">
        <v>2.9847452828324898E-2</v>
      </c>
      <c r="L23" s="14">
        <v>1.7645354221626001E-2</v>
      </c>
      <c r="M23" s="14"/>
      <c r="N23" s="14">
        <v>1.8309782097770601E-2</v>
      </c>
      <c r="O23" s="14">
        <v>3.6913886053460999E-2</v>
      </c>
      <c r="P23" s="14">
        <v>3.6872922321060701E-2</v>
      </c>
      <c r="Q23" s="14">
        <v>4.9917564801582097E-2</v>
      </c>
      <c r="R23" s="14"/>
      <c r="S23" s="14">
        <v>3.02873818104991E-2</v>
      </c>
      <c r="T23" s="14">
        <v>5.6803125002932497E-2</v>
      </c>
      <c r="U23" s="14">
        <v>4.5022494490049997E-2</v>
      </c>
      <c r="V23" s="14">
        <v>5.0942600013512897E-2</v>
      </c>
      <c r="W23" s="14">
        <v>3.4199757668900301E-2</v>
      </c>
      <c r="X23" s="14">
        <v>2.78277681763082E-2</v>
      </c>
      <c r="Y23" s="14">
        <v>1.4848147099747E-2</v>
      </c>
      <c r="Z23" s="14">
        <v>0</v>
      </c>
      <c r="AA23" s="14">
        <v>1.8778673455575001E-2</v>
      </c>
      <c r="AB23" s="14">
        <v>3.6479600066200199E-2</v>
      </c>
      <c r="AC23" s="14">
        <v>4.3468546178071103E-2</v>
      </c>
      <c r="AD23" s="14">
        <v>4.4907823919610797E-2</v>
      </c>
      <c r="AE23" s="14"/>
      <c r="AF23" s="14">
        <v>4.0381947664324798E-2</v>
      </c>
      <c r="AG23" s="14">
        <v>2.7496522301487299E-2</v>
      </c>
      <c r="AH23" s="14">
        <v>3.3758929788408103E-2</v>
      </c>
      <c r="AI23" s="14"/>
      <c r="AJ23" s="14">
        <v>2.8437854228624399E-2</v>
      </c>
      <c r="AK23" s="14">
        <v>2.0820978606227999E-2</v>
      </c>
      <c r="AL23" s="14">
        <v>2.95479959671699E-2</v>
      </c>
      <c r="AM23" s="14"/>
      <c r="AN23" s="14">
        <v>5.2827160017366398E-2</v>
      </c>
      <c r="AO23" s="14">
        <v>3.57996127136328E-2</v>
      </c>
      <c r="AP23" s="14">
        <v>2.19295568767129E-2</v>
      </c>
      <c r="AQ23" s="14">
        <v>2.1572279461455901E-2</v>
      </c>
      <c r="AR23" s="14">
        <v>0.16092219952978301</v>
      </c>
    </row>
    <row r="24" spans="2:44">
      <c r="B24" s="15" t="s">
        <v>262</v>
      </c>
      <c r="C24" s="23">
        <v>3.4698907010377901E-2</v>
      </c>
      <c r="D24" s="23">
        <v>2.1639009062173802E-2</v>
      </c>
      <c r="E24" s="23">
        <v>4.7812456377159598E-2</v>
      </c>
      <c r="F24" s="23"/>
      <c r="G24" s="23">
        <v>3.8627991179424503E-2</v>
      </c>
      <c r="H24" s="23">
        <v>1.66122650825485E-2</v>
      </c>
      <c r="I24" s="23">
        <v>3.4220958615992399E-2</v>
      </c>
      <c r="J24" s="23">
        <v>4.8625982423545398E-2</v>
      </c>
      <c r="K24" s="23">
        <v>3.0917448677185901E-2</v>
      </c>
      <c r="L24" s="23">
        <v>4.0225502019481697E-2</v>
      </c>
      <c r="M24" s="23"/>
      <c r="N24" s="23">
        <v>4.26062943437042E-2</v>
      </c>
      <c r="O24" s="23">
        <v>2.80400175854876E-2</v>
      </c>
      <c r="P24" s="23">
        <v>2.8479863104776099E-2</v>
      </c>
      <c r="Q24" s="23">
        <v>3.4596021589875001E-2</v>
      </c>
      <c r="R24" s="23"/>
      <c r="S24" s="23">
        <v>2.0714930945452601E-2</v>
      </c>
      <c r="T24" s="23">
        <v>2.5080490635750598E-2</v>
      </c>
      <c r="U24" s="23">
        <v>7.3735803063590399E-2</v>
      </c>
      <c r="V24" s="23">
        <v>1.34799451233897E-2</v>
      </c>
      <c r="W24" s="23">
        <v>1.90183875921714E-2</v>
      </c>
      <c r="X24" s="23">
        <v>7.3788357354322903E-2</v>
      </c>
      <c r="Y24" s="23">
        <v>5.2548994463849502E-2</v>
      </c>
      <c r="Z24" s="23">
        <v>0</v>
      </c>
      <c r="AA24" s="23">
        <v>4.5019207566758999E-2</v>
      </c>
      <c r="AB24" s="23">
        <v>3.4481553519739097E-2</v>
      </c>
      <c r="AC24" s="23">
        <v>2.3309185215779502E-2</v>
      </c>
      <c r="AD24" s="23">
        <v>0</v>
      </c>
      <c r="AE24" s="23"/>
      <c r="AF24" s="23">
        <v>3.80629072160431E-2</v>
      </c>
      <c r="AG24" s="23">
        <v>2.6735563363449798E-2</v>
      </c>
      <c r="AH24" s="23">
        <v>5.81394608293141E-2</v>
      </c>
      <c r="AI24" s="23"/>
      <c r="AJ24" s="23">
        <v>3.0853265936754401E-2</v>
      </c>
      <c r="AK24" s="23">
        <v>3.0518965855640599E-2</v>
      </c>
      <c r="AL24" s="23">
        <v>3.4089095444796297E-2</v>
      </c>
      <c r="AM24" s="23"/>
      <c r="AN24" s="23">
        <v>4.5848956244473903E-2</v>
      </c>
      <c r="AO24" s="23">
        <v>3.2100532829015899E-2</v>
      </c>
      <c r="AP24" s="23">
        <v>3.4115089955068498E-2</v>
      </c>
      <c r="AQ24" s="23">
        <v>4.9968805844872899E-2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0.29328627224165199</v>
      </c>
      <c r="D9" s="14">
        <v>0.29028252764852502</v>
      </c>
      <c r="E9" s="14">
        <v>0.29713984222576301</v>
      </c>
      <c r="F9" s="14"/>
      <c r="G9" s="14">
        <v>0.222108654772769</v>
      </c>
      <c r="H9" s="14">
        <v>0.30232904497412999</v>
      </c>
      <c r="I9" s="14">
        <v>0.27145659289362101</v>
      </c>
      <c r="J9" s="14">
        <v>0.29117755340432</v>
      </c>
      <c r="K9" s="14">
        <v>0.30592298152604502</v>
      </c>
      <c r="L9" s="14">
        <v>0.34568343354380399</v>
      </c>
      <c r="M9" s="14"/>
      <c r="N9" s="14">
        <v>0.352550159445294</v>
      </c>
      <c r="O9" s="14">
        <v>0.24581185467135799</v>
      </c>
      <c r="P9" s="14">
        <v>0.26355767608358899</v>
      </c>
      <c r="Q9" s="14">
        <v>0.30262244734591398</v>
      </c>
      <c r="R9" s="14"/>
      <c r="S9" s="14">
        <v>0.35213354382996098</v>
      </c>
      <c r="T9" s="14">
        <v>0.34951143609247898</v>
      </c>
      <c r="U9" s="14">
        <v>0.27125747240389197</v>
      </c>
      <c r="V9" s="14">
        <v>0.31782435444963902</v>
      </c>
      <c r="W9" s="14">
        <v>0.23158217037474499</v>
      </c>
      <c r="X9" s="14">
        <v>0.27790978204967198</v>
      </c>
      <c r="Y9" s="14">
        <v>0.28254906125089602</v>
      </c>
      <c r="Z9" s="14">
        <v>0.27326716738387702</v>
      </c>
      <c r="AA9" s="14">
        <v>0.26907404969549498</v>
      </c>
      <c r="AB9" s="14">
        <v>0.37703308561658</v>
      </c>
      <c r="AC9" s="14">
        <v>0.110731768226521</v>
      </c>
      <c r="AD9" s="14">
        <v>0.18983217567388599</v>
      </c>
      <c r="AE9" s="14"/>
      <c r="AF9" s="14">
        <v>0.30687100426840103</v>
      </c>
      <c r="AG9" s="14">
        <v>0.316980495030249</v>
      </c>
      <c r="AH9" s="14">
        <v>0.25096364653733999</v>
      </c>
      <c r="AI9" s="14"/>
      <c r="AJ9" s="14">
        <v>0.34916377334882298</v>
      </c>
      <c r="AK9" s="14">
        <v>0.31701260962934102</v>
      </c>
      <c r="AL9" s="14">
        <v>0.235334865891833</v>
      </c>
      <c r="AM9" s="14"/>
      <c r="AN9" s="14">
        <v>0.32386092552843598</v>
      </c>
      <c r="AO9" s="14">
        <v>0.29264118810068701</v>
      </c>
      <c r="AP9" s="14">
        <v>0.30962344269980802</v>
      </c>
      <c r="AQ9" s="14">
        <v>0.22271302896651601</v>
      </c>
      <c r="AR9" s="14">
        <v>0.38889826557732299</v>
      </c>
    </row>
    <row r="10" spans="2:44">
      <c r="B10" s="15" t="s">
        <v>252</v>
      </c>
      <c r="C10" s="14">
        <v>0.28938756970735402</v>
      </c>
      <c r="D10" s="14">
        <v>0.30553639533944599</v>
      </c>
      <c r="E10" s="14">
        <v>0.27634155595287901</v>
      </c>
      <c r="F10" s="14"/>
      <c r="G10" s="14">
        <v>0.24271182164569699</v>
      </c>
      <c r="H10" s="14">
        <v>0.31234684071508301</v>
      </c>
      <c r="I10" s="14">
        <v>0.29616076659680801</v>
      </c>
      <c r="J10" s="14">
        <v>0.300795138636062</v>
      </c>
      <c r="K10" s="14">
        <v>0.26375443698096901</v>
      </c>
      <c r="L10" s="14">
        <v>0.30946746186180202</v>
      </c>
      <c r="M10" s="14"/>
      <c r="N10" s="14">
        <v>0.27751185763408898</v>
      </c>
      <c r="O10" s="14">
        <v>0.27554002711501602</v>
      </c>
      <c r="P10" s="14">
        <v>0.29610216393139799</v>
      </c>
      <c r="Q10" s="14">
        <v>0.30963637953914003</v>
      </c>
      <c r="R10" s="14"/>
      <c r="S10" s="14">
        <v>0.29900928466779098</v>
      </c>
      <c r="T10" s="14">
        <v>0.31887407362633302</v>
      </c>
      <c r="U10" s="14">
        <v>0.17428061657417601</v>
      </c>
      <c r="V10" s="14">
        <v>0.310031602704047</v>
      </c>
      <c r="W10" s="14">
        <v>0.348963236690851</v>
      </c>
      <c r="X10" s="14">
        <v>0.25013511332323901</v>
      </c>
      <c r="Y10" s="14">
        <v>0.30070342641047898</v>
      </c>
      <c r="Z10" s="14">
        <v>0.19709267690104201</v>
      </c>
      <c r="AA10" s="14">
        <v>0.30225944941946398</v>
      </c>
      <c r="AB10" s="14">
        <v>0.32489194012712302</v>
      </c>
      <c r="AC10" s="14">
        <v>0.28743286933523798</v>
      </c>
      <c r="AD10" s="14">
        <v>0.362290233000506</v>
      </c>
      <c r="AE10" s="14"/>
      <c r="AF10" s="14">
        <v>0.31167560281793</v>
      </c>
      <c r="AG10" s="14">
        <v>0.29520237711839897</v>
      </c>
      <c r="AH10" s="14">
        <v>0.24782480055445699</v>
      </c>
      <c r="AI10" s="14"/>
      <c r="AJ10" s="14">
        <v>0.32705830701910399</v>
      </c>
      <c r="AK10" s="14">
        <v>0.31474569110900402</v>
      </c>
      <c r="AL10" s="14">
        <v>0.28619229184044398</v>
      </c>
      <c r="AM10" s="14"/>
      <c r="AN10" s="14">
        <v>0.29294297631967903</v>
      </c>
      <c r="AO10" s="14">
        <v>0.34337277403826499</v>
      </c>
      <c r="AP10" s="14">
        <v>0.241488030256504</v>
      </c>
      <c r="AQ10" s="14">
        <v>0.28803133492134603</v>
      </c>
      <c r="AR10" s="14">
        <v>0.48324938288890001</v>
      </c>
    </row>
    <row r="11" spans="2:44">
      <c r="B11" s="15" t="s">
        <v>250</v>
      </c>
      <c r="C11" s="14">
        <v>0.24480062162601601</v>
      </c>
      <c r="D11" s="14">
        <v>0.260694594087864</v>
      </c>
      <c r="E11" s="14">
        <v>0.23179597448632999</v>
      </c>
      <c r="F11" s="14"/>
      <c r="G11" s="14">
        <v>0.165745084652094</v>
      </c>
      <c r="H11" s="14">
        <v>0.23835077128315599</v>
      </c>
      <c r="I11" s="14">
        <v>0.23626398684911801</v>
      </c>
      <c r="J11" s="14">
        <v>0.201773630056197</v>
      </c>
      <c r="K11" s="14">
        <v>0.30438315613660599</v>
      </c>
      <c r="L11" s="14">
        <v>0.30295570365087798</v>
      </c>
      <c r="M11" s="14"/>
      <c r="N11" s="14">
        <v>0.26455453227625902</v>
      </c>
      <c r="O11" s="14">
        <v>0.20258261056545701</v>
      </c>
      <c r="P11" s="14">
        <v>0.25241281425135698</v>
      </c>
      <c r="Q11" s="14">
        <v>0.26181388047176501</v>
      </c>
      <c r="R11" s="14"/>
      <c r="S11" s="14">
        <v>0.25128338212634599</v>
      </c>
      <c r="T11" s="14">
        <v>0.181950865968773</v>
      </c>
      <c r="U11" s="14">
        <v>0.244192108441005</v>
      </c>
      <c r="V11" s="14">
        <v>0.26698237914846001</v>
      </c>
      <c r="W11" s="14">
        <v>0.24916685822387999</v>
      </c>
      <c r="X11" s="14">
        <v>0.26697204369025201</v>
      </c>
      <c r="Y11" s="14">
        <v>0.25283621830588898</v>
      </c>
      <c r="Z11" s="14">
        <v>0.17343577435041499</v>
      </c>
      <c r="AA11" s="14">
        <v>0.25823737986838002</v>
      </c>
      <c r="AB11" s="14">
        <v>0.34325859487941501</v>
      </c>
      <c r="AC11" s="14">
        <v>0.16526549488942599</v>
      </c>
      <c r="AD11" s="14">
        <v>0.23209920501942399</v>
      </c>
      <c r="AE11" s="14"/>
      <c r="AF11" s="14">
        <v>0.24388823593190301</v>
      </c>
      <c r="AG11" s="14">
        <v>0.26182750898596102</v>
      </c>
      <c r="AH11" s="14">
        <v>0.23516730371712899</v>
      </c>
      <c r="AI11" s="14"/>
      <c r="AJ11" s="14">
        <v>0.29196913955864801</v>
      </c>
      <c r="AK11" s="14">
        <v>0.25496909796487299</v>
      </c>
      <c r="AL11" s="14">
        <v>0.18045360028246099</v>
      </c>
      <c r="AM11" s="14"/>
      <c r="AN11" s="14">
        <v>0.24452682874311599</v>
      </c>
      <c r="AO11" s="14">
        <v>0.24467442824725899</v>
      </c>
      <c r="AP11" s="14">
        <v>0.25413340486654601</v>
      </c>
      <c r="AQ11" s="14">
        <v>0.202619148757858</v>
      </c>
      <c r="AR11" s="14">
        <v>0.46198107230811902</v>
      </c>
    </row>
    <row r="12" spans="2:44">
      <c r="B12" s="15" t="s">
        <v>256</v>
      </c>
      <c r="C12" s="14">
        <v>0.23425548528853901</v>
      </c>
      <c r="D12" s="14">
        <v>0.29176569627034898</v>
      </c>
      <c r="E12" s="14">
        <v>0.18452154417086999</v>
      </c>
      <c r="F12" s="14"/>
      <c r="G12" s="14">
        <v>0.22467766747773099</v>
      </c>
      <c r="H12" s="14">
        <v>0.26701985237209203</v>
      </c>
      <c r="I12" s="14">
        <v>0.24465506309549501</v>
      </c>
      <c r="J12" s="14">
        <v>0.19533308808698399</v>
      </c>
      <c r="K12" s="14">
        <v>0.23479914622408499</v>
      </c>
      <c r="L12" s="14">
        <v>0.23996886423858299</v>
      </c>
      <c r="M12" s="14"/>
      <c r="N12" s="14">
        <v>0.28074000231454899</v>
      </c>
      <c r="O12" s="14">
        <v>0.243070197013496</v>
      </c>
      <c r="P12" s="14">
        <v>0.223160515734174</v>
      </c>
      <c r="Q12" s="14">
        <v>0.19236433910121101</v>
      </c>
      <c r="R12" s="14"/>
      <c r="S12" s="14">
        <v>0.33460086223395502</v>
      </c>
      <c r="T12" s="14">
        <v>0.30098708920601103</v>
      </c>
      <c r="U12" s="14">
        <v>0.19016047580248599</v>
      </c>
      <c r="V12" s="14">
        <v>0.25161434894548601</v>
      </c>
      <c r="W12" s="14">
        <v>0.23594606800711701</v>
      </c>
      <c r="X12" s="14">
        <v>0.174558751170687</v>
      </c>
      <c r="Y12" s="14">
        <v>0.195638481915139</v>
      </c>
      <c r="Z12" s="14">
        <v>0.21118352346993999</v>
      </c>
      <c r="AA12" s="14">
        <v>0.20960351039301101</v>
      </c>
      <c r="AB12" s="14">
        <v>0.213249788483615</v>
      </c>
      <c r="AC12" s="14">
        <v>0.11663467468657</v>
      </c>
      <c r="AD12" s="14">
        <v>0.23835080302619299</v>
      </c>
      <c r="AE12" s="14"/>
      <c r="AF12" s="14">
        <v>0.24328264373861</v>
      </c>
      <c r="AG12" s="14">
        <v>0.26636091080784402</v>
      </c>
      <c r="AH12" s="14">
        <v>0.20031586629381101</v>
      </c>
      <c r="AI12" s="14"/>
      <c r="AJ12" s="14">
        <v>0.308810331560744</v>
      </c>
      <c r="AK12" s="14">
        <v>0.24032142752949201</v>
      </c>
      <c r="AL12" s="14">
        <v>0.26021342809495601</v>
      </c>
      <c r="AM12" s="14"/>
      <c r="AN12" s="14">
        <v>0.247361539944082</v>
      </c>
      <c r="AO12" s="14">
        <v>0.19723852058756799</v>
      </c>
      <c r="AP12" s="14">
        <v>0.28189299190566403</v>
      </c>
      <c r="AQ12" s="14">
        <v>0.23821354336089101</v>
      </c>
      <c r="AR12" s="14">
        <v>0.42062949790645998</v>
      </c>
    </row>
    <row r="13" spans="2:44">
      <c r="B13" s="15" t="s">
        <v>253</v>
      </c>
      <c r="C13" s="14">
        <v>0.21551245176429101</v>
      </c>
      <c r="D13" s="14">
        <v>0.23825181476371299</v>
      </c>
      <c r="E13" s="14">
        <v>0.196352988927252</v>
      </c>
      <c r="F13" s="14"/>
      <c r="G13" s="14">
        <v>0.123432932932758</v>
      </c>
      <c r="H13" s="14">
        <v>0.29420109247994197</v>
      </c>
      <c r="I13" s="14">
        <v>0.21448659848861601</v>
      </c>
      <c r="J13" s="14">
        <v>0.18656269720687299</v>
      </c>
      <c r="K13" s="14">
        <v>0.217552209754657</v>
      </c>
      <c r="L13" s="14">
        <v>0.24044282941658901</v>
      </c>
      <c r="M13" s="14"/>
      <c r="N13" s="14">
        <v>0.28169180129446603</v>
      </c>
      <c r="O13" s="14">
        <v>0.163523269847728</v>
      </c>
      <c r="P13" s="14">
        <v>0.21874300582433701</v>
      </c>
      <c r="Q13" s="14">
        <v>0.20469590509868599</v>
      </c>
      <c r="R13" s="14"/>
      <c r="S13" s="14">
        <v>0.32014527617444399</v>
      </c>
      <c r="T13" s="14">
        <v>0.20566549218003299</v>
      </c>
      <c r="U13" s="14">
        <v>0.14188754609172999</v>
      </c>
      <c r="V13" s="14">
        <v>0.238079375787588</v>
      </c>
      <c r="W13" s="14">
        <v>0.26510173485279298</v>
      </c>
      <c r="X13" s="14">
        <v>0.22590701067673899</v>
      </c>
      <c r="Y13" s="14">
        <v>0.15877249686669201</v>
      </c>
      <c r="Z13" s="14">
        <v>0.244984273495119</v>
      </c>
      <c r="AA13" s="14">
        <v>0.16887793925918099</v>
      </c>
      <c r="AB13" s="14">
        <v>0.25614087513120198</v>
      </c>
      <c r="AC13" s="14">
        <v>7.2092554652257501E-2</v>
      </c>
      <c r="AD13" s="14">
        <v>0.193556739303236</v>
      </c>
      <c r="AE13" s="14"/>
      <c r="AF13" s="14">
        <v>0.21852249550887701</v>
      </c>
      <c r="AG13" s="14">
        <v>0.24506055349785399</v>
      </c>
      <c r="AH13" s="14">
        <v>0.185060893458904</v>
      </c>
      <c r="AI13" s="14"/>
      <c r="AJ13" s="14">
        <v>0.25621531356644001</v>
      </c>
      <c r="AK13" s="14">
        <v>0.215251480160363</v>
      </c>
      <c r="AL13" s="14">
        <v>0.16182317057089801</v>
      </c>
      <c r="AM13" s="14"/>
      <c r="AN13" s="14">
        <v>0.238317043171306</v>
      </c>
      <c r="AO13" s="14">
        <v>0.174365605105922</v>
      </c>
      <c r="AP13" s="14">
        <v>0.218829150171863</v>
      </c>
      <c r="AQ13" s="14">
        <v>0.242468191976871</v>
      </c>
      <c r="AR13" s="14">
        <v>0.42438922678827401</v>
      </c>
    </row>
    <row r="14" spans="2:44">
      <c r="B14" s="15" t="s">
        <v>254</v>
      </c>
      <c r="C14" s="14">
        <v>0.19520886807752499</v>
      </c>
      <c r="D14" s="14">
        <v>0.193153052035792</v>
      </c>
      <c r="E14" s="14">
        <v>0.19782362134439499</v>
      </c>
      <c r="F14" s="14"/>
      <c r="G14" s="14">
        <v>0.22598384557444701</v>
      </c>
      <c r="H14" s="14">
        <v>0.19436809894760201</v>
      </c>
      <c r="I14" s="14">
        <v>0.20459627453322199</v>
      </c>
      <c r="J14" s="14">
        <v>0.15005736729236299</v>
      </c>
      <c r="K14" s="14">
        <v>0.16147814703499999</v>
      </c>
      <c r="L14" s="14">
        <v>0.236034094155601</v>
      </c>
      <c r="M14" s="14"/>
      <c r="N14" s="14">
        <v>0.212068138672416</v>
      </c>
      <c r="O14" s="14">
        <v>0.194456341607182</v>
      </c>
      <c r="P14" s="14">
        <v>0.16955169572418899</v>
      </c>
      <c r="Q14" s="14">
        <v>0.19335140901780001</v>
      </c>
      <c r="R14" s="14"/>
      <c r="S14" s="14">
        <v>0.24764602373288999</v>
      </c>
      <c r="T14" s="14">
        <v>0.18823059912399201</v>
      </c>
      <c r="U14" s="14">
        <v>0.160646000965316</v>
      </c>
      <c r="V14" s="14">
        <v>0.202932389477017</v>
      </c>
      <c r="W14" s="14">
        <v>0.23951759277404899</v>
      </c>
      <c r="X14" s="14">
        <v>0.26194925808176001</v>
      </c>
      <c r="Y14" s="14">
        <v>0.11188746871564099</v>
      </c>
      <c r="Z14" s="14">
        <v>0.15991716126519701</v>
      </c>
      <c r="AA14" s="14">
        <v>0.107576941956781</v>
      </c>
      <c r="AB14" s="14">
        <v>0.24668036663553899</v>
      </c>
      <c r="AC14" s="14">
        <v>0.25829815788732402</v>
      </c>
      <c r="AD14" s="14">
        <v>0.146511651002937</v>
      </c>
      <c r="AE14" s="14"/>
      <c r="AF14" s="14">
        <v>0.19805483680167499</v>
      </c>
      <c r="AG14" s="14">
        <v>0.201522633953331</v>
      </c>
      <c r="AH14" s="14">
        <v>0.13082707360638801</v>
      </c>
      <c r="AI14" s="14"/>
      <c r="AJ14" s="14">
        <v>0.20215058625753399</v>
      </c>
      <c r="AK14" s="14">
        <v>0.22496801037145001</v>
      </c>
      <c r="AL14" s="14">
        <v>7.34232615325177E-2</v>
      </c>
      <c r="AM14" s="14"/>
      <c r="AN14" s="14">
        <v>0.22276924685691801</v>
      </c>
      <c r="AO14" s="14">
        <v>0.17599594660211601</v>
      </c>
      <c r="AP14" s="14">
        <v>0.20604638758831501</v>
      </c>
      <c r="AQ14" s="14">
        <v>0.18401463826754899</v>
      </c>
      <c r="AR14" s="14">
        <v>0.35534077347167398</v>
      </c>
    </row>
    <row r="15" spans="2:44">
      <c r="B15" s="15" t="s">
        <v>258</v>
      </c>
      <c r="C15" s="14">
        <v>0.11974044301838201</v>
      </c>
      <c r="D15" s="14">
        <v>0.15067484283055599</v>
      </c>
      <c r="E15" s="14">
        <v>9.2963100775529994E-2</v>
      </c>
      <c r="F15" s="14"/>
      <c r="G15" s="14">
        <v>0.115212901540462</v>
      </c>
      <c r="H15" s="14">
        <v>0.137194462689056</v>
      </c>
      <c r="I15" s="14">
        <v>0.15004372136004601</v>
      </c>
      <c r="J15" s="14">
        <v>0.12543222580084301</v>
      </c>
      <c r="K15" s="14">
        <v>8.8803649690036901E-2</v>
      </c>
      <c r="L15" s="14">
        <v>0.104940998377839</v>
      </c>
      <c r="M15" s="14"/>
      <c r="N15" s="14">
        <v>0.166082164302091</v>
      </c>
      <c r="O15" s="14">
        <v>9.8771297738310698E-2</v>
      </c>
      <c r="P15" s="14">
        <v>7.1756331237376597E-2</v>
      </c>
      <c r="Q15" s="14">
        <v>0.13776992702924801</v>
      </c>
      <c r="R15" s="14"/>
      <c r="S15" s="14">
        <v>0.16040070956864</v>
      </c>
      <c r="T15" s="14">
        <v>0.144696495443741</v>
      </c>
      <c r="U15" s="14">
        <v>9.9555303147132193E-2</v>
      </c>
      <c r="V15" s="14">
        <v>0.174362755483602</v>
      </c>
      <c r="W15" s="14">
        <v>8.4023673326074994E-2</v>
      </c>
      <c r="X15" s="14">
        <v>9.7685298896821898E-2</v>
      </c>
      <c r="Y15" s="14">
        <v>7.7690059540793194E-2</v>
      </c>
      <c r="Z15" s="14">
        <v>0.120195333290948</v>
      </c>
      <c r="AA15" s="14">
        <v>8.0447001242078306E-2</v>
      </c>
      <c r="AB15" s="14">
        <v>0.15920805726190901</v>
      </c>
      <c r="AC15" s="14">
        <v>6.6832525813335597E-2</v>
      </c>
      <c r="AD15" s="14">
        <v>0.12624933711408901</v>
      </c>
      <c r="AE15" s="14"/>
      <c r="AF15" s="14">
        <v>0.103819661072054</v>
      </c>
      <c r="AG15" s="14">
        <v>0.14890538917215901</v>
      </c>
      <c r="AH15" s="14">
        <v>9.8668793183584597E-2</v>
      </c>
      <c r="AI15" s="14"/>
      <c r="AJ15" s="14">
        <v>0.15487678177655001</v>
      </c>
      <c r="AK15" s="14">
        <v>0.104989543770707</v>
      </c>
      <c r="AL15" s="14">
        <v>0.18565326135523699</v>
      </c>
      <c r="AM15" s="14"/>
      <c r="AN15" s="14">
        <v>0.11740837187188</v>
      </c>
      <c r="AO15" s="14">
        <v>0.102544726044053</v>
      </c>
      <c r="AP15" s="14">
        <v>0.102335956758176</v>
      </c>
      <c r="AQ15" s="14">
        <v>0.185034698614258</v>
      </c>
      <c r="AR15" s="14">
        <v>0.44218813308770299</v>
      </c>
    </row>
    <row r="16" spans="2:44">
      <c r="B16" s="15" t="s">
        <v>248</v>
      </c>
      <c r="C16" s="14">
        <v>0.11308551623529001</v>
      </c>
      <c r="D16" s="14">
        <v>0.105978340704684</v>
      </c>
      <c r="E16" s="14">
        <v>0.11981558846463899</v>
      </c>
      <c r="F16" s="14"/>
      <c r="G16" s="14">
        <v>0.14049610329447601</v>
      </c>
      <c r="H16" s="14">
        <v>9.3114217774925206E-2</v>
      </c>
      <c r="I16" s="14">
        <v>6.3984000531769503E-2</v>
      </c>
      <c r="J16" s="14">
        <v>0.11233815263798801</v>
      </c>
      <c r="K16" s="14">
        <v>0.103450216445682</v>
      </c>
      <c r="L16" s="14">
        <v>0.15848321519543301</v>
      </c>
      <c r="M16" s="14"/>
      <c r="N16" s="14">
        <v>0.129611969766497</v>
      </c>
      <c r="O16" s="14">
        <v>0.10626969170059899</v>
      </c>
      <c r="P16" s="14">
        <v>0.116843991205783</v>
      </c>
      <c r="Q16" s="14">
        <v>0.102460864332917</v>
      </c>
      <c r="R16" s="14"/>
      <c r="S16" s="14">
        <v>7.4434611548573906E-2</v>
      </c>
      <c r="T16" s="14">
        <v>0.14101036928272301</v>
      </c>
      <c r="U16" s="14">
        <v>0.21336074303272001</v>
      </c>
      <c r="V16" s="14">
        <v>6.4714981690862095E-2</v>
      </c>
      <c r="W16" s="14">
        <v>0.11767244041057601</v>
      </c>
      <c r="X16" s="14">
        <v>0.132228010071541</v>
      </c>
      <c r="Y16" s="14">
        <v>8.0486763916894494E-2</v>
      </c>
      <c r="Z16" s="14">
        <v>0.100796227427091</v>
      </c>
      <c r="AA16" s="14">
        <v>0.103765069735709</v>
      </c>
      <c r="AB16" s="14">
        <v>0.105350747413043</v>
      </c>
      <c r="AC16" s="14">
        <v>0.11660067527679301</v>
      </c>
      <c r="AD16" s="14">
        <v>6.55812891107765E-2</v>
      </c>
      <c r="AE16" s="14"/>
      <c r="AF16" s="14">
        <v>0.109498577677628</v>
      </c>
      <c r="AG16" s="14">
        <v>0.10060084568118401</v>
      </c>
      <c r="AH16" s="14">
        <v>0.13067714330052499</v>
      </c>
      <c r="AI16" s="14"/>
      <c r="AJ16" s="14">
        <v>0.101940516590032</v>
      </c>
      <c r="AK16" s="14">
        <v>0.118580758726583</v>
      </c>
      <c r="AL16" s="14">
        <v>0.129116367117657</v>
      </c>
      <c r="AM16" s="14"/>
      <c r="AN16" s="14">
        <v>6.9445021337104396E-2</v>
      </c>
      <c r="AO16" s="14">
        <v>0.11385338454592001</v>
      </c>
      <c r="AP16" s="14">
        <v>0.12492583885976</v>
      </c>
      <c r="AQ16" s="14">
        <v>0.145393494655435</v>
      </c>
      <c r="AR16" s="14">
        <v>0</v>
      </c>
    </row>
    <row r="17" spans="2:44">
      <c r="B17" s="15" t="s">
        <v>260</v>
      </c>
      <c r="C17" s="14">
        <v>0.10288108184684</v>
      </c>
      <c r="D17" s="14">
        <v>0.122310699308065</v>
      </c>
      <c r="E17" s="14">
        <v>8.6176237389714999E-2</v>
      </c>
      <c r="F17" s="14"/>
      <c r="G17" s="14">
        <v>0.101720384937475</v>
      </c>
      <c r="H17" s="14">
        <v>0.13548320541463399</v>
      </c>
      <c r="I17" s="14">
        <v>5.6476608965145697E-2</v>
      </c>
      <c r="J17" s="14">
        <v>6.7326099470762596E-2</v>
      </c>
      <c r="K17" s="14">
        <v>0.115601384469629</v>
      </c>
      <c r="L17" s="14">
        <v>0.13470348376812999</v>
      </c>
      <c r="M17" s="14"/>
      <c r="N17" s="14">
        <v>0.14846850115355201</v>
      </c>
      <c r="O17" s="14">
        <v>7.7365888303410596E-2</v>
      </c>
      <c r="P17" s="14">
        <v>7.6189412121238198E-2</v>
      </c>
      <c r="Q17" s="14">
        <v>0.10226198779528101</v>
      </c>
      <c r="R17" s="14"/>
      <c r="S17" s="14">
        <v>0.13305453420266999</v>
      </c>
      <c r="T17" s="14">
        <v>9.73086958025184E-2</v>
      </c>
      <c r="U17" s="14">
        <v>6.6251888775915702E-2</v>
      </c>
      <c r="V17" s="14">
        <v>0.16768140986705901</v>
      </c>
      <c r="W17" s="14">
        <v>0.17713202600806399</v>
      </c>
      <c r="X17" s="14">
        <v>7.7032924370692604E-2</v>
      </c>
      <c r="Y17" s="14">
        <v>8.3727779570347993E-2</v>
      </c>
      <c r="Z17" s="14">
        <v>8.3770352505515303E-2</v>
      </c>
      <c r="AA17" s="14">
        <v>4.5044256270109002E-2</v>
      </c>
      <c r="AB17" s="14">
        <v>0.121187037404151</v>
      </c>
      <c r="AC17" s="14">
        <v>4.6961558091784698E-2</v>
      </c>
      <c r="AD17" s="14">
        <v>0.15085453488247699</v>
      </c>
      <c r="AE17" s="14"/>
      <c r="AF17" s="14">
        <v>8.27653205203778E-2</v>
      </c>
      <c r="AG17" s="14">
        <v>0.114803723373171</v>
      </c>
      <c r="AH17" s="14">
        <v>0.106300693446544</v>
      </c>
      <c r="AI17" s="14"/>
      <c r="AJ17" s="14">
        <v>0.165340648912851</v>
      </c>
      <c r="AK17" s="14">
        <v>0.104224087634253</v>
      </c>
      <c r="AL17" s="14">
        <v>4.8138875441871697E-2</v>
      </c>
      <c r="AM17" s="14"/>
      <c r="AN17" s="14">
        <v>0.10458084778389</v>
      </c>
      <c r="AO17" s="14">
        <v>6.80090346889696E-2</v>
      </c>
      <c r="AP17" s="14">
        <v>0.12569950978156999</v>
      </c>
      <c r="AQ17" s="14">
        <v>9.4945637869890506E-2</v>
      </c>
      <c r="AR17" s="14">
        <v>0.42438922678827401</v>
      </c>
    </row>
    <row r="18" spans="2:44">
      <c r="B18" s="15" t="s">
        <v>257</v>
      </c>
      <c r="C18" s="14">
        <v>9.8637483063242506E-2</v>
      </c>
      <c r="D18" s="14">
        <v>9.9246095843732396E-2</v>
      </c>
      <c r="E18" s="14">
        <v>9.8506465062481896E-2</v>
      </c>
      <c r="F18" s="14"/>
      <c r="G18" s="14">
        <v>9.7514133651093002E-2</v>
      </c>
      <c r="H18" s="14">
        <v>0.102420844983141</v>
      </c>
      <c r="I18" s="14">
        <v>9.0225441633492498E-2</v>
      </c>
      <c r="J18" s="14">
        <v>0.14330002793918301</v>
      </c>
      <c r="K18" s="14">
        <v>7.9416733632387104E-2</v>
      </c>
      <c r="L18" s="14">
        <v>7.8505202114982894E-2</v>
      </c>
      <c r="M18" s="14"/>
      <c r="N18" s="14">
        <v>0.112258261186775</v>
      </c>
      <c r="O18" s="14">
        <v>0.121141798688178</v>
      </c>
      <c r="P18" s="14">
        <v>6.4957849899749703E-2</v>
      </c>
      <c r="Q18" s="14">
        <v>8.7039501255197105E-2</v>
      </c>
      <c r="R18" s="14"/>
      <c r="S18" s="14">
        <v>0.142345228159026</v>
      </c>
      <c r="T18" s="14">
        <v>0.10177917679233001</v>
      </c>
      <c r="U18" s="14">
        <v>4.7288802867382601E-2</v>
      </c>
      <c r="V18" s="14">
        <v>5.3295090108757798E-2</v>
      </c>
      <c r="W18" s="14">
        <v>0.172710598059517</v>
      </c>
      <c r="X18" s="14">
        <v>7.4982377087007696E-2</v>
      </c>
      <c r="Y18" s="14">
        <v>0.140874082464506</v>
      </c>
      <c r="Z18" s="14">
        <v>6.2681575283392604E-2</v>
      </c>
      <c r="AA18" s="14">
        <v>0.14208194010223699</v>
      </c>
      <c r="AB18" s="14">
        <v>6.4153822555257103E-2</v>
      </c>
      <c r="AC18" s="14">
        <v>2.2939315114174401E-2</v>
      </c>
      <c r="AD18" s="14">
        <v>6.6565728843898594E-2</v>
      </c>
      <c r="AE18" s="14"/>
      <c r="AF18" s="14">
        <v>8.5239949351333402E-2</v>
      </c>
      <c r="AG18" s="14">
        <v>0.120180552079193</v>
      </c>
      <c r="AH18" s="14">
        <v>7.4637708234356503E-2</v>
      </c>
      <c r="AI18" s="14"/>
      <c r="AJ18" s="14">
        <v>7.9752122341273796E-2</v>
      </c>
      <c r="AK18" s="14">
        <v>0.12741560085496501</v>
      </c>
      <c r="AL18" s="14">
        <v>0.10435439158887801</v>
      </c>
      <c r="AM18" s="14"/>
      <c r="AN18" s="14">
        <v>7.6291494306899604E-2</v>
      </c>
      <c r="AO18" s="14">
        <v>8.37918480456743E-2</v>
      </c>
      <c r="AP18" s="14">
        <v>0.111709646317889</v>
      </c>
      <c r="AQ18" s="14">
        <v>0.14742924511477301</v>
      </c>
      <c r="AR18" s="14">
        <v>0</v>
      </c>
    </row>
    <row r="19" spans="2:44">
      <c r="B19" s="15" t="s">
        <v>249</v>
      </c>
      <c r="C19" s="14">
        <v>8.5485015560363906E-2</v>
      </c>
      <c r="D19" s="14">
        <v>7.4848249203334397E-2</v>
      </c>
      <c r="E19" s="14">
        <v>9.5213062543532803E-2</v>
      </c>
      <c r="F19" s="14"/>
      <c r="G19" s="14">
        <v>0.14516160518676199</v>
      </c>
      <c r="H19" s="14">
        <v>5.5308399758756899E-2</v>
      </c>
      <c r="I19" s="14">
        <v>6.2033115456175597E-2</v>
      </c>
      <c r="J19" s="14">
        <v>9.9005485669151794E-2</v>
      </c>
      <c r="K19" s="14">
        <v>9.2867472328596101E-2</v>
      </c>
      <c r="L19" s="14">
        <v>6.8259652772563795E-2</v>
      </c>
      <c r="M19" s="14"/>
      <c r="N19" s="14">
        <v>8.1583557660335093E-2</v>
      </c>
      <c r="O19" s="14">
        <v>9.28850467074116E-2</v>
      </c>
      <c r="P19" s="14">
        <v>8.9160296570499398E-2</v>
      </c>
      <c r="Q19" s="14">
        <v>7.5240393294944793E-2</v>
      </c>
      <c r="R19" s="14"/>
      <c r="S19" s="14">
        <v>4.0885004376451699E-2</v>
      </c>
      <c r="T19" s="14">
        <v>9.8443227078592196E-2</v>
      </c>
      <c r="U19" s="14">
        <v>0.119929062914383</v>
      </c>
      <c r="V19" s="14">
        <v>0.116545263194932</v>
      </c>
      <c r="W19" s="14">
        <v>5.6504023544309001E-2</v>
      </c>
      <c r="X19" s="14">
        <v>9.7168602367174797E-2</v>
      </c>
      <c r="Y19" s="14">
        <v>9.7184362986061604E-2</v>
      </c>
      <c r="Z19" s="14">
        <v>0.15169916966890201</v>
      </c>
      <c r="AA19" s="14">
        <v>8.3551469583276403E-2</v>
      </c>
      <c r="AB19" s="14">
        <v>8.6439019758019403E-2</v>
      </c>
      <c r="AC19" s="14">
        <v>0</v>
      </c>
      <c r="AD19" s="14">
        <v>7.3722190942276E-2</v>
      </c>
      <c r="AE19" s="14"/>
      <c r="AF19" s="14">
        <v>8.2423005989972598E-2</v>
      </c>
      <c r="AG19" s="14">
        <v>6.2841846089631406E-2</v>
      </c>
      <c r="AH19" s="14">
        <v>0.12633788133635199</v>
      </c>
      <c r="AI19" s="14"/>
      <c r="AJ19" s="14">
        <v>7.3143620927559494E-2</v>
      </c>
      <c r="AK19" s="14">
        <v>7.6216358645421006E-2</v>
      </c>
      <c r="AL19" s="14">
        <v>0.15252260882737201</v>
      </c>
      <c r="AM19" s="14"/>
      <c r="AN19" s="14">
        <v>4.9895459289433799E-2</v>
      </c>
      <c r="AO19" s="14">
        <v>0.117812834437499</v>
      </c>
      <c r="AP19" s="14">
        <v>8.0908415375263096E-2</v>
      </c>
      <c r="AQ19" s="14">
        <v>8.5080831010830499E-2</v>
      </c>
      <c r="AR19" s="14">
        <v>6.0579573261228301E-2</v>
      </c>
    </row>
    <row r="20" spans="2:44">
      <c r="B20" s="15" t="s">
        <v>255</v>
      </c>
      <c r="C20" s="14">
        <v>8.2093018698599099E-2</v>
      </c>
      <c r="D20" s="14">
        <v>8.7414936545632704E-2</v>
      </c>
      <c r="E20" s="14">
        <v>7.5711905661630802E-2</v>
      </c>
      <c r="F20" s="14"/>
      <c r="G20" s="14">
        <v>9.0954939693421402E-2</v>
      </c>
      <c r="H20" s="14">
        <v>7.9169950317013099E-2</v>
      </c>
      <c r="I20" s="14">
        <v>7.3686686642659996E-2</v>
      </c>
      <c r="J20" s="14">
        <v>9.5124508594969598E-2</v>
      </c>
      <c r="K20" s="14">
        <v>0.105327138482285</v>
      </c>
      <c r="L20" s="14">
        <v>5.3282375560333203E-2</v>
      </c>
      <c r="M20" s="14"/>
      <c r="N20" s="14">
        <v>5.6925477671715102E-2</v>
      </c>
      <c r="O20" s="14">
        <v>0.10640816484860301</v>
      </c>
      <c r="P20" s="14">
        <v>9.0610984856545396E-2</v>
      </c>
      <c r="Q20" s="14">
        <v>7.5865917515692605E-2</v>
      </c>
      <c r="R20" s="14"/>
      <c r="S20" s="14">
        <v>8.0999239771231094E-2</v>
      </c>
      <c r="T20" s="14">
        <v>0.115063311120913</v>
      </c>
      <c r="U20" s="14">
        <v>0.116398811468704</v>
      </c>
      <c r="V20" s="14">
        <v>9.3985335504179798E-2</v>
      </c>
      <c r="W20" s="14">
        <v>7.9904880145111795E-2</v>
      </c>
      <c r="X20" s="14">
        <v>2.54511098538549E-2</v>
      </c>
      <c r="Y20" s="14">
        <v>8.4291977360541906E-2</v>
      </c>
      <c r="Z20" s="14">
        <v>7.7698598701957E-2</v>
      </c>
      <c r="AA20" s="14">
        <v>7.1001795059988201E-2</v>
      </c>
      <c r="AB20" s="14">
        <v>6.2546369222853795E-2</v>
      </c>
      <c r="AC20" s="14">
        <v>8.5615065404423596E-2</v>
      </c>
      <c r="AD20" s="14">
        <v>6.6565728843898594E-2</v>
      </c>
      <c r="AE20" s="14"/>
      <c r="AF20" s="14">
        <v>5.6986267740075397E-2</v>
      </c>
      <c r="AG20" s="14">
        <v>0.111437842609444</v>
      </c>
      <c r="AH20" s="14">
        <v>5.3913644695047502E-2</v>
      </c>
      <c r="AI20" s="14"/>
      <c r="AJ20" s="14">
        <v>6.7065705625883196E-2</v>
      </c>
      <c r="AK20" s="14">
        <v>9.8564286783167407E-2</v>
      </c>
      <c r="AL20" s="14">
        <v>0.15482606925293599</v>
      </c>
      <c r="AM20" s="14"/>
      <c r="AN20" s="14">
        <v>7.1060911924996098E-2</v>
      </c>
      <c r="AO20" s="14">
        <v>8.7686584440016702E-2</v>
      </c>
      <c r="AP20" s="14">
        <v>9.8300564861205794E-2</v>
      </c>
      <c r="AQ20" s="14">
        <v>0.101738567034919</v>
      </c>
      <c r="AR20" s="14">
        <v>0</v>
      </c>
    </row>
    <row r="21" spans="2:44">
      <c r="B21" s="15" t="s">
        <v>259</v>
      </c>
      <c r="C21" s="14">
        <v>5.7923559451645699E-2</v>
      </c>
      <c r="D21" s="14">
        <v>5.66068529241587E-2</v>
      </c>
      <c r="E21" s="14">
        <v>5.7295230867270203E-2</v>
      </c>
      <c r="F21" s="14"/>
      <c r="G21" s="14">
        <v>8.6192763179463394E-2</v>
      </c>
      <c r="H21" s="14">
        <v>9.4221360168875903E-2</v>
      </c>
      <c r="I21" s="14">
        <v>6.7486339972857107E-2</v>
      </c>
      <c r="J21" s="14">
        <v>2.5526421481828199E-2</v>
      </c>
      <c r="K21" s="14">
        <v>5.0627537006838197E-2</v>
      </c>
      <c r="L21" s="14">
        <v>3.4637780038221697E-2</v>
      </c>
      <c r="M21" s="14"/>
      <c r="N21" s="14">
        <v>3.2042751401697399E-2</v>
      </c>
      <c r="O21" s="14">
        <v>7.9187301035176905E-2</v>
      </c>
      <c r="P21" s="14">
        <v>5.8911630157541903E-2</v>
      </c>
      <c r="Q21" s="14">
        <v>6.1466480413892299E-2</v>
      </c>
      <c r="R21" s="14"/>
      <c r="S21" s="14">
        <v>4.4689216793134499E-2</v>
      </c>
      <c r="T21" s="14">
        <v>5.72685643873578E-2</v>
      </c>
      <c r="U21" s="14">
        <v>8.4918678623625607E-2</v>
      </c>
      <c r="V21" s="14">
        <v>4.9731097636095199E-2</v>
      </c>
      <c r="W21" s="14">
        <v>6.8441898968286799E-2</v>
      </c>
      <c r="X21" s="14">
        <v>2.7851211194221501E-2</v>
      </c>
      <c r="Y21" s="14">
        <v>0.13068095583570699</v>
      </c>
      <c r="Z21" s="14">
        <v>1.8141301968465699E-2</v>
      </c>
      <c r="AA21" s="14">
        <v>6.23987310721658E-2</v>
      </c>
      <c r="AB21" s="14">
        <v>3.1499161188097098E-2</v>
      </c>
      <c r="AC21" s="14">
        <v>6.9035907061862703E-2</v>
      </c>
      <c r="AD21" s="14">
        <v>3.15610629395967E-2</v>
      </c>
      <c r="AE21" s="14"/>
      <c r="AF21" s="14">
        <v>3.45429059109593E-2</v>
      </c>
      <c r="AG21" s="14">
        <v>6.6961243694489206E-2</v>
      </c>
      <c r="AH21" s="14">
        <v>5.7676431314230399E-2</v>
      </c>
      <c r="AI21" s="14"/>
      <c r="AJ21" s="14">
        <v>3.1336573392419402E-2</v>
      </c>
      <c r="AK21" s="14">
        <v>7.1841826424691002E-2</v>
      </c>
      <c r="AL21" s="14">
        <v>7.7718595562771497E-2</v>
      </c>
      <c r="AM21" s="14"/>
      <c r="AN21" s="14">
        <v>4.3919781561493398E-2</v>
      </c>
      <c r="AO21" s="14">
        <v>6.3166063202919995E-2</v>
      </c>
      <c r="AP21" s="14">
        <v>5.35200455855743E-2</v>
      </c>
      <c r="AQ21" s="14">
        <v>5.9614641180626898E-2</v>
      </c>
      <c r="AR21" s="14">
        <v>0</v>
      </c>
    </row>
    <row r="22" spans="2:44">
      <c r="B22" s="15" t="s">
        <v>129</v>
      </c>
      <c r="C22" s="14">
        <v>5.5762220896470302E-2</v>
      </c>
      <c r="D22" s="14">
        <v>4.0081714950125399E-2</v>
      </c>
      <c r="E22" s="14">
        <v>6.7730515472133601E-2</v>
      </c>
      <c r="F22" s="14"/>
      <c r="G22" s="14">
        <v>3.6072344703111402E-2</v>
      </c>
      <c r="H22" s="14">
        <v>9.7920986280846001E-2</v>
      </c>
      <c r="I22" s="14">
        <v>6.00145683287448E-2</v>
      </c>
      <c r="J22" s="14">
        <v>4.28140857643486E-2</v>
      </c>
      <c r="K22" s="14">
        <v>8.7459387492878501E-2</v>
      </c>
      <c r="L22" s="14">
        <v>1.55195960656953E-2</v>
      </c>
      <c r="M22" s="14"/>
      <c r="N22" s="14">
        <v>2.7010914749129401E-2</v>
      </c>
      <c r="O22" s="14">
        <v>5.3359619178116803E-2</v>
      </c>
      <c r="P22" s="14">
        <v>4.3678604431524902E-2</v>
      </c>
      <c r="Q22" s="14">
        <v>9.7400779261428302E-2</v>
      </c>
      <c r="R22" s="14"/>
      <c r="S22" s="14">
        <v>3.3741856014336498E-2</v>
      </c>
      <c r="T22" s="14">
        <v>2.2583355591750801E-2</v>
      </c>
      <c r="U22" s="14">
        <v>0.104794645065778</v>
      </c>
      <c r="V22" s="14">
        <v>3.02225833536417E-2</v>
      </c>
      <c r="W22" s="14">
        <v>3.5266884996690902E-2</v>
      </c>
      <c r="X22" s="14">
        <v>0.12014372247553801</v>
      </c>
      <c r="Y22" s="14">
        <v>2.7295454434850999E-2</v>
      </c>
      <c r="Z22" s="14">
        <v>4.03171602328984E-2</v>
      </c>
      <c r="AA22" s="14">
        <v>5.95234406607466E-2</v>
      </c>
      <c r="AB22" s="14">
        <v>5.1969107743642003E-2</v>
      </c>
      <c r="AC22" s="14">
        <v>9.9966533823352702E-2</v>
      </c>
      <c r="AD22" s="14">
        <v>9.7847557055032702E-2</v>
      </c>
      <c r="AE22" s="14"/>
      <c r="AF22" s="14">
        <v>5.3290054071428901E-2</v>
      </c>
      <c r="AG22" s="14">
        <v>5.1239658429688799E-2</v>
      </c>
      <c r="AH22" s="14">
        <v>6.2803998049694304E-2</v>
      </c>
      <c r="AI22" s="14"/>
      <c r="AJ22" s="14">
        <v>3.6144314106718402E-2</v>
      </c>
      <c r="AK22" s="14">
        <v>3.6948785171768E-2</v>
      </c>
      <c r="AL22" s="14">
        <v>3.28547352134805E-2</v>
      </c>
      <c r="AM22" s="14"/>
      <c r="AN22" s="14">
        <v>7.6791386744692394E-2</v>
      </c>
      <c r="AO22" s="14">
        <v>3.7680315917541299E-2</v>
      </c>
      <c r="AP22" s="14">
        <v>5.4300963097483203E-2</v>
      </c>
      <c r="AQ22" s="14">
        <v>4.1082432959552301E-2</v>
      </c>
      <c r="AR22" s="14">
        <v>6.5171023974536002E-2</v>
      </c>
    </row>
    <row r="23" spans="2:44">
      <c r="B23" s="15" t="s">
        <v>261</v>
      </c>
      <c r="C23" s="14">
        <v>5.3266264785830297E-2</v>
      </c>
      <c r="D23" s="14">
        <v>4.6266382956905397E-2</v>
      </c>
      <c r="E23" s="14">
        <v>5.9655841476518402E-2</v>
      </c>
      <c r="F23" s="14"/>
      <c r="G23" s="14">
        <v>5.1641535789158401E-2</v>
      </c>
      <c r="H23" s="14">
        <v>4.7251488064949103E-2</v>
      </c>
      <c r="I23" s="14">
        <v>7.5838415580858298E-2</v>
      </c>
      <c r="J23" s="14">
        <v>5.7511601748210399E-2</v>
      </c>
      <c r="K23" s="14">
        <v>7.2132884851474899E-2</v>
      </c>
      <c r="L23" s="14">
        <v>2.1606107172847201E-2</v>
      </c>
      <c r="M23" s="14"/>
      <c r="N23" s="14">
        <v>7.3357614925943504E-2</v>
      </c>
      <c r="O23" s="14">
        <v>4.10691746188242E-2</v>
      </c>
      <c r="P23" s="14">
        <v>3.4703787171663898E-2</v>
      </c>
      <c r="Q23" s="14">
        <v>6.2431782507530703E-2</v>
      </c>
      <c r="R23" s="14"/>
      <c r="S23" s="14">
        <v>6.5070875117862706E-2</v>
      </c>
      <c r="T23" s="14">
        <v>4.1005234543976601E-2</v>
      </c>
      <c r="U23" s="14">
        <v>3.53454551294217E-2</v>
      </c>
      <c r="V23" s="14">
        <v>5.2028272793532601E-2</v>
      </c>
      <c r="W23" s="14">
        <v>4.9090903426986E-2</v>
      </c>
      <c r="X23" s="14">
        <v>9.2375032436511795E-2</v>
      </c>
      <c r="Y23" s="14">
        <v>8.3462929272276998E-2</v>
      </c>
      <c r="Z23" s="14">
        <v>5.9487942011330397E-2</v>
      </c>
      <c r="AA23" s="14">
        <v>6.0292690944701202E-2</v>
      </c>
      <c r="AB23" s="14">
        <v>2.4599777040911701E-2</v>
      </c>
      <c r="AC23" s="14">
        <v>2.3514427515970202E-2</v>
      </c>
      <c r="AD23" s="14">
        <v>3.5004665904301902E-2</v>
      </c>
      <c r="AE23" s="14"/>
      <c r="AF23" s="14">
        <v>4.8477652627022902E-2</v>
      </c>
      <c r="AG23" s="14">
        <v>5.1071337078179603E-2</v>
      </c>
      <c r="AH23" s="14">
        <v>9.3482240249998697E-2</v>
      </c>
      <c r="AI23" s="14"/>
      <c r="AJ23" s="14">
        <v>3.5588833929164301E-2</v>
      </c>
      <c r="AK23" s="14">
        <v>4.6432255696442701E-2</v>
      </c>
      <c r="AL23" s="14">
        <v>9.8384060631204903E-2</v>
      </c>
      <c r="AM23" s="14"/>
      <c r="AN23" s="14">
        <v>2.56858774037249E-2</v>
      </c>
      <c r="AO23" s="14">
        <v>5.3839308351481902E-2</v>
      </c>
      <c r="AP23" s="14">
        <v>7.7281164844699601E-2</v>
      </c>
      <c r="AQ23" s="14">
        <v>0.10134545547337299</v>
      </c>
      <c r="AR23" s="14">
        <v>7.9761867238519801E-2</v>
      </c>
    </row>
    <row r="24" spans="2:44">
      <c r="B24" s="15" t="s">
        <v>262</v>
      </c>
      <c r="C24" s="23">
        <v>3.07342284278539E-2</v>
      </c>
      <c r="D24" s="23">
        <v>1.9767342323711402E-2</v>
      </c>
      <c r="E24" s="23">
        <v>4.0528208869209499E-2</v>
      </c>
      <c r="F24" s="23"/>
      <c r="G24" s="23">
        <v>3.4157625280788098E-2</v>
      </c>
      <c r="H24" s="23">
        <v>6.1014310002524197E-3</v>
      </c>
      <c r="I24" s="23">
        <v>1.6897918936743299E-2</v>
      </c>
      <c r="J24" s="23">
        <v>4.56897559611174E-2</v>
      </c>
      <c r="K24" s="23">
        <v>4.7029738317972303E-2</v>
      </c>
      <c r="L24" s="23">
        <v>3.2860777261253901E-2</v>
      </c>
      <c r="M24" s="23"/>
      <c r="N24" s="23">
        <v>2.52401894891984E-2</v>
      </c>
      <c r="O24" s="23">
        <v>3.1034151138288502E-2</v>
      </c>
      <c r="P24" s="23">
        <v>1.9476801881121299E-2</v>
      </c>
      <c r="Q24" s="23">
        <v>4.5689740052830802E-2</v>
      </c>
      <c r="R24" s="23"/>
      <c r="S24" s="23">
        <v>9.2294640248295704E-3</v>
      </c>
      <c r="T24" s="23">
        <v>2.89986309973384E-2</v>
      </c>
      <c r="U24" s="23">
        <v>2.82589102368755E-2</v>
      </c>
      <c r="V24" s="23">
        <v>1.98621175386045E-2</v>
      </c>
      <c r="W24" s="23">
        <v>2.90937155720963E-2</v>
      </c>
      <c r="X24" s="23">
        <v>2.7903389146013199E-2</v>
      </c>
      <c r="Y24" s="23">
        <v>3.8342248646791401E-2</v>
      </c>
      <c r="Z24" s="23">
        <v>6.6045212700553399E-2</v>
      </c>
      <c r="AA24" s="23">
        <v>5.6908825975602297E-2</v>
      </c>
      <c r="AB24" s="23">
        <v>2.3514207478395301E-2</v>
      </c>
      <c r="AC24" s="23">
        <v>2.5246455553994601E-2</v>
      </c>
      <c r="AD24" s="23">
        <v>3.5924474655415997E-2</v>
      </c>
      <c r="AE24" s="23"/>
      <c r="AF24" s="23">
        <v>3.6273191621980297E-2</v>
      </c>
      <c r="AG24" s="23">
        <v>2.3827034257529401E-2</v>
      </c>
      <c r="AH24" s="23">
        <v>2.3045843950754801E-2</v>
      </c>
      <c r="AI24" s="23"/>
      <c r="AJ24" s="23">
        <v>1.2502250768939301E-2</v>
      </c>
      <c r="AK24" s="23">
        <v>2.0389842238806001E-2</v>
      </c>
      <c r="AL24" s="23">
        <v>4.9342540569010301E-2</v>
      </c>
      <c r="AM24" s="23"/>
      <c r="AN24" s="23">
        <v>4.5475655601834399E-2</v>
      </c>
      <c r="AO24" s="23">
        <v>2.3899368686770301E-2</v>
      </c>
      <c r="AP24" s="23">
        <v>3.1043328584551701E-2</v>
      </c>
      <c r="AQ24" s="23">
        <v>3.87378155156013E-2</v>
      </c>
      <c r="AR24" s="23">
        <v>7.6039968657176604E-2</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0.26185432074507498</v>
      </c>
      <c r="D9" s="14">
        <v>0.27190091065543398</v>
      </c>
      <c r="E9" s="14">
        <v>0.252690101930447</v>
      </c>
      <c r="F9" s="14"/>
      <c r="G9" s="14">
        <v>0.209090030365571</v>
      </c>
      <c r="H9" s="14">
        <v>0.26300087755814999</v>
      </c>
      <c r="I9" s="14">
        <v>0.26436375824249098</v>
      </c>
      <c r="J9" s="14">
        <v>0.24882709158102201</v>
      </c>
      <c r="K9" s="14">
        <v>0.29767670637598498</v>
      </c>
      <c r="L9" s="14">
        <v>0.28606852504659203</v>
      </c>
      <c r="M9" s="14"/>
      <c r="N9" s="14">
        <v>0.196837802869335</v>
      </c>
      <c r="O9" s="14">
        <v>0.29924941864529397</v>
      </c>
      <c r="P9" s="14">
        <v>0.30399464117000902</v>
      </c>
      <c r="Q9" s="14">
        <v>0.258704100675205</v>
      </c>
      <c r="R9" s="14"/>
      <c r="S9" s="14">
        <v>0.33140750026160198</v>
      </c>
      <c r="T9" s="14">
        <v>0.23561746184084201</v>
      </c>
      <c r="U9" s="14">
        <v>0.20522146546647799</v>
      </c>
      <c r="V9" s="14">
        <v>0.197776718784375</v>
      </c>
      <c r="W9" s="14">
        <v>0.23179955743797701</v>
      </c>
      <c r="X9" s="14">
        <v>0.31994930073204297</v>
      </c>
      <c r="Y9" s="14">
        <v>0.30827085317508801</v>
      </c>
      <c r="Z9" s="14">
        <v>0.26016855607523698</v>
      </c>
      <c r="AA9" s="14">
        <v>0.25316394871035702</v>
      </c>
      <c r="AB9" s="14">
        <v>0.28496521110742501</v>
      </c>
      <c r="AC9" s="14">
        <v>0.25579749164878002</v>
      </c>
      <c r="AD9" s="14">
        <v>0.17424663732465301</v>
      </c>
      <c r="AE9" s="14"/>
      <c r="AF9" s="14">
        <v>0.32608565429713798</v>
      </c>
      <c r="AG9" s="14">
        <v>0.27156735185251402</v>
      </c>
      <c r="AH9" s="14">
        <v>0.15727694375664</v>
      </c>
      <c r="AI9" s="14"/>
      <c r="AJ9" s="14">
        <v>0.329365542444296</v>
      </c>
      <c r="AK9" s="14">
        <v>0.268332232589301</v>
      </c>
      <c r="AL9" s="14">
        <v>0.22074716987563001</v>
      </c>
      <c r="AM9" s="14"/>
      <c r="AN9" s="14">
        <v>0.26689487343978302</v>
      </c>
      <c r="AO9" s="14">
        <v>0.29213656907591201</v>
      </c>
      <c r="AP9" s="14">
        <v>0.22435727694674501</v>
      </c>
      <c r="AQ9" s="14">
        <v>0.27670637722948899</v>
      </c>
      <c r="AR9" s="14">
        <v>0.178140901470002</v>
      </c>
    </row>
    <row r="10" spans="2:44">
      <c r="B10" s="15" t="s">
        <v>250</v>
      </c>
      <c r="C10" s="14">
        <v>0.24554056061510399</v>
      </c>
      <c r="D10" s="14">
        <v>0.235081708160851</v>
      </c>
      <c r="E10" s="14">
        <v>0.25622909755765499</v>
      </c>
      <c r="F10" s="14"/>
      <c r="G10" s="14">
        <v>0.17554661613105901</v>
      </c>
      <c r="H10" s="14">
        <v>0.19794055773626501</v>
      </c>
      <c r="I10" s="14">
        <v>0.23793842799985401</v>
      </c>
      <c r="J10" s="14">
        <v>0.241466629879631</v>
      </c>
      <c r="K10" s="14">
        <v>0.28374468654139701</v>
      </c>
      <c r="L10" s="14">
        <v>0.32055351050182201</v>
      </c>
      <c r="M10" s="14"/>
      <c r="N10" s="14">
        <v>0.287353336758011</v>
      </c>
      <c r="O10" s="14">
        <v>0.23979133802792901</v>
      </c>
      <c r="P10" s="14">
        <v>0.23468538217510099</v>
      </c>
      <c r="Q10" s="14">
        <v>0.215814450399366</v>
      </c>
      <c r="R10" s="14"/>
      <c r="S10" s="14">
        <v>0.24039499048075499</v>
      </c>
      <c r="T10" s="14">
        <v>0.24708595351430199</v>
      </c>
      <c r="U10" s="14">
        <v>0.23775845384913599</v>
      </c>
      <c r="V10" s="14">
        <v>0.271784353448907</v>
      </c>
      <c r="W10" s="14">
        <v>0.25483705168801302</v>
      </c>
      <c r="X10" s="14">
        <v>0.21373304951650501</v>
      </c>
      <c r="Y10" s="14">
        <v>0.21050093572654199</v>
      </c>
      <c r="Z10" s="14">
        <v>0.28078354011988099</v>
      </c>
      <c r="AA10" s="14">
        <v>0.22981815096741401</v>
      </c>
      <c r="AB10" s="14">
        <v>0.242389229682755</v>
      </c>
      <c r="AC10" s="14">
        <v>0.33664964142209702</v>
      </c>
      <c r="AD10" s="14">
        <v>0.217368990203444</v>
      </c>
      <c r="AE10" s="14"/>
      <c r="AF10" s="14">
        <v>0.25442516625077299</v>
      </c>
      <c r="AG10" s="14">
        <v>0.31144465415112899</v>
      </c>
      <c r="AH10" s="14">
        <v>0.14103448150099199</v>
      </c>
      <c r="AI10" s="14"/>
      <c r="AJ10" s="14">
        <v>0.34221071869089498</v>
      </c>
      <c r="AK10" s="14">
        <v>0.231905187217707</v>
      </c>
      <c r="AL10" s="14">
        <v>0.25532174165551502</v>
      </c>
      <c r="AM10" s="14"/>
      <c r="AN10" s="14">
        <v>0.27554931060861698</v>
      </c>
      <c r="AO10" s="14">
        <v>0.23290779610921</v>
      </c>
      <c r="AP10" s="14">
        <v>0.24332039271469399</v>
      </c>
      <c r="AQ10" s="14">
        <v>0.22583002606950001</v>
      </c>
      <c r="AR10" s="14">
        <v>0.178140901470002</v>
      </c>
    </row>
    <row r="11" spans="2:44">
      <c r="B11" s="15" t="s">
        <v>253</v>
      </c>
      <c r="C11" s="14">
        <v>0.21977015383542201</v>
      </c>
      <c r="D11" s="14">
        <v>0.24908560783130701</v>
      </c>
      <c r="E11" s="14">
        <v>0.19182316041115899</v>
      </c>
      <c r="F11" s="14"/>
      <c r="G11" s="14">
        <v>0.20552678740260599</v>
      </c>
      <c r="H11" s="14">
        <v>0.235527555698402</v>
      </c>
      <c r="I11" s="14">
        <v>0.20084320020372001</v>
      </c>
      <c r="J11" s="14">
        <v>0.20965364791987701</v>
      </c>
      <c r="K11" s="14">
        <v>0.20092986573919899</v>
      </c>
      <c r="L11" s="14">
        <v>0.25150214030944001</v>
      </c>
      <c r="M11" s="14"/>
      <c r="N11" s="14">
        <v>0.238499886720625</v>
      </c>
      <c r="O11" s="14">
        <v>0.20980048552522201</v>
      </c>
      <c r="P11" s="14">
        <v>0.24007488366125301</v>
      </c>
      <c r="Q11" s="14">
        <v>0.196108077720068</v>
      </c>
      <c r="R11" s="14"/>
      <c r="S11" s="14">
        <v>0.24692775065859901</v>
      </c>
      <c r="T11" s="14">
        <v>0.223602384256576</v>
      </c>
      <c r="U11" s="14">
        <v>0.18010961596199601</v>
      </c>
      <c r="V11" s="14">
        <v>0.25484805954090201</v>
      </c>
      <c r="W11" s="14">
        <v>0.169309385411474</v>
      </c>
      <c r="X11" s="14">
        <v>0.20897415740814501</v>
      </c>
      <c r="Y11" s="14">
        <v>0.193085009072824</v>
      </c>
      <c r="Z11" s="14">
        <v>0.17418504883136701</v>
      </c>
      <c r="AA11" s="14">
        <v>0.22243425303748801</v>
      </c>
      <c r="AB11" s="14">
        <v>0.248439731102999</v>
      </c>
      <c r="AC11" s="14">
        <v>0.21001662857301701</v>
      </c>
      <c r="AD11" s="14">
        <v>0.320774112014167</v>
      </c>
      <c r="AE11" s="14"/>
      <c r="AF11" s="14">
        <v>0.20209221691776699</v>
      </c>
      <c r="AG11" s="14">
        <v>0.25651599833178002</v>
      </c>
      <c r="AH11" s="14">
        <v>0.20220294599666799</v>
      </c>
      <c r="AI11" s="14"/>
      <c r="AJ11" s="14">
        <v>0.26270633025447498</v>
      </c>
      <c r="AK11" s="14">
        <v>0.246098778665091</v>
      </c>
      <c r="AL11" s="14">
        <v>0.221245642386244</v>
      </c>
      <c r="AM11" s="14"/>
      <c r="AN11" s="14">
        <v>0.212906103613515</v>
      </c>
      <c r="AO11" s="14">
        <v>0.19959153206755001</v>
      </c>
      <c r="AP11" s="14">
        <v>0.215871875948312</v>
      </c>
      <c r="AQ11" s="14">
        <v>0.26776528945057898</v>
      </c>
      <c r="AR11" s="14">
        <v>0.453266527827625</v>
      </c>
    </row>
    <row r="12" spans="2:44">
      <c r="B12" s="15" t="s">
        <v>252</v>
      </c>
      <c r="C12" s="14">
        <v>0.218559442263735</v>
      </c>
      <c r="D12" s="14">
        <v>0.22800846175442799</v>
      </c>
      <c r="E12" s="14">
        <v>0.209878879924774</v>
      </c>
      <c r="F12" s="14"/>
      <c r="G12" s="14">
        <v>0.13435947771231399</v>
      </c>
      <c r="H12" s="14">
        <v>0.18462954456745501</v>
      </c>
      <c r="I12" s="14">
        <v>0.323996618101972</v>
      </c>
      <c r="J12" s="14">
        <v>0.249670209621425</v>
      </c>
      <c r="K12" s="14">
        <v>0.19376940438677001</v>
      </c>
      <c r="L12" s="14">
        <v>0.22691075099076199</v>
      </c>
      <c r="M12" s="14"/>
      <c r="N12" s="14">
        <v>0.22933787227837099</v>
      </c>
      <c r="O12" s="14">
        <v>0.18496226997134901</v>
      </c>
      <c r="P12" s="14">
        <v>0.24561742355643801</v>
      </c>
      <c r="Q12" s="14">
        <v>0.22335143440914401</v>
      </c>
      <c r="R12" s="14"/>
      <c r="S12" s="14">
        <v>0.25187956291041003</v>
      </c>
      <c r="T12" s="14">
        <v>0.18385871846430099</v>
      </c>
      <c r="U12" s="14">
        <v>0.14875110845044601</v>
      </c>
      <c r="V12" s="14">
        <v>0.14555813776660101</v>
      </c>
      <c r="W12" s="14">
        <v>0.16699642705078399</v>
      </c>
      <c r="X12" s="14">
        <v>0.18340413464295999</v>
      </c>
      <c r="Y12" s="14">
        <v>0.26370951517673502</v>
      </c>
      <c r="Z12" s="14">
        <v>0.23399404170677601</v>
      </c>
      <c r="AA12" s="14">
        <v>0.24222302464111001</v>
      </c>
      <c r="AB12" s="14">
        <v>0.34053205061136299</v>
      </c>
      <c r="AC12" s="14">
        <v>0.241173752969462</v>
      </c>
      <c r="AD12" s="14">
        <v>0.24824878333273301</v>
      </c>
      <c r="AE12" s="14"/>
      <c r="AF12" s="14">
        <v>0.23632517136790099</v>
      </c>
      <c r="AG12" s="14">
        <v>0.25670647525094198</v>
      </c>
      <c r="AH12" s="14">
        <v>0.12210209374545899</v>
      </c>
      <c r="AI12" s="14"/>
      <c r="AJ12" s="14">
        <v>0.296598394202715</v>
      </c>
      <c r="AK12" s="14">
        <v>0.222226712551754</v>
      </c>
      <c r="AL12" s="14">
        <v>0.23830459528748901</v>
      </c>
      <c r="AM12" s="14"/>
      <c r="AN12" s="14">
        <v>0.25238862087130098</v>
      </c>
      <c r="AO12" s="14">
        <v>0.20367875163079599</v>
      </c>
      <c r="AP12" s="14">
        <v>0.22523874767059601</v>
      </c>
      <c r="AQ12" s="14">
        <v>0.20631874840071801</v>
      </c>
      <c r="AR12" s="14">
        <v>0.178140901470002</v>
      </c>
    </row>
    <row r="13" spans="2:44">
      <c r="B13" s="15" t="s">
        <v>254</v>
      </c>
      <c r="C13" s="14">
        <v>0.189227089065031</v>
      </c>
      <c r="D13" s="14">
        <v>0.19186658749163399</v>
      </c>
      <c r="E13" s="14">
        <v>0.18708630301624701</v>
      </c>
      <c r="F13" s="14"/>
      <c r="G13" s="14">
        <v>0.194529579150479</v>
      </c>
      <c r="H13" s="14">
        <v>0.215530319404557</v>
      </c>
      <c r="I13" s="14">
        <v>0.18946931475592199</v>
      </c>
      <c r="J13" s="14">
        <v>0.16507788174754101</v>
      </c>
      <c r="K13" s="14">
        <v>0.165735070380015</v>
      </c>
      <c r="L13" s="14">
        <v>0.200141148130699</v>
      </c>
      <c r="M13" s="14"/>
      <c r="N13" s="14">
        <v>0.21142629571983401</v>
      </c>
      <c r="O13" s="14">
        <v>0.18572183990558999</v>
      </c>
      <c r="P13" s="14">
        <v>0.16484350609714299</v>
      </c>
      <c r="Q13" s="14">
        <v>0.18554404684923001</v>
      </c>
      <c r="R13" s="14"/>
      <c r="S13" s="14">
        <v>0.217865240663424</v>
      </c>
      <c r="T13" s="14">
        <v>0.19428396028204001</v>
      </c>
      <c r="U13" s="14">
        <v>0.14148161982261501</v>
      </c>
      <c r="V13" s="14">
        <v>0.163377621909089</v>
      </c>
      <c r="W13" s="14">
        <v>0.21934233959421101</v>
      </c>
      <c r="X13" s="14">
        <v>7.8634568542289396E-2</v>
      </c>
      <c r="Y13" s="14">
        <v>0.19803503983940099</v>
      </c>
      <c r="Z13" s="14">
        <v>0.198867459246936</v>
      </c>
      <c r="AA13" s="14">
        <v>0.24000353287318599</v>
      </c>
      <c r="AB13" s="14">
        <v>0.21958622539181999</v>
      </c>
      <c r="AC13" s="14">
        <v>0.16967932839029701</v>
      </c>
      <c r="AD13" s="14">
        <v>0.19690878510008</v>
      </c>
      <c r="AE13" s="14"/>
      <c r="AF13" s="14">
        <v>0.17249813077034001</v>
      </c>
      <c r="AG13" s="14">
        <v>0.202966310920173</v>
      </c>
      <c r="AH13" s="14">
        <v>0.20828801334282901</v>
      </c>
      <c r="AI13" s="14"/>
      <c r="AJ13" s="14">
        <v>0.20778828537108501</v>
      </c>
      <c r="AK13" s="14">
        <v>0.21413594379807099</v>
      </c>
      <c r="AL13" s="14">
        <v>0.16700203891776799</v>
      </c>
      <c r="AM13" s="14"/>
      <c r="AN13" s="14">
        <v>0.13463999740823199</v>
      </c>
      <c r="AO13" s="14">
        <v>0.17195406622305101</v>
      </c>
      <c r="AP13" s="14">
        <v>0.260481548604309</v>
      </c>
      <c r="AQ13" s="14">
        <v>0.17901791375170401</v>
      </c>
      <c r="AR13" s="14">
        <v>0.21808432170394901</v>
      </c>
    </row>
    <row r="14" spans="2:44">
      <c r="B14" s="15" t="s">
        <v>256</v>
      </c>
      <c r="C14" s="14">
        <v>0.16901042354839599</v>
      </c>
      <c r="D14" s="14">
        <v>0.196600385706998</v>
      </c>
      <c r="E14" s="14">
        <v>0.14262455196499799</v>
      </c>
      <c r="F14" s="14"/>
      <c r="G14" s="14">
        <v>0.20136866677771201</v>
      </c>
      <c r="H14" s="14">
        <v>0.15128383528581599</v>
      </c>
      <c r="I14" s="14">
        <v>0.164916397316719</v>
      </c>
      <c r="J14" s="14">
        <v>0.15813178032386399</v>
      </c>
      <c r="K14" s="14">
        <v>0.18150534981038099</v>
      </c>
      <c r="L14" s="14">
        <v>0.16383157247763999</v>
      </c>
      <c r="M14" s="14"/>
      <c r="N14" s="14">
        <v>0.16356808167925599</v>
      </c>
      <c r="O14" s="14">
        <v>0.15630446160891701</v>
      </c>
      <c r="P14" s="14">
        <v>0.18319147756151299</v>
      </c>
      <c r="Q14" s="14">
        <v>0.17983349585081301</v>
      </c>
      <c r="R14" s="14"/>
      <c r="S14" s="14">
        <v>0.21104098495806101</v>
      </c>
      <c r="T14" s="14">
        <v>0.129352056082459</v>
      </c>
      <c r="U14" s="14">
        <v>0.104297797606744</v>
      </c>
      <c r="V14" s="14">
        <v>0.159642953112556</v>
      </c>
      <c r="W14" s="14">
        <v>0.21678091711007799</v>
      </c>
      <c r="X14" s="14">
        <v>0.151433391440355</v>
      </c>
      <c r="Y14" s="14">
        <v>0.210667529240366</v>
      </c>
      <c r="Z14" s="14">
        <v>0.21857713328095299</v>
      </c>
      <c r="AA14" s="14">
        <v>0.15855333473045399</v>
      </c>
      <c r="AB14" s="14">
        <v>0.147948874800999</v>
      </c>
      <c r="AC14" s="14">
        <v>0.21035539600844499</v>
      </c>
      <c r="AD14" s="14">
        <v>0.191133988562287</v>
      </c>
      <c r="AE14" s="14"/>
      <c r="AF14" s="14">
        <v>0.16984684147193099</v>
      </c>
      <c r="AG14" s="14">
        <v>0.20322857767440899</v>
      </c>
      <c r="AH14" s="14">
        <v>0.121501058640859</v>
      </c>
      <c r="AI14" s="14"/>
      <c r="AJ14" s="14">
        <v>0.240477609509757</v>
      </c>
      <c r="AK14" s="14">
        <v>0.190831772292335</v>
      </c>
      <c r="AL14" s="14">
        <v>0.20843746832393201</v>
      </c>
      <c r="AM14" s="14"/>
      <c r="AN14" s="14">
        <v>0.16895318249901101</v>
      </c>
      <c r="AO14" s="14">
        <v>0.172920691408188</v>
      </c>
      <c r="AP14" s="14">
        <v>0.19347096574109501</v>
      </c>
      <c r="AQ14" s="14">
        <v>0.15775442629574499</v>
      </c>
      <c r="AR14" s="14">
        <v>0.178140901470002</v>
      </c>
    </row>
    <row r="15" spans="2:44">
      <c r="B15" s="15" t="s">
        <v>258</v>
      </c>
      <c r="C15" s="14">
        <v>0.147517710266479</v>
      </c>
      <c r="D15" s="14">
        <v>0.17180812726877601</v>
      </c>
      <c r="E15" s="14">
        <v>0.124284546477602</v>
      </c>
      <c r="F15" s="14"/>
      <c r="G15" s="14">
        <v>0.145949130819193</v>
      </c>
      <c r="H15" s="14">
        <v>0.181050666495888</v>
      </c>
      <c r="I15" s="14">
        <v>0.16169629690378901</v>
      </c>
      <c r="J15" s="14">
        <v>0.123605879086084</v>
      </c>
      <c r="K15" s="14">
        <v>0.13878158800149901</v>
      </c>
      <c r="L15" s="14">
        <v>0.138039336657996</v>
      </c>
      <c r="M15" s="14"/>
      <c r="N15" s="14">
        <v>0.187372778337726</v>
      </c>
      <c r="O15" s="14">
        <v>0.108426952411598</v>
      </c>
      <c r="P15" s="14">
        <v>0.16409980924550299</v>
      </c>
      <c r="Q15" s="14">
        <v>0.128995062823829</v>
      </c>
      <c r="R15" s="14"/>
      <c r="S15" s="14">
        <v>0.20499534533088001</v>
      </c>
      <c r="T15" s="14">
        <v>0.14681837465727299</v>
      </c>
      <c r="U15" s="14">
        <v>0.109847960719906</v>
      </c>
      <c r="V15" s="14">
        <v>0.112613823982918</v>
      </c>
      <c r="W15" s="14">
        <v>9.2077982086214802E-2</v>
      </c>
      <c r="X15" s="14">
        <v>0.221241127928644</v>
      </c>
      <c r="Y15" s="14">
        <v>8.7354699127739605E-2</v>
      </c>
      <c r="Z15" s="14">
        <v>9.9574098476615594E-2</v>
      </c>
      <c r="AA15" s="14">
        <v>0.14821547583030101</v>
      </c>
      <c r="AB15" s="14">
        <v>0.187334502381241</v>
      </c>
      <c r="AC15" s="14">
        <v>0.107043042336071</v>
      </c>
      <c r="AD15" s="14">
        <v>0.223382159337632</v>
      </c>
      <c r="AE15" s="14"/>
      <c r="AF15" s="14">
        <v>0.13536517594731401</v>
      </c>
      <c r="AG15" s="14">
        <v>0.16773112102344201</v>
      </c>
      <c r="AH15" s="14">
        <v>0.13597315030996199</v>
      </c>
      <c r="AI15" s="14"/>
      <c r="AJ15" s="14">
        <v>0.17487395311488699</v>
      </c>
      <c r="AK15" s="14">
        <v>0.16990560355548601</v>
      </c>
      <c r="AL15" s="14">
        <v>0.14899708926577401</v>
      </c>
      <c r="AM15" s="14"/>
      <c r="AN15" s="14">
        <v>0.136871904890563</v>
      </c>
      <c r="AO15" s="14">
        <v>0.154238575409337</v>
      </c>
      <c r="AP15" s="14">
        <v>0.15615802890844299</v>
      </c>
      <c r="AQ15" s="14">
        <v>0.17189308857024499</v>
      </c>
      <c r="AR15" s="14">
        <v>0.178140901470002</v>
      </c>
    </row>
    <row r="16" spans="2:44">
      <c r="B16" s="15" t="s">
        <v>248</v>
      </c>
      <c r="C16" s="14">
        <v>0.12603124565083801</v>
      </c>
      <c r="D16" s="14">
        <v>0.119927888974789</v>
      </c>
      <c r="E16" s="14">
        <v>0.13223039497962599</v>
      </c>
      <c r="F16" s="14"/>
      <c r="G16" s="14">
        <v>0.14906282555160699</v>
      </c>
      <c r="H16" s="14">
        <v>0.152238578070608</v>
      </c>
      <c r="I16" s="14">
        <v>6.2626966991641594E-2</v>
      </c>
      <c r="J16" s="14">
        <v>0.152031759742565</v>
      </c>
      <c r="K16" s="14">
        <v>0.102690699499721</v>
      </c>
      <c r="L16" s="14">
        <v>0.12262000538239499</v>
      </c>
      <c r="M16" s="14"/>
      <c r="N16" s="14">
        <v>0.13544319258664</v>
      </c>
      <c r="O16" s="14">
        <v>0.13198465666676701</v>
      </c>
      <c r="P16" s="14">
        <v>0.14295754670882599</v>
      </c>
      <c r="Q16" s="14">
        <v>9.2648552969296097E-2</v>
      </c>
      <c r="R16" s="14"/>
      <c r="S16" s="14">
        <v>0.123021449424979</v>
      </c>
      <c r="T16" s="14">
        <v>0.188971003070981</v>
      </c>
      <c r="U16" s="14">
        <v>0.11517035143791</v>
      </c>
      <c r="V16" s="14">
        <v>4.9758759605696999E-2</v>
      </c>
      <c r="W16" s="14">
        <v>0.11612333909096099</v>
      </c>
      <c r="X16" s="14">
        <v>9.3613849061042906E-2</v>
      </c>
      <c r="Y16" s="14">
        <v>9.1648980538521205E-2</v>
      </c>
      <c r="Z16" s="14">
        <v>4.8965430490770998E-2</v>
      </c>
      <c r="AA16" s="14">
        <v>0.18540660246176399</v>
      </c>
      <c r="AB16" s="14">
        <v>0.188346037006352</v>
      </c>
      <c r="AC16" s="14">
        <v>7.3082557257491701E-2</v>
      </c>
      <c r="AD16" s="14">
        <v>5.2227910250888597E-2</v>
      </c>
      <c r="AE16" s="14"/>
      <c r="AF16" s="14">
        <v>0.15311437452884599</v>
      </c>
      <c r="AG16" s="14">
        <v>9.7641603590594303E-2</v>
      </c>
      <c r="AH16" s="14">
        <v>0.10619142622951699</v>
      </c>
      <c r="AI16" s="14"/>
      <c r="AJ16" s="14">
        <v>0.114446887501398</v>
      </c>
      <c r="AK16" s="14">
        <v>0.13449777650129699</v>
      </c>
      <c r="AL16" s="14">
        <v>7.4467681434901303E-2</v>
      </c>
      <c r="AM16" s="14"/>
      <c r="AN16" s="14">
        <v>9.0091432852473494E-2</v>
      </c>
      <c r="AO16" s="14">
        <v>0.123445384100717</v>
      </c>
      <c r="AP16" s="14">
        <v>0.139465294793017</v>
      </c>
      <c r="AQ16" s="14">
        <v>0.15287866007676401</v>
      </c>
      <c r="AR16" s="14">
        <v>0</v>
      </c>
    </row>
    <row r="17" spans="2:44">
      <c r="B17" s="15" t="s">
        <v>257</v>
      </c>
      <c r="C17" s="14">
        <v>0.116654576603116</v>
      </c>
      <c r="D17" s="14">
        <v>0.132934300065779</v>
      </c>
      <c r="E17" s="14">
        <v>0.10112285375178801</v>
      </c>
      <c r="F17" s="14"/>
      <c r="G17" s="14">
        <v>0.16730399142866001</v>
      </c>
      <c r="H17" s="14">
        <v>0.1376236979703</v>
      </c>
      <c r="I17" s="14">
        <v>0.13666879111673</v>
      </c>
      <c r="J17" s="14">
        <v>0.137795604107152</v>
      </c>
      <c r="K17" s="14">
        <v>8.2079481732243401E-2</v>
      </c>
      <c r="L17" s="14">
        <v>5.2310986982834297E-2</v>
      </c>
      <c r="M17" s="14"/>
      <c r="N17" s="14">
        <v>0.140565444972482</v>
      </c>
      <c r="O17" s="14">
        <v>0.12501076689281501</v>
      </c>
      <c r="P17" s="14">
        <v>9.3776833756482006E-2</v>
      </c>
      <c r="Q17" s="14">
        <v>0.103568789774099</v>
      </c>
      <c r="R17" s="14"/>
      <c r="S17" s="14">
        <v>0.116680557401242</v>
      </c>
      <c r="T17" s="14">
        <v>0.16295368366801</v>
      </c>
      <c r="U17" s="14">
        <v>8.9050104658868395E-2</v>
      </c>
      <c r="V17" s="14">
        <v>8.0348277850272196E-2</v>
      </c>
      <c r="W17" s="14">
        <v>0.17100481944467499</v>
      </c>
      <c r="X17" s="14">
        <v>0.12658854376398901</v>
      </c>
      <c r="Y17" s="14">
        <v>7.5383187642852498E-2</v>
      </c>
      <c r="Z17" s="14">
        <v>5.2283707966053701E-2</v>
      </c>
      <c r="AA17" s="14">
        <v>0.16754340127615699</v>
      </c>
      <c r="AB17" s="14">
        <v>7.0816543141940594E-2</v>
      </c>
      <c r="AC17" s="14">
        <v>0.10843438395687199</v>
      </c>
      <c r="AD17" s="14">
        <v>4.9555070732845798E-2</v>
      </c>
      <c r="AE17" s="14"/>
      <c r="AF17" s="14">
        <v>0.12542390636207401</v>
      </c>
      <c r="AG17" s="14">
        <v>0.11015233929436399</v>
      </c>
      <c r="AH17" s="14">
        <v>9.0271602247984098E-2</v>
      </c>
      <c r="AI17" s="14"/>
      <c r="AJ17" s="14">
        <v>7.25596979372016E-2</v>
      </c>
      <c r="AK17" s="14">
        <v>0.134197829398915</v>
      </c>
      <c r="AL17" s="14">
        <v>0.18285075624920799</v>
      </c>
      <c r="AM17" s="14"/>
      <c r="AN17" s="14">
        <v>8.7297910232671694E-2</v>
      </c>
      <c r="AO17" s="14">
        <v>0.13238855552242901</v>
      </c>
      <c r="AP17" s="14">
        <v>0.12570513771942901</v>
      </c>
      <c r="AQ17" s="14">
        <v>0.149311763915524</v>
      </c>
      <c r="AR17" s="14">
        <v>0</v>
      </c>
    </row>
    <row r="18" spans="2:44">
      <c r="B18" s="15" t="s">
        <v>249</v>
      </c>
      <c r="C18" s="14">
        <v>0.109465430392011</v>
      </c>
      <c r="D18" s="14">
        <v>8.5365124404590195E-2</v>
      </c>
      <c r="E18" s="14">
        <v>0.13308370622520099</v>
      </c>
      <c r="F18" s="14"/>
      <c r="G18" s="14">
        <v>0.16678504079447401</v>
      </c>
      <c r="H18" s="14">
        <v>0.116034463214105</v>
      </c>
      <c r="I18" s="14">
        <v>7.3102482994356094E-2</v>
      </c>
      <c r="J18" s="14">
        <v>8.8812836707429593E-2</v>
      </c>
      <c r="K18" s="14">
        <v>8.3772481946564406E-2</v>
      </c>
      <c r="L18" s="14">
        <v>0.121391181040754</v>
      </c>
      <c r="M18" s="14"/>
      <c r="N18" s="14">
        <v>0.113996960770911</v>
      </c>
      <c r="O18" s="14">
        <v>0.106105526450747</v>
      </c>
      <c r="P18" s="14">
        <v>0.105436404776256</v>
      </c>
      <c r="Q18" s="14">
        <v>0.113908394904573</v>
      </c>
      <c r="R18" s="14"/>
      <c r="S18" s="14">
        <v>0.132689153378445</v>
      </c>
      <c r="T18" s="14">
        <v>0.111013095103122</v>
      </c>
      <c r="U18" s="14">
        <v>0.13417029669980801</v>
      </c>
      <c r="V18" s="14">
        <v>9.3501608084574694E-2</v>
      </c>
      <c r="W18" s="14">
        <v>0.129991764881598</v>
      </c>
      <c r="X18" s="14">
        <v>0.111374114395888</v>
      </c>
      <c r="Y18" s="14">
        <v>9.5803754758594997E-2</v>
      </c>
      <c r="Z18" s="14">
        <v>7.5172404582554794E-2</v>
      </c>
      <c r="AA18" s="14">
        <v>0.10349740458618401</v>
      </c>
      <c r="AB18" s="14">
        <v>0.11918283272057199</v>
      </c>
      <c r="AC18" s="14">
        <v>8.9589954847607498E-2</v>
      </c>
      <c r="AD18" s="14">
        <v>0</v>
      </c>
      <c r="AE18" s="14"/>
      <c r="AF18" s="14">
        <v>0.131036818639064</v>
      </c>
      <c r="AG18" s="14">
        <v>7.1009513569569402E-2</v>
      </c>
      <c r="AH18" s="14">
        <v>0.13120391915263599</v>
      </c>
      <c r="AI18" s="14"/>
      <c r="AJ18" s="14">
        <v>9.2709598509610205E-2</v>
      </c>
      <c r="AK18" s="14">
        <v>0.10820069396071801</v>
      </c>
      <c r="AL18" s="14">
        <v>5.6217621841952198E-2</v>
      </c>
      <c r="AM18" s="14"/>
      <c r="AN18" s="14">
        <v>0.106810053997049</v>
      </c>
      <c r="AO18" s="14">
        <v>0.103453838411645</v>
      </c>
      <c r="AP18" s="14">
        <v>0.109904495192163</v>
      </c>
      <c r="AQ18" s="14">
        <v>0.123430208662946</v>
      </c>
      <c r="AR18" s="14">
        <v>0</v>
      </c>
    </row>
    <row r="19" spans="2:44">
      <c r="B19" s="15" t="s">
        <v>255</v>
      </c>
      <c r="C19" s="14">
        <v>8.63963259484513E-2</v>
      </c>
      <c r="D19" s="14">
        <v>8.8760487257252801E-2</v>
      </c>
      <c r="E19" s="14">
        <v>8.4294712577587902E-2</v>
      </c>
      <c r="F19" s="14"/>
      <c r="G19" s="14">
        <v>0.16703288271966099</v>
      </c>
      <c r="H19" s="14">
        <v>7.51287833348733E-2</v>
      </c>
      <c r="I19" s="14">
        <v>7.7794673296460698E-2</v>
      </c>
      <c r="J19" s="14">
        <v>8.1443313859391797E-2</v>
      </c>
      <c r="K19" s="14">
        <v>5.7739341120842801E-2</v>
      </c>
      <c r="L19" s="14">
        <v>6.5163358486369005E-2</v>
      </c>
      <c r="M19" s="14"/>
      <c r="N19" s="14">
        <v>8.23430431721969E-2</v>
      </c>
      <c r="O19" s="14">
        <v>8.53206302373994E-2</v>
      </c>
      <c r="P19" s="14">
        <v>0.10078119577383</v>
      </c>
      <c r="Q19" s="14">
        <v>8.1150994932278994E-2</v>
      </c>
      <c r="R19" s="14"/>
      <c r="S19" s="14">
        <v>9.9230759244743894E-2</v>
      </c>
      <c r="T19" s="14">
        <v>0.14323388743350701</v>
      </c>
      <c r="U19" s="14">
        <v>7.1788253156052195E-2</v>
      </c>
      <c r="V19" s="14">
        <v>0.12949219309183499</v>
      </c>
      <c r="W19" s="14">
        <v>5.2828632607203697E-2</v>
      </c>
      <c r="X19" s="14">
        <v>7.1583976991471399E-2</v>
      </c>
      <c r="Y19" s="14">
        <v>6.3524167372971896E-2</v>
      </c>
      <c r="Z19" s="14">
        <v>6.8886805673727999E-2</v>
      </c>
      <c r="AA19" s="14">
        <v>7.93873438673601E-2</v>
      </c>
      <c r="AB19" s="14">
        <v>5.9569893921912802E-2</v>
      </c>
      <c r="AC19" s="14">
        <v>3.9670191648492198E-2</v>
      </c>
      <c r="AD19" s="14">
        <v>5.9992834853338201E-2</v>
      </c>
      <c r="AE19" s="14"/>
      <c r="AF19" s="14">
        <v>8.5994864554293504E-2</v>
      </c>
      <c r="AG19" s="14">
        <v>5.3214895803846501E-2</v>
      </c>
      <c r="AH19" s="14">
        <v>0.11896069288349199</v>
      </c>
      <c r="AI19" s="14"/>
      <c r="AJ19" s="14">
        <v>5.4172193895996097E-2</v>
      </c>
      <c r="AK19" s="14">
        <v>7.8576125759976995E-2</v>
      </c>
      <c r="AL19" s="14">
        <v>0.13300368158585801</v>
      </c>
      <c r="AM19" s="14"/>
      <c r="AN19" s="14">
        <v>8.28753244260379E-2</v>
      </c>
      <c r="AO19" s="14">
        <v>0.109622515588398</v>
      </c>
      <c r="AP19" s="14">
        <v>7.7000326757036094E-2</v>
      </c>
      <c r="AQ19" s="14">
        <v>0.111965376586109</v>
      </c>
      <c r="AR19" s="14">
        <v>0.196350465064389</v>
      </c>
    </row>
    <row r="20" spans="2:44">
      <c r="B20" s="15" t="s">
        <v>259</v>
      </c>
      <c r="C20" s="14">
        <v>8.4080228073302093E-2</v>
      </c>
      <c r="D20" s="14">
        <v>8.5744847431004301E-2</v>
      </c>
      <c r="E20" s="14">
        <v>8.2651990893156002E-2</v>
      </c>
      <c r="F20" s="14"/>
      <c r="G20" s="14">
        <v>0.157177078275552</v>
      </c>
      <c r="H20" s="14">
        <v>9.7740868886134799E-2</v>
      </c>
      <c r="I20" s="14">
        <v>9.56158227879641E-2</v>
      </c>
      <c r="J20" s="14">
        <v>4.9284400005736501E-2</v>
      </c>
      <c r="K20" s="14">
        <v>7.0533946711384896E-2</v>
      </c>
      <c r="L20" s="14">
        <v>5.0319360273121699E-2</v>
      </c>
      <c r="M20" s="14"/>
      <c r="N20" s="14">
        <v>8.3841789879156498E-2</v>
      </c>
      <c r="O20" s="14">
        <v>7.0865254261697902E-2</v>
      </c>
      <c r="P20" s="14">
        <v>9.9186110944133904E-2</v>
      </c>
      <c r="Q20" s="14">
        <v>8.2361512683118698E-2</v>
      </c>
      <c r="R20" s="14"/>
      <c r="S20" s="14">
        <v>0.10752359683297801</v>
      </c>
      <c r="T20" s="14">
        <v>9.5176303690306496E-2</v>
      </c>
      <c r="U20" s="14">
        <v>8.1275786301527098E-2</v>
      </c>
      <c r="V20" s="14">
        <v>0.14543481400633099</v>
      </c>
      <c r="W20" s="14">
        <v>0.100590926783062</v>
      </c>
      <c r="X20" s="14">
        <v>8.3525751737539497E-2</v>
      </c>
      <c r="Y20" s="14">
        <v>7.4545727824922803E-2</v>
      </c>
      <c r="Z20" s="14">
        <v>0.11998083932717001</v>
      </c>
      <c r="AA20" s="14">
        <v>7.5408869328611294E-2</v>
      </c>
      <c r="AB20" s="14">
        <v>1.9956045417685801E-2</v>
      </c>
      <c r="AC20" s="14">
        <v>0</v>
      </c>
      <c r="AD20" s="14">
        <v>6.2492560510239901E-2</v>
      </c>
      <c r="AE20" s="14"/>
      <c r="AF20" s="14">
        <v>9.1196194964747707E-2</v>
      </c>
      <c r="AG20" s="14">
        <v>6.2864487011098494E-2</v>
      </c>
      <c r="AH20" s="14">
        <v>9.0526848173969499E-2</v>
      </c>
      <c r="AI20" s="14"/>
      <c r="AJ20" s="14">
        <v>7.6009973534730504E-2</v>
      </c>
      <c r="AK20" s="14">
        <v>8.3232972189420801E-2</v>
      </c>
      <c r="AL20" s="14">
        <v>0.100915101536928</v>
      </c>
      <c r="AM20" s="14"/>
      <c r="AN20" s="14">
        <v>7.2734140284975796E-2</v>
      </c>
      <c r="AO20" s="14">
        <v>8.3260497266921002E-2</v>
      </c>
      <c r="AP20" s="14">
        <v>0.106761017310706</v>
      </c>
      <c r="AQ20" s="14">
        <v>0.10646761316433399</v>
      </c>
      <c r="AR20" s="14">
        <v>0.32864915046842602</v>
      </c>
    </row>
    <row r="21" spans="2:44">
      <c r="B21" s="15" t="s">
        <v>260</v>
      </c>
      <c r="C21" s="14">
        <v>8.1190782464486397E-2</v>
      </c>
      <c r="D21" s="14">
        <v>9.7126074741856E-2</v>
      </c>
      <c r="E21" s="14">
        <v>6.5914542613811203E-2</v>
      </c>
      <c r="F21" s="14"/>
      <c r="G21" s="14">
        <v>9.9886416831120595E-2</v>
      </c>
      <c r="H21" s="14">
        <v>8.0567103675038707E-2</v>
      </c>
      <c r="I21" s="14">
        <v>8.1434448776728799E-2</v>
      </c>
      <c r="J21" s="14">
        <v>7.4832992436778697E-2</v>
      </c>
      <c r="K21" s="14">
        <v>8.3742475915461703E-2</v>
      </c>
      <c r="L21" s="14">
        <v>7.1578851397136004E-2</v>
      </c>
      <c r="M21" s="14"/>
      <c r="N21" s="14">
        <v>0.115050973763425</v>
      </c>
      <c r="O21" s="14">
        <v>6.8864168326808403E-2</v>
      </c>
      <c r="P21" s="14">
        <v>5.02711439853568E-2</v>
      </c>
      <c r="Q21" s="14">
        <v>8.5695553177319E-2</v>
      </c>
      <c r="R21" s="14"/>
      <c r="S21" s="14">
        <v>0.11816965197167199</v>
      </c>
      <c r="T21" s="14">
        <v>7.8688696797886801E-2</v>
      </c>
      <c r="U21" s="14">
        <v>6.2219294267100399E-2</v>
      </c>
      <c r="V21" s="14">
        <v>0.108365591559115</v>
      </c>
      <c r="W21" s="14">
        <v>0.110084458999479</v>
      </c>
      <c r="X21" s="14">
        <v>0.12365639524896201</v>
      </c>
      <c r="Y21" s="14">
        <v>5.7152243098839497E-2</v>
      </c>
      <c r="Z21" s="14">
        <v>1.9684567651380502E-2</v>
      </c>
      <c r="AA21" s="14">
        <v>7.5713331537507797E-2</v>
      </c>
      <c r="AB21" s="14">
        <v>5.2236342802467702E-2</v>
      </c>
      <c r="AC21" s="14">
        <v>5.2869730411457302E-2</v>
      </c>
      <c r="AD21" s="14">
        <v>0</v>
      </c>
      <c r="AE21" s="14"/>
      <c r="AF21" s="14">
        <v>7.9029224919255001E-2</v>
      </c>
      <c r="AG21" s="14">
        <v>9.8101597271311403E-2</v>
      </c>
      <c r="AH21" s="14">
        <v>5.9154737654319098E-2</v>
      </c>
      <c r="AI21" s="14"/>
      <c r="AJ21" s="14">
        <v>0.13900176333380601</v>
      </c>
      <c r="AK21" s="14">
        <v>8.8890615353325597E-2</v>
      </c>
      <c r="AL21" s="14">
        <v>6.7247548002062396E-2</v>
      </c>
      <c r="AM21" s="14"/>
      <c r="AN21" s="14">
        <v>7.03186981642311E-2</v>
      </c>
      <c r="AO21" s="14">
        <v>6.2705655747641295E-2</v>
      </c>
      <c r="AP21" s="14">
        <v>0.113351250684825</v>
      </c>
      <c r="AQ21" s="14">
        <v>8.8299746763619499E-2</v>
      </c>
      <c r="AR21" s="14">
        <v>0.178140901470002</v>
      </c>
    </row>
    <row r="22" spans="2:44">
      <c r="B22" s="15" t="s">
        <v>129</v>
      </c>
      <c r="C22" s="14">
        <v>6.8149060551812801E-2</v>
      </c>
      <c r="D22" s="14">
        <v>6.7340066409002405E-2</v>
      </c>
      <c r="E22" s="14">
        <v>6.6868631697820799E-2</v>
      </c>
      <c r="F22" s="14"/>
      <c r="G22" s="14">
        <v>6.2905186639796301E-2</v>
      </c>
      <c r="H22" s="14">
        <v>5.4823572272360101E-2</v>
      </c>
      <c r="I22" s="14">
        <v>0.10062645251491301</v>
      </c>
      <c r="J22" s="14">
        <v>5.5904188065389097E-2</v>
      </c>
      <c r="K22" s="14">
        <v>5.7583505397569901E-2</v>
      </c>
      <c r="L22" s="14">
        <v>7.8973426544456202E-2</v>
      </c>
      <c r="M22" s="14"/>
      <c r="N22" s="14">
        <v>5.5793399400852602E-2</v>
      </c>
      <c r="O22" s="14">
        <v>6.08986858081123E-2</v>
      </c>
      <c r="P22" s="14">
        <v>5.6272638175813003E-2</v>
      </c>
      <c r="Q22" s="14">
        <v>0.101874095394964</v>
      </c>
      <c r="R22" s="14"/>
      <c r="S22" s="14">
        <v>5.3703376980782799E-2</v>
      </c>
      <c r="T22" s="14">
        <v>2.2012563301727701E-2</v>
      </c>
      <c r="U22" s="14">
        <v>0.11623332437622901</v>
      </c>
      <c r="V22" s="14">
        <v>5.2620933010705501E-2</v>
      </c>
      <c r="W22" s="14">
        <v>7.6221539772983696E-2</v>
      </c>
      <c r="X22" s="14">
        <v>7.2588068264150304E-2</v>
      </c>
      <c r="Y22" s="14">
        <v>9.2236134114755702E-2</v>
      </c>
      <c r="Z22" s="14">
        <v>7.4206970852571399E-2</v>
      </c>
      <c r="AA22" s="14">
        <v>6.0141133699657699E-2</v>
      </c>
      <c r="AB22" s="14">
        <v>0.124067059201401</v>
      </c>
      <c r="AC22" s="14">
        <v>4.5322100379055201E-2</v>
      </c>
      <c r="AD22" s="14">
        <v>6.2492560510239901E-2</v>
      </c>
      <c r="AE22" s="14"/>
      <c r="AF22" s="14">
        <v>4.7462027887538699E-2</v>
      </c>
      <c r="AG22" s="14">
        <v>6.3542297135628895E-2</v>
      </c>
      <c r="AH22" s="14">
        <v>0.11697744809633299</v>
      </c>
      <c r="AI22" s="14"/>
      <c r="AJ22" s="14">
        <v>4.4249346487737901E-2</v>
      </c>
      <c r="AK22" s="14">
        <v>3.67408367879574E-2</v>
      </c>
      <c r="AL22" s="14">
        <v>3.1782377309648398E-2</v>
      </c>
      <c r="AM22" s="14"/>
      <c r="AN22" s="14">
        <v>9.7165084230937795E-2</v>
      </c>
      <c r="AO22" s="14">
        <v>6.0471487822887297E-2</v>
      </c>
      <c r="AP22" s="14">
        <v>2.5391515502710099E-2</v>
      </c>
      <c r="AQ22" s="14">
        <v>7.6008372719690104E-2</v>
      </c>
      <c r="AR22" s="14">
        <v>0</v>
      </c>
    </row>
    <row r="23" spans="2:44">
      <c r="B23" s="15" t="s">
        <v>261</v>
      </c>
      <c r="C23" s="14">
        <v>6.1277022137139397E-2</v>
      </c>
      <c r="D23" s="14">
        <v>6.3396168605060102E-2</v>
      </c>
      <c r="E23" s="14">
        <v>5.9357389249228898E-2</v>
      </c>
      <c r="F23" s="14"/>
      <c r="G23" s="14">
        <v>0.128700985078924</v>
      </c>
      <c r="H23" s="14">
        <v>4.5454582419714902E-2</v>
      </c>
      <c r="I23" s="14">
        <v>5.20188358535843E-2</v>
      </c>
      <c r="J23" s="14">
        <v>5.7204044853201401E-2</v>
      </c>
      <c r="K23" s="14">
        <v>6.4019757127082494E-2</v>
      </c>
      <c r="L23" s="14">
        <v>3.2444427987273698E-2</v>
      </c>
      <c r="M23" s="14"/>
      <c r="N23" s="14">
        <v>6.9918854101426703E-2</v>
      </c>
      <c r="O23" s="14">
        <v>4.2362293261653403E-2</v>
      </c>
      <c r="P23" s="14">
        <v>5.4460848006528902E-2</v>
      </c>
      <c r="Q23" s="14">
        <v>7.1060518738763997E-2</v>
      </c>
      <c r="R23" s="14"/>
      <c r="S23" s="14">
        <v>8.3803686734183994E-2</v>
      </c>
      <c r="T23" s="14">
        <v>6.9265958717289203E-2</v>
      </c>
      <c r="U23" s="14">
        <v>7.1190944639385301E-2</v>
      </c>
      <c r="V23" s="14">
        <v>6.9054516439667701E-2</v>
      </c>
      <c r="W23" s="14">
        <v>3.9350463943767802E-2</v>
      </c>
      <c r="X23" s="14">
        <v>4.1171632270468599E-2</v>
      </c>
      <c r="Y23" s="14">
        <v>4.9637824930309403E-2</v>
      </c>
      <c r="Z23" s="14">
        <v>5.8897398627532301E-2</v>
      </c>
      <c r="AA23" s="14">
        <v>7.6059690268452496E-2</v>
      </c>
      <c r="AB23" s="14">
        <v>4.7981326223348802E-2</v>
      </c>
      <c r="AC23" s="14">
        <v>2.2118212290233401E-2</v>
      </c>
      <c r="AD23" s="14">
        <v>5.2227910250888597E-2</v>
      </c>
      <c r="AE23" s="14"/>
      <c r="AF23" s="14">
        <v>4.3638244819732101E-2</v>
      </c>
      <c r="AG23" s="14">
        <v>5.15780923422419E-2</v>
      </c>
      <c r="AH23" s="14">
        <v>8.7776551622938404E-2</v>
      </c>
      <c r="AI23" s="14"/>
      <c r="AJ23" s="14">
        <v>3.34378966187567E-2</v>
      </c>
      <c r="AK23" s="14">
        <v>6.2944987210563602E-2</v>
      </c>
      <c r="AL23" s="14">
        <v>5.8773221735493202E-2</v>
      </c>
      <c r="AM23" s="14"/>
      <c r="AN23" s="14">
        <v>5.5885422094091003E-2</v>
      </c>
      <c r="AO23" s="14">
        <v>4.1054413555698402E-2</v>
      </c>
      <c r="AP23" s="14">
        <v>8.8442023517368504E-2</v>
      </c>
      <c r="AQ23" s="14">
        <v>6.30795977308342E-2</v>
      </c>
      <c r="AR23" s="14">
        <v>0.35038300710798598</v>
      </c>
    </row>
    <row r="24" spans="2:44">
      <c r="B24" s="15" t="s">
        <v>262</v>
      </c>
      <c r="C24" s="23">
        <v>4.2698603694325897E-2</v>
      </c>
      <c r="D24" s="23">
        <v>4.0868415929547097E-2</v>
      </c>
      <c r="E24" s="23">
        <v>4.4568389036668703E-2</v>
      </c>
      <c r="F24" s="23"/>
      <c r="G24" s="23">
        <v>2.4988242224703E-2</v>
      </c>
      <c r="H24" s="23">
        <v>4.6359974221560497E-2</v>
      </c>
      <c r="I24" s="23">
        <v>4.2254679053824497E-2</v>
      </c>
      <c r="J24" s="23">
        <v>3.8351104311763903E-2</v>
      </c>
      <c r="K24" s="23">
        <v>6.5457286225537606E-2</v>
      </c>
      <c r="L24" s="23">
        <v>4.1806920350030301E-2</v>
      </c>
      <c r="M24" s="23"/>
      <c r="N24" s="23">
        <v>4.0870831965471199E-2</v>
      </c>
      <c r="O24" s="23">
        <v>5.3664994383225702E-2</v>
      </c>
      <c r="P24" s="23">
        <v>1.32392723078689E-2</v>
      </c>
      <c r="Q24" s="23">
        <v>5.999195419199E-2</v>
      </c>
      <c r="R24" s="23"/>
      <c r="S24" s="23">
        <v>3.9626115915414199E-2</v>
      </c>
      <c r="T24" s="23">
        <v>5.2690949987393702E-2</v>
      </c>
      <c r="U24" s="23">
        <v>0</v>
      </c>
      <c r="V24" s="23">
        <v>0.119044824028328</v>
      </c>
      <c r="W24" s="23">
        <v>3.1145022698347E-2</v>
      </c>
      <c r="X24" s="23">
        <v>3.7564477676357198E-2</v>
      </c>
      <c r="Y24" s="23">
        <v>6.4191728088735897E-2</v>
      </c>
      <c r="Z24" s="23">
        <v>4.5834827146810302E-2</v>
      </c>
      <c r="AA24" s="23">
        <v>2.3583828213655199E-2</v>
      </c>
      <c r="AB24" s="23">
        <v>3.3992882601902502E-2</v>
      </c>
      <c r="AC24" s="23">
        <v>3.5550014207466403E-2</v>
      </c>
      <c r="AD24" s="23">
        <v>0</v>
      </c>
      <c r="AE24" s="23"/>
      <c r="AF24" s="23">
        <v>4.0846253495533301E-2</v>
      </c>
      <c r="AG24" s="23">
        <v>3.97952889028955E-2</v>
      </c>
      <c r="AH24" s="23">
        <v>5.56295685373921E-2</v>
      </c>
      <c r="AI24" s="23"/>
      <c r="AJ24" s="23">
        <v>3.5081625047344203E-2</v>
      </c>
      <c r="AK24" s="23">
        <v>3.8104891726543799E-2</v>
      </c>
      <c r="AL24" s="23">
        <v>2.3980857468065001E-2</v>
      </c>
      <c r="AM24" s="23"/>
      <c r="AN24" s="23">
        <v>4.7363004277022898E-2</v>
      </c>
      <c r="AO24" s="23">
        <v>5.3544364272605803E-2</v>
      </c>
      <c r="AP24" s="23">
        <v>4.0218297752357003E-2</v>
      </c>
      <c r="AQ24" s="23">
        <v>1.4891515908568201E-2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B2:AR3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280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281</v>
      </c>
      <c r="C9" s="14">
        <v>0.311342730436521</v>
      </c>
      <c r="D9" s="14">
        <v>0.29326189682900899</v>
      </c>
      <c r="E9" s="14">
        <v>0.32786985907531602</v>
      </c>
      <c r="F9" s="14"/>
      <c r="G9" s="14">
        <v>0.27032622407244999</v>
      </c>
      <c r="H9" s="14">
        <v>0.28739175904171299</v>
      </c>
      <c r="I9" s="14">
        <v>0.27651257332298301</v>
      </c>
      <c r="J9" s="14">
        <v>0.30145014086268301</v>
      </c>
      <c r="K9" s="14">
        <v>0.33750480345931</v>
      </c>
      <c r="L9" s="14">
        <v>0.37710763394031999</v>
      </c>
      <c r="M9" s="14"/>
      <c r="N9" s="14">
        <v>0.33092962043009999</v>
      </c>
      <c r="O9" s="14">
        <v>0.32729820828783601</v>
      </c>
      <c r="P9" s="14">
        <v>0.26779359348478998</v>
      </c>
      <c r="Q9" s="14">
        <v>0.31050229286568698</v>
      </c>
      <c r="R9" s="14"/>
      <c r="S9" s="14">
        <v>0.32388870207343901</v>
      </c>
      <c r="T9" s="14">
        <v>0.29105947979006203</v>
      </c>
      <c r="U9" s="14">
        <v>0.334560139126935</v>
      </c>
      <c r="V9" s="14">
        <v>0.345746596276582</v>
      </c>
      <c r="W9" s="14">
        <v>0.30308581531691797</v>
      </c>
      <c r="X9" s="14">
        <v>0.27229314675208199</v>
      </c>
      <c r="Y9" s="14">
        <v>0.29033813211801401</v>
      </c>
      <c r="Z9" s="14">
        <v>0.35013304554028502</v>
      </c>
      <c r="AA9" s="14">
        <v>0.30007261401630703</v>
      </c>
      <c r="AB9" s="14">
        <v>0.31134726599330698</v>
      </c>
      <c r="AC9" s="14">
        <v>0.33203761866902198</v>
      </c>
      <c r="AD9" s="14">
        <v>0.32323797710467</v>
      </c>
      <c r="AE9" s="14"/>
      <c r="AF9" s="14">
        <v>0.32083736183718498</v>
      </c>
      <c r="AG9" s="14">
        <v>0.31740967343669302</v>
      </c>
      <c r="AH9" s="14">
        <v>0.29006165391388999</v>
      </c>
      <c r="AI9" s="14"/>
      <c r="AJ9" s="14">
        <v>0.30737683407350502</v>
      </c>
      <c r="AK9" s="14">
        <v>0.32028913111461099</v>
      </c>
      <c r="AL9" s="14">
        <v>0.361217242260224</v>
      </c>
      <c r="AM9" s="14"/>
      <c r="AN9" s="14">
        <v>0.29241726350839797</v>
      </c>
      <c r="AO9" s="14">
        <v>0.31630086356105502</v>
      </c>
      <c r="AP9" s="14">
        <v>0.33025194383921602</v>
      </c>
      <c r="AQ9" s="14">
        <v>0.31742500057547601</v>
      </c>
      <c r="AR9" s="14">
        <v>0.29798190183940398</v>
      </c>
    </row>
    <row r="10" spans="2:44" ht="43.5">
      <c r="B10" s="15" t="s">
        <v>282</v>
      </c>
      <c r="C10" s="14">
        <v>0.26987692140581399</v>
      </c>
      <c r="D10" s="14">
        <v>0.276490136624373</v>
      </c>
      <c r="E10" s="14">
        <v>0.26358740429822097</v>
      </c>
      <c r="F10" s="14"/>
      <c r="G10" s="14">
        <v>0.22561150339001401</v>
      </c>
      <c r="H10" s="14">
        <v>0.25545818066453102</v>
      </c>
      <c r="I10" s="14">
        <v>0.242276443164466</v>
      </c>
      <c r="J10" s="14">
        <v>0.26452232400547698</v>
      </c>
      <c r="K10" s="14">
        <v>0.26486196971547998</v>
      </c>
      <c r="L10" s="14">
        <v>0.341412567003198</v>
      </c>
      <c r="M10" s="14"/>
      <c r="N10" s="14">
        <v>0.29106672583529097</v>
      </c>
      <c r="O10" s="14">
        <v>0.27584541657027101</v>
      </c>
      <c r="P10" s="14">
        <v>0.26379830087759998</v>
      </c>
      <c r="Q10" s="14">
        <v>0.24578617575356601</v>
      </c>
      <c r="R10" s="14"/>
      <c r="S10" s="14">
        <v>0.2951386919633</v>
      </c>
      <c r="T10" s="14">
        <v>0.27493450879797798</v>
      </c>
      <c r="U10" s="14">
        <v>0.301079206840205</v>
      </c>
      <c r="V10" s="14">
        <v>0.26672513704898898</v>
      </c>
      <c r="W10" s="14">
        <v>0.264120831035554</v>
      </c>
      <c r="X10" s="14">
        <v>0.26138439669704899</v>
      </c>
      <c r="Y10" s="14">
        <v>0.23369719227861099</v>
      </c>
      <c r="Z10" s="14">
        <v>0.233709938734453</v>
      </c>
      <c r="AA10" s="14">
        <v>0.24688291854156899</v>
      </c>
      <c r="AB10" s="14">
        <v>0.27992495946386903</v>
      </c>
      <c r="AC10" s="14">
        <v>0.28465996136685201</v>
      </c>
      <c r="AD10" s="14">
        <v>0.26950521395843202</v>
      </c>
      <c r="AE10" s="14"/>
      <c r="AF10" s="14">
        <v>0.27379450150908602</v>
      </c>
      <c r="AG10" s="14">
        <v>0.289116760381255</v>
      </c>
      <c r="AH10" s="14">
        <v>0.243767507507925</v>
      </c>
      <c r="AI10" s="14"/>
      <c r="AJ10" s="14">
        <v>0.30177852262434401</v>
      </c>
      <c r="AK10" s="14">
        <v>0.26482755646964501</v>
      </c>
      <c r="AL10" s="14">
        <v>0.274154224095085</v>
      </c>
      <c r="AM10" s="14"/>
      <c r="AN10" s="14">
        <v>0.26715907290326502</v>
      </c>
      <c r="AO10" s="14">
        <v>0.240514506336647</v>
      </c>
      <c r="AP10" s="14">
        <v>0.29466683889044198</v>
      </c>
      <c r="AQ10" s="14">
        <v>0.25567658335620302</v>
      </c>
      <c r="AR10" s="14">
        <v>0.36182857347131903</v>
      </c>
    </row>
    <row r="11" spans="2:44" ht="29.1">
      <c r="B11" s="15" t="s">
        <v>283</v>
      </c>
      <c r="C11" s="14">
        <v>0.23663886126961101</v>
      </c>
      <c r="D11" s="14">
        <v>0.231886662443303</v>
      </c>
      <c r="E11" s="14">
        <v>0.24266572859413499</v>
      </c>
      <c r="F11" s="14"/>
      <c r="G11" s="14">
        <v>0.181984373265203</v>
      </c>
      <c r="H11" s="14">
        <v>0.213736623608658</v>
      </c>
      <c r="I11" s="14">
        <v>0.22335106967232499</v>
      </c>
      <c r="J11" s="14">
        <v>0.23568597932436899</v>
      </c>
      <c r="K11" s="14">
        <v>0.28020541712733998</v>
      </c>
      <c r="L11" s="14">
        <v>0.27424406976974097</v>
      </c>
      <c r="M11" s="14"/>
      <c r="N11" s="14">
        <v>0.23307504195345799</v>
      </c>
      <c r="O11" s="14">
        <v>0.242563378930954</v>
      </c>
      <c r="P11" s="14">
        <v>0.242098329636277</v>
      </c>
      <c r="Q11" s="14">
        <v>0.22931097893463001</v>
      </c>
      <c r="R11" s="14"/>
      <c r="S11" s="14">
        <v>0.24974902298621299</v>
      </c>
      <c r="T11" s="14">
        <v>0.23931754813449699</v>
      </c>
      <c r="U11" s="14">
        <v>0.23948852554386699</v>
      </c>
      <c r="V11" s="14">
        <v>0.275388486536218</v>
      </c>
      <c r="W11" s="14">
        <v>0.24928086508283101</v>
      </c>
      <c r="X11" s="14">
        <v>0.22838173407953699</v>
      </c>
      <c r="Y11" s="14">
        <v>0.201329160089011</v>
      </c>
      <c r="Z11" s="14">
        <v>0.215433748887122</v>
      </c>
      <c r="AA11" s="14">
        <v>0.230059437993449</v>
      </c>
      <c r="AB11" s="14">
        <v>0.22196963760817501</v>
      </c>
      <c r="AC11" s="14">
        <v>0.19953876473235499</v>
      </c>
      <c r="AD11" s="14">
        <v>0.28793718962445902</v>
      </c>
      <c r="AE11" s="14"/>
      <c r="AF11" s="14">
        <v>0.25018643638108701</v>
      </c>
      <c r="AG11" s="14">
        <v>0.248893470687959</v>
      </c>
      <c r="AH11" s="14">
        <v>0.20257275031724301</v>
      </c>
      <c r="AI11" s="14"/>
      <c r="AJ11" s="14">
        <v>0.23143602520911699</v>
      </c>
      <c r="AK11" s="14">
        <v>0.25257379919680201</v>
      </c>
      <c r="AL11" s="14">
        <v>0.25249427144796699</v>
      </c>
      <c r="AM11" s="14"/>
      <c r="AN11" s="14">
        <v>0.23728208507210899</v>
      </c>
      <c r="AO11" s="14">
        <v>0.22828499618529099</v>
      </c>
      <c r="AP11" s="14">
        <v>0.23538040689040099</v>
      </c>
      <c r="AQ11" s="14">
        <v>0.23920052556392901</v>
      </c>
      <c r="AR11" s="14">
        <v>0.29633982567274098</v>
      </c>
    </row>
    <row r="12" spans="2:44" ht="29.1">
      <c r="B12" s="15" t="s">
        <v>284</v>
      </c>
      <c r="C12" s="14">
        <v>0.21215609957044301</v>
      </c>
      <c r="D12" s="14">
        <v>0.22270233987381599</v>
      </c>
      <c r="E12" s="14">
        <v>0.201616167875459</v>
      </c>
      <c r="F12" s="14"/>
      <c r="G12" s="14">
        <v>0.209851281250892</v>
      </c>
      <c r="H12" s="14">
        <v>0.14972034904680501</v>
      </c>
      <c r="I12" s="14">
        <v>0.151889660988235</v>
      </c>
      <c r="J12" s="14">
        <v>0.21056706261168701</v>
      </c>
      <c r="K12" s="14">
        <v>0.21321876039559701</v>
      </c>
      <c r="L12" s="14">
        <v>0.31413536594747998</v>
      </c>
      <c r="M12" s="14"/>
      <c r="N12" s="14">
        <v>0.22934245690676799</v>
      </c>
      <c r="O12" s="14">
        <v>0.21213112561724901</v>
      </c>
      <c r="P12" s="14">
        <v>0.20221036104992299</v>
      </c>
      <c r="Q12" s="14">
        <v>0.201483891148343</v>
      </c>
      <c r="R12" s="14"/>
      <c r="S12" s="14">
        <v>0.19223245051705601</v>
      </c>
      <c r="T12" s="14">
        <v>0.23583373402008601</v>
      </c>
      <c r="U12" s="14">
        <v>0.18146289070018701</v>
      </c>
      <c r="V12" s="14">
        <v>0.22067080735592901</v>
      </c>
      <c r="W12" s="14">
        <v>0.25198577621830698</v>
      </c>
      <c r="X12" s="14">
        <v>0.182843950267917</v>
      </c>
      <c r="Y12" s="14">
        <v>0.20183954988372901</v>
      </c>
      <c r="Z12" s="14">
        <v>0.277862252029343</v>
      </c>
      <c r="AA12" s="14">
        <v>0.18709530533645199</v>
      </c>
      <c r="AB12" s="14">
        <v>0.22488697351445699</v>
      </c>
      <c r="AC12" s="14">
        <v>0.231283184174912</v>
      </c>
      <c r="AD12" s="14">
        <v>0.21536718305532501</v>
      </c>
      <c r="AE12" s="14"/>
      <c r="AF12" s="14">
        <v>0.235388616386041</v>
      </c>
      <c r="AG12" s="14">
        <v>0.21469427952831099</v>
      </c>
      <c r="AH12" s="14">
        <v>0.15940871247625599</v>
      </c>
      <c r="AI12" s="14"/>
      <c r="AJ12" s="14">
        <v>0.24914340791557599</v>
      </c>
      <c r="AK12" s="14">
        <v>0.20669047805589</v>
      </c>
      <c r="AL12" s="14">
        <v>0.17578560760598499</v>
      </c>
      <c r="AM12" s="14"/>
      <c r="AN12" s="14">
        <v>0.222851746550223</v>
      </c>
      <c r="AO12" s="14">
        <v>0.217701092231111</v>
      </c>
      <c r="AP12" s="14">
        <v>0.19953488294307201</v>
      </c>
      <c r="AQ12" s="14">
        <v>0.17780343711351099</v>
      </c>
      <c r="AR12" s="14">
        <v>0.22103564286043301</v>
      </c>
    </row>
    <row r="13" spans="2:44" ht="43.5">
      <c r="B13" s="15" t="s">
        <v>285</v>
      </c>
      <c r="C13" s="14">
        <v>0.20371215883604801</v>
      </c>
      <c r="D13" s="14">
        <v>0.209526131848076</v>
      </c>
      <c r="E13" s="14">
        <v>0.19923279926203299</v>
      </c>
      <c r="F13" s="14"/>
      <c r="G13" s="14">
        <v>0.14702430563871999</v>
      </c>
      <c r="H13" s="14">
        <v>0.15996086610330601</v>
      </c>
      <c r="I13" s="14">
        <v>0.18578836588651601</v>
      </c>
      <c r="J13" s="14">
        <v>0.17765047820416799</v>
      </c>
      <c r="K13" s="14">
        <v>0.246859536308626</v>
      </c>
      <c r="L13" s="14">
        <v>0.28409269777332002</v>
      </c>
      <c r="M13" s="14"/>
      <c r="N13" s="14">
        <v>0.224708929547072</v>
      </c>
      <c r="O13" s="14">
        <v>0.20697822733412899</v>
      </c>
      <c r="P13" s="14">
        <v>0.200592637069782</v>
      </c>
      <c r="Q13" s="14">
        <v>0.18215337512779101</v>
      </c>
      <c r="R13" s="14"/>
      <c r="S13" s="14">
        <v>0.20540708857426501</v>
      </c>
      <c r="T13" s="14">
        <v>0.22922568621446099</v>
      </c>
      <c r="U13" s="14">
        <v>0.17649054955081001</v>
      </c>
      <c r="V13" s="14">
        <v>0.234862291269885</v>
      </c>
      <c r="W13" s="14">
        <v>0.18615903877284201</v>
      </c>
      <c r="X13" s="14">
        <v>0.166857945009876</v>
      </c>
      <c r="Y13" s="14">
        <v>0.19707362046445601</v>
      </c>
      <c r="Z13" s="14">
        <v>0.21255035187810301</v>
      </c>
      <c r="AA13" s="14">
        <v>0.20050264638182</v>
      </c>
      <c r="AB13" s="14">
        <v>0.22266665135008201</v>
      </c>
      <c r="AC13" s="14">
        <v>0.17395123200153401</v>
      </c>
      <c r="AD13" s="14">
        <v>0.226471530740428</v>
      </c>
      <c r="AE13" s="14"/>
      <c r="AF13" s="14">
        <v>0.22457222227798901</v>
      </c>
      <c r="AG13" s="14">
        <v>0.21249121433373799</v>
      </c>
      <c r="AH13" s="14">
        <v>0.16289844870909201</v>
      </c>
      <c r="AI13" s="14"/>
      <c r="AJ13" s="14">
        <v>0.25153116703759199</v>
      </c>
      <c r="AK13" s="14">
        <v>0.20818419172172101</v>
      </c>
      <c r="AL13" s="14">
        <v>0.17070094892000001</v>
      </c>
      <c r="AM13" s="14"/>
      <c r="AN13" s="14">
        <v>0.21346300504518401</v>
      </c>
      <c r="AO13" s="14">
        <v>0.18802793083878799</v>
      </c>
      <c r="AP13" s="14">
        <v>0.20694750735131701</v>
      </c>
      <c r="AQ13" s="14">
        <v>0.18534960317483201</v>
      </c>
      <c r="AR13" s="14">
        <v>0.23255409648254699</v>
      </c>
    </row>
    <row r="14" spans="2:44" ht="29.1">
      <c r="B14" s="15" t="s">
        <v>286</v>
      </c>
      <c r="C14" s="14">
        <v>0.190050432189805</v>
      </c>
      <c r="D14" s="14">
        <v>0.18968270011000701</v>
      </c>
      <c r="E14" s="14">
        <v>0.19108309217654501</v>
      </c>
      <c r="F14" s="14"/>
      <c r="G14" s="14">
        <v>0.15575354583672199</v>
      </c>
      <c r="H14" s="14">
        <v>0.172135310916575</v>
      </c>
      <c r="I14" s="14">
        <v>0.198662489532521</v>
      </c>
      <c r="J14" s="14">
        <v>0.176408926221399</v>
      </c>
      <c r="K14" s="14">
        <v>0.195439615570873</v>
      </c>
      <c r="L14" s="14">
        <v>0.228074304350038</v>
      </c>
      <c r="M14" s="14"/>
      <c r="N14" s="14">
        <v>0.18552010774848501</v>
      </c>
      <c r="O14" s="14">
        <v>0.19979425433738701</v>
      </c>
      <c r="P14" s="14">
        <v>0.19830907477867701</v>
      </c>
      <c r="Q14" s="14">
        <v>0.17527381553933699</v>
      </c>
      <c r="R14" s="14"/>
      <c r="S14" s="14">
        <v>0.18931200182163099</v>
      </c>
      <c r="T14" s="14">
        <v>0.20151003929271699</v>
      </c>
      <c r="U14" s="14">
        <v>0.14662955565116301</v>
      </c>
      <c r="V14" s="14">
        <v>0.177706296392935</v>
      </c>
      <c r="W14" s="14">
        <v>0.185842847378936</v>
      </c>
      <c r="X14" s="14">
        <v>0.199973695118735</v>
      </c>
      <c r="Y14" s="14">
        <v>0.187385711854481</v>
      </c>
      <c r="Z14" s="14">
        <v>0.18957367576927001</v>
      </c>
      <c r="AA14" s="14">
        <v>0.19985577318082501</v>
      </c>
      <c r="AB14" s="14">
        <v>0.19646427128000901</v>
      </c>
      <c r="AC14" s="14">
        <v>0.21151402520894499</v>
      </c>
      <c r="AD14" s="14">
        <v>0.19332147031112401</v>
      </c>
      <c r="AE14" s="14"/>
      <c r="AF14" s="14">
        <v>0.207758915292382</v>
      </c>
      <c r="AG14" s="14">
        <v>0.197215444479131</v>
      </c>
      <c r="AH14" s="14">
        <v>0.153963165252721</v>
      </c>
      <c r="AI14" s="14"/>
      <c r="AJ14" s="14">
        <v>0.198405362006188</v>
      </c>
      <c r="AK14" s="14">
        <v>0.20718426094999901</v>
      </c>
      <c r="AL14" s="14">
        <v>0.22745408072362</v>
      </c>
      <c r="AM14" s="14"/>
      <c r="AN14" s="14">
        <v>0.19111992354587701</v>
      </c>
      <c r="AO14" s="14">
        <v>0.170873120685129</v>
      </c>
      <c r="AP14" s="14">
        <v>0.204141225889414</v>
      </c>
      <c r="AQ14" s="14">
        <v>0.192109643261202</v>
      </c>
      <c r="AR14" s="14">
        <v>0.17115567202652701</v>
      </c>
    </row>
    <row r="15" spans="2:44" ht="29.1">
      <c r="B15" s="15" t="s">
        <v>287</v>
      </c>
      <c r="C15" s="14">
        <v>0.17368141888609701</v>
      </c>
      <c r="D15" s="14">
        <v>0.15251952516152101</v>
      </c>
      <c r="E15" s="14">
        <v>0.19477791779342599</v>
      </c>
      <c r="F15" s="14"/>
      <c r="G15" s="14">
        <v>0.15130921447718801</v>
      </c>
      <c r="H15" s="14">
        <v>0.199266817693041</v>
      </c>
      <c r="I15" s="14">
        <v>0.19338864929227501</v>
      </c>
      <c r="J15" s="14">
        <v>0.15719231023058899</v>
      </c>
      <c r="K15" s="14">
        <v>0.17110015643830701</v>
      </c>
      <c r="L15" s="14">
        <v>0.166908995851313</v>
      </c>
      <c r="M15" s="14"/>
      <c r="N15" s="14">
        <v>0.17291432275670099</v>
      </c>
      <c r="O15" s="14">
        <v>0.174521706921762</v>
      </c>
      <c r="P15" s="14">
        <v>0.16868935758154199</v>
      </c>
      <c r="Q15" s="14">
        <v>0.17900419285629399</v>
      </c>
      <c r="R15" s="14"/>
      <c r="S15" s="14">
        <v>0.166773019716111</v>
      </c>
      <c r="T15" s="14">
        <v>0.18302531291282201</v>
      </c>
      <c r="U15" s="14">
        <v>0.13988096681919099</v>
      </c>
      <c r="V15" s="14">
        <v>0.153347441949786</v>
      </c>
      <c r="W15" s="14">
        <v>0.163637501699713</v>
      </c>
      <c r="X15" s="14">
        <v>0.221567539433453</v>
      </c>
      <c r="Y15" s="14">
        <v>0.171654332084928</v>
      </c>
      <c r="Z15" s="14">
        <v>0.108165988368884</v>
      </c>
      <c r="AA15" s="14">
        <v>0.18305301097611101</v>
      </c>
      <c r="AB15" s="14">
        <v>0.161535629735998</v>
      </c>
      <c r="AC15" s="14">
        <v>0.21247114720878599</v>
      </c>
      <c r="AD15" s="14">
        <v>0.22648807168028401</v>
      </c>
      <c r="AE15" s="14"/>
      <c r="AF15" s="14">
        <v>0.16970571737647899</v>
      </c>
      <c r="AG15" s="14">
        <v>0.180496625926994</v>
      </c>
      <c r="AH15" s="14">
        <v>0.188713471874143</v>
      </c>
      <c r="AI15" s="14"/>
      <c r="AJ15" s="14">
        <v>0.18572859316208001</v>
      </c>
      <c r="AK15" s="14">
        <v>0.176225081340148</v>
      </c>
      <c r="AL15" s="14">
        <v>0.15091033110964699</v>
      </c>
      <c r="AM15" s="14"/>
      <c r="AN15" s="14">
        <v>0.16537899877513501</v>
      </c>
      <c r="AO15" s="14">
        <v>0.15745911867926701</v>
      </c>
      <c r="AP15" s="14">
        <v>0.18494892800012799</v>
      </c>
      <c r="AQ15" s="14">
        <v>0.21053385996292701</v>
      </c>
      <c r="AR15" s="14">
        <v>0.18473280052556701</v>
      </c>
    </row>
    <row r="16" spans="2:44" ht="29.1">
      <c r="B16" s="15" t="s">
        <v>288</v>
      </c>
      <c r="C16" s="14">
        <v>0.154257163180576</v>
      </c>
      <c r="D16" s="14">
        <v>0.173655255479674</v>
      </c>
      <c r="E16" s="14">
        <v>0.13508835431240099</v>
      </c>
      <c r="F16" s="14"/>
      <c r="G16" s="14">
        <v>0.137259375289674</v>
      </c>
      <c r="H16" s="14">
        <v>0.14532932071271401</v>
      </c>
      <c r="I16" s="14">
        <v>0.150541535918577</v>
      </c>
      <c r="J16" s="14">
        <v>0.14997266500047499</v>
      </c>
      <c r="K16" s="14">
        <v>0.151332265623669</v>
      </c>
      <c r="L16" s="14">
        <v>0.18137562554872999</v>
      </c>
      <c r="M16" s="14"/>
      <c r="N16" s="14">
        <v>0.17207894370692001</v>
      </c>
      <c r="O16" s="14">
        <v>0.17886622826087001</v>
      </c>
      <c r="P16" s="14">
        <v>0.130316598750539</v>
      </c>
      <c r="Q16" s="14">
        <v>0.13003841319099599</v>
      </c>
      <c r="R16" s="14"/>
      <c r="S16" s="14">
        <v>0.168357325401571</v>
      </c>
      <c r="T16" s="14">
        <v>0.14776451106087801</v>
      </c>
      <c r="U16" s="14">
        <v>0.13363444191957799</v>
      </c>
      <c r="V16" s="14">
        <v>0.14909691624393201</v>
      </c>
      <c r="W16" s="14">
        <v>0.13805686523560901</v>
      </c>
      <c r="X16" s="14">
        <v>0.13955014448584899</v>
      </c>
      <c r="Y16" s="14">
        <v>0.13331709265956701</v>
      </c>
      <c r="Z16" s="14">
        <v>0.145506937853254</v>
      </c>
      <c r="AA16" s="14">
        <v>0.15999490898187099</v>
      </c>
      <c r="AB16" s="14">
        <v>0.18241077772954301</v>
      </c>
      <c r="AC16" s="14">
        <v>0.15725340994047801</v>
      </c>
      <c r="AD16" s="14">
        <v>0.22632492598267501</v>
      </c>
      <c r="AE16" s="14"/>
      <c r="AF16" s="14">
        <v>0.161225933536817</v>
      </c>
      <c r="AG16" s="14">
        <v>0.16367749605100301</v>
      </c>
      <c r="AH16" s="14">
        <v>0.11802579474748399</v>
      </c>
      <c r="AI16" s="14"/>
      <c r="AJ16" s="14">
        <v>0.18743300766197901</v>
      </c>
      <c r="AK16" s="14">
        <v>0.15150895821381</v>
      </c>
      <c r="AL16" s="14">
        <v>0.202680540555882</v>
      </c>
      <c r="AM16" s="14"/>
      <c r="AN16" s="14">
        <v>0.123394962123685</v>
      </c>
      <c r="AO16" s="14">
        <v>0.132883978069431</v>
      </c>
      <c r="AP16" s="14">
        <v>0.18698823429880199</v>
      </c>
      <c r="AQ16" s="14">
        <v>0.18559334788843801</v>
      </c>
      <c r="AR16" s="14">
        <v>0.16949326054087399</v>
      </c>
    </row>
    <row r="17" spans="2:44" ht="29.1">
      <c r="B17" s="15" t="s">
        <v>289</v>
      </c>
      <c r="C17" s="14">
        <v>0.150828384525932</v>
      </c>
      <c r="D17" s="14">
        <v>0.15517944957743901</v>
      </c>
      <c r="E17" s="14">
        <v>0.14700971311602101</v>
      </c>
      <c r="F17" s="14"/>
      <c r="G17" s="14">
        <v>0.18000204859312999</v>
      </c>
      <c r="H17" s="14">
        <v>0.14542500968231001</v>
      </c>
      <c r="I17" s="14">
        <v>0.123389154178842</v>
      </c>
      <c r="J17" s="14">
        <v>0.141785772336086</v>
      </c>
      <c r="K17" s="14">
        <v>0.13897033193806599</v>
      </c>
      <c r="L17" s="14">
        <v>0.17328618374824201</v>
      </c>
      <c r="M17" s="14"/>
      <c r="N17" s="14">
        <v>0.185260049186278</v>
      </c>
      <c r="O17" s="14">
        <v>0.17060162324186101</v>
      </c>
      <c r="P17" s="14">
        <v>0.13771915422999501</v>
      </c>
      <c r="Q17" s="14">
        <v>0.105267446917685</v>
      </c>
      <c r="R17" s="14"/>
      <c r="S17" s="14">
        <v>0.157162516511308</v>
      </c>
      <c r="T17" s="14">
        <v>0.14970657144091901</v>
      </c>
      <c r="U17" s="14">
        <v>0.176171607393485</v>
      </c>
      <c r="V17" s="14">
        <v>0.140736904064999</v>
      </c>
      <c r="W17" s="14">
        <v>0.16693085610859201</v>
      </c>
      <c r="X17" s="14">
        <v>0.14934929346466799</v>
      </c>
      <c r="Y17" s="14">
        <v>0.13889036846957201</v>
      </c>
      <c r="Z17" s="14">
        <v>8.7398703279846501E-2</v>
      </c>
      <c r="AA17" s="14">
        <v>0.155004249191938</v>
      </c>
      <c r="AB17" s="14">
        <v>0.16655314281214001</v>
      </c>
      <c r="AC17" s="14">
        <v>0.113633061478098</v>
      </c>
      <c r="AD17" s="14">
        <v>0.17174560988899101</v>
      </c>
      <c r="AE17" s="14"/>
      <c r="AF17" s="14">
        <v>0.14782055426787399</v>
      </c>
      <c r="AG17" s="14">
        <v>0.15422453144918299</v>
      </c>
      <c r="AH17" s="14">
        <v>0.139026667968498</v>
      </c>
      <c r="AI17" s="14"/>
      <c r="AJ17" s="14">
        <v>0.156649377971498</v>
      </c>
      <c r="AK17" s="14">
        <v>0.157850362962587</v>
      </c>
      <c r="AL17" s="14">
        <v>0.17149607335488601</v>
      </c>
      <c r="AM17" s="14"/>
      <c r="AN17" s="14">
        <v>0.116513763780885</v>
      </c>
      <c r="AO17" s="14">
        <v>0.149431664744065</v>
      </c>
      <c r="AP17" s="14">
        <v>0.172460888929821</v>
      </c>
      <c r="AQ17" s="14">
        <v>0.20507960143531401</v>
      </c>
      <c r="AR17" s="14">
        <v>0.244835490690997</v>
      </c>
    </row>
    <row r="18" spans="2:44" ht="29.1">
      <c r="B18" s="15" t="s">
        <v>290</v>
      </c>
      <c r="C18" s="14">
        <v>0.13167950453435301</v>
      </c>
      <c r="D18" s="14">
        <v>0.151091890044215</v>
      </c>
      <c r="E18" s="14">
        <v>0.112606579259429</v>
      </c>
      <c r="F18" s="14"/>
      <c r="G18" s="14">
        <v>0.117829715428674</v>
      </c>
      <c r="H18" s="14">
        <v>0.126212859102729</v>
      </c>
      <c r="I18" s="14">
        <v>0.14250095595649601</v>
      </c>
      <c r="J18" s="14">
        <v>0.130131063642627</v>
      </c>
      <c r="K18" s="14">
        <v>0.12242483380696299</v>
      </c>
      <c r="L18" s="14">
        <v>0.14408295730653201</v>
      </c>
      <c r="M18" s="14"/>
      <c r="N18" s="14">
        <v>0.142915793764199</v>
      </c>
      <c r="O18" s="14">
        <v>0.14145323848131799</v>
      </c>
      <c r="P18" s="14">
        <v>0.13153301135293399</v>
      </c>
      <c r="Q18" s="14">
        <v>0.105459595354521</v>
      </c>
      <c r="R18" s="14"/>
      <c r="S18" s="14">
        <v>0.15870080402877401</v>
      </c>
      <c r="T18" s="14">
        <v>0.147924118649573</v>
      </c>
      <c r="U18" s="14">
        <v>0.111398775978304</v>
      </c>
      <c r="V18" s="14">
        <v>0.13026727783150599</v>
      </c>
      <c r="W18" s="14">
        <v>0.10399836112569</v>
      </c>
      <c r="X18" s="14">
        <v>0.12329903193670499</v>
      </c>
      <c r="Y18" s="14">
        <v>0.107402713909324</v>
      </c>
      <c r="Z18" s="14">
        <v>0.14693863086285699</v>
      </c>
      <c r="AA18" s="14">
        <v>0.12318199787532701</v>
      </c>
      <c r="AB18" s="14">
        <v>0.142227645830628</v>
      </c>
      <c r="AC18" s="14">
        <v>0.11217126194928</v>
      </c>
      <c r="AD18" s="14">
        <v>0.159932817441438</v>
      </c>
      <c r="AE18" s="14"/>
      <c r="AF18" s="14">
        <v>0.13263180220010801</v>
      </c>
      <c r="AG18" s="14">
        <v>0.140115951360332</v>
      </c>
      <c r="AH18" s="14">
        <v>0.117811598371706</v>
      </c>
      <c r="AI18" s="14"/>
      <c r="AJ18" s="14">
        <v>0.15460870138889801</v>
      </c>
      <c r="AK18" s="14">
        <v>0.13309782371622</v>
      </c>
      <c r="AL18" s="14">
        <v>0.18918449152797201</v>
      </c>
      <c r="AM18" s="14"/>
      <c r="AN18" s="14">
        <v>9.9133373408101702E-2</v>
      </c>
      <c r="AO18" s="14">
        <v>0.13517811060072499</v>
      </c>
      <c r="AP18" s="14">
        <v>0.14064893819000501</v>
      </c>
      <c r="AQ18" s="14">
        <v>0.168172309922859</v>
      </c>
      <c r="AR18" s="14">
        <v>0.20059366301738699</v>
      </c>
    </row>
    <row r="19" spans="2:44" ht="29.1">
      <c r="B19" s="15" t="s">
        <v>291</v>
      </c>
      <c r="C19" s="14">
        <v>0.12539386307949299</v>
      </c>
      <c r="D19" s="14">
        <v>0.143236941741157</v>
      </c>
      <c r="E19" s="14">
        <v>0.107743256131411</v>
      </c>
      <c r="F19" s="14"/>
      <c r="G19" s="14">
        <v>0.13170146227818599</v>
      </c>
      <c r="H19" s="14">
        <v>0.123443485142533</v>
      </c>
      <c r="I19" s="14">
        <v>0.13759751039948201</v>
      </c>
      <c r="J19" s="14">
        <v>0.12338240667825499</v>
      </c>
      <c r="K19" s="14">
        <v>8.9761746446532301E-2</v>
      </c>
      <c r="L19" s="14">
        <v>0.138384314408313</v>
      </c>
      <c r="M19" s="14"/>
      <c r="N19" s="14">
        <v>0.123515460541786</v>
      </c>
      <c r="O19" s="14">
        <v>0.124291091364816</v>
      </c>
      <c r="P19" s="14">
        <v>0.13440157593348701</v>
      </c>
      <c r="Q19" s="14">
        <v>0.118006397234958</v>
      </c>
      <c r="R19" s="14"/>
      <c r="S19" s="14">
        <v>9.81690097447558E-2</v>
      </c>
      <c r="T19" s="14">
        <v>0.11783795211280799</v>
      </c>
      <c r="U19" s="14">
        <v>0.123435424753957</v>
      </c>
      <c r="V19" s="14">
        <v>0.119108175277895</v>
      </c>
      <c r="W19" s="14">
        <v>0.12300603012734899</v>
      </c>
      <c r="X19" s="14">
        <v>0.117417656729251</v>
      </c>
      <c r="Y19" s="14">
        <v>0.12065462277007</v>
      </c>
      <c r="Z19" s="14">
        <v>0.13205396962426</v>
      </c>
      <c r="AA19" s="14">
        <v>0.14598078253612301</v>
      </c>
      <c r="AB19" s="14">
        <v>0.16169609456310699</v>
      </c>
      <c r="AC19" s="14">
        <v>0.107667699810058</v>
      </c>
      <c r="AD19" s="14">
        <v>0.18786973433624499</v>
      </c>
      <c r="AE19" s="14"/>
      <c r="AF19" s="14">
        <v>0.12942155186776899</v>
      </c>
      <c r="AG19" s="14">
        <v>0.121346534694919</v>
      </c>
      <c r="AH19" s="14">
        <v>0.126698228009887</v>
      </c>
      <c r="AI19" s="14"/>
      <c r="AJ19" s="14">
        <v>0.13867431311103301</v>
      </c>
      <c r="AK19" s="14">
        <v>0.13260749826852899</v>
      </c>
      <c r="AL19" s="14">
        <v>0.13135333791197101</v>
      </c>
      <c r="AM19" s="14"/>
      <c r="AN19" s="14">
        <v>0.11953767168803101</v>
      </c>
      <c r="AO19" s="14">
        <v>0.11474691796327401</v>
      </c>
      <c r="AP19" s="14">
        <v>0.137951837146951</v>
      </c>
      <c r="AQ19" s="14">
        <v>0.12724504555609001</v>
      </c>
      <c r="AR19" s="14">
        <v>0.25208930546140801</v>
      </c>
    </row>
    <row r="20" spans="2:44" ht="43.5">
      <c r="B20" s="15" t="s">
        <v>292</v>
      </c>
      <c r="C20" s="14">
        <v>9.6989045166901197E-2</v>
      </c>
      <c r="D20" s="14">
        <v>0.111036013521563</v>
      </c>
      <c r="E20" s="14">
        <v>8.2356492649854798E-2</v>
      </c>
      <c r="F20" s="14"/>
      <c r="G20" s="14">
        <v>0.114634497713771</v>
      </c>
      <c r="H20" s="14">
        <v>0.11724586108932999</v>
      </c>
      <c r="I20" s="14">
        <v>9.2524586936794703E-2</v>
      </c>
      <c r="J20" s="14">
        <v>8.1799089528484303E-2</v>
      </c>
      <c r="K20" s="14">
        <v>7.1859940476134698E-2</v>
      </c>
      <c r="L20" s="14">
        <v>0.101477685041129</v>
      </c>
      <c r="M20" s="14"/>
      <c r="N20" s="14">
        <v>0.124954137815392</v>
      </c>
      <c r="O20" s="14">
        <v>0.105035224561795</v>
      </c>
      <c r="P20" s="14">
        <v>8.8755566949591094E-2</v>
      </c>
      <c r="Q20" s="14">
        <v>6.6678876213384905E-2</v>
      </c>
      <c r="R20" s="14"/>
      <c r="S20" s="14">
        <v>0.114881645122379</v>
      </c>
      <c r="T20" s="14">
        <v>9.6809598019686596E-2</v>
      </c>
      <c r="U20" s="14">
        <v>9.2163843100388498E-2</v>
      </c>
      <c r="V20" s="14">
        <v>9.1551922773706093E-2</v>
      </c>
      <c r="W20" s="14">
        <v>0.102714405199238</v>
      </c>
      <c r="X20" s="14">
        <v>0.11121946337701701</v>
      </c>
      <c r="Y20" s="14">
        <v>6.5248272782148203E-2</v>
      </c>
      <c r="Z20" s="14">
        <v>7.73855698610523E-2</v>
      </c>
      <c r="AA20" s="14">
        <v>0.107052228438313</v>
      </c>
      <c r="AB20" s="14">
        <v>8.0337977538255098E-2</v>
      </c>
      <c r="AC20" s="14">
        <v>6.6702333825656102E-2</v>
      </c>
      <c r="AD20" s="14">
        <v>0.16206995837702601</v>
      </c>
      <c r="AE20" s="14"/>
      <c r="AF20" s="14">
        <v>9.3433912769867705E-2</v>
      </c>
      <c r="AG20" s="14">
        <v>9.8958947098437E-2</v>
      </c>
      <c r="AH20" s="14">
        <v>9.8497346899681301E-2</v>
      </c>
      <c r="AI20" s="14"/>
      <c r="AJ20" s="14">
        <v>0.10739347922461</v>
      </c>
      <c r="AK20" s="14">
        <v>0.107437877511668</v>
      </c>
      <c r="AL20" s="14">
        <v>0.106760151314907</v>
      </c>
      <c r="AM20" s="14"/>
      <c r="AN20" s="14">
        <v>6.3762422856644504E-2</v>
      </c>
      <c r="AO20" s="14">
        <v>9.3743015034215907E-2</v>
      </c>
      <c r="AP20" s="14">
        <v>0.10372692993001401</v>
      </c>
      <c r="AQ20" s="14">
        <v>0.146062420458033</v>
      </c>
      <c r="AR20" s="14">
        <v>9.6667048975581094E-2</v>
      </c>
    </row>
    <row r="21" spans="2:44" ht="29.1">
      <c r="B21" s="15" t="s">
        <v>293</v>
      </c>
      <c r="C21" s="14">
        <v>9.0924465013402705E-2</v>
      </c>
      <c r="D21" s="14">
        <v>9.7172894390753203E-2</v>
      </c>
      <c r="E21" s="14">
        <v>8.3354521017591499E-2</v>
      </c>
      <c r="F21" s="14"/>
      <c r="G21" s="14">
        <v>7.5466575431529001E-2</v>
      </c>
      <c r="H21" s="14">
        <v>9.5379897924495499E-2</v>
      </c>
      <c r="I21" s="14">
        <v>8.6735472289072496E-2</v>
      </c>
      <c r="J21" s="14">
        <v>8.6226473873040096E-2</v>
      </c>
      <c r="K21" s="14">
        <v>0.104216814061494</v>
      </c>
      <c r="L21" s="14">
        <v>9.5942220471814693E-2</v>
      </c>
      <c r="M21" s="14"/>
      <c r="N21" s="14">
        <v>0.101299454840331</v>
      </c>
      <c r="O21" s="14">
        <v>9.80495467524784E-2</v>
      </c>
      <c r="P21" s="14">
        <v>9.28046986442711E-2</v>
      </c>
      <c r="Q21" s="14">
        <v>6.9558299547174005E-2</v>
      </c>
      <c r="R21" s="14"/>
      <c r="S21" s="14">
        <v>8.9739968841071202E-2</v>
      </c>
      <c r="T21" s="14">
        <v>0.105433354026732</v>
      </c>
      <c r="U21" s="14">
        <v>9.7337955414793606E-2</v>
      </c>
      <c r="V21" s="14">
        <v>9.7402212827528797E-2</v>
      </c>
      <c r="W21" s="14">
        <v>8.79182883585371E-2</v>
      </c>
      <c r="X21" s="14">
        <v>5.9816581254635001E-2</v>
      </c>
      <c r="Y21" s="14">
        <v>9.7047048459081506E-2</v>
      </c>
      <c r="Z21" s="14">
        <v>7.9512855242468303E-2</v>
      </c>
      <c r="AA21" s="14">
        <v>6.9965567381244695E-2</v>
      </c>
      <c r="AB21" s="14">
        <v>0.123311779249618</v>
      </c>
      <c r="AC21" s="14">
        <v>9.0939580638108794E-2</v>
      </c>
      <c r="AD21" s="14">
        <v>7.5879688318316402E-2</v>
      </c>
      <c r="AE21" s="14"/>
      <c r="AF21" s="14">
        <v>9.5299097637030206E-2</v>
      </c>
      <c r="AG21" s="14">
        <v>0.104458828972731</v>
      </c>
      <c r="AH21" s="14">
        <v>5.5245974870147901E-2</v>
      </c>
      <c r="AI21" s="14"/>
      <c r="AJ21" s="14">
        <v>0.100170681325366</v>
      </c>
      <c r="AK21" s="14">
        <v>8.4893696560325596E-2</v>
      </c>
      <c r="AL21" s="14">
        <v>0.12378493093261</v>
      </c>
      <c r="AM21" s="14"/>
      <c r="AN21" s="14">
        <v>8.2914384011697095E-2</v>
      </c>
      <c r="AO21" s="14">
        <v>8.3946472336013794E-2</v>
      </c>
      <c r="AP21" s="14">
        <v>9.9334631408480201E-2</v>
      </c>
      <c r="AQ21" s="14">
        <v>0.10496044522065</v>
      </c>
      <c r="AR21" s="14">
        <v>0.17730785554452799</v>
      </c>
    </row>
    <row r="22" spans="2:44" ht="29.1">
      <c r="B22" s="15" t="s">
        <v>294</v>
      </c>
      <c r="C22" s="14">
        <v>8.9371682831745597E-2</v>
      </c>
      <c r="D22" s="14">
        <v>8.1410700520347698E-2</v>
      </c>
      <c r="E22" s="14">
        <v>9.6248039822404693E-2</v>
      </c>
      <c r="F22" s="14"/>
      <c r="G22" s="14">
        <v>0.122368031668278</v>
      </c>
      <c r="H22" s="14">
        <v>0.10484614136956399</v>
      </c>
      <c r="I22" s="14">
        <v>0.103656634504367</v>
      </c>
      <c r="J22" s="14">
        <v>7.3591731826929199E-2</v>
      </c>
      <c r="K22" s="14">
        <v>6.6261050623338397E-2</v>
      </c>
      <c r="L22" s="14">
        <v>7.1364930810717306E-2</v>
      </c>
      <c r="M22" s="14"/>
      <c r="N22" s="14">
        <v>8.0685520466371494E-2</v>
      </c>
      <c r="O22" s="14">
        <v>0.106114287165597</v>
      </c>
      <c r="P22" s="14">
        <v>7.9097620707022406E-2</v>
      </c>
      <c r="Q22" s="14">
        <v>9.1175910715764696E-2</v>
      </c>
      <c r="R22" s="14"/>
      <c r="S22" s="14">
        <v>9.5541145699565899E-2</v>
      </c>
      <c r="T22" s="14">
        <v>8.3191694722829904E-2</v>
      </c>
      <c r="U22" s="14">
        <v>9.5947231813249295E-2</v>
      </c>
      <c r="V22" s="14">
        <v>8.8903497150390601E-2</v>
      </c>
      <c r="W22" s="14">
        <v>7.0208043112132204E-2</v>
      </c>
      <c r="X22" s="14">
        <v>7.5873428376285607E-2</v>
      </c>
      <c r="Y22" s="14">
        <v>7.6024150681927694E-2</v>
      </c>
      <c r="Z22" s="14">
        <v>0.106847426988279</v>
      </c>
      <c r="AA22" s="14">
        <v>8.7139076609750898E-2</v>
      </c>
      <c r="AB22" s="14">
        <v>8.6241816452008804E-2</v>
      </c>
      <c r="AC22" s="14">
        <v>8.5834504201632203E-2</v>
      </c>
      <c r="AD22" s="14">
        <v>0.192829494944603</v>
      </c>
      <c r="AE22" s="14"/>
      <c r="AF22" s="14">
        <v>7.5907264360167107E-2</v>
      </c>
      <c r="AG22" s="14">
        <v>9.3078940341911207E-2</v>
      </c>
      <c r="AH22" s="14">
        <v>0.102347523677375</v>
      </c>
      <c r="AI22" s="14"/>
      <c r="AJ22" s="14">
        <v>7.8653247333360293E-2</v>
      </c>
      <c r="AK22" s="14">
        <v>9.9715211684326704E-2</v>
      </c>
      <c r="AL22" s="14">
        <v>8.7124454619285696E-2</v>
      </c>
      <c r="AM22" s="14"/>
      <c r="AN22" s="14">
        <v>8.3434359503643196E-2</v>
      </c>
      <c r="AO22" s="14">
        <v>8.9984979095855303E-2</v>
      </c>
      <c r="AP22" s="14">
        <v>0.105699595257223</v>
      </c>
      <c r="AQ22" s="14">
        <v>9.7473198794343699E-2</v>
      </c>
      <c r="AR22" s="14">
        <v>6.8888957045385099E-2</v>
      </c>
    </row>
    <row r="23" spans="2:44" ht="29.1">
      <c r="B23" s="15" t="s">
        <v>295</v>
      </c>
      <c r="C23" s="14">
        <v>8.5806650642149401E-2</v>
      </c>
      <c r="D23" s="14">
        <v>9.2359516420851107E-2</v>
      </c>
      <c r="E23" s="14">
        <v>7.9472849015659403E-2</v>
      </c>
      <c r="F23" s="14"/>
      <c r="G23" s="14">
        <v>9.67316530210246E-2</v>
      </c>
      <c r="H23" s="14">
        <v>0.10276010643321599</v>
      </c>
      <c r="I23" s="14">
        <v>8.7436554270611894E-2</v>
      </c>
      <c r="J23" s="14">
        <v>6.6114718177952406E-2</v>
      </c>
      <c r="K23" s="14">
        <v>8.5747521497250706E-2</v>
      </c>
      <c r="L23" s="14">
        <v>7.9365957968847906E-2</v>
      </c>
      <c r="M23" s="14"/>
      <c r="N23" s="14">
        <v>9.13305798209956E-2</v>
      </c>
      <c r="O23" s="14">
        <v>9.1537807061565099E-2</v>
      </c>
      <c r="P23" s="14">
        <v>8.6821422846956597E-2</v>
      </c>
      <c r="Q23" s="14">
        <v>7.2572137173638501E-2</v>
      </c>
      <c r="R23" s="14"/>
      <c r="S23" s="14">
        <v>9.5523050810768298E-2</v>
      </c>
      <c r="T23" s="14">
        <v>0.101886889700831</v>
      </c>
      <c r="U23" s="14">
        <v>6.5458569496826505E-2</v>
      </c>
      <c r="V23" s="14">
        <v>6.7235024862523696E-2</v>
      </c>
      <c r="W23" s="14">
        <v>7.8561046324660003E-2</v>
      </c>
      <c r="X23" s="14">
        <v>8.7120471339640806E-2</v>
      </c>
      <c r="Y23" s="14">
        <v>8.6982015696119602E-2</v>
      </c>
      <c r="Z23" s="14">
        <v>0.118052331332134</v>
      </c>
      <c r="AA23" s="14">
        <v>7.0521903959873997E-2</v>
      </c>
      <c r="AB23" s="14">
        <v>9.3326148363571296E-2</v>
      </c>
      <c r="AC23" s="14">
        <v>7.8189343662191296E-2</v>
      </c>
      <c r="AD23" s="14">
        <v>9.3908767185856307E-2</v>
      </c>
      <c r="AE23" s="14"/>
      <c r="AF23" s="14">
        <v>8.3894881412441794E-2</v>
      </c>
      <c r="AG23" s="14">
        <v>8.4854739089550907E-2</v>
      </c>
      <c r="AH23" s="14">
        <v>8.4393497518559596E-2</v>
      </c>
      <c r="AI23" s="14"/>
      <c r="AJ23" s="14">
        <v>9.8340672882945998E-2</v>
      </c>
      <c r="AK23" s="14">
        <v>9.5809187917948305E-2</v>
      </c>
      <c r="AL23" s="14">
        <v>0.105884922186745</v>
      </c>
      <c r="AM23" s="14"/>
      <c r="AN23" s="14">
        <v>6.5664404398003001E-2</v>
      </c>
      <c r="AO23" s="14">
        <v>7.0354019570850204E-2</v>
      </c>
      <c r="AP23" s="14">
        <v>0.10774542257641601</v>
      </c>
      <c r="AQ23" s="14">
        <v>0.103867749835511</v>
      </c>
      <c r="AR23" s="14">
        <v>0.151606965782355</v>
      </c>
    </row>
    <row r="24" spans="2:44" ht="29.1">
      <c r="B24" s="15" t="s">
        <v>296</v>
      </c>
      <c r="C24" s="14">
        <v>8.3976933155055999E-2</v>
      </c>
      <c r="D24" s="14">
        <v>9.8752974417475603E-2</v>
      </c>
      <c r="E24" s="14">
        <v>6.9527638877619702E-2</v>
      </c>
      <c r="F24" s="14"/>
      <c r="G24" s="14">
        <v>7.4203559098432306E-2</v>
      </c>
      <c r="H24" s="14">
        <v>7.9426313020609901E-2</v>
      </c>
      <c r="I24" s="14">
        <v>0.123673424066125</v>
      </c>
      <c r="J24" s="14">
        <v>8.6871087770705693E-2</v>
      </c>
      <c r="K24" s="14">
        <v>7.6009619756517099E-2</v>
      </c>
      <c r="L24" s="14">
        <v>6.4970365710886005E-2</v>
      </c>
      <c r="M24" s="14"/>
      <c r="N24" s="14">
        <v>9.6138511350162895E-2</v>
      </c>
      <c r="O24" s="14">
        <v>7.4994438780071407E-2</v>
      </c>
      <c r="P24" s="14">
        <v>8.5340042721721299E-2</v>
      </c>
      <c r="Q24" s="14">
        <v>7.7844908735477406E-2</v>
      </c>
      <c r="R24" s="14"/>
      <c r="S24" s="14">
        <v>0.104462624969459</v>
      </c>
      <c r="T24" s="14">
        <v>7.3879494823233402E-2</v>
      </c>
      <c r="U24" s="14">
        <v>8.6977303522190894E-2</v>
      </c>
      <c r="V24" s="14">
        <v>8.9125773009066003E-2</v>
      </c>
      <c r="W24" s="14">
        <v>9.0746900237550096E-2</v>
      </c>
      <c r="X24" s="14">
        <v>7.8508784448423602E-2</v>
      </c>
      <c r="Y24" s="14">
        <v>5.5507882415748E-2</v>
      </c>
      <c r="Z24" s="14">
        <v>9.46175404097645E-2</v>
      </c>
      <c r="AA24" s="14">
        <v>7.3788871093968797E-2</v>
      </c>
      <c r="AB24" s="14">
        <v>9.2920044455892303E-2</v>
      </c>
      <c r="AC24" s="14">
        <v>6.2308611059802503E-2</v>
      </c>
      <c r="AD24" s="14">
        <v>0.117914646010276</v>
      </c>
      <c r="AE24" s="14"/>
      <c r="AF24" s="14">
        <v>8.7845598079097698E-2</v>
      </c>
      <c r="AG24" s="14">
        <v>8.5377486544317996E-2</v>
      </c>
      <c r="AH24" s="14">
        <v>8.8609004351121901E-2</v>
      </c>
      <c r="AI24" s="14"/>
      <c r="AJ24" s="14">
        <v>0.102057959933536</v>
      </c>
      <c r="AK24" s="14">
        <v>8.3706975094514302E-2</v>
      </c>
      <c r="AL24" s="14">
        <v>8.9179381174332495E-2</v>
      </c>
      <c r="AM24" s="14"/>
      <c r="AN24" s="14">
        <v>6.3661506837463494E-2</v>
      </c>
      <c r="AO24" s="14">
        <v>6.4810893547831303E-2</v>
      </c>
      <c r="AP24" s="14">
        <v>9.9909773770590807E-2</v>
      </c>
      <c r="AQ24" s="14">
        <v>0.12068058985537899</v>
      </c>
      <c r="AR24" s="14">
        <v>0.20025011490544101</v>
      </c>
    </row>
    <row r="25" spans="2:44" ht="29.1">
      <c r="B25" s="15" t="s">
        <v>297</v>
      </c>
      <c r="C25" s="14">
        <v>7.2385236533782996E-2</v>
      </c>
      <c r="D25" s="14">
        <v>7.6481185094213894E-2</v>
      </c>
      <c r="E25" s="14">
        <v>6.7952419449481702E-2</v>
      </c>
      <c r="F25" s="14"/>
      <c r="G25" s="14">
        <v>9.2963993441515902E-2</v>
      </c>
      <c r="H25" s="14">
        <v>7.9961527322344697E-2</v>
      </c>
      <c r="I25" s="14">
        <v>7.2084610474403593E-2</v>
      </c>
      <c r="J25" s="14">
        <v>5.9575388720282701E-2</v>
      </c>
      <c r="K25" s="14">
        <v>6.7177563271498403E-2</v>
      </c>
      <c r="L25" s="14">
        <v>6.6561163448185301E-2</v>
      </c>
      <c r="M25" s="14"/>
      <c r="N25" s="14">
        <v>7.9383900956336503E-2</v>
      </c>
      <c r="O25" s="14">
        <v>7.7518565949578899E-2</v>
      </c>
      <c r="P25" s="14">
        <v>6.4701870778257398E-2</v>
      </c>
      <c r="Q25" s="14">
        <v>6.5816771926045403E-2</v>
      </c>
      <c r="R25" s="14"/>
      <c r="S25" s="14">
        <v>7.035670732148E-2</v>
      </c>
      <c r="T25" s="14">
        <v>7.7846928424815304E-2</v>
      </c>
      <c r="U25" s="14">
        <v>7.7079296446912901E-2</v>
      </c>
      <c r="V25" s="14">
        <v>5.1376037935117497E-2</v>
      </c>
      <c r="W25" s="14">
        <v>8.5066701727686198E-2</v>
      </c>
      <c r="X25" s="14">
        <v>6.2679466529429795E-2</v>
      </c>
      <c r="Y25" s="14">
        <v>8.6113700373610297E-2</v>
      </c>
      <c r="Z25" s="14">
        <v>7.2873719365115094E-2</v>
      </c>
      <c r="AA25" s="14">
        <v>7.0298351425097397E-2</v>
      </c>
      <c r="AB25" s="14">
        <v>7.9287945898324497E-2</v>
      </c>
      <c r="AC25" s="14">
        <v>5.2510022855566899E-2</v>
      </c>
      <c r="AD25" s="14">
        <v>9.1222114408845006E-2</v>
      </c>
      <c r="AE25" s="14"/>
      <c r="AF25" s="14">
        <v>6.8462066838482299E-2</v>
      </c>
      <c r="AG25" s="14">
        <v>7.0138657181946701E-2</v>
      </c>
      <c r="AH25" s="14">
        <v>8.2192609713455003E-2</v>
      </c>
      <c r="AI25" s="14"/>
      <c r="AJ25" s="14">
        <v>7.38964769907762E-2</v>
      </c>
      <c r="AK25" s="14">
        <v>7.6625234608293402E-2</v>
      </c>
      <c r="AL25" s="14">
        <v>5.81775185641E-2</v>
      </c>
      <c r="AM25" s="14"/>
      <c r="AN25" s="14">
        <v>6.34884017255163E-2</v>
      </c>
      <c r="AO25" s="14">
        <v>6.8694636174518195E-2</v>
      </c>
      <c r="AP25" s="14">
        <v>8.3959055397716698E-2</v>
      </c>
      <c r="AQ25" s="14">
        <v>8.8385108026103706E-2</v>
      </c>
      <c r="AR25" s="14">
        <v>6.6551827156609206E-2</v>
      </c>
    </row>
    <row r="26" spans="2:44" ht="29.1">
      <c r="B26" s="15" t="s">
        <v>298</v>
      </c>
      <c r="C26" s="14">
        <v>6.2908427533763495E-2</v>
      </c>
      <c r="D26" s="14">
        <v>6.6735595149201604E-2</v>
      </c>
      <c r="E26" s="14">
        <v>5.9085214711507898E-2</v>
      </c>
      <c r="F26" s="14"/>
      <c r="G26" s="14">
        <v>4.0097201710382099E-2</v>
      </c>
      <c r="H26" s="14">
        <v>7.4034658055244396E-2</v>
      </c>
      <c r="I26" s="14">
        <v>8.4807915182258095E-2</v>
      </c>
      <c r="J26" s="14">
        <v>5.7556750331466199E-2</v>
      </c>
      <c r="K26" s="14">
        <v>5.3807610841391601E-2</v>
      </c>
      <c r="L26" s="14">
        <v>6.1770698832621103E-2</v>
      </c>
      <c r="M26" s="14"/>
      <c r="N26" s="14">
        <v>5.9563579272024499E-2</v>
      </c>
      <c r="O26" s="14">
        <v>4.4743095666287799E-2</v>
      </c>
      <c r="P26" s="14">
        <v>7.5876487406683998E-2</v>
      </c>
      <c r="Q26" s="14">
        <v>7.4278726751122501E-2</v>
      </c>
      <c r="R26" s="14"/>
      <c r="S26" s="14">
        <v>6.2058220025301099E-2</v>
      </c>
      <c r="T26" s="14">
        <v>6.6403644879635002E-2</v>
      </c>
      <c r="U26" s="14">
        <v>5.5483186049764002E-2</v>
      </c>
      <c r="V26" s="14">
        <v>4.88752350356556E-2</v>
      </c>
      <c r="W26" s="14">
        <v>4.7938362791077598E-2</v>
      </c>
      <c r="X26" s="14">
        <v>5.6168593643971698E-2</v>
      </c>
      <c r="Y26" s="14">
        <v>7.6308093776235403E-2</v>
      </c>
      <c r="Z26" s="14">
        <v>6.3431347772259894E-2</v>
      </c>
      <c r="AA26" s="14">
        <v>6.7316863491031595E-2</v>
      </c>
      <c r="AB26" s="14">
        <v>9.4493278062188393E-2</v>
      </c>
      <c r="AC26" s="14">
        <v>3.5687524688649101E-2</v>
      </c>
      <c r="AD26" s="14">
        <v>6.6912987826093395E-2</v>
      </c>
      <c r="AE26" s="14"/>
      <c r="AF26" s="14">
        <v>6.9494212205332001E-2</v>
      </c>
      <c r="AG26" s="14">
        <v>6.1065406204626999E-2</v>
      </c>
      <c r="AH26" s="14">
        <v>6.5963061303096607E-2</v>
      </c>
      <c r="AI26" s="14"/>
      <c r="AJ26" s="14">
        <v>5.4801696745424497E-2</v>
      </c>
      <c r="AK26" s="14">
        <v>7.09898798868457E-2</v>
      </c>
      <c r="AL26" s="14">
        <v>7.9778787352516603E-2</v>
      </c>
      <c r="AM26" s="14"/>
      <c r="AN26" s="14">
        <v>5.3279358210952803E-2</v>
      </c>
      <c r="AO26" s="14">
        <v>5.3102851952199902E-2</v>
      </c>
      <c r="AP26" s="14">
        <v>7.5567485846473798E-2</v>
      </c>
      <c r="AQ26" s="14">
        <v>6.3609365469542101E-2</v>
      </c>
      <c r="AR26" s="14">
        <v>0.12979622373222099</v>
      </c>
    </row>
    <row r="27" spans="2:44">
      <c r="B27" s="15" t="s">
        <v>203</v>
      </c>
      <c r="C27" s="23">
        <v>7.9973729478708996E-2</v>
      </c>
      <c r="D27" s="23">
        <v>7.4059284541687004E-2</v>
      </c>
      <c r="E27" s="23">
        <v>8.5746112396460503E-2</v>
      </c>
      <c r="F27" s="23"/>
      <c r="G27" s="23">
        <v>8.06461296518588E-2</v>
      </c>
      <c r="H27" s="23">
        <v>6.8853438415290402E-2</v>
      </c>
      <c r="I27" s="23">
        <v>8.86084652604123E-2</v>
      </c>
      <c r="J27" s="23">
        <v>7.9960233485335694E-2</v>
      </c>
      <c r="K27" s="23">
        <v>8.4144744998205998E-2</v>
      </c>
      <c r="L27" s="23">
        <v>7.8781565487130695E-2</v>
      </c>
      <c r="M27" s="23"/>
      <c r="N27" s="23">
        <v>5.5262312233751401E-2</v>
      </c>
      <c r="O27" s="23">
        <v>6.7383497388538993E-2</v>
      </c>
      <c r="P27" s="23">
        <v>7.9994941773262995E-2</v>
      </c>
      <c r="Q27" s="23">
        <v>0.12021507068468799</v>
      </c>
      <c r="R27" s="23"/>
      <c r="S27" s="23">
        <v>6.0228441160913297E-2</v>
      </c>
      <c r="T27" s="23">
        <v>7.07065155404593E-2</v>
      </c>
      <c r="U27" s="23">
        <v>6.5619609112509206E-2</v>
      </c>
      <c r="V27" s="23">
        <v>7.6207223861046405E-2</v>
      </c>
      <c r="W27" s="23">
        <v>8.6835437759382794E-2</v>
      </c>
      <c r="X27" s="23">
        <v>9.1255789086458802E-2</v>
      </c>
      <c r="Y27" s="23">
        <v>6.2706465063272598E-2</v>
      </c>
      <c r="Z27" s="23">
        <v>0.108329103426186</v>
      </c>
      <c r="AA27" s="23">
        <v>0.10079389964719999</v>
      </c>
      <c r="AB27" s="23">
        <v>8.3505667239234999E-2</v>
      </c>
      <c r="AC27" s="23">
        <v>0.11160472261473101</v>
      </c>
      <c r="AD27" s="23">
        <v>8.03302409536579E-2</v>
      </c>
      <c r="AE27" s="23"/>
      <c r="AF27" s="23">
        <v>7.8245094092597695E-2</v>
      </c>
      <c r="AG27" s="23">
        <v>6.3342084873603099E-2</v>
      </c>
      <c r="AH27" s="23">
        <v>0.10886923270481801</v>
      </c>
      <c r="AI27" s="23"/>
      <c r="AJ27" s="23">
        <v>5.9954641647013397E-2</v>
      </c>
      <c r="AK27" s="23">
        <v>5.9589800342524403E-2</v>
      </c>
      <c r="AL27" s="23">
        <v>3.5242898971407997E-2</v>
      </c>
      <c r="AM27" s="23"/>
      <c r="AN27" s="23">
        <v>0.11888564726049999</v>
      </c>
      <c r="AO27" s="23">
        <v>8.5499001596423194E-2</v>
      </c>
      <c r="AP27" s="23">
        <v>5.44551003337094E-2</v>
      </c>
      <c r="AQ27" s="23">
        <v>4.8906909396687202E-2</v>
      </c>
      <c r="AR27" s="23">
        <v>3.0730137675861101E-2</v>
      </c>
    </row>
    <row r="28" spans="2:44">
      <c r="B28" s="16"/>
    </row>
    <row r="29" spans="2:44">
      <c r="B29" t="s">
        <v>481</v>
      </c>
    </row>
    <row r="30" spans="2:44">
      <c r="B30" t="s">
        <v>482</v>
      </c>
    </row>
    <row r="32" spans="2:44">
      <c r="B3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299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345</v>
      </c>
      <c r="D7" s="10">
        <v>175</v>
      </c>
      <c r="E7" s="10">
        <v>169</v>
      </c>
      <c r="F7" s="10"/>
      <c r="G7" s="10">
        <v>47</v>
      </c>
      <c r="H7" s="10">
        <v>67</v>
      </c>
      <c r="I7" s="10">
        <v>54</v>
      </c>
      <c r="J7" s="10">
        <v>47</v>
      </c>
      <c r="K7" s="10">
        <v>60</v>
      </c>
      <c r="L7" s="10">
        <v>70</v>
      </c>
      <c r="M7" s="10"/>
      <c r="N7" s="10">
        <v>94</v>
      </c>
      <c r="O7" s="10">
        <v>100</v>
      </c>
      <c r="P7" s="10">
        <v>74</v>
      </c>
      <c r="Q7" s="10">
        <v>75</v>
      </c>
      <c r="R7" s="10"/>
      <c r="S7" s="10">
        <v>47</v>
      </c>
      <c r="T7" s="10">
        <v>55</v>
      </c>
      <c r="U7" s="10">
        <v>21</v>
      </c>
      <c r="V7" s="10">
        <v>23</v>
      </c>
      <c r="W7" s="10">
        <v>27</v>
      </c>
      <c r="X7" s="10">
        <v>32</v>
      </c>
      <c r="Y7" s="10">
        <v>30</v>
      </c>
      <c r="Z7" s="10">
        <v>21</v>
      </c>
      <c r="AA7" s="10">
        <v>32</v>
      </c>
      <c r="AB7" s="10">
        <v>31</v>
      </c>
      <c r="AC7" s="10">
        <v>17</v>
      </c>
      <c r="AD7" s="10">
        <v>9</v>
      </c>
      <c r="AE7" s="10"/>
      <c r="AF7" s="10">
        <v>131</v>
      </c>
      <c r="AG7" s="10">
        <v>136</v>
      </c>
      <c r="AH7" s="10">
        <v>45</v>
      </c>
      <c r="AI7" s="10"/>
      <c r="AJ7" s="10">
        <v>88</v>
      </c>
      <c r="AK7" s="10">
        <v>143</v>
      </c>
      <c r="AL7" s="10">
        <v>27</v>
      </c>
      <c r="AM7" s="10"/>
      <c r="AN7" s="10">
        <v>69</v>
      </c>
      <c r="AO7" s="10">
        <v>69</v>
      </c>
      <c r="AP7" s="10">
        <v>102</v>
      </c>
      <c r="AQ7" s="10">
        <v>43</v>
      </c>
      <c r="AR7" s="10">
        <v>8</v>
      </c>
    </row>
    <row r="8" spans="2:44" ht="30" customHeight="1">
      <c r="B8" s="11" t="s">
        <v>96</v>
      </c>
      <c r="C8" s="11">
        <v>347</v>
      </c>
      <c r="D8" s="11">
        <v>183</v>
      </c>
      <c r="E8" s="11">
        <v>163</v>
      </c>
      <c r="F8" s="11"/>
      <c r="G8" s="11">
        <v>54</v>
      </c>
      <c r="H8" s="11">
        <v>71</v>
      </c>
      <c r="I8" s="11">
        <v>60</v>
      </c>
      <c r="J8" s="11">
        <v>45</v>
      </c>
      <c r="K8" s="11">
        <v>49</v>
      </c>
      <c r="L8" s="11">
        <v>67</v>
      </c>
      <c r="M8" s="11"/>
      <c r="N8" s="11">
        <v>99</v>
      </c>
      <c r="O8" s="11">
        <v>95</v>
      </c>
      <c r="P8" s="11">
        <v>77</v>
      </c>
      <c r="Q8" s="11">
        <v>73</v>
      </c>
      <c r="R8" s="11"/>
      <c r="S8" s="11">
        <v>54</v>
      </c>
      <c r="T8" s="11">
        <v>54</v>
      </c>
      <c r="U8" s="11">
        <v>21</v>
      </c>
      <c r="V8" s="11">
        <v>25</v>
      </c>
      <c r="W8" s="11">
        <v>22</v>
      </c>
      <c r="X8" s="11">
        <v>32</v>
      </c>
      <c r="Y8" s="11">
        <v>28</v>
      </c>
      <c r="Z8" s="11">
        <v>19</v>
      </c>
      <c r="AA8" s="11">
        <v>31</v>
      </c>
      <c r="AB8" s="11">
        <v>33</v>
      </c>
      <c r="AC8" s="11">
        <v>16</v>
      </c>
      <c r="AD8" s="11">
        <v>11</v>
      </c>
      <c r="AE8" s="11"/>
      <c r="AF8" s="11">
        <v>125</v>
      </c>
      <c r="AG8" s="11">
        <v>137</v>
      </c>
      <c r="AH8" s="11">
        <v>49</v>
      </c>
      <c r="AI8" s="11"/>
      <c r="AJ8" s="11">
        <v>85</v>
      </c>
      <c r="AK8" s="11">
        <v>145</v>
      </c>
      <c r="AL8" s="11">
        <v>28</v>
      </c>
      <c r="AM8" s="11"/>
      <c r="AN8" s="11">
        <v>65</v>
      </c>
      <c r="AO8" s="11">
        <v>69</v>
      </c>
      <c r="AP8" s="11">
        <v>105</v>
      </c>
      <c r="AQ8" s="11">
        <v>46</v>
      </c>
      <c r="AR8" s="11">
        <v>8</v>
      </c>
    </row>
    <row r="9" spans="2:44">
      <c r="B9" s="15" t="s">
        <v>300</v>
      </c>
      <c r="C9" s="14">
        <v>0.53398937651446898</v>
      </c>
      <c r="D9" s="14">
        <v>0.56183930416489503</v>
      </c>
      <c r="E9" s="14">
        <v>0.50557137316168899</v>
      </c>
      <c r="F9" s="14"/>
      <c r="G9" s="14">
        <v>0.535942802012639</v>
      </c>
      <c r="H9" s="14">
        <v>0.59687997303113405</v>
      </c>
      <c r="I9" s="14">
        <v>0.50678208460664598</v>
      </c>
      <c r="J9" s="14">
        <v>0.57525226287607101</v>
      </c>
      <c r="K9" s="14">
        <v>0.46907711262842899</v>
      </c>
      <c r="L9" s="14">
        <v>0.50959427521196698</v>
      </c>
      <c r="M9" s="14"/>
      <c r="N9" s="14">
        <v>0.55544118901081097</v>
      </c>
      <c r="O9" s="14">
        <v>0.53327146601448405</v>
      </c>
      <c r="P9" s="14">
        <v>0.48784438777532002</v>
      </c>
      <c r="Q9" s="14">
        <v>0.55582820581187997</v>
      </c>
      <c r="R9" s="14"/>
      <c r="S9" s="14">
        <v>0.47410495213286902</v>
      </c>
      <c r="T9" s="14">
        <v>0.57687744558496801</v>
      </c>
      <c r="U9" s="14">
        <v>0.65895182392776297</v>
      </c>
      <c r="V9" s="14">
        <v>0.51840968377833596</v>
      </c>
      <c r="W9" s="14">
        <v>0.45093532651603702</v>
      </c>
      <c r="X9" s="14">
        <v>0.58778636278407104</v>
      </c>
      <c r="Y9" s="14">
        <v>0.49245824787920001</v>
      </c>
      <c r="Z9" s="14">
        <v>0.56576414513197704</v>
      </c>
      <c r="AA9" s="14">
        <v>0.55068032898582497</v>
      </c>
      <c r="AB9" s="14">
        <v>0.55144244410889898</v>
      </c>
      <c r="AC9" s="14">
        <v>0.48026592933895201</v>
      </c>
      <c r="AD9" s="14">
        <v>0.45759147419919499</v>
      </c>
      <c r="AE9" s="14"/>
      <c r="AF9" s="14">
        <v>0.59141302423866204</v>
      </c>
      <c r="AG9" s="14">
        <v>0.50144787473233599</v>
      </c>
      <c r="AH9" s="14">
        <v>0.52603474509377501</v>
      </c>
      <c r="AI9" s="14"/>
      <c r="AJ9" s="14">
        <v>0.62666165663193896</v>
      </c>
      <c r="AK9" s="14">
        <v>0.53914995496936502</v>
      </c>
      <c r="AL9" s="14">
        <v>0.384253370406901</v>
      </c>
      <c r="AM9" s="14"/>
      <c r="AN9" s="14">
        <v>0.48330487792113802</v>
      </c>
      <c r="AO9" s="14">
        <v>0.53658029749866099</v>
      </c>
      <c r="AP9" s="14">
        <v>0.50912532462918703</v>
      </c>
      <c r="AQ9" s="14">
        <v>0.65496608168168002</v>
      </c>
      <c r="AR9" s="14">
        <v>0.33453705400454098</v>
      </c>
    </row>
    <row r="10" spans="2:44">
      <c r="B10" s="15" t="s">
        <v>301</v>
      </c>
      <c r="C10" s="14">
        <v>0.45207790775932399</v>
      </c>
      <c r="D10" s="14">
        <v>0.45132119537779197</v>
      </c>
      <c r="E10" s="14">
        <v>0.45544163639470298</v>
      </c>
      <c r="F10" s="14"/>
      <c r="G10" s="14">
        <v>0.28435891063587299</v>
      </c>
      <c r="H10" s="14">
        <v>0.41698122054544101</v>
      </c>
      <c r="I10" s="14">
        <v>0.36496096223084601</v>
      </c>
      <c r="J10" s="14">
        <v>0.60404182721964295</v>
      </c>
      <c r="K10" s="14">
        <v>0.50377549561824897</v>
      </c>
      <c r="L10" s="14">
        <v>0.56081073303089302</v>
      </c>
      <c r="M10" s="14"/>
      <c r="N10" s="14">
        <v>0.422690587188711</v>
      </c>
      <c r="O10" s="14">
        <v>0.467885411014198</v>
      </c>
      <c r="P10" s="14">
        <v>0.48486819830439398</v>
      </c>
      <c r="Q10" s="14">
        <v>0.42169020193408502</v>
      </c>
      <c r="R10" s="14"/>
      <c r="S10" s="14">
        <v>0.39106551109624299</v>
      </c>
      <c r="T10" s="14">
        <v>0.48839257033349498</v>
      </c>
      <c r="U10" s="14">
        <v>0.43198707536162001</v>
      </c>
      <c r="V10" s="14">
        <v>0.43162246643452601</v>
      </c>
      <c r="W10" s="14">
        <v>0.48933115622562701</v>
      </c>
      <c r="X10" s="14">
        <v>0.31933421195267703</v>
      </c>
      <c r="Y10" s="14">
        <v>0.34346330989773799</v>
      </c>
      <c r="Z10" s="14">
        <v>0.51934406083057805</v>
      </c>
      <c r="AA10" s="14">
        <v>0.349012639469995</v>
      </c>
      <c r="AB10" s="14">
        <v>0.65674575803704305</v>
      </c>
      <c r="AC10" s="14">
        <v>0.591664826846653</v>
      </c>
      <c r="AD10" s="14">
        <v>0.60593182076254604</v>
      </c>
      <c r="AE10" s="14"/>
      <c r="AF10" s="14">
        <v>0.50990008721079705</v>
      </c>
      <c r="AG10" s="14">
        <v>0.434324309400904</v>
      </c>
      <c r="AH10" s="14">
        <v>0.448941205902256</v>
      </c>
      <c r="AI10" s="14"/>
      <c r="AJ10" s="14">
        <v>0.52937598153521703</v>
      </c>
      <c r="AK10" s="14">
        <v>0.376799555527144</v>
      </c>
      <c r="AL10" s="14">
        <v>0.45981724575960098</v>
      </c>
      <c r="AM10" s="14"/>
      <c r="AN10" s="14">
        <v>0.46202896414903</v>
      </c>
      <c r="AO10" s="14">
        <v>0.488594360449563</v>
      </c>
      <c r="AP10" s="14">
        <v>0.37942229508340702</v>
      </c>
      <c r="AQ10" s="14">
        <v>0.50657943181936205</v>
      </c>
      <c r="AR10" s="14">
        <v>0.43902146134570003</v>
      </c>
    </row>
    <row r="11" spans="2:44" ht="43.5">
      <c r="B11" s="15" t="s">
        <v>302</v>
      </c>
      <c r="C11" s="14">
        <v>0.41719231900345299</v>
      </c>
      <c r="D11" s="14">
        <v>0.42062988976362298</v>
      </c>
      <c r="E11" s="14">
        <v>0.41563576226104099</v>
      </c>
      <c r="F11" s="14"/>
      <c r="G11" s="14">
        <v>0.37704825851233498</v>
      </c>
      <c r="H11" s="14">
        <v>0.26710181324275001</v>
      </c>
      <c r="I11" s="14">
        <v>0.41148426973100699</v>
      </c>
      <c r="J11" s="14">
        <v>0.48377461518244103</v>
      </c>
      <c r="K11" s="14">
        <v>0.54715644263186103</v>
      </c>
      <c r="L11" s="14">
        <v>0.47350474262890002</v>
      </c>
      <c r="M11" s="14"/>
      <c r="N11" s="14">
        <v>0.42704203229140197</v>
      </c>
      <c r="O11" s="14">
        <v>0.43987150752716903</v>
      </c>
      <c r="P11" s="14">
        <v>0.36360789599223797</v>
      </c>
      <c r="Q11" s="14">
        <v>0.41460933909161501</v>
      </c>
      <c r="R11" s="14"/>
      <c r="S11" s="14">
        <v>0.37590456434469199</v>
      </c>
      <c r="T11" s="14">
        <v>0.42549270159446301</v>
      </c>
      <c r="U11" s="14">
        <v>0.451739746835644</v>
      </c>
      <c r="V11" s="14">
        <v>0.35574208691251702</v>
      </c>
      <c r="W11" s="14">
        <v>0.43479695009603098</v>
      </c>
      <c r="X11" s="14">
        <v>0.399346565779232</v>
      </c>
      <c r="Y11" s="14">
        <v>0.34854818669841398</v>
      </c>
      <c r="Z11" s="14">
        <v>0.52889876338487696</v>
      </c>
      <c r="AA11" s="14">
        <v>0.45188252243527</v>
      </c>
      <c r="AB11" s="14">
        <v>0.430120712658418</v>
      </c>
      <c r="AC11" s="14">
        <v>0.42529772053273501</v>
      </c>
      <c r="AD11" s="14">
        <v>0.49588477482070997</v>
      </c>
      <c r="AE11" s="14"/>
      <c r="AF11" s="14">
        <v>0.41752992922624299</v>
      </c>
      <c r="AG11" s="14">
        <v>0.46073704025828199</v>
      </c>
      <c r="AH11" s="14">
        <v>0.34490620462231403</v>
      </c>
      <c r="AI11" s="14"/>
      <c r="AJ11" s="14">
        <v>0.48811281825948999</v>
      </c>
      <c r="AK11" s="14">
        <v>0.391428934942123</v>
      </c>
      <c r="AL11" s="14">
        <v>0.45730930256193503</v>
      </c>
      <c r="AM11" s="14"/>
      <c r="AN11" s="14">
        <v>0.43563374368514801</v>
      </c>
      <c r="AO11" s="14">
        <v>0.42409306612800801</v>
      </c>
      <c r="AP11" s="14">
        <v>0.44205157558634101</v>
      </c>
      <c r="AQ11" s="14">
        <v>0.372122711376069</v>
      </c>
      <c r="AR11" s="14">
        <v>0.24445860022507801</v>
      </c>
    </row>
    <row r="12" spans="2:44">
      <c r="B12" s="15" t="s">
        <v>303</v>
      </c>
      <c r="C12" s="14">
        <v>0.41353551458170901</v>
      </c>
      <c r="D12" s="14">
        <v>0.42382303789412401</v>
      </c>
      <c r="E12" s="14">
        <v>0.40423946555020301</v>
      </c>
      <c r="F12" s="14"/>
      <c r="G12" s="14">
        <v>0.36549033680486398</v>
      </c>
      <c r="H12" s="14">
        <v>0.29639732596055901</v>
      </c>
      <c r="I12" s="14">
        <v>0.37301132196228698</v>
      </c>
      <c r="J12" s="14">
        <v>0.57937862650056804</v>
      </c>
      <c r="K12" s="14">
        <v>0.44992032688158501</v>
      </c>
      <c r="L12" s="14">
        <v>0.47330535020791598</v>
      </c>
      <c r="M12" s="14"/>
      <c r="N12" s="14">
        <v>0.41949568309782498</v>
      </c>
      <c r="O12" s="14">
        <v>0.40660659614870298</v>
      </c>
      <c r="P12" s="14">
        <v>0.37825314022722401</v>
      </c>
      <c r="Q12" s="14">
        <v>0.44869217191039601</v>
      </c>
      <c r="R12" s="14"/>
      <c r="S12" s="14">
        <v>0.45658446626388799</v>
      </c>
      <c r="T12" s="14">
        <v>0.46988420829548599</v>
      </c>
      <c r="U12" s="14">
        <v>0.29049767438885699</v>
      </c>
      <c r="V12" s="14">
        <v>0.412493482358264</v>
      </c>
      <c r="W12" s="14">
        <v>0.18665496015712099</v>
      </c>
      <c r="X12" s="14">
        <v>0.41582129894719699</v>
      </c>
      <c r="Y12" s="14">
        <v>0.28159864250432198</v>
      </c>
      <c r="Z12" s="14">
        <v>0.390085300330266</v>
      </c>
      <c r="AA12" s="14">
        <v>0.37072084335817601</v>
      </c>
      <c r="AB12" s="14">
        <v>0.48310230508901097</v>
      </c>
      <c r="AC12" s="14">
        <v>0.42110408425255702</v>
      </c>
      <c r="AD12" s="14">
        <v>0.88652575338514705</v>
      </c>
      <c r="AE12" s="14"/>
      <c r="AF12" s="14">
        <v>0.471377536629356</v>
      </c>
      <c r="AG12" s="14">
        <v>0.378715417463659</v>
      </c>
      <c r="AH12" s="14">
        <v>0.37396097231210002</v>
      </c>
      <c r="AI12" s="14"/>
      <c r="AJ12" s="14">
        <v>0.47199833910917699</v>
      </c>
      <c r="AK12" s="14">
        <v>0.38496896245724399</v>
      </c>
      <c r="AL12" s="14">
        <v>0.37361481128092999</v>
      </c>
      <c r="AM12" s="14"/>
      <c r="AN12" s="14">
        <v>0.39656536568595302</v>
      </c>
      <c r="AO12" s="14">
        <v>0.44403784502905402</v>
      </c>
      <c r="AP12" s="14">
        <v>0.44139250624320903</v>
      </c>
      <c r="AQ12" s="14">
        <v>0.40240740210284798</v>
      </c>
      <c r="AR12" s="14">
        <v>0.26997363542786001</v>
      </c>
    </row>
    <row r="13" spans="2:44">
      <c r="B13" s="15" t="s">
        <v>304</v>
      </c>
      <c r="C13" s="14">
        <v>0.40157497699576</v>
      </c>
      <c r="D13" s="14">
        <v>0.44058271557784701</v>
      </c>
      <c r="E13" s="14">
        <v>0.35984781183653802</v>
      </c>
      <c r="F13" s="14"/>
      <c r="G13" s="14">
        <v>0.40977175907491498</v>
      </c>
      <c r="H13" s="14">
        <v>0.45392419579117599</v>
      </c>
      <c r="I13" s="14">
        <v>0.335546177407126</v>
      </c>
      <c r="J13" s="14">
        <v>0.35833120335740398</v>
      </c>
      <c r="K13" s="14">
        <v>0.39978641492519801</v>
      </c>
      <c r="L13" s="14">
        <v>0.42943033610903297</v>
      </c>
      <c r="M13" s="14"/>
      <c r="N13" s="14">
        <v>0.40916814773590499</v>
      </c>
      <c r="O13" s="14">
        <v>0.450817937740699</v>
      </c>
      <c r="P13" s="14">
        <v>0.34484871188282001</v>
      </c>
      <c r="Q13" s="14">
        <v>0.39841911281300901</v>
      </c>
      <c r="R13" s="14"/>
      <c r="S13" s="14">
        <v>0.45695586789050302</v>
      </c>
      <c r="T13" s="14">
        <v>0.38257746470656301</v>
      </c>
      <c r="U13" s="14">
        <v>0.20519095505224599</v>
      </c>
      <c r="V13" s="14">
        <v>0.256415473528188</v>
      </c>
      <c r="W13" s="14">
        <v>0.44691812208067699</v>
      </c>
      <c r="X13" s="14">
        <v>0.41589530252128298</v>
      </c>
      <c r="Y13" s="14">
        <v>0.39936838523721502</v>
      </c>
      <c r="Z13" s="14">
        <v>0.43927144721676298</v>
      </c>
      <c r="AA13" s="14">
        <v>0.467129310503762</v>
      </c>
      <c r="AB13" s="14">
        <v>0.39615388338246998</v>
      </c>
      <c r="AC13" s="14">
        <v>0.48925828346358402</v>
      </c>
      <c r="AD13" s="14">
        <v>0.43209075135095198</v>
      </c>
      <c r="AE13" s="14"/>
      <c r="AF13" s="14">
        <v>0.46175034322953101</v>
      </c>
      <c r="AG13" s="14">
        <v>0.35356036902639498</v>
      </c>
      <c r="AH13" s="14">
        <v>0.43100594758990202</v>
      </c>
      <c r="AI13" s="14"/>
      <c r="AJ13" s="14">
        <v>0.45617923756890399</v>
      </c>
      <c r="AK13" s="14">
        <v>0.38071570193858301</v>
      </c>
      <c r="AL13" s="14">
        <v>0.301402033826626</v>
      </c>
      <c r="AM13" s="14"/>
      <c r="AN13" s="14">
        <v>0.42560736492772699</v>
      </c>
      <c r="AO13" s="14">
        <v>0.29510953060108303</v>
      </c>
      <c r="AP13" s="14">
        <v>0.47286333123721902</v>
      </c>
      <c r="AQ13" s="14">
        <v>0.40318523089136798</v>
      </c>
      <c r="AR13" s="14">
        <v>0.30180896352709102</v>
      </c>
    </row>
    <row r="14" spans="2:44">
      <c r="B14" s="15" t="s">
        <v>305</v>
      </c>
      <c r="C14" s="14">
        <v>0.29044964824340602</v>
      </c>
      <c r="D14" s="14">
        <v>0.28308649092969301</v>
      </c>
      <c r="E14" s="14">
        <v>0.30036041265290497</v>
      </c>
      <c r="F14" s="14"/>
      <c r="G14" s="14">
        <v>0.232032838603561</v>
      </c>
      <c r="H14" s="14">
        <v>0.369721949504345</v>
      </c>
      <c r="I14" s="14">
        <v>0.21060281414283899</v>
      </c>
      <c r="J14" s="14">
        <v>0.28227583467717099</v>
      </c>
      <c r="K14" s="14">
        <v>0.30341992313701099</v>
      </c>
      <c r="L14" s="14">
        <v>0.32104309940450798</v>
      </c>
      <c r="M14" s="14"/>
      <c r="N14" s="14">
        <v>0.17159181600541501</v>
      </c>
      <c r="O14" s="14">
        <v>0.31605394215138399</v>
      </c>
      <c r="P14" s="14">
        <v>0.31454190728770298</v>
      </c>
      <c r="Q14" s="14">
        <v>0.40157863087725099</v>
      </c>
      <c r="R14" s="14"/>
      <c r="S14" s="14">
        <v>0.22680593059343601</v>
      </c>
      <c r="T14" s="14">
        <v>0.29754834622206799</v>
      </c>
      <c r="U14" s="14">
        <v>0.27943728468948698</v>
      </c>
      <c r="V14" s="14">
        <v>0.461345118432822</v>
      </c>
      <c r="W14" s="14">
        <v>0.22811417792007099</v>
      </c>
      <c r="X14" s="14">
        <v>0.18988858651325799</v>
      </c>
      <c r="Y14" s="14">
        <v>0.313013211861075</v>
      </c>
      <c r="Z14" s="14">
        <v>0.34240031103699697</v>
      </c>
      <c r="AA14" s="14">
        <v>0.29155262406293903</v>
      </c>
      <c r="AB14" s="14">
        <v>0.38797985868221102</v>
      </c>
      <c r="AC14" s="14">
        <v>0.35164608390159002</v>
      </c>
      <c r="AD14" s="14">
        <v>0.101572184432544</v>
      </c>
      <c r="AE14" s="14"/>
      <c r="AF14" s="14">
        <v>0.365588001303499</v>
      </c>
      <c r="AG14" s="14">
        <v>0.23903955119114301</v>
      </c>
      <c r="AH14" s="14">
        <v>0.23425031208722399</v>
      </c>
      <c r="AI14" s="14"/>
      <c r="AJ14" s="14">
        <v>0.38196032408645503</v>
      </c>
      <c r="AK14" s="14">
        <v>0.25600002081366702</v>
      </c>
      <c r="AL14" s="14">
        <v>0.23166512921172699</v>
      </c>
      <c r="AM14" s="14"/>
      <c r="AN14" s="14">
        <v>0.35162492175214499</v>
      </c>
      <c r="AO14" s="14">
        <v>0.24649672058900601</v>
      </c>
      <c r="AP14" s="14">
        <v>0.27919852968581899</v>
      </c>
      <c r="AQ14" s="14">
        <v>0.29806588182161198</v>
      </c>
      <c r="AR14" s="14">
        <v>0.351357284935708</v>
      </c>
    </row>
    <row r="15" spans="2:44">
      <c r="B15" s="15" t="s">
        <v>306</v>
      </c>
      <c r="C15" s="14">
        <v>0.27183026880809003</v>
      </c>
      <c r="D15" s="14">
        <v>0.28286854204242801</v>
      </c>
      <c r="E15" s="14">
        <v>0.26090112440393398</v>
      </c>
      <c r="F15" s="14"/>
      <c r="G15" s="14">
        <v>0.18817273481914701</v>
      </c>
      <c r="H15" s="14">
        <v>0.31887045098421801</v>
      </c>
      <c r="I15" s="14">
        <v>0.35924978404049301</v>
      </c>
      <c r="J15" s="14">
        <v>0.31446082559256799</v>
      </c>
      <c r="K15" s="14">
        <v>0.20741420348353301</v>
      </c>
      <c r="L15" s="14">
        <v>0.228602882623134</v>
      </c>
      <c r="M15" s="14"/>
      <c r="N15" s="14">
        <v>0.27939236208745699</v>
      </c>
      <c r="O15" s="14">
        <v>0.29321631595342301</v>
      </c>
      <c r="P15" s="14">
        <v>0.26642113359298802</v>
      </c>
      <c r="Q15" s="14">
        <v>0.23266808104164499</v>
      </c>
      <c r="R15" s="14"/>
      <c r="S15" s="14">
        <v>0.29087110584821402</v>
      </c>
      <c r="T15" s="14">
        <v>0.246787979875457</v>
      </c>
      <c r="U15" s="14">
        <v>0.19745574800444199</v>
      </c>
      <c r="V15" s="14">
        <v>0.12752537324581401</v>
      </c>
      <c r="W15" s="14">
        <v>0.22255618187942</v>
      </c>
      <c r="X15" s="14">
        <v>0.31222496609425499</v>
      </c>
      <c r="Y15" s="14">
        <v>0.28212625115722101</v>
      </c>
      <c r="Z15" s="14">
        <v>0.29568317020902701</v>
      </c>
      <c r="AA15" s="14">
        <v>0.27631792768392599</v>
      </c>
      <c r="AB15" s="14">
        <v>0.30700714063535001</v>
      </c>
      <c r="AC15" s="14">
        <v>0.31572184565690897</v>
      </c>
      <c r="AD15" s="14">
        <v>0.49245757414769298</v>
      </c>
      <c r="AE15" s="14"/>
      <c r="AF15" s="14">
        <v>0.26378958810019199</v>
      </c>
      <c r="AG15" s="14">
        <v>0.266237071105075</v>
      </c>
      <c r="AH15" s="14">
        <v>0.32796144551519502</v>
      </c>
      <c r="AI15" s="14"/>
      <c r="AJ15" s="14">
        <v>0.29378277392020802</v>
      </c>
      <c r="AK15" s="14">
        <v>0.28916925199190902</v>
      </c>
      <c r="AL15" s="14">
        <v>0.31150879884538801</v>
      </c>
      <c r="AM15" s="14"/>
      <c r="AN15" s="14">
        <v>0.170098657669808</v>
      </c>
      <c r="AO15" s="14">
        <v>0.23953645449062</v>
      </c>
      <c r="AP15" s="14">
        <v>0.331330937726733</v>
      </c>
      <c r="AQ15" s="14">
        <v>0.33134703099603302</v>
      </c>
      <c r="AR15" s="14">
        <v>0.35207546670492301</v>
      </c>
    </row>
    <row r="16" spans="2:44">
      <c r="B16" s="15" t="s">
        <v>307</v>
      </c>
      <c r="C16" s="14">
        <v>0.193681634490246</v>
      </c>
      <c r="D16" s="14">
        <v>0.21284708262278501</v>
      </c>
      <c r="E16" s="14">
        <v>0.173159948910003</v>
      </c>
      <c r="F16" s="14"/>
      <c r="G16" s="14">
        <v>0.241200466592421</v>
      </c>
      <c r="H16" s="14">
        <v>0.21375729589929501</v>
      </c>
      <c r="I16" s="14">
        <v>0.15918844069239901</v>
      </c>
      <c r="J16" s="14">
        <v>0.19991864921375099</v>
      </c>
      <c r="K16" s="14">
        <v>0.19978650354667901</v>
      </c>
      <c r="L16" s="14">
        <v>0.15679937023909801</v>
      </c>
      <c r="M16" s="14"/>
      <c r="N16" s="14">
        <v>0.105714499575184</v>
      </c>
      <c r="O16" s="14">
        <v>0.150718221535006</v>
      </c>
      <c r="P16" s="14">
        <v>0.239395465482096</v>
      </c>
      <c r="Q16" s="14">
        <v>0.326198048933101</v>
      </c>
      <c r="R16" s="14"/>
      <c r="S16" s="14">
        <v>0.19098238278645299</v>
      </c>
      <c r="T16" s="14">
        <v>0.21932231293858601</v>
      </c>
      <c r="U16" s="14">
        <v>0.15170383595871101</v>
      </c>
      <c r="V16" s="14">
        <v>0.31910788093994202</v>
      </c>
      <c r="W16" s="14">
        <v>0.13438992953116399</v>
      </c>
      <c r="X16" s="14">
        <v>0.17056073596782201</v>
      </c>
      <c r="Y16" s="14">
        <v>0.20579454805515601</v>
      </c>
      <c r="Z16" s="14">
        <v>0.24198179794284999</v>
      </c>
      <c r="AA16" s="14">
        <v>0.198427276234213</v>
      </c>
      <c r="AB16" s="14">
        <v>0.18249741331661901</v>
      </c>
      <c r="AC16" s="14">
        <v>0.12622217903105001</v>
      </c>
      <c r="AD16" s="14">
        <v>7.6071461584300795E-2</v>
      </c>
      <c r="AE16" s="14"/>
      <c r="AF16" s="14">
        <v>0.19441405730918301</v>
      </c>
      <c r="AG16" s="14">
        <v>0.19481749553426</v>
      </c>
      <c r="AH16" s="14">
        <v>0.238781215596337</v>
      </c>
      <c r="AI16" s="14"/>
      <c r="AJ16" s="14">
        <v>0.29747498986503701</v>
      </c>
      <c r="AK16" s="14">
        <v>0.141244872923035</v>
      </c>
      <c r="AL16" s="14">
        <v>0.241938361240882</v>
      </c>
      <c r="AM16" s="14"/>
      <c r="AN16" s="14">
        <v>0.25788801453788401</v>
      </c>
      <c r="AO16" s="14">
        <v>8.9467413915069002E-2</v>
      </c>
      <c r="AP16" s="14">
        <v>0.16212852424959001</v>
      </c>
      <c r="AQ16" s="14">
        <v>0.21374188409082601</v>
      </c>
      <c r="AR16" s="14">
        <v>0.33453705400454098</v>
      </c>
    </row>
    <row r="17" spans="2:44" ht="29.1">
      <c r="B17" s="15" t="s">
        <v>308</v>
      </c>
      <c r="C17" s="14">
        <v>0.106879008616173</v>
      </c>
      <c r="D17" s="14">
        <v>0.113466683392263</v>
      </c>
      <c r="E17" s="14">
        <v>9.4494692624694801E-2</v>
      </c>
      <c r="F17" s="14"/>
      <c r="G17" s="14">
        <v>7.9601181255789494E-2</v>
      </c>
      <c r="H17" s="14">
        <v>0.15073385810887199</v>
      </c>
      <c r="I17" s="14">
        <v>3.9557454740118299E-2</v>
      </c>
      <c r="J17" s="14">
        <v>8.5711452902957605E-2</v>
      </c>
      <c r="K17" s="14">
        <v>0.182974584429483</v>
      </c>
      <c r="L17" s="14">
        <v>0.101789949973825</v>
      </c>
      <c r="M17" s="14"/>
      <c r="N17" s="14">
        <v>7.1531087397536094E-2</v>
      </c>
      <c r="O17" s="14">
        <v>0.11370252751359</v>
      </c>
      <c r="P17" s="14">
        <v>6.2768027769463497E-2</v>
      </c>
      <c r="Q17" s="14">
        <v>0.19556703380820301</v>
      </c>
      <c r="R17" s="14"/>
      <c r="S17" s="14">
        <v>0.111415183694297</v>
      </c>
      <c r="T17" s="14">
        <v>9.9588064703944101E-2</v>
      </c>
      <c r="U17" s="14">
        <v>0.23331296207940899</v>
      </c>
      <c r="V17" s="14">
        <v>6.9516801870861497E-2</v>
      </c>
      <c r="W17" s="14">
        <v>0.119855997252035</v>
      </c>
      <c r="X17" s="14">
        <v>5.0787674818489302E-2</v>
      </c>
      <c r="Y17" s="14">
        <v>9.8888613863934494E-2</v>
      </c>
      <c r="Z17" s="14">
        <v>8.8152724804974603E-2</v>
      </c>
      <c r="AA17" s="14">
        <v>0.198257922873948</v>
      </c>
      <c r="AB17" s="14">
        <v>8.9961718901591201E-2</v>
      </c>
      <c r="AC17" s="14">
        <v>6.6232347487065094E-2</v>
      </c>
      <c r="AD17" s="14">
        <v>0</v>
      </c>
      <c r="AE17" s="14"/>
      <c r="AF17" s="14">
        <v>0.133971297388712</v>
      </c>
      <c r="AG17" s="14">
        <v>8.6983314544219897E-2</v>
      </c>
      <c r="AH17" s="14">
        <v>0.10290117044045401</v>
      </c>
      <c r="AI17" s="14"/>
      <c r="AJ17" s="14">
        <v>0.16319936926940001</v>
      </c>
      <c r="AK17" s="14">
        <v>7.0871963632825996E-2</v>
      </c>
      <c r="AL17" s="14">
        <v>0.119873743246564</v>
      </c>
      <c r="AM17" s="14"/>
      <c r="AN17" s="14">
        <v>0.12335632678604901</v>
      </c>
      <c r="AO17" s="14">
        <v>9.6930034029176507E-2</v>
      </c>
      <c r="AP17" s="14">
        <v>8.5970997811572594E-2</v>
      </c>
      <c r="AQ17" s="14">
        <v>0.14773521055948899</v>
      </c>
      <c r="AR17" s="14">
        <v>0</v>
      </c>
    </row>
    <row r="18" spans="2:44">
      <c r="B18" s="15" t="s">
        <v>129</v>
      </c>
      <c r="C18" s="23">
        <v>8.6745348806097893E-3</v>
      </c>
      <c r="D18" s="23">
        <v>6.5644097869907098E-3</v>
      </c>
      <c r="E18" s="23">
        <v>1.1100606780322301E-2</v>
      </c>
      <c r="F18" s="23"/>
      <c r="G18" s="23">
        <v>2.23763807943641E-2</v>
      </c>
      <c r="H18" s="23">
        <v>0</v>
      </c>
      <c r="I18" s="23">
        <v>1.8054155314537499E-2</v>
      </c>
      <c r="J18" s="23">
        <v>1.5747558270438E-2</v>
      </c>
      <c r="K18" s="23">
        <v>0</v>
      </c>
      <c r="L18" s="23">
        <v>0</v>
      </c>
      <c r="M18" s="23"/>
      <c r="N18" s="23">
        <v>0</v>
      </c>
      <c r="O18" s="23">
        <v>0</v>
      </c>
      <c r="P18" s="23">
        <v>1.5593769276694701E-2</v>
      </c>
      <c r="Q18" s="23">
        <v>2.46619769697578E-2</v>
      </c>
      <c r="R18" s="23"/>
      <c r="S18" s="23">
        <v>2.0083959129272199E-2</v>
      </c>
      <c r="T18" s="23">
        <v>0</v>
      </c>
      <c r="U18" s="23">
        <v>0</v>
      </c>
      <c r="V18" s="23">
        <v>0</v>
      </c>
      <c r="W18" s="23">
        <v>3.2106175146452497E-2</v>
      </c>
      <c r="X18" s="23">
        <v>0</v>
      </c>
      <c r="Y18" s="23">
        <v>0</v>
      </c>
      <c r="Z18" s="23">
        <v>0</v>
      </c>
      <c r="AA18" s="23">
        <v>3.8223368763316001E-2</v>
      </c>
      <c r="AB18" s="23">
        <v>0</v>
      </c>
      <c r="AC18" s="23">
        <v>0</v>
      </c>
      <c r="AD18" s="23">
        <v>0</v>
      </c>
      <c r="AE18" s="23"/>
      <c r="AF18" s="23">
        <v>0</v>
      </c>
      <c r="AG18" s="23">
        <v>1.40058731927516E-2</v>
      </c>
      <c r="AH18" s="23">
        <v>0</v>
      </c>
      <c r="AI18" s="23"/>
      <c r="AJ18" s="23">
        <v>0</v>
      </c>
      <c r="AK18" s="23">
        <v>2.0691594509540698E-2</v>
      </c>
      <c r="AL18" s="23">
        <v>0</v>
      </c>
      <c r="AM18" s="23"/>
      <c r="AN18" s="23">
        <v>1.1055019965842201E-2</v>
      </c>
      <c r="AO18" s="23">
        <v>1.7417462421408899E-2</v>
      </c>
      <c r="AP18" s="23">
        <v>0</v>
      </c>
      <c r="AQ18" s="23">
        <v>0</v>
      </c>
      <c r="AR18" s="23">
        <v>0</v>
      </c>
    </row>
    <row r="19" spans="2:44">
      <c r="B19" s="16" t="s">
        <v>27</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B2:AR24"/>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309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369</v>
      </c>
      <c r="D7" s="10">
        <v>187</v>
      </c>
      <c r="E7" s="10">
        <v>178</v>
      </c>
      <c r="F7" s="10"/>
      <c r="G7" s="10">
        <v>39</v>
      </c>
      <c r="H7" s="10">
        <v>62</v>
      </c>
      <c r="I7" s="10">
        <v>52</v>
      </c>
      <c r="J7" s="10">
        <v>58</v>
      </c>
      <c r="K7" s="10">
        <v>71</v>
      </c>
      <c r="L7" s="10">
        <v>87</v>
      </c>
      <c r="M7" s="10"/>
      <c r="N7" s="10">
        <v>102</v>
      </c>
      <c r="O7" s="10">
        <v>107</v>
      </c>
      <c r="P7" s="10">
        <v>81</v>
      </c>
      <c r="Q7" s="10">
        <v>76</v>
      </c>
      <c r="R7" s="10"/>
      <c r="S7" s="10">
        <v>44</v>
      </c>
      <c r="T7" s="10">
        <v>58</v>
      </c>
      <c r="U7" s="10">
        <v>33</v>
      </c>
      <c r="V7" s="10">
        <v>33</v>
      </c>
      <c r="W7" s="10">
        <v>27</v>
      </c>
      <c r="X7" s="10">
        <v>23</v>
      </c>
      <c r="Y7" s="10">
        <v>34</v>
      </c>
      <c r="Z7" s="10">
        <v>13</v>
      </c>
      <c r="AA7" s="10">
        <v>34</v>
      </c>
      <c r="AB7" s="10">
        <v>43</v>
      </c>
      <c r="AC7" s="10">
        <v>19</v>
      </c>
      <c r="AD7" s="10">
        <v>8</v>
      </c>
      <c r="AE7" s="10"/>
      <c r="AF7" s="10">
        <v>147</v>
      </c>
      <c r="AG7" s="10">
        <v>167</v>
      </c>
      <c r="AH7" s="10">
        <v>31</v>
      </c>
      <c r="AI7" s="10"/>
      <c r="AJ7" s="10">
        <v>88</v>
      </c>
      <c r="AK7" s="10">
        <v>126</v>
      </c>
      <c r="AL7" s="10">
        <v>31</v>
      </c>
      <c r="AM7" s="10"/>
      <c r="AN7" s="10">
        <v>84</v>
      </c>
      <c r="AO7" s="10">
        <v>83</v>
      </c>
      <c r="AP7" s="10">
        <v>95</v>
      </c>
      <c r="AQ7" s="10">
        <v>45</v>
      </c>
      <c r="AR7" s="10">
        <v>9</v>
      </c>
    </row>
    <row r="8" spans="2:44" ht="30" customHeight="1">
      <c r="B8" s="11" t="s">
        <v>96</v>
      </c>
      <c r="C8" s="11">
        <v>369</v>
      </c>
      <c r="D8" s="11">
        <v>194</v>
      </c>
      <c r="E8" s="11">
        <v>170</v>
      </c>
      <c r="F8" s="11"/>
      <c r="G8" s="11">
        <v>43</v>
      </c>
      <c r="H8" s="11">
        <v>66</v>
      </c>
      <c r="I8" s="11">
        <v>60</v>
      </c>
      <c r="J8" s="11">
        <v>59</v>
      </c>
      <c r="K8" s="11">
        <v>59</v>
      </c>
      <c r="L8" s="11">
        <v>81</v>
      </c>
      <c r="M8" s="11"/>
      <c r="N8" s="11">
        <v>110</v>
      </c>
      <c r="O8" s="11">
        <v>103</v>
      </c>
      <c r="P8" s="11">
        <v>82</v>
      </c>
      <c r="Q8" s="11">
        <v>70</v>
      </c>
      <c r="R8" s="11"/>
      <c r="S8" s="11">
        <v>51</v>
      </c>
      <c r="T8" s="11">
        <v>56</v>
      </c>
      <c r="U8" s="11">
        <v>32</v>
      </c>
      <c r="V8" s="11">
        <v>36</v>
      </c>
      <c r="W8" s="11">
        <v>25</v>
      </c>
      <c r="X8" s="11">
        <v>22</v>
      </c>
      <c r="Y8" s="11">
        <v>31</v>
      </c>
      <c r="Z8" s="11">
        <v>13</v>
      </c>
      <c r="AA8" s="11">
        <v>31</v>
      </c>
      <c r="AB8" s="11">
        <v>45</v>
      </c>
      <c r="AC8" s="11">
        <v>18</v>
      </c>
      <c r="AD8" s="11">
        <v>9</v>
      </c>
      <c r="AE8" s="11"/>
      <c r="AF8" s="11">
        <v>142</v>
      </c>
      <c r="AG8" s="11">
        <v>169</v>
      </c>
      <c r="AH8" s="11">
        <v>32</v>
      </c>
      <c r="AI8" s="11"/>
      <c r="AJ8" s="11">
        <v>86</v>
      </c>
      <c r="AK8" s="11">
        <v>129</v>
      </c>
      <c r="AL8" s="11">
        <v>33</v>
      </c>
      <c r="AM8" s="11"/>
      <c r="AN8" s="11">
        <v>82</v>
      </c>
      <c r="AO8" s="11">
        <v>82</v>
      </c>
      <c r="AP8" s="11">
        <v>97</v>
      </c>
      <c r="AQ8" s="11">
        <v>48</v>
      </c>
      <c r="AR8" s="11">
        <v>10</v>
      </c>
    </row>
    <row r="9" spans="2:44">
      <c r="B9" s="15" t="s">
        <v>301</v>
      </c>
      <c r="C9" s="14">
        <v>0.53513418224328202</v>
      </c>
      <c r="D9" s="14">
        <v>0.53363268240297301</v>
      </c>
      <c r="E9" s="14">
        <v>0.54971300678215596</v>
      </c>
      <c r="F9" s="14"/>
      <c r="G9" s="14">
        <v>0.437044832751942</v>
      </c>
      <c r="H9" s="14">
        <v>0.55383876146759403</v>
      </c>
      <c r="I9" s="14">
        <v>0.47244394742461499</v>
      </c>
      <c r="J9" s="14">
        <v>0.48527607462216299</v>
      </c>
      <c r="K9" s="14">
        <v>0.58091978184099002</v>
      </c>
      <c r="L9" s="14">
        <v>0.62069194408726203</v>
      </c>
      <c r="M9" s="14"/>
      <c r="N9" s="14">
        <v>0.51808322341251201</v>
      </c>
      <c r="O9" s="14">
        <v>0.52581805056188002</v>
      </c>
      <c r="P9" s="14">
        <v>0.57211151486368905</v>
      </c>
      <c r="Q9" s="14">
        <v>0.52556230929530701</v>
      </c>
      <c r="R9" s="14"/>
      <c r="S9" s="14">
        <v>0.42994486072177002</v>
      </c>
      <c r="T9" s="14">
        <v>0.53100430440721502</v>
      </c>
      <c r="U9" s="14">
        <v>0.588227673366717</v>
      </c>
      <c r="V9" s="14">
        <v>0.60351590036159197</v>
      </c>
      <c r="W9" s="14">
        <v>0.405898332209705</v>
      </c>
      <c r="X9" s="14">
        <v>0.59989706476411997</v>
      </c>
      <c r="Y9" s="14">
        <v>0.50194849232365202</v>
      </c>
      <c r="Z9" s="14">
        <v>0.356965263665247</v>
      </c>
      <c r="AA9" s="14">
        <v>0.72708835110566505</v>
      </c>
      <c r="AB9" s="14">
        <v>0.55179754828421101</v>
      </c>
      <c r="AC9" s="14">
        <v>0.57461897826539798</v>
      </c>
      <c r="AD9" s="14">
        <v>0.44350055181915499</v>
      </c>
      <c r="AE9" s="14"/>
      <c r="AF9" s="14">
        <v>0.55998287644425904</v>
      </c>
      <c r="AG9" s="14">
        <v>0.537501927345304</v>
      </c>
      <c r="AH9" s="14">
        <v>0.51129965864365001</v>
      </c>
      <c r="AI9" s="14"/>
      <c r="AJ9" s="14">
        <v>0.56831273020790796</v>
      </c>
      <c r="AK9" s="14">
        <v>0.51498205542508502</v>
      </c>
      <c r="AL9" s="14">
        <v>0.38491880915304799</v>
      </c>
      <c r="AM9" s="14"/>
      <c r="AN9" s="14">
        <v>0.49900867412644301</v>
      </c>
      <c r="AO9" s="14">
        <v>0.50748084861841802</v>
      </c>
      <c r="AP9" s="14">
        <v>0.57000521370951096</v>
      </c>
      <c r="AQ9" s="14">
        <v>0.48151526840772202</v>
      </c>
      <c r="AR9" s="14">
        <v>0.579903932754393</v>
      </c>
    </row>
    <row r="10" spans="2:44">
      <c r="B10" s="15" t="s">
        <v>303</v>
      </c>
      <c r="C10" s="14">
        <v>0.39814602070423</v>
      </c>
      <c r="D10" s="14">
        <v>0.39599019240231897</v>
      </c>
      <c r="E10" s="14">
        <v>0.41017471200932498</v>
      </c>
      <c r="F10" s="14"/>
      <c r="G10" s="14">
        <v>0.210724350517074</v>
      </c>
      <c r="H10" s="14">
        <v>0.36102687993365901</v>
      </c>
      <c r="I10" s="14">
        <v>0.52318415654571204</v>
      </c>
      <c r="J10" s="14">
        <v>0.37990973600418798</v>
      </c>
      <c r="K10" s="14">
        <v>0.387159402592338</v>
      </c>
      <c r="L10" s="14">
        <v>0.45639955605073701</v>
      </c>
      <c r="M10" s="14"/>
      <c r="N10" s="14">
        <v>0.385065218946335</v>
      </c>
      <c r="O10" s="14">
        <v>0.37292424141945602</v>
      </c>
      <c r="P10" s="14">
        <v>0.426819283991483</v>
      </c>
      <c r="Q10" s="14">
        <v>0.40990622149845302</v>
      </c>
      <c r="R10" s="14"/>
      <c r="S10" s="14">
        <v>0.37227170588642799</v>
      </c>
      <c r="T10" s="14">
        <v>0.41067483584133502</v>
      </c>
      <c r="U10" s="14">
        <v>0.310747559826066</v>
      </c>
      <c r="V10" s="14">
        <v>0.38383667366039897</v>
      </c>
      <c r="W10" s="14">
        <v>0.35813400765581199</v>
      </c>
      <c r="X10" s="14">
        <v>0.428365620046184</v>
      </c>
      <c r="Y10" s="14">
        <v>0.34353298263633297</v>
      </c>
      <c r="Z10" s="14">
        <v>0.31342054979900202</v>
      </c>
      <c r="AA10" s="14">
        <v>0.54241889674390897</v>
      </c>
      <c r="AB10" s="14">
        <v>0.49720433958854998</v>
      </c>
      <c r="AC10" s="14">
        <v>0.26195827531459698</v>
      </c>
      <c r="AD10" s="14">
        <v>0.462070255398773</v>
      </c>
      <c r="AE10" s="14"/>
      <c r="AF10" s="14">
        <v>0.46444722574754599</v>
      </c>
      <c r="AG10" s="14">
        <v>0.35720125169547301</v>
      </c>
      <c r="AH10" s="14">
        <v>0.46164321638905598</v>
      </c>
      <c r="AI10" s="14"/>
      <c r="AJ10" s="14">
        <v>0.42799274304691098</v>
      </c>
      <c r="AK10" s="14">
        <v>0.41961424690714599</v>
      </c>
      <c r="AL10" s="14">
        <v>0.29088098933981499</v>
      </c>
      <c r="AM10" s="14"/>
      <c r="AN10" s="14">
        <v>0.38612360416132202</v>
      </c>
      <c r="AO10" s="14">
        <v>0.40042598299800802</v>
      </c>
      <c r="AP10" s="14">
        <v>0.39444328555358499</v>
      </c>
      <c r="AQ10" s="14">
        <v>0.397057797418645</v>
      </c>
      <c r="AR10" s="14">
        <v>0.70398056160004896</v>
      </c>
    </row>
    <row r="11" spans="2:44">
      <c r="B11" s="15" t="s">
        <v>305</v>
      </c>
      <c r="C11" s="14">
        <v>0.346552633060625</v>
      </c>
      <c r="D11" s="14">
        <v>0.36090819259086099</v>
      </c>
      <c r="E11" s="14">
        <v>0.33855301591997899</v>
      </c>
      <c r="F11" s="14"/>
      <c r="G11" s="14">
        <v>0.29668937747076601</v>
      </c>
      <c r="H11" s="14">
        <v>0.390958637467203</v>
      </c>
      <c r="I11" s="14">
        <v>0.393472662857137</v>
      </c>
      <c r="J11" s="14">
        <v>0.25956782133663697</v>
      </c>
      <c r="K11" s="14">
        <v>0.448062678291334</v>
      </c>
      <c r="L11" s="14">
        <v>0.29181178362097698</v>
      </c>
      <c r="M11" s="14"/>
      <c r="N11" s="14">
        <v>0.30961502835714699</v>
      </c>
      <c r="O11" s="14">
        <v>0.37794155999003298</v>
      </c>
      <c r="P11" s="14">
        <v>0.34238009573597999</v>
      </c>
      <c r="Q11" s="14">
        <v>0.362401643994679</v>
      </c>
      <c r="R11" s="14"/>
      <c r="S11" s="14">
        <v>0.32423927954983101</v>
      </c>
      <c r="T11" s="14">
        <v>0.41301258366926502</v>
      </c>
      <c r="U11" s="14">
        <v>0.33517069682124101</v>
      </c>
      <c r="V11" s="14">
        <v>0.40323399483647199</v>
      </c>
      <c r="W11" s="14">
        <v>0.25895623102884802</v>
      </c>
      <c r="X11" s="14">
        <v>0.32130062894049</v>
      </c>
      <c r="Y11" s="14">
        <v>0.310017711949583</v>
      </c>
      <c r="Z11" s="14">
        <v>0.56319995563928205</v>
      </c>
      <c r="AA11" s="14">
        <v>0.273631104189894</v>
      </c>
      <c r="AB11" s="14">
        <v>0.35827473288196099</v>
      </c>
      <c r="AC11" s="14">
        <v>0.25119126211234599</v>
      </c>
      <c r="AD11" s="14">
        <v>0.38917629761545502</v>
      </c>
      <c r="AE11" s="14"/>
      <c r="AF11" s="14">
        <v>0.35292451914691197</v>
      </c>
      <c r="AG11" s="14">
        <v>0.30740248153829802</v>
      </c>
      <c r="AH11" s="14">
        <v>0.53832394921369997</v>
      </c>
      <c r="AI11" s="14"/>
      <c r="AJ11" s="14">
        <v>0.31658020997102199</v>
      </c>
      <c r="AK11" s="14">
        <v>0.38155825111109698</v>
      </c>
      <c r="AL11" s="14">
        <v>0.444537383206902</v>
      </c>
      <c r="AM11" s="14"/>
      <c r="AN11" s="14">
        <v>0.38918230522932801</v>
      </c>
      <c r="AO11" s="14">
        <v>0.40305080499361501</v>
      </c>
      <c r="AP11" s="14">
        <v>0.28835988342323798</v>
      </c>
      <c r="AQ11" s="14">
        <v>0.37619913347499401</v>
      </c>
      <c r="AR11" s="14">
        <v>0.54585824096035496</v>
      </c>
    </row>
    <row r="12" spans="2:44" ht="43.5">
      <c r="B12" s="15" t="s">
        <v>302</v>
      </c>
      <c r="C12" s="14">
        <v>0.33775068682196202</v>
      </c>
      <c r="D12" s="14">
        <v>0.341942499865803</v>
      </c>
      <c r="E12" s="14">
        <v>0.34110417684336197</v>
      </c>
      <c r="F12" s="14"/>
      <c r="G12" s="14">
        <v>0.16014120741068399</v>
      </c>
      <c r="H12" s="14">
        <v>0.237030161227337</v>
      </c>
      <c r="I12" s="14">
        <v>0.29562218281778901</v>
      </c>
      <c r="J12" s="14">
        <v>0.40190025501091797</v>
      </c>
      <c r="K12" s="14">
        <v>0.38927650927612301</v>
      </c>
      <c r="L12" s="14">
        <v>0.459532525174846</v>
      </c>
      <c r="M12" s="14"/>
      <c r="N12" s="14">
        <v>0.35763234317520198</v>
      </c>
      <c r="O12" s="14">
        <v>0.35107776709448701</v>
      </c>
      <c r="P12" s="14">
        <v>0.35180490528157699</v>
      </c>
      <c r="Q12" s="14">
        <v>0.25585217528792498</v>
      </c>
      <c r="R12" s="14"/>
      <c r="S12" s="14">
        <v>0.334763635337957</v>
      </c>
      <c r="T12" s="14">
        <v>0.35853785579486003</v>
      </c>
      <c r="U12" s="14">
        <v>0.33085187042476</v>
      </c>
      <c r="V12" s="14">
        <v>0.17379276432211799</v>
      </c>
      <c r="W12" s="14">
        <v>0.41936120433426599</v>
      </c>
      <c r="X12" s="14">
        <v>0.57511675632250203</v>
      </c>
      <c r="Y12" s="14">
        <v>0.23011579470566401</v>
      </c>
      <c r="Z12" s="14">
        <v>0.54575067518174203</v>
      </c>
      <c r="AA12" s="14">
        <v>0.41642538854314098</v>
      </c>
      <c r="AB12" s="14">
        <v>0.28914600820771702</v>
      </c>
      <c r="AC12" s="14">
        <v>0.36230423719600502</v>
      </c>
      <c r="AD12" s="14">
        <v>9.8989452910261094E-2</v>
      </c>
      <c r="AE12" s="14"/>
      <c r="AF12" s="14">
        <v>0.410046275603971</v>
      </c>
      <c r="AG12" s="14">
        <v>0.31889559696768399</v>
      </c>
      <c r="AH12" s="14">
        <v>0.220827298114641</v>
      </c>
      <c r="AI12" s="14"/>
      <c r="AJ12" s="14">
        <v>0.48025100390190201</v>
      </c>
      <c r="AK12" s="14">
        <v>0.30861585663081997</v>
      </c>
      <c r="AL12" s="14">
        <v>0.23896857104056801</v>
      </c>
      <c r="AM12" s="14"/>
      <c r="AN12" s="14">
        <v>0.26526049047222999</v>
      </c>
      <c r="AO12" s="14">
        <v>0.36414421750825998</v>
      </c>
      <c r="AP12" s="14">
        <v>0.3940202390259</v>
      </c>
      <c r="AQ12" s="14">
        <v>0.35986598806766101</v>
      </c>
      <c r="AR12" s="14">
        <v>0.24086556831217901</v>
      </c>
    </row>
    <row r="13" spans="2:44">
      <c r="B13" s="15" t="s">
        <v>300</v>
      </c>
      <c r="C13" s="14">
        <v>0.32243833034380298</v>
      </c>
      <c r="D13" s="14">
        <v>0.38325644130279002</v>
      </c>
      <c r="E13" s="14">
        <v>0.24934487220882101</v>
      </c>
      <c r="F13" s="14"/>
      <c r="G13" s="14">
        <v>0.28894117819193998</v>
      </c>
      <c r="H13" s="14">
        <v>0.35493276716594901</v>
      </c>
      <c r="I13" s="14">
        <v>0.42013246074314198</v>
      </c>
      <c r="J13" s="14">
        <v>0.307473599946539</v>
      </c>
      <c r="K13" s="14">
        <v>0.25677784747455801</v>
      </c>
      <c r="L13" s="14">
        <v>0.30075830423018002</v>
      </c>
      <c r="M13" s="14"/>
      <c r="N13" s="14">
        <v>0.31121262316433801</v>
      </c>
      <c r="O13" s="14">
        <v>0.35194209845982199</v>
      </c>
      <c r="P13" s="14">
        <v>0.28659995840994801</v>
      </c>
      <c r="Q13" s="14">
        <v>0.32377812333631001</v>
      </c>
      <c r="R13" s="14"/>
      <c r="S13" s="14">
        <v>0.33185254305941098</v>
      </c>
      <c r="T13" s="14">
        <v>0.31292382091241899</v>
      </c>
      <c r="U13" s="14">
        <v>0.240830384381332</v>
      </c>
      <c r="V13" s="14">
        <v>0.345793862142522</v>
      </c>
      <c r="W13" s="14">
        <v>0.23655925272829301</v>
      </c>
      <c r="X13" s="14">
        <v>0.32347763281285702</v>
      </c>
      <c r="Y13" s="14">
        <v>0.30904035362646598</v>
      </c>
      <c r="Z13" s="14">
        <v>0.58780733187836798</v>
      </c>
      <c r="AA13" s="14">
        <v>0.27013028831997199</v>
      </c>
      <c r="AB13" s="14">
        <v>0.42850347613445999</v>
      </c>
      <c r="AC13" s="14">
        <v>0.21574149967155701</v>
      </c>
      <c r="AD13" s="14">
        <v>0.29474710483338401</v>
      </c>
      <c r="AE13" s="14"/>
      <c r="AF13" s="14">
        <v>0.320329547172645</v>
      </c>
      <c r="AG13" s="14">
        <v>0.30672261423495201</v>
      </c>
      <c r="AH13" s="14">
        <v>0.430524715823068</v>
      </c>
      <c r="AI13" s="14"/>
      <c r="AJ13" s="14">
        <v>0.386084857316422</v>
      </c>
      <c r="AK13" s="14">
        <v>0.36732698752861298</v>
      </c>
      <c r="AL13" s="14">
        <v>0.20546667894050799</v>
      </c>
      <c r="AM13" s="14"/>
      <c r="AN13" s="14">
        <v>0.34112030889498102</v>
      </c>
      <c r="AO13" s="14">
        <v>0.31808539449594803</v>
      </c>
      <c r="AP13" s="14">
        <v>0.32075395710715099</v>
      </c>
      <c r="AQ13" s="14">
        <v>0.28845063600170601</v>
      </c>
      <c r="AR13" s="14">
        <v>0.46455451661543701</v>
      </c>
    </row>
    <row r="14" spans="2:44">
      <c r="B14" s="15" t="s">
        <v>306</v>
      </c>
      <c r="C14" s="14">
        <v>0.30889555961273502</v>
      </c>
      <c r="D14" s="14">
        <v>0.33687404891480599</v>
      </c>
      <c r="E14" s="14">
        <v>0.27276986667351399</v>
      </c>
      <c r="F14" s="14"/>
      <c r="G14" s="14">
        <v>0.27712337769873202</v>
      </c>
      <c r="H14" s="14">
        <v>0.432829711770569</v>
      </c>
      <c r="I14" s="14">
        <v>0.31538088446308699</v>
      </c>
      <c r="J14" s="14">
        <v>0.32211290006825599</v>
      </c>
      <c r="K14" s="14">
        <v>0.35650523648799798</v>
      </c>
      <c r="L14" s="14">
        <v>0.17611340987011501</v>
      </c>
      <c r="M14" s="14"/>
      <c r="N14" s="14">
        <v>0.34893945319027497</v>
      </c>
      <c r="O14" s="14">
        <v>0.28547470961714599</v>
      </c>
      <c r="P14" s="14">
        <v>0.24733206654699899</v>
      </c>
      <c r="Q14" s="14">
        <v>0.32478899851006598</v>
      </c>
      <c r="R14" s="14"/>
      <c r="S14" s="14">
        <v>0.35461391973164802</v>
      </c>
      <c r="T14" s="14">
        <v>0.34234083998398901</v>
      </c>
      <c r="U14" s="14">
        <v>0.24784960798194</v>
      </c>
      <c r="V14" s="14">
        <v>0.26240818441158098</v>
      </c>
      <c r="W14" s="14">
        <v>0.23386426701044299</v>
      </c>
      <c r="X14" s="14">
        <v>0.34426628151427002</v>
      </c>
      <c r="Y14" s="14">
        <v>0.313150245790494</v>
      </c>
      <c r="Z14" s="14">
        <v>0.39509457048761099</v>
      </c>
      <c r="AA14" s="14">
        <v>0.357986319606037</v>
      </c>
      <c r="AB14" s="14">
        <v>0.25216665522633203</v>
      </c>
      <c r="AC14" s="14">
        <v>0.31577183123500402</v>
      </c>
      <c r="AD14" s="14">
        <v>0.32467801365277099</v>
      </c>
      <c r="AE14" s="14"/>
      <c r="AF14" s="14">
        <v>0.264249433456824</v>
      </c>
      <c r="AG14" s="14">
        <v>0.32406919409913498</v>
      </c>
      <c r="AH14" s="14">
        <v>0.43597967369569102</v>
      </c>
      <c r="AI14" s="14"/>
      <c r="AJ14" s="14">
        <v>0.32115656862129</v>
      </c>
      <c r="AK14" s="14">
        <v>0.37220651023851797</v>
      </c>
      <c r="AL14" s="14">
        <v>0.31650597942595099</v>
      </c>
      <c r="AM14" s="14"/>
      <c r="AN14" s="14">
        <v>0.26105922837312001</v>
      </c>
      <c r="AO14" s="14">
        <v>0.30513344424598998</v>
      </c>
      <c r="AP14" s="14">
        <v>0.38777906916900401</v>
      </c>
      <c r="AQ14" s="14">
        <v>0.35836943240556501</v>
      </c>
      <c r="AR14" s="14">
        <v>0.46455451661543701</v>
      </c>
    </row>
    <row r="15" spans="2:44">
      <c r="B15" s="15" t="s">
        <v>304</v>
      </c>
      <c r="C15" s="14">
        <v>0.27298499472313797</v>
      </c>
      <c r="D15" s="14">
        <v>0.34283525980041002</v>
      </c>
      <c r="E15" s="14">
        <v>0.19459048851747501</v>
      </c>
      <c r="F15" s="14"/>
      <c r="G15" s="14">
        <v>0.17713714538161299</v>
      </c>
      <c r="H15" s="14">
        <v>0.26292674465059102</v>
      </c>
      <c r="I15" s="14">
        <v>0.38597100716781602</v>
      </c>
      <c r="J15" s="14">
        <v>0.27924402820599098</v>
      </c>
      <c r="K15" s="14">
        <v>0.25795121950442101</v>
      </c>
      <c r="L15" s="14">
        <v>0.25501458791084403</v>
      </c>
      <c r="M15" s="14"/>
      <c r="N15" s="14">
        <v>0.32147664982267699</v>
      </c>
      <c r="O15" s="14">
        <v>0.33976807900171002</v>
      </c>
      <c r="P15" s="14">
        <v>0.16922657911171601</v>
      </c>
      <c r="Q15" s="14">
        <v>0.203522265452659</v>
      </c>
      <c r="R15" s="14"/>
      <c r="S15" s="14">
        <v>0.40349168939908098</v>
      </c>
      <c r="T15" s="14">
        <v>0.315875851340709</v>
      </c>
      <c r="U15" s="14">
        <v>0.172210378116574</v>
      </c>
      <c r="V15" s="14">
        <v>0.15572442159712899</v>
      </c>
      <c r="W15" s="14">
        <v>0.35767253163106799</v>
      </c>
      <c r="X15" s="14">
        <v>0.30457844391473099</v>
      </c>
      <c r="Y15" s="14">
        <v>6.3999660014798607E-2</v>
      </c>
      <c r="Z15" s="14">
        <v>0.49263296490042702</v>
      </c>
      <c r="AA15" s="14">
        <v>0.25686068462095102</v>
      </c>
      <c r="AB15" s="14">
        <v>0.346910187905701</v>
      </c>
      <c r="AC15" s="14">
        <v>0.21574288330862401</v>
      </c>
      <c r="AD15" s="14">
        <v>0</v>
      </c>
      <c r="AE15" s="14"/>
      <c r="AF15" s="14">
        <v>0.30471094176540298</v>
      </c>
      <c r="AG15" s="14">
        <v>0.27727405679364298</v>
      </c>
      <c r="AH15" s="14">
        <v>0.23303218996779901</v>
      </c>
      <c r="AI15" s="14"/>
      <c r="AJ15" s="14">
        <v>0.34278405709054199</v>
      </c>
      <c r="AK15" s="14">
        <v>0.33099426478577798</v>
      </c>
      <c r="AL15" s="14">
        <v>0.256221883490797</v>
      </c>
      <c r="AM15" s="14"/>
      <c r="AN15" s="14">
        <v>0.198676820539128</v>
      </c>
      <c r="AO15" s="14">
        <v>0.27639511672767703</v>
      </c>
      <c r="AP15" s="14">
        <v>0.26352672944293498</v>
      </c>
      <c r="AQ15" s="14">
        <v>0.40012397053422499</v>
      </c>
      <c r="AR15" s="14">
        <v>0.258676104617104</v>
      </c>
    </row>
    <row r="16" spans="2:44" ht="29.1">
      <c r="B16" s="15" t="s">
        <v>308</v>
      </c>
      <c r="C16" s="14">
        <v>0.169003137186337</v>
      </c>
      <c r="D16" s="14">
        <v>0.13496305589166299</v>
      </c>
      <c r="E16" s="14">
        <v>0.20563466376043499</v>
      </c>
      <c r="F16" s="14"/>
      <c r="G16" s="14">
        <v>0.121219407504816</v>
      </c>
      <c r="H16" s="14">
        <v>0.21618515132802199</v>
      </c>
      <c r="I16" s="14">
        <v>0.14092429809930301</v>
      </c>
      <c r="J16" s="14">
        <v>0.17103352443185199</v>
      </c>
      <c r="K16" s="14">
        <v>0.171903372039446</v>
      </c>
      <c r="L16" s="14">
        <v>0.17298109968693501</v>
      </c>
      <c r="M16" s="14"/>
      <c r="N16" s="14">
        <v>0.218779388959672</v>
      </c>
      <c r="O16" s="14">
        <v>0.15497879315612301</v>
      </c>
      <c r="P16" s="14">
        <v>0.10392415816712799</v>
      </c>
      <c r="Q16" s="14">
        <v>0.179479520711295</v>
      </c>
      <c r="R16" s="14"/>
      <c r="S16" s="14">
        <v>0.212152795094772</v>
      </c>
      <c r="T16" s="14">
        <v>0.149153429293925</v>
      </c>
      <c r="U16" s="14">
        <v>0.11176696391482201</v>
      </c>
      <c r="V16" s="14">
        <v>9.02928422455887E-2</v>
      </c>
      <c r="W16" s="14">
        <v>0.20742883569016199</v>
      </c>
      <c r="X16" s="14">
        <v>0.161374442870757</v>
      </c>
      <c r="Y16" s="14">
        <v>0.21689424447973299</v>
      </c>
      <c r="Z16" s="14">
        <v>6.4038968691238998E-2</v>
      </c>
      <c r="AA16" s="14">
        <v>0.200645187759872</v>
      </c>
      <c r="AB16" s="14">
        <v>0.14610304755460701</v>
      </c>
      <c r="AC16" s="14">
        <v>0.330182685466062</v>
      </c>
      <c r="AD16" s="14">
        <v>0.12892036172964799</v>
      </c>
      <c r="AE16" s="14"/>
      <c r="AF16" s="14">
        <v>0.135220271622392</v>
      </c>
      <c r="AG16" s="14">
        <v>0.19891692270741701</v>
      </c>
      <c r="AH16" s="14">
        <v>0.20399162725947401</v>
      </c>
      <c r="AI16" s="14"/>
      <c r="AJ16" s="14">
        <v>0.124716146687173</v>
      </c>
      <c r="AK16" s="14">
        <v>0.172096967638738</v>
      </c>
      <c r="AL16" s="14">
        <v>0.35624050823939801</v>
      </c>
      <c r="AM16" s="14"/>
      <c r="AN16" s="14">
        <v>9.8080336237597293E-2</v>
      </c>
      <c r="AO16" s="14">
        <v>0.19486010388935501</v>
      </c>
      <c r="AP16" s="14">
        <v>0.153451148768351</v>
      </c>
      <c r="AQ16" s="14">
        <v>0.316255396923245</v>
      </c>
      <c r="AR16" s="14">
        <v>0.258676104617104</v>
      </c>
    </row>
    <row r="17" spans="2:44">
      <c r="B17" s="15" t="s">
        <v>307</v>
      </c>
      <c r="C17" s="14">
        <v>0.15676404542085501</v>
      </c>
      <c r="D17" s="14">
        <v>0.18342206668514899</v>
      </c>
      <c r="E17" s="14">
        <v>0.130201548802614</v>
      </c>
      <c r="F17" s="14"/>
      <c r="G17" s="14">
        <v>0.121977825829269</v>
      </c>
      <c r="H17" s="14">
        <v>0.217136009497054</v>
      </c>
      <c r="I17" s="14">
        <v>0.16946948090521699</v>
      </c>
      <c r="J17" s="14">
        <v>0.190698543832722</v>
      </c>
      <c r="K17" s="14">
        <v>0.13950012617584501</v>
      </c>
      <c r="L17" s="14">
        <v>0.104678533128022</v>
      </c>
      <c r="M17" s="14"/>
      <c r="N17" s="14">
        <v>0.15559415936557799</v>
      </c>
      <c r="O17" s="14">
        <v>0.19482256663024</v>
      </c>
      <c r="P17" s="14">
        <v>0.14013211219159</v>
      </c>
      <c r="Q17" s="14">
        <v>0.12863430436925399</v>
      </c>
      <c r="R17" s="14"/>
      <c r="S17" s="14">
        <v>0.20356629869722401</v>
      </c>
      <c r="T17" s="14">
        <v>0.231190023020934</v>
      </c>
      <c r="U17" s="14">
        <v>0.110268333178033</v>
      </c>
      <c r="V17" s="14">
        <v>0.122128353803682</v>
      </c>
      <c r="W17" s="14">
        <v>0.206072242606686</v>
      </c>
      <c r="X17" s="14">
        <v>8.2541638079905999E-2</v>
      </c>
      <c r="Y17" s="14">
        <v>2.9703625900417099E-2</v>
      </c>
      <c r="Z17" s="14">
        <v>0.15622108828637199</v>
      </c>
      <c r="AA17" s="14">
        <v>6.0069576658596302E-2</v>
      </c>
      <c r="AB17" s="14">
        <v>0.21078442073907</v>
      </c>
      <c r="AC17" s="14">
        <v>0.29748643551505</v>
      </c>
      <c r="AD17" s="14">
        <v>0</v>
      </c>
      <c r="AE17" s="14"/>
      <c r="AF17" s="14">
        <v>0.17027409433052201</v>
      </c>
      <c r="AG17" s="14">
        <v>0.16905853756080899</v>
      </c>
      <c r="AH17" s="14">
        <v>2.9663555438970601E-2</v>
      </c>
      <c r="AI17" s="14"/>
      <c r="AJ17" s="14">
        <v>0.20707010147093399</v>
      </c>
      <c r="AK17" s="14">
        <v>0.150377816825705</v>
      </c>
      <c r="AL17" s="14">
        <v>0.25985082939575099</v>
      </c>
      <c r="AM17" s="14"/>
      <c r="AN17" s="14">
        <v>0.14146910266034901</v>
      </c>
      <c r="AO17" s="14">
        <v>0.14799703797387501</v>
      </c>
      <c r="AP17" s="14">
        <v>0.14845313825723899</v>
      </c>
      <c r="AQ17" s="14">
        <v>0.11163546217039599</v>
      </c>
      <c r="AR17" s="14">
        <v>0.33082028687253501</v>
      </c>
    </row>
    <row r="18" spans="2:44">
      <c r="B18" s="15" t="s">
        <v>129</v>
      </c>
      <c r="C18" s="14">
        <v>3.0821227568161099E-3</v>
      </c>
      <c r="D18" s="14">
        <v>5.8559990080021898E-3</v>
      </c>
      <c r="E18" s="14">
        <v>0</v>
      </c>
      <c r="F18" s="14"/>
      <c r="G18" s="14">
        <v>2.6502652897997601E-2</v>
      </c>
      <c r="H18" s="14">
        <v>0</v>
      </c>
      <c r="I18" s="14">
        <v>0</v>
      </c>
      <c r="J18" s="14">
        <v>0</v>
      </c>
      <c r="K18" s="14">
        <v>0</v>
      </c>
      <c r="L18" s="14">
        <v>0</v>
      </c>
      <c r="M18" s="14"/>
      <c r="N18" s="14">
        <v>0</v>
      </c>
      <c r="O18" s="14">
        <v>1.10429781186978E-2</v>
      </c>
      <c r="P18" s="14">
        <v>0</v>
      </c>
      <c r="Q18" s="14">
        <v>0</v>
      </c>
      <c r="R18" s="14"/>
      <c r="S18" s="14">
        <v>0</v>
      </c>
      <c r="T18" s="14">
        <v>0</v>
      </c>
      <c r="U18" s="14">
        <v>0</v>
      </c>
      <c r="V18" s="14">
        <v>0</v>
      </c>
      <c r="W18" s="14">
        <v>0</v>
      </c>
      <c r="X18" s="14">
        <v>0</v>
      </c>
      <c r="Y18" s="14">
        <v>0</v>
      </c>
      <c r="Z18" s="14">
        <v>0</v>
      </c>
      <c r="AA18" s="14">
        <v>0</v>
      </c>
      <c r="AB18" s="14">
        <v>0</v>
      </c>
      <c r="AC18" s="14">
        <v>6.1526781428040203E-2</v>
      </c>
      <c r="AD18" s="14">
        <v>0</v>
      </c>
      <c r="AE18" s="14"/>
      <c r="AF18" s="14">
        <v>0</v>
      </c>
      <c r="AG18" s="14">
        <v>0</v>
      </c>
      <c r="AH18" s="14">
        <v>0</v>
      </c>
      <c r="AI18" s="14"/>
      <c r="AJ18" s="14">
        <v>0</v>
      </c>
      <c r="AK18" s="14">
        <v>0</v>
      </c>
      <c r="AL18" s="14">
        <v>0</v>
      </c>
      <c r="AM18" s="14"/>
      <c r="AN18" s="14">
        <v>0</v>
      </c>
      <c r="AO18" s="14">
        <v>0</v>
      </c>
      <c r="AP18" s="14">
        <v>1.1681255768162001E-2</v>
      </c>
      <c r="AQ18" s="14">
        <v>0</v>
      </c>
      <c r="AR18" s="14">
        <v>0</v>
      </c>
    </row>
    <row r="19" spans="2:44">
      <c r="B19" s="15" t="s">
        <v>262</v>
      </c>
      <c r="C19" s="23">
        <v>7.3193773638739997E-3</v>
      </c>
      <c r="D19" s="23">
        <v>4.5024356951417002E-3</v>
      </c>
      <c r="E19" s="23">
        <v>1.07006652694652E-2</v>
      </c>
      <c r="F19" s="23"/>
      <c r="G19" s="23">
        <v>2.1793149616370501E-2</v>
      </c>
      <c r="H19" s="23">
        <v>0</v>
      </c>
      <c r="I19" s="23">
        <v>0</v>
      </c>
      <c r="J19" s="23">
        <v>0</v>
      </c>
      <c r="K19" s="23">
        <v>1.50094747845473E-2</v>
      </c>
      <c r="L19" s="23">
        <v>1.07343214815544E-2</v>
      </c>
      <c r="M19" s="23"/>
      <c r="N19" s="23">
        <v>0</v>
      </c>
      <c r="O19" s="23">
        <v>1.7734203687914701E-2</v>
      </c>
      <c r="P19" s="23">
        <v>1.05967059695953E-2</v>
      </c>
      <c r="Q19" s="23">
        <v>0</v>
      </c>
      <c r="R19" s="23"/>
      <c r="S19" s="23">
        <v>0</v>
      </c>
      <c r="T19" s="23">
        <v>0</v>
      </c>
      <c r="U19" s="23">
        <v>0</v>
      </c>
      <c r="V19" s="23">
        <v>2.5035180045974801E-2</v>
      </c>
      <c r="W19" s="23">
        <v>0</v>
      </c>
      <c r="X19" s="23">
        <v>0</v>
      </c>
      <c r="Y19" s="23">
        <v>2.9703625900417099E-2</v>
      </c>
      <c r="Z19" s="23">
        <v>0</v>
      </c>
      <c r="AA19" s="23">
        <v>2.79853971621132E-2</v>
      </c>
      <c r="AB19" s="23">
        <v>0</v>
      </c>
      <c r="AC19" s="23">
        <v>0</v>
      </c>
      <c r="AD19" s="23">
        <v>0</v>
      </c>
      <c r="AE19" s="23"/>
      <c r="AF19" s="23">
        <v>1.24469195143547E-2</v>
      </c>
      <c r="AG19" s="23">
        <v>0</v>
      </c>
      <c r="AH19" s="23">
        <v>0</v>
      </c>
      <c r="AI19" s="23"/>
      <c r="AJ19" s="23">
        <v>0</v>
      </c>
      <c r="AK19" s="23">
        <v>0</v>
      </c>
      <c r="AL19" s="23">
        <v>0</v>
      </c>
      <c r="AM19" s="23"/>
      <c r="AN19" s="23">
        <v>0</v>
      </c>
      <c r="AO19" s="23">
        <v>1.1340137488453601E-2</v>
      </c>
      <c r="AP19" s="23">
        <v>0</v>
      </c>
      <c r="AQ19" s="23">
        <v>0</v>
      </c>
      <c r="AR19" s="23">
        <v>0</v>
      </c>
    </row>
    <row r="20" spans="2:44">
      <c r="B20" s="16" t="s">
        <v>28</v>
      </c>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622</v>
      </c>
      <c r="D7" s="10">
        <v>333</v>
      </c>
      <c r="E7" s="10">
        <v>287</v>
      </c>
      <c r="F7" s="10"/>
      <c r="G7" s="10">
        <v>71</v>
      </c>
      <c r="H7" s="10">
        <v>94</v>
      </c>
      <c r="I7" s="10">
        <v>90</v>
      </c>
      <c r="J7" s="10">
        <v>102</v>
      </c>
      <c r="K7" s="10">
        <v>105</v>
      </c>
      <c r="L7" s="10">
        <v>160</v>
      </c>
      <c r="M7" s="10"/>
      <c r="N7" s="10">
        <v>174</v>
      </c>
      <c r="O7" s="10">
        <v>196</v>
      </c>
      <c r="P7" s="10">
        <v>113</v>
      </c>
      <c r="Q7" s="10">
        <v>136</v>
      </c>
      <c r="R7" s="10"/>
      <c r="S7" s="10">
        <v>86</v>
      </c>
      <c r="T7" s="10">
        <v>81</v>
      </c>
      <c r="U7" s="10">
        <v>44</v>
      </c>
      <c r="V7" s="10">
        <v>51</v>
      </c>
      <c r="W7" s="10">
        <v>43</v>
      </c>
      <c r="X7" s="10">
        <v>50</v>
      </c>
      <c r="Y7" s="10">
        <v>45</v>
      </c>
      <c r="Z7" s="10">
        <v>27</v>
      </c>
      <c r="AA7" s="10">
        <v>76</v>
      </c>
      <c r="AB7" s="10">
        <v>65</v>
      </c>
      <c r="AC7" s="10">
        <v>31</v>
      </c>
      <c r="AD7" s="10">
        <v>23</v>
      </c>
      <c r="AE7" s="10"/>
      <c r="AF7" s="10">
        <v>246</v>
      </c>
      <c r="AG7" s="10">
        <v>262</v>
      </c>
      <c r="AH7" s="10">
        <v>65</v>
      </c>
      <c r="AI7" s="10"/>
      <c r="AJ7" s="10">
        <v>165</v>
      </c>
      <c r="AK7" s="10">
        <v>226</v>
      </c>
      <c r="AL7" s="10">
        <v>52</v>
      </c>
      <c r="AM7" s="10"/>
      <c r="AN7" s="10">
        <v>129</v>
      </c>
      <c r="AO7" s="10">
        <v>129</v>
      </c>
      <c r="AP7" s="10">
        <v>177</v>
      </c>
      <c r="AQ7" s="10">
        <v>80</v>
      </c>
      <c r="AR7" s="10">
        <v>9</v>
      </c>
    </row>
    <row r="8" spans="2:44" ht="30" customHeight="1">
      <c r="B8" s="11" t="s">
        <v>96</v>
      </c>
      <c r="C8" s="11">
        <v>624</v>
      </c>
      <c r="D8" s="11">
        <v>346</v>
      </c>
      <c r="E8" s="11">
        <v>276</v>
      </c>
      <c r="F8" s="11"/>
      <c r="G8" s="11">
        <v>78</v>
      </c>
      <c r="H8" s="11">
        <v>100</v>
      </c>
      <c r="I8" s="11">
        <v>104</v>
      </c>
      <c r="J8" s="11">
        <v>103</v>
      </c>
      <c r="K8" s="11">
        <v>86</v>
      </c>
      <c r="L8" s="11">
        <v>153</v>
      </c>
      <c r="M8" s="11"/>
      <c r="N8" s="11">
        <v>186</v>
      </c>
      <c r="O8" s="11">
        <v>188</v>
      </c>
      <c r="P8" s="11">
        <v>116</v>
      </c>
      <c r="Q8" s="11">
        <v>131</v>
      </c>
      <c r="R8" s="11"/>
      <c r="S8" s="11">
        <v>95</v>
      </c>
      <c r="T8" s="11">
        <v>78</v>
      </c>
      <c r="U8" s="11">
        <v>43</v>
      </c>
      <c r="V8" s="11">
        <v>54</v>
      </c>
      <c r="W8" s="11">
        <v>39</v>
      </c>
      <c r="X8" s="11">
        <v>51</v>
      </c>
      <c r="Y8" s="11">
        <v>43</v>
      </c>
      <c r="Z8" s="11">
        <v>24</v>
      </c>
      <c r="AA8" s="11">
        <v>71</v>
      </c>
      <c r="AB8" s="11">
        <v>67</v>
      </c>
      <c r="AC8" s="11">
        <v>31</v>
      </c>
      <c r="AD8" s="11">
        <v>27</v>
      </c>
      <c r="AE8" s="11"/>
      <c r="AF8" s="11">
        <v>239</v>
      </c>
      <c r="AG8" s="11">
        <v>264</v>
      </c>
      <c r="AH8" s="11">
        <v>69</v>
      </c>
      <c r="AI8" s="11"/>
      <c r="AJ8" s="11">
        <v>162</v>
      </c>
      <c r="AK8" s="11">
        <v>230</v>
      </c>
      <c r="AL8" s="11">
        <v>53</v>
      </c>
      <c r="AM8" s="11"/>
      <c r="AN8" s="11">
        <v>122</v>
      </c>
      <c r="AO8" s="11">
        <v>130</v>
      </c>
      <c r="AP8" s="11">
        <v>182</v>
      </c>
      <c r="AQ8" s="11">
        <v>84</v>
      </c>
      <c r="AR8" s="11">
        <v>9</v>
      </c>
    </row>
    <row r="9" spans="2:44">
      <c r="B9" s="15" t="s">
        <v>301</v>
      </c>
      <c r="C9" s="14">
        <v>0.44248429559929098</v>
      </c>
      <c r="D9" s="14">
        <v>0.42926099396009698</v>
      </c>
      <c r="E9" s="14">
        <v>0.45849049229493899</v>
      </c>
      <c r="F9" s="14"/>
      <c r="G9" s="14">
        <v>0.38294917688021302</v>
      </c>
      <c r="H9" s="14">
        <v>0.34832918629458598</v>
      </c>
      <c r="I9" s="14">
        <v>0.51059457482780901</v>
      </c>
      <c r="J9" s="14">
        <v>0.43407829583698498</v>
      </c>
      <c r="K9" s="14">
        <v>0.49454473622826001</v>
      </c>
      <c r="L9" s="14">
        <v>0.46483618815911198</v>
      </c>
      <c r="M9" s="14"/>
      <c r="N9" s="14">
        <v>0.43834594900799301</v>
      </c>
      <c r="O9" s="14">
        <v>0.51060275221313001</v>
      </c>
      <c r="P9" s="14">
        <v>0.35802265348083501</v>
      </c>
      <c r="Q9" s="14">
        <v>0.42649259016182101</v>
      </c>
      <c r="R9" s="14"/>
      <c r="S9" s="14">
        <v>0.52665394500806495</v>
      </c>
      <c r="T9" s="14">
        <v>0.40244428823123601</v>
      </c>
      <c r="U9" s="14">
        <v>0.43182595574546501</v>
      </c>
      <c r="V9" s="14">
        <v>0.53271459055989701</v>
      </c>
      <c r="W9" s="14">
        <v>0.37016920616363602</v>
      </c>
      <c r="X9" s="14">
        <v>0.48374701003718301</v>
      </c>
      <c r="Y9" s="14">
        <v>0.29347389392629702</v>
      </c>
      <c r="Z9" s="14">
        <v>0.48922885877744499</v>
      </c>
      <c r="AA9" s="14">
        <v>0.385543970660229</v>
      </c>
      <c r="AB9" s="14">
        <v>0.465639544410272</v>
      </c>
      <c r="AC9" s="14">
        <v>0.30168383651239999</v>
      </c>
      <c r="AD9" s="14">
        <v>0.57332765322923596</v>
      </c>
      <c r="AE9" s="14"/>
      <c r="AF9" s="14">
        <v>0.481818695615577</v>
      </c>
      <c r="AG9" s="14">
        <v>0.42281492231468798</v>
      </c>
      <c r="AH9" s="14">
        <v>0.46601936488218199</v>
      </c>
      <c r="AI9" s="14"/>
      <c r="AJ9" s="14">
        <v>0.48497043564213299</v>
      </c>
      <c r="AK9" s="14">
        <v>0.43536956626268603</v>
      </c>
      <c r="AL9" s="14">
        <v>0.34051808044471599</v>
      </c>
      <c r="AM9" s="14"/>
      <c r="AN9" s="14">
        <v>0.43161432411359602</v>
      </c>
      <c r="AO9" s="14">
        <v>0.44337736711239401</v>
      </c>
      <c r="AP9" s="14">
        <v>0.48741261063673003</v>
      </c>
      <c r="AQ9" s="14">
        <v>0.43905710697349798</v>
      </c>
      <c r="AR9" s="14">
        <v>0.33421859880288501</v>
      </c>
    </row>
    <row r="10" spans="2:44" ht="43.5">
      <c r="B10" s="15" t="s">
        <v>302</v>
      </c>
      <c r="C10" s="14">
        <v>0.42205410965656998</v>
      </c>
      <c r="D10" s="14">
        <v>0.41662340182628399</v>
      </c>
      <c r="E10" s="14">
        <v>0.43241260929022501</v>
      </c>
      <c r="F10" s="14"/>
      <c r="G10" s="14">
        <v>0.29191143903472699</v>
      </c>
      <c r="H10" s="14">
        <v>0.284039683037486</v>
      </c>
      <c r="I10" s="14">
        <v>0.36899769314938302</v>
      </c>
      <c r="J10" s="14">
        <v>0.37236032356522197</v>
      </c>
      <c r="K10" s="14">
        <v>0.51923839439137398</v>
      </c>
      <c r="L10" s="14">
        <v>0.59393065951471202</v>
      </c>
      <c r="M10" s="14"/>
      <c r="N10" s="14">
        <v>0.41571812265077901</v>
      </c>
      <c r="O10" s="14">
        <v>0.47556063848230001</v>
      </c>
      <c r="P10" s="14">
        <v>0.356310653306466</v>
      </c>
      <c r="Q10" s="14">
        <v>0.41576556200104903</v>
      </c>
      <c r="R10" s="14"/>
      <c r="S10" s="14">
        <v>0.39589304561906302</v>
      </c>
      <c r="T10" s="14">
        <v>0.513796494675406</v>
      </c>
      <c r="U10" s="14">
        <v>0.43543875460374998</v>
      </c>
      <c r="V10" s="14">
        <v>0.45425072001860201</v>
      </c>
      <c r="W10" s="14">
        <v>0.41133231600640002</v>
      </c>
      <c r="X10" s="14">
        <v>0.38930489304733401</v>
      </c>
      <c r="Y10" s="14">
        <v>0.29332001438735</v>
      </c>
      <c r="Z10" s="14">
        <v>0.35536101259262198</v>
      </c>
      <c r="AA10" s="14">
        <v>0.42721384449622501</v>
      </c>
      <c r="AB10" s="14">
        <v>0.39183387600057701</v>
      </c>
      <c r="AC10" s="14">
        <v>0.55333267294866295</v>
      </c>
      <c r="AD10" s="14">
        <v>0.41556377846031201</v>
      </c>
      <c r="AE10" s="14"/>
      <c r="AF10" s="14">
        <v>0.49229096481791002</v>
      </c>
      <c r="AG10" s="14">
        <v>0.40725523950208498</v>
      </c>
      <c r="AH10" s="14">
        <v>0.331119311298676</v>
      </c>
      <c r="AI10" s="14"/>
      <c r="AJ10" s="14">
        <v>0.46104339961434299</v>
      </c>
      <c r="AK10" s="14">
        <v>0.40656617580204102</v>
      </c>
      <c r="AL10" s="14">
        <v>0.44978301863317499</v>
      </c>
      <c r="AM10" s="14"/>
      <c r="AN10" s="14">
        <v>0.394070407249971</v>
      </c>
      <c r="AO10" s="14">
        <v>0.36202711562092699</v>
      </c>
      <c r="AP10" s="14">
        <v>0.47382623197659102</v>
      </c>
      <c r="AQ10" s="14">
        <v>0.41028295772422402</v>
      </c>
      <c r="AR10" s="14">
        <v>0.22537203060273001</v>
      </c>
    </row>
    <row r="11" spans="2:44">
      <c r="B11" s="15" t="s">
        <v>303</v>
      </c>
      <c r="C11" s="14">
        <v>0.41943167947422699</v>
      </c>
      <c r="D11" s="14">
        <v>0.44567351769895702</v>
      </c>
      <c r="E11" s="14">
        <v>0.38586408448986598</v>
      </c>
      <c r="F11" s="14"/>
      <c r="G11" s="14">
        <v>0.34352678655110103</v>
      </c>
      <c r="H11" s="14">
        <v>0.41042053234507297</v>
      </c>
      <c r="I11" s="14">
        <v>0.39478591793710399</v>
      </c>
      <c r="J11" s="14">
        <v>0.39068707221549798</v>
      </c>
      <c r="K11" s="14">
        <v>0.47750642227006201</v>
      </c>
      <c r="L11" s="14">
        <v>0.46748072225183301</v>
      </c>
      <c r="M11" s="14"/>
      <c r="N11" s="14">
        <v>0.39783528451515099</v>
      </c>
      <c r="O11" s="14">
        <v>0.39942955470260799</v>
      </c>
      <c r="P11" s="14">
        <v>0.45480597592810201</v>
      </c>
      <c r="Q11" s="14">
        <v>0.43258027198077698</v>
      </c>
      <c r="R11" s="14"/>
      <c r="S11" s="14">
        <v>0.43523648940473098</v>
      </c>
      <c r="T11" s="14">
        <v>0.36939560485739498</v>
      </c>
      <c r="U11" s="14">
        <v>0.52738714773439899</v>
      </c>
      <c r="V11" s="14">
        <v>0.467734557251681</v>
      </c>
      <c r="W11" s="14">
        <v>0.40188308063631301</v>
      </c>
      <c r="X11" s="14">
        <v>0.37556148014868002</v>
      </c>
      <c r="Y11" s="14">
        <v>0.21099685200410501</v>
      </c>
      <c r="Z11" s="14">
        <v>0.40330765913014799</v>
      </c>
      <c r="AA11" s="14">
        <v>0.37357268123130599</v>
      </c>
      <c r="AB11" s="14">
        <v>0.56065732025732296</v>
      </c>
      <c r="AC11" s="14">
        <v>0.53054584845617703</v>
      </c>
      <c r="AD11" s="14">
        <v>0.33984627855905303</v>
      </c>
      <c r="AE11" s="14"/>
      <c r="AF11" s="14">
        <v>0.42980198480253201</v>
      </c>
      <c r="AG11" s="14">
        <v>0.434415138004418</v>
      </c>
      <c r="AH11" s="14">
        <v>0.35255943500675302</v>
      </c>
      <c r="AI11" s="14"/>
      <c r="AJ11" s="14">
        <v>0.44939345552349202</v>
      </c>
      <c r="AK11" s="14">
        <v>0.40950338226229299</v>
      </c>
      <c r="AL11" s="14">
        <v>0.31275943411988899</v>
      </c>
      <c r="AM11" s="14"/>
      <c r="AN11" s="14">
        <v>0.43935689945069201</v>
      </c>
      <c r="AO11" s="14">
        <v>0.32194176451434597</v>
      </c>
      <c r="AP11" s="14">
        <v>0.422527368277407</v>
      </c>
      <c r="AQ11" s="14">
        <v>0.49959537144718202</v>
      </c>
      <c r="AR11" s="14">
        <v>0.24264689847443699</v>
      </c>
    </row>
    <row r="12" spans="2:44">
      <c r="B12" s="15" t="s">
        <v>300</v>
      </c>
      <c r="C12" s="14">
        <v>0.40913163524525997</v>
      </c>
      <c r="D12" s="14">
        <v>0.45740609878315402</v>
      </c>
      <c r="E12" s="14">
        <v>0.343741272874863</v>
      </c>
      <c r="F12" s="14"/>
      <c r="G12" s="14">
        <v>0.318103842740942</v>
      </c>
      <c r="H12" s="14">
        <v>0.50249648005136704</v>
      </c>
      <c r="I12" s="14">
        <v>0.39949084354535702</v>
      </c>
      <c r="J12" s="14">
        <v>0.42083813922017299</v>
      </c>
      <c r="K12" s="14">
        <v>0.39749377897337301</v>
      </c>
      <c r="L12" s="14">
        <v>0.39940067721874101</v>
      </c>
      <c r="M12" s="14"/>
      <c r="N12" s="14">
        <v>0.37613775006526801</v>
      </c>
      <c r="O12" s="14">
        <v>0.41341523691212001</v>
      </c>
      <c r="P12" s="14">
        <v>0.41831643887967301</v>
      </c>
      <c r="Q12" s="14">
        <v>0.44473492040648899</v>
      </c>
      <c r="R12" s="14"/>
      <c r="S12" s="14">
        <v>0.51661729874495099</v>
      </c>
      <c r="T12" s="14">
        <v>0.46312211926930802</v>
      </c>
      <c r="U12" s="14">
        <v>0.34007536728787102</v>
      </c>
      <c r="V12" s="14">
        <v>0.34717507857145402</v>
      </c>
      <c r="W12" s="14">
        <v>0.28105202949186803</v>
      </c>
      <c r="X12" s="14">
        <v>0.33439104952452398</v>
      </c>
      <c r="Y12" s="14">
        <v>0.329341119133709</v>
      </c>
      <c r="Z12" s="14">
        <v>0.38135759605237501</v>
      </c>
      <c r="AA12" s="14">
        <v>0.46090278482320102</v>
      </c>
      <c r="AB12" s="14">
        <v>0.42186988202766701</v>
      </c>
      <c r="AC12" s="14">
        <v>0.541531412205847</v>
      </c>
      <c r="AD12" s="14">
        <v>0.269845907569914</v>
      </c>
      <c r="AE12" s="14"/>
      <c r="AF12" s="14">
        <v>0.43911367019969899</v>
      </c>
      <c r="AG12" s="14">
        <v>0.41671239172718</v>
      </c>
      <c r="AH12" s="14">
        <v>0.32524662203966098</v>
      </c>
      <c r="AI12" s="14"/>
      <c r="AJ12" s="14">
        <v>0.42049627239123399</v>
      </c>
      <c r="AK12" s="14">
        <v>0.42343819212877098</v>
      </c>
      <c r="AL12" s="14">
        <v>0.45779220334336801</v>
      </c>
      <c r="AM12" s="14"/>
      <c r="AN12" s="14">
        <v>0.383853775919131</v>
      </c>
      <c r="AO12" s="14">
        <v>0.436156622084234</v>
      </c>
      <c r="AP12" s="14">
        <v>0.45635306362936301</v>
      </c>
      <c r="AQ12" s="14">
        <v>0.33579708520443102</v>
      </c>
      <c r="AR12" s="14">
        <v>0.42071505144028898</v>
      </c>
    </row>
    <row r="13" spans="2:44">
      <c r="B13" s="15" t="s">
        <v>305</v>
      </c>
      <c r="C13" s="14">
        <v>0.34875031209706397</v>
      </c>
      <c r="D13" s="14">
        <v>0.33116531902478202</v>
      </c>
      <c r="E13" s="14">
        <v>0.37369743754872797</v>
      </c>
      <c r="F13" s="14"/>
      <c r="G13" s="14">
        <v>0.26980170337963799</v>
      </c>
      <c r="H13" s="14">
        <v>0.34565294793790702</v>
      </c>
      <c r="I13" s="14">
        <v>0.34273458528374101</v>
      </c>
      <c r="J13" s="14">
        <v>0.287295849154725</v>
      </c>
      <c r="K13" s="14">
        <v>0.34535003681875498</v>
      </c>
      <c r="L13" s="14">
        <v>0.43853977994174598</v>
      </c>
      <c r="M13" s="14"/>
      <c r="N13" s="14">
        <v>0.372234736960249</v>
      </c>
      <c r="O13" s="14">
        <v>0.33873686128688402</v>
      </c>
      <c r="P13" s="14">
        <v>0.303566212917325</v>
      </c>
      <c r="Q13" s="14">
        <v>0.378564936298183</v>
      </c>
      <c r="R13" s="14"/>
      <c r="S13" s="14">
        <v>0.38151015821341799</v>
      </c>
      <c r="T13" s="14">
        <v>0.417124969279975</v>
      </c>
      <c r="U13" s="14">
        <v>0.42117615195267599</v>
      </c>
      <c r="V13" s="14">
        <v>0.40486336827121699</v>
      </c>
      <c r="W13" s="14">
        <v>0.39336639810257001</v>
      </c>
      <c r="X13" s="14">
        <v>0.28188818450354802</v>
      </c>
      <c r="Y13" s="14">
        <v>0.27630161579096402</v>
      </c>
      <c r="Z13" s="14">
        <v>0.36841007285985999</v>
      </c>
      <c r="AA13" s="14">
        <v>0.33486345282416202</v>
      </c>
      <c r="AB13" s="14">
        <v>0.30229432498539699</v>
      </c>
      <c r="AC13" s="14">
        <v>0.249335561349178</v>
      </c>
      <c r="AD13" s="14">
        <v>0.23346329739330399</v>
      </c>
      <c r="AE13" s="14"/>
      <c r="AF13" s="14">
        <v>0.34398626355070999</v>
      </c>
      <c r="AG13" s="14">
        <v>0.35958174722827402</v>
      </c>
      <c r="AH13" s="14">
        <v>0.36737376317538001</v>
      </c>
      <c r="AI13" s="14"/>
      <c r="AJ13" s="14">
        <v>0.408279146706717</v>
      </c>
      <c r="AK13" s="14">
        <v>0.32388626518490099</v>
      </c>
      <c r="AL13" s="14">
        <v>0.36453008852255098</v>
      </c>
      <c r="AM13" s="14"/>
      <c r="AN13" s="14">
        <v>0.33158438376166699</v>
      </c>
      <c r="AO13" s="14">
        <v>0.250387537672626</v>
      </c>
      <c r="AP13" s="14">
        <v>0.40559034028736501</v>
      </c>
      <c r="AQ13" s="14">
        <v>0.37667851774662198</v>
      </c>
      <c r="AR13" s="14">
        <v>0.37454689620320097</v>
      </c>
    </row>
    <row r="14" spans="2:44">
      <c r="B14" s="15" t="s">
        <v>304</v>
      </c>
      <c r="C14" s="14">
        <v>0.30268378327543899</v>
      </c>
      <c r="D14" s="14">
        <v>0.30843002931650898</v>
      </c>
      <c r="E14" s="14">
        <v>0.29804968957677902</v>
      </c>
      <c r="F14" s="14"/>
      <c r="G14" s="14">
        <v>0.31220684894900902</v>
      </c>
      <c r="H14" s="14">
        <v>0.27588158898483101</v>
      </c>
      <c r="I14" s="14">
        <v>0.30712223175148301</v>
      </c>
      <c r="J14" s="14">
        <v>0.314354479432287</v>
      </c>
      <c r="K14" s="14">
        <v>0.26292564716226202</v>
      </c>
      <c r="L14" s="14">
        <v>0.32694787166389999</v>
      </c>
      <c r="M14" s="14"/>
      <c r="N14" s="14">
        <v>0.33023485192968699</v>
      </c>
      <c r="O14" s="14">
        <v>0.32267199013769399</v>
      </c>
      <c r="P14" s="14">
        <v>0.217293456092024</v>
      </c>
      <c r="Q14" s="14">
        <v>0.31807681867980597</v>
      </c>
      <c r="R14" s="14"/>
      <c r="S14" s="14">
        <v>0.32226888572642898</v>
      </c>
      <c r="T14" s="14">
        <v>0.33944327298557903</v>
      </c>
      <c r="U14" s="14">
        <v>0.27649856742959</v>
      </c>
      <c r="V14" s="14">
        <v>0.32486389056019499</v>
      </c>
      <c r="W14" s="14">
        <v>0.22118064582726299</v>
      </c>
      <c r="X14" s="14">
        <v>0.26402181079255899</v>
      </c>
      <c r="Y14" s="14">
        <v>0.29438606733110301</v>
      </c>
      <c r="Z14" s="14">
        <v>0.27130683476197798</v>
      </c>
      <c r="AA14" s="14">
        <v>0.29286777638398998</v>
      </c>
      <c r="AB14" s="14">
        <v>0.28929665701401203</v>
      </c>
      <c r="AC14" s="14">
        <v>0.35265359399046098</v>
      </c>
      <c r="AD14" s="14">
        <v>0.35754106251860501</v>
      </c>
      <c r="AE14" s="14"/>
      <c r="AF14" s="14">
        <v>0.34013300239307998</v>
      </c>
      <c r="AG14" s="14">
        <v>0.28272221083107002</v>
      </c>
      <c r="AH14" s="14">
        <v>0.28784789558289298</v>
      </c>
      <c r="AI14" s="14"/>
      <c r="AJ14" s="14">
        <v>0.298754646174682</v>
      </c>
      <c r="AK14" s="14">
        <v>0.324505409051489</v>
      </c>
      <c r="AL14" s="14">
        <v>0.34594930269684598</v>
      </c>
      <c r="AM14" s="14"/>
      <c r="AN14" s="14">
        <v>0.269461110024586</v>
      </c>
      <c r="AO14" s="14">
        <v>0.27386067151815302</v>
      </c>
      <c r="AP14" s="14">
        <v>0.33572848829747598</v>
      </c>
      <c r="AQ14" s="14">
        <v>0.37791804371918303</v>
      </c>
      <c r="AR14" s="14">
        <v>0.26969739284357602</v>
      </c>
    </row>
    <row r="15" spans="2:44">
      <c r="B15" s="15" t="s">
        <v>306</v>
      </c>
      <c r="C15" s="14">
        <v>0.24055204605088101</v>
      </c>
      <c r="D15" s="14">
        <v>0.280003568658866</v>
      </c>
      <c r="E15" s="14">
        <v>0.19322099686667599</v>
      </c>
      <c r="F15" s="14"/>
      <c r="G15" s="14">
        <v>0.33233472206553799</v>
      </c>
      <c r="H15" s="14">
        <v>0.236578427060638</v>
      </c>
      <c r="I15" s="14">
        <v>0.25385165775985402</v>
      </c>
      <c r="J15" s="14">
        <v>0.25647479494536302</v>
      </c>
      <c r="K15" s="14">
        <v>0.25540790022281501</v>
      </c>
      <c r="L15" s="14">
        <v>0.16820564213994901</v>
      </c>
      <c r="M15" s="14"/>
      <c r="N15" s="14">
        <v>0.24825838134279801</v>
      </c>
      <c r="O15" s="14">
        <v>0.21038015818254599</v>
      </c>
      <c r="P15" s="14">
        <v>0.21528658542522799</v>
      </c>
      <c r="Q15" s="14">
        <v>0.290942839348242</v>
      </c>
      <c r="R15" s="14"/>
      <c r="S15" s="14">
        <v>0.27173823884958398</v>
      </c>
      <c r="T15" s="14">
        <v>0.25843338768322999</v>
      </c>
      <c r="U15" s="14">
        <v>0.219795046035374</v>
      </c>
      <c r="V15" s="14">
        <v>0.276257062933084</v>
      </c>
      <c r="W15" s="14">
        <v>0.25843685756434998</v>
      </c>
      <c r="X15" s="14">
        <v>0.20243504701731499</v>
      </c>
      <c r="Y15" s="14">
        <v>0.18993646337638101</v>
      </c>
      <c r="Z15" s="14">
        <v>0.384552663846284</v>
      </c>
      <c r="AA15" s="14">
        <v>0.25298702822035302</v>
      </c>
      <c r="AB15" s="14">
        <v>0.17482796578846199</v>
      </c>
      <c r="AC15" s="14">
        <v>0.135965364952916</v>
      </c>
      <c r="AD15" s="14">
        <v>0.28966194705857201</v>
      </c>
      <c r="AE15" s="14"/>
      <c r="AF15" s="14">
        <v>0.21124341465719601</v>
      </c>
      <c r="AG15" s="14">
        <v>0.23742180255401599</v>
      </c>
      <c r="AH15" s="14">
        <v>0.30315397932133897</v>
      </c>
      <c r="AI15" s="14"/>
      <c r="AJ15" s="14">
        <v>0.233173970592297</v>
      </c>
      <c r="AK15" s="14">
        <v>0.248602234565059</v>
      </c>
      <c r="AL15" s="14">
        <v>0.26520635617209098</v>
      </c>
      <c r="AM15" s="14"/>
      <c r="AN15" s="14">
        <v>0.20364200615592101</v>
      </c>
      <c r="AO15" s="14">
        <v>0.24938578513731699</v>
      </c>
      <c r="AP15" s="14">
        <v>0.24208338500344001</v>
      </c>
      <c r="AQ15" s="14">
        <v>0.21891600628923299</v>
      </c>
      <c r="AR15" s="14">
        <v>9.6694174015670903E-2</v>
      </c>
    </row>
    <row r="16" spans="2:44" ht="29.1">
      <c r="B16" s="15" t="s">
        <v>308</v>
      </c>
      <c r="C16" s="14">
        <v>0.15963193569384701</v>
      </c>
      <c r="D16" s="14">
        <v>0.149846323643574</v>
      </c>
      <c r="E16" s="14">
        <v>0.17322361174044701</v>
      </c>
      <c r="F16" s="14"/>
      <c r="G16" s="14">
        <v>0.229611736660884</v>
      </c>
      <c r="H16" s="14">
        <v>0.15809366324295901</v>
      </c>
      <c r="I16" s="14">
        <v>0.15101258708567999</v>
      </c>
      <c r="J16" s="14">
        <v>0.19315674671733901</v>
      </c>
      <c r="K16" s="14">
        <v>0.146989771887858</v>
      </c>
      <c r="L16" s="14">
        <v>0.11529107043073</v>
      </c>
      <c r="M16" s="14"/>
      <c r="N16" s="14">
        <v>0.20322066732479299</v>
      </c>
      <c r="O16" s="14">
        <v>0.17077216278843199</v>
      </c>
      <c r="P16" s="14">
        <v>0.102604079418498</v>
      </c>
      <c r="Q16" s="14">
        <v>0.13615226606748601</v>
      </c>
      <c r="R16" s="14"/>
      <c r="S16" s="14">
        <v>0.202651037622745</v>
      </c>
      <c r="T16" s="14">
        <v>0.118352245391406</v>
      </c>
      <c r="U16" s="14">
        <v>0.19621167581746499</v>
      </c>
      <c r="V16" s="14">
        <v>0.15006690098045999</v>
      </c>
      <c r="W16" s="14">
        <v>0.15155901122188301</v>
      </c>
      <c r="X16" s="14">
        <v>0.217115147533643</v>
      </c>
      <c r="Y16" s="14">
        <v>0.12687250346665199</v>
      </c>
      <c r="Z16" s="14">
        <v>0.18859358202420401</v>
      </c>
      <c r="AA16" s="14">
        <v>0.20280885773982599</v>
      </c>
      <c r="AB16" s="14">
        <v>8.7665771316789903E-2</v>
      </c>
      <c r="AC16" s="14">
        <v>0.15340046653081801</v>
      </c>
      <c r="AD16" s="14">
        <v>8.9118887527016799E-2</v>
      </c>
      <c r="AE16" s="14"/>
      <c r="AF16" s="14">
        <v>0.14283044942506501</v>
      </c>
      <c r="AG16" s="14">
        <v>0.15882060733167899</v>
      </c>
      <c r="AH16" s="14">
        <v>0.126741593918301</v>
      </c>
      <c r="AI16" s="14"/>
      <c r="AJ16" s="14">
        <v>0.12760213080928001</v>
      </c>
      <c r="AK16" s="14">
        <v>0.14118710838102</v>
      </c>
      <c r="AL16" s="14">
        <v>0.29246196999755703</v>
      </c>
      <c r="AM16" s="14"/>
      <c r="AN16" s="14">
        <v>0.139671498027852</v>
      </c>
      <c r="AO16" s="14">
        <v>0.15166590346165201</v>
      </c>
      <c r="AP16" s="14">
        <v>0.15422184989079099</v>
      </c>
      <c r="AQ16" s="14">
        <v>0.21329630511497499</v>
      </c>
      <c r="AR16" s="14">
        <v>0.22674156780611901</v>
      </c>
    </row>
    <row r="17" spans="2:44">
      <c r="B17" s="15" t="s">
        <v>307</v>
      </c>
      <c r="C17" s="14">
        <v>0.108260785083717</v>
      </c>
      <c r="D17" s="14">
        <v>0.13011303720518799</v>
      </c>
      <c r="E17" s="14">
        <v>8.1833126606628503E-2</v>
      </c>
      <c r="F17" s="14"/>
      <c r="G17" s="14">
        <v>9.4392034096996105E-2</v>
      </c>
      <c r="H17" s="14">
        <v>0.152512229407787</v>
      </c>
      <c r="I17" s="14">
        <v>0.14044834409926299</v>
      </c>
      <c r="J17" s="14">
        <v>8.4346981957644396E-2</v>
      </c>
      <c r="K17" s="14">
        <v>0.115514328114925</v>
      </c>
      <c r="L17" s="14">
        <v>7.6466210530583403E-2</v>
      </c>
      <c r="M17" s="14"/>
      <c r="N17" s="14">
        <v>0.12822611087890401</v>
      </c>
      <c r="O17" s="14">
        <v>0.10106203333203501</v>
      </c>
      <c r="P17" s="14">
        <v>0.108656273374311</v>
      </c>
      <c r="Q17" s="14">
        <v>9.2611291495046294E-2</v>
      </c>
      <c r="R17" s="14"/>
      <c r="S17" s="14">
        <v>0.116655935517504</v>
      </c>
      <c r="T17" s="14">
        <v>0.12701029223850499</v>
      </c>
      <c r="U17" s="14">
        <v>0.11629328200153</v>
      </c>
      <c r="V17" s="14">
        <v>0.144426212243048</v>
      </c>
      <c r="W17" s="14">
        <v>8.9632794675580899E-2</v>
      </c>
      <c r="X17" s="14">
        <v>0.13183601132700101</v>
      </c>
      <c r="Y17" s="14">
        <v>7.2414746002325406E-2</v>
      </c>
      <c r="Z17" s="14">
        <v>0.147915007460512</v>
      </c>
      <c r="AA17" s="14">
        <v>0.10162295797592399</v>
      </c>
      <c r="AB17" s="14">
        <v>6.2909640789317295E-2</v>
      </c>
      <c r="AC17" s="14">
        <v>9.6786165771350394E-2</v>
      </c>
      <c r="AD17" s="14">
        <v>8.6866668804399194E-2</v>
      </c>
      <c r="AE17" s="14"/>
      <c r="AF17" s="14">
        <v>0.135038285851596</v>
      </c>
      <c r="AG17" s="14">
        <v>0.100606495255635</v>
      </c>
      <c r="AH17" s="14">
        <v>0.109818917079872</v>
      </c>
      <c r="AI17" s="14"/>
      <c r="AJ17" s="14">
        <v>0.11604872457772</v>
      </c>
      <c r="AK17" s="14">
        <v>0.119894615215978</v>
      </c>
      <c r="AL17" s="14">
        <v>0.106585984818482</v>
      </c>
      <c r="AM17" s="14"/>
      <c r="AN17" s="14">
        <v>0.137034901671232</v>
      </c>
      <c r="AO17" s="14">
        <v>7.8305342632535205E-2</v>
      </c>
      <c r="AP17" s="14">
        <v>0.10657368442253801</v>
      </c>
      <c r="AQ17" s="14">
        <v>0.109710724108652</v>
      </c>
      <c r="AR17" s="14">
        <v>0.181494834731903</v>
      </c>
    </row>
    <row r="18" spans="2:44">
      <c r="B18" s="15" t="s">
        <v>129</v>
      </c>
      <c r="C18" s="23">
        <v>1.76143743981225E-3</v>
      </c>
      <c r="D18" s="23">
        <v>3.18111186255124E-3</v>
      </c>
      <c r="E18" s="23">
        <v>0</v>
      </c>
      <c r="F18" s="23"/>
      <c r="G18" s="23">
        <v>1.41063396163664E-2</v>
      </c>
      <c r="H18" s="23">
        <v>0</v>
      </c>
      <c r="I18" s="23">
        <v>0</v>
      </c>
      <c r="J18" s="23">
        <v>0</v>
      </c>
      <c r="K18" s="23">
        <v>0</v>
      </c>
      <c r="L18" s="23">
        <v>0</v>
      </c>
      <c r="M18" s="23"/>
      <c r="N18" s="23">
        <v>0</v>
      </c>
      <c r="O18" s="23">
        <v>5.8602455647420804E-3</v>
      </c>
      <c r="P18" s="23">
        <v>0</v>
      </c>
      <c r="Q18" s="23">
        <v>0</v>
      </c>
      <c r="R18" s="23"/>
      <c r="S18" s="23">
        <v>0</v>
      </c>
      <c r="T18" s="23">
        <v>1.41200722050558E-2</v>
      </c>
      <c r="U18" s="23">
        <v>0</v>
      </c>
      <c r="V18" s="23">
        <v>0</v>
      </c>
      <c r="W18" s="23">
        <v>0</v>
      </c>
      <c r="X18" s="23">
        <v>0</v>
      </c>
      <c r="Y18" s="23">
        <v>0</v>
      </c>
      <c r="Z18" s="23">
        <v>0</v>
      </c>
      <c r="AA18" s="23">
        <v>0</v>
      </c>
      <c r="AB18" s="23">
        <v>0</v>
      </c>
      <c r="AC18" s="23">
        <v>0</v>
      </c>
      <c r="AD18" s="23">
        <v>0</v>
      </c>
      <c r="AE18" s="23"/>
      <c r="AF18" s="23">
        <v>0</v>
      </c>
      <c r="AG18" s="23">
        <v>0</v>
      </c>
      <c r="AH18" s="23">
        <v>0</v>
      </c>
      <c r="AI18" s="23"/>
      <c r="AJ18" s="23">
        <v>6.7945558016695197E-3</v>
      </c>
      <c r="AK18" s="23">
        <v>0</v>
      </c>
      <c r="AL18" s="23">
        <v>0</v>
      </c>
      <c r="AM18" s="23"/>
      <c r="AN18" s="23">
        <v>0</v>
      </c>
      <c r="AO18" s="23">
        <v>8.4339274334958407E-3</v>
      </c>
      <c r="AP18" s="23">
        <v>0</v>
      </c>
      <c r="AQ18" s="23">
        <v>0</v>
      </c>
      <c r="AR18" s="23">
        <v>0</v>
      </c>
    </row>
    <row r="19" spans="2:44">
      <c r="B19" s="16" t="s">
        <v>29</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520</v>
      </c>
      <c r="D7" s="10">
        <v>282</v>
      </c>
      <c r="E7" s="10">
        <v>236</v>
      </c>
      <c r="F7" s="10"/>
      <c r="G7" s="10">
        <v>58</v>
      </c>
      <c r="H7" s="10">
        <v>83</v>
      </c>
      <c r="I7" s="10">
        <v>83</v>
      </c>
      <c r="J7" s="10">
        <v>86</v>
      </c>
      <c r="K7" s="10">
        <v>84</v>
      </c>
      <c r="L7" s="10">
        <v>126</v>
      </c>
      <c r="M7" s="10"/>
      <c r="N7" s="10">
        <v>148</v>
      </c>
      <c r="O7" s="10">
        <v>151</v>
      </c>
      <c r="P7" s="10">
        <v>109</v>
      </c>
      <c r="Q7" s="10">
        <v>106</v>
      </c>
      <c r="R7" s="10"/>
      <c r="S7" s="10">
        <v>79</v>
      </c>
      <c r="T7" s="10">
        <v>82</v>
      </c>
      <c r="U7" s="10">
        <v>36</v>
      </c>
      <c r="V7" s="10">
        <v>44</v>
      </c>
      <c r="W7" s="10">
        <v>32</v>
      </c>
      <c r="X7" s="10">
        <v>43</v>
      </c>
      <c r="Y7" s="10">
        <v>35</v>
      </c>
      <c r="Z7" s="10">
        <v>25</v>
      </c>
      <c r="AA7" s="10">
        <v>55</v>
      </c>
      <c r="AB7" s="10">
        <v>52</v>
      </c>
      <c r="AC7" s="10">
        <v>21</v>
      </c>
      <c r="AD7" s="10">
        <v>16</v>
      </c>
      <c r="AE7" s="10"/>
      <c r="AF7" s="10">
        <v>200</v>
      </c>
      <c r="AG7" s="10">
        <v>222</v>
      </c>
      <c r="AH7" s="10">
        <v>61</v>
      </c>
      <c r="AI7" s="10"/>
      <c r="AJ7" s="10">
        <v>136</v>
      </c>
      <c r="AK7" s="10">
        <v>191</v>
      </c>
      <c r="AL7" s="10">
        <v>48</v>
      </c>
      <c r="AM7" s="10"/>
      <c r="AN7" s="10">
        <v>100</v>
      </c>
      <c r="AO7" s="10">
        <v>126</v>
      </c>
      <c r="AP7" s="10">
        <v>135</v>
      </c>
      <c r="AQ7" s="10">
        <v>71</v>
      </c>
      <c r="AR7" s="10">
        <v>11</v>
      </c>
    </row>
    <row r="8" spans="2:44" ht="30" customHeight="1">
      <c r="B8" s="11" t="s">
        <v>96</v>
      </c>
      <c r="C8" s="11">
        <v>526</v>
      </c>
      <c r="D8" s="11">
        <v>297</v>
      </c>
      <c r="E8" s="11">
        <v>227</v>
      </c>
      <c r="F8" s="11"/>
      <c r="G8" s="11">
        <v>67</v>
      </c>
      <c r="H8" s="11">
        <v>87</v>
      </c>
      <c r="I8" s="11">
        <v>97</v>
      </c>
      <c r="J8" s="11">
        <v>86</v>
      </c>
      <c r="K8" s="11">
        <v>70</v>
      </c>
      <c r="L8" s="11">
        <v>118</v>
      </c>
      <c r="M8" s="11"/>
      <c r="N8" s="11">
        <v>155</v>
      </c>
      <c r="O8" s="11">
        <v>147</v>
      </c>
      <c r="P8" s="11">
        <v>113</v>
      </c>
      <c r="Q8" s="11">
        <v>104</v>
      </c>
      <c r="R8" s="11"/>
      <c r="S8" s="11">
        <v>90</v>
      </c>
      <c r="T8" s="11">
        <v>77</v>
      </c>
      <c r="U8" s="11">
        <v>35</v>
      </c>
      <c r="V8" s="11">
        <v>46</v>
      </c>
      <c r="W8" s="11">
        <v>30</v>
      </c>
      <c r="X8" s="11">
        <v>44</v>
      </c>
      <c r="Y8" s="11">
        <v>35</v>
      </c>
      <c r="Z8" s="11">
        <v>24</v>
      </c>
      <c r="AA8" s="11">
        <v>53</v>
      </c>
      <c r="AB8" s="11">
        <v>52</v>
      </c>
      <c r="AC8" s="11">
        <v>21</v>
      </c>
      <c r="AD8" s="11">
        <v>19</v>
      </c>
      <c r="AE8" s="11"/>
      <c r="AF8" s="11">
        <v>193</v>
      </c>
      <c r="AG8" s="11">
        <v>224</v>
      </c>
      <c r="AH8" s="11">
        <v>66</v>
      </c>
      <c r="AI8" s="11"/>
      <c r="AJ8" s="11">
        <v>131</v>
      </c>
      <c r="AK8" s="11">
        <v>199</v>
      </c>
      <c r="AL8" s="11">
        <v>50</v>
      </c>
      <c r="AM8" s="11"/>
      <c r="AN8" s="11">
        <v>97</v>
      </c>
      <c r="AO8" s="11">
        <v>130</v>
      </c>
      <c r="AP8" s="11">
        <v>137</v>
      </c>
      <c r="AQ8" s="11">
        <v>76</v>
      </c>
      <c r="AR8" s="11">
        <v>11</v>
      </c>
    </row>
    <row r="9" spans="2:44">
      <c r="B9" s="15" t="s">
        <v>303</v>
      </c>
      <c r="C9" s="14">
        <v>0.44407939221188097</v>
      </c>
      <c r="D9" s="14">
        <v>0.46963705607558198</v>
      </c>
      <c r="E9" s="14">
        <v>0.41431390996955803</v>
      </c>
      <c r="F9" s="14"/>
      <c r="G9" s="14">
        <v>0.42685359310187099</v>
      </c>
      <c r="H9" s="14">
        <v>0.391960194574067</v>
      </c>
      <c r="I9" s="14">
        <v>0.48735607901228201</v>
      </c>
      <c r="J9" s="14">
        <v>0.52202588685752205</v>
      </c>
      <c r="K9" s="14">
        <v>0.44448129198953401</v>
      </c>
      <c r="L9" s="14">
        <v>0.39963209480249801</v>
      </c>
      <c r="M9" s="14"/>
      <c r="N9" s="14">
        <v>0.44858903419330798</v>
      </c>
      <c r="O9" s="14">
        <v>0.45126240694861702</v>
      </c>
      <c r="P9" s="14">
        <v>0.40593627151888001</v>
      </c>
      <c r="Q9" s="14">
        <v>0.46403717481257301</v>
      </c>
      <c r="R9" s="14"/>
      <c r="S9" s="14">
        <v>0.47863492755397002</v>
      </c>
      <c r="T9" s="14">
        <v>0.51240797053181897</v>
      </c>
      <c r="U9" s="14">
        <v>0.39292060794800698</v>
      </c>
      <c r="V9" s="14">
        <v>0.33033625740418798</v>
      </c>
      <c r="W9" s="14">
        <v>0.31887650719593202</v>
      </c>
      <c r="X9" s="14">
        <v>0.44954373828797001</v>
      </c>
      <c r="Y9" s="14">
        <v>0.30917821221550501</v>
      </c>
      <c r="Z9" s="14">
        <v>0.43256220597815798</v>
      </c>
      <c r="AA9" s="14">
        <v>0.51792613618303596</v>
      </c>
      <c r="AB9" s="14">
        <v>0.57268257984488602</v>
      </c>
      <c r="AC9" s="14">
        <v>0.33621154100238898</v>
      </c>
      <c r="AD9" s="14">
        <v>0.38189194078247601</v>
      </c>
      <c r="AE9" s="14"/>
      <c r="AF9" s="14">
        <v>0.39616147651149403</v>
      </c>
      <c r="AG9" s="14">
        <v>0.46286755419914799</v>
      </c>
      <c r="AH9" s="14">
        <v>0.53524814707731905</v>
      </c>
      <c r="AI9" s="14"/>
      <c r="AJ9" s="14">
        <v>0.41942405526341198</v>
      </c>
      <c r="AK9" s="14">
        <v>0.490527318446701</v>
      </c>
      <c r="AL9" s="14">
        <v>0.35768385054256202</v>
      </c>
      <c r="AM9" s="14"/>
      <c r="AN9" s="14">
        <v>0.43924253701183802</v>
      </c>
      <c r="AO9" s="14">
        <v>0.44524540039472599</v>
      </c>
      <c r="AP9" s="14">
        <v>0.46238558025056697</v>
      </c>
      <c r="AQ9" s="14">
        <v>0.49148920016773401</v>
      </c>
      <c r="AR9" s="14">
        <v>0.571204022564748</v>
      </c>
    </row>
    <row r="10" spans="2:44">
      <c r="B10" s="15" t="s">
        <v>300</v>
      </c>
      <c r="C10" s="14">
        <v>0.43467457588064401</v>
      </c>
      <c r="D10" s="14">
        <v>0.43692978286901901</v>
      </c>
      <c r="E10" s="14">
        <v>0.42716215705556898</v>
      </c>
      <c r="F10" s="14"/>
      <c r="G10" s="14">
        <v>0.45155180209177098</v>
      </c>
      <c r="H10" s="14">
        <v>0.56112114983652905</v>
      </c>
      <c r="I10" s="14">
        <v>0.370107927506511</v>
      </c>
      <c r="J10" s="14">
        <v>0.42285362726807002</v>
      </c>
      <c r="K10" s="14">
        <v>0.44771962908697399</v>
      </c>
      <c r="L10" s="14">
        <v>0.38590639659120302</v>
      </c>
      <c r="M10" s="14"/>
      <c r="N10" s="14">
        <v>0.42051203074431398</v>
      </c>
      <c r="O10" s="14">
        <v>0.48328079200283502</v>
      </c>
      <c r="P10" s="14">
        <v>0.392888482782837</v>
      </c>
      <c r="Q10" s="14">
        <v>0.424719401865922</v>
      </c>
      <c r="R10" s="14"/>
      <c r="S10" s="14">
        <v>0.49147943948425299</v>
      </c>
      <c r="T10" s="14">
        <v>0.47894684590513098</v>
      </c>
      <c r="U10" s="14">
        <v>0.42857568553562703</v>
      </c>
      <c r="V10" s="14">
        <v>0.37510394786663798</v>
      </c>
      <c r="W10" s="14">
        <v>0.56434800277865704</v>
      </c>
      <c r="X10" s="14">
        <v>0.34495161187059498</v>
      </c>
      <c r="Y10" s="14">
        <v>0.36314944306565999</v>
      </c>
      <c r="Z10" s="14">
        <v>0.537380894302811</v>
      </c>
      <c r="AA10" s="14">
        <v>0.49952017845505498</v>
      </c>
      <c r="AB10" s="14">
        <v>0.33091413272989101</v>
      </c>
      <c r="AC10" s="14">
        <v>0.43580833978861</v>
      </c>
      <c r="AD10" s="14">
        <v>0.25718392100349302</v>
      </c>
      <c r="AE10" s="14"/>
      <c r="AF10" s="14">
        <v>0.46328356769343598</v>
      </c>
      <c r="AG10" s="14">
        <v>0.41577217563123903</v>
      </c>
      <c r="AH10" s="14">
        <v>0.36990548502767101</v>
      </c>
      <c r="AI10" s="14"/>
      <c r="AJ10" s="14">
        <v>0.45293035700614598</v>
      </c>
      <c r="AK10" s="14">
        <v>0.45055318920082299</v>
      </c>
      <c r="AL10" s="14">
        <v>0.38732153489207199</v>
      </c>
      <c r="AM10" s="14"/>
      <c r="AN10" s="14">
        <v>0.47110671922690101</v>
      </c>
      <c r="AO10" s="14">
        <v>0.41639298772218503</v>
      </c>
      <c r="AP10" s="14">
        <v>0.46175551629138201</v>
      </c>
      <c r="AQ10" s="14">
        <v>0.414040534285816</v>
      </c>
      <c r="AR10" s="14">
        <v>0.36286352605549799</v>
      </c>
    </row>
    <row r="11" spans="2:44">
      <c r="B11" s="15" t="s">
        <v>301</v>
      </c>
      <c r="C11" s="14">
        <v>0.42147956569034001</v>
      </c>
      <c r="D11" s="14">
        <v>0.43892885011732002</v>
      </c>
      <c r="E11" s="14">
        <v>0.39800277978591098</v>
      </c>
      <c r="F11" s="14"/>
      <c r="G11" s="14">
        <v>0.27908941708613599</v>
      </c>
      <c r="H11" s="14">
        <v>0.37879273393884499</v>
      </c>
      <c r="I11" s="14">
        <v>0.405748717431612</v>
      </c>
      <c r="J11" s="14">
        <v>0.52345283265379805</v>
      </c>
      <c r="K11" s="14">
        <v>0.479520147355604</v>
      </c>
      <c r="L11" s="14">
        <v>0.43773305213693198</v>
      </c>
      <c r="M11" s="14"/>
      <c r="N11" s="14">
        <v>0.41288743474976902</v>
      </c>
      <c r="O11" s="14">
        <v>0.40632707861698902</v>
      </c>
      <c r="P11" s="14">
        <v>0.44654860489735299</v>
      </c>
      <c r="Q11" s="14">
        <v>0.42271682015286999</v>
      </c>
      <c r="R11" s="14"/>
      <c r="S11" s="14">
        <v>0.35977477212530601</v>
      </c>
      <c r="T11" s="14">
        <v>0.47952256167862201</v>
      </c>
      <c r="U11" s="14">
        <v>0.41189897164539302</v>
      </c>
      <c r="V11" s="14">
        <v>0.38048902356790798</v>
      </c>
      <c r="W11" s="14">
        <v>0.53170558186584205</v>
      </c>
      <c r="X11" s="14">
        <v>0.45346692287947798</v>
      </c>
      <c r="Y11" s="14">
        <v>0.328443536441481</v>
      </c>
      <c r="Z11" s="14">
        <v>0.4869369663973</v>
      </c>
      <c r="AA11" s="14">
        <v>0.45828540231322201</v>
      </c>
      <c r="AB11" s="14">
        <v>0.50596809334589299</v>
      </c>
      <c r="AC11" s="14">
        <v>0.28086937324505701</v>
      </c>
      <c r="AD11" s="14">
        <v>0.26247729998150199</v>
      </c>
      <c r="AE11" s="14"/>
      <c r="AF11" s="14">
        <v>0.50414357745455496</v>
      </c>
      <c r="AG11" s="14">
        <v>0.37142573834727899</v>
      </c>
      <c r="AH11" s="14">
        <v>0.46855380671833402</v>
      </c>
      <c r="AI11" s="14"/>
      <c r="AJ11" s="14">
        <v>0.43872852666191797</v>
      </c>
      <c r="AK11" s="14">
        <v>0.39363240537738398</v>
      </c>
      <c r="AL11" s="14">
        <v>0.35953918669365398</v>
      </c>
      <c r="AM11" s="14"/>
      <c r="AN11" s="14">
        <v>0.43753767956851197</v>
      </c>
      <c r="AO11" s="14">
        <v>0.4022458893577</v>
      </c>
      <c r="AP11" s="14">
        <v>0.41441722836748102</v>
      </c>
      <c r="AQ11" s="14">
        <v>0.36895801125428201</v>
      </c>
      <c r="AR11" s="14">
        <v>0.31166189526979299</v>
      </c>
    </row>
    <row r="12" spans="2:44" ht="43.5">
      <c r="B12" s="15" t="s">
        <v>302</v>
      </c>
      <c r="C12" s="14">
        <v>0.41583419805939797</v>
      </c>
      <c r="D12" s="14">
        <v>0.38915247253122698</v>
      </c>
      <c r="E12" s="14">
        <v>0.449906151780332</v>
      </c>
      <c r="F12" s="14"/>
      <c r="G12" s="14">
        <v>0.247022211617445</v>
      </c>
      <c r="H12" s="14">
        <v>0.27490344343568601</v>
      </c>
      <c r="I12" s="14">
        <v>0.347745204249444</v>
      </c>
      <c r="J12" s="14">
        <v>0.44299038926225898</v>
      </c>
      <c r="K12" s="14">
        <v>0.46143734945139298</v>
      </c>
      <c r="L12" s="14">
        <v>0.62414102913154401</v>
      </c>
      <c r="M12" s="14"/>
      <c r="N12" s="14">
        <v>0.40433104279099102</v>
      </c>
      <c r="O12" s="14">
        <v>0.38650048818169502</v>
      </c>
      <c r="P12" s="14">
        <v>0.40563070957335901</v>
      </c>
      <c r="Q12" s="14">
        <v>0.46956788435020302</v>
      </c>
      <c r="R12" s="14"/>
      <c r="S12" s="14">
        <v>0.34581507871873302</v>
      </c>
      <c r="T12" s="14">
        <v>0.47378801044673902</v>
      </c>
      <c r="U12" s="14">
        <v>0.39682264297729403</v>
      </c>
      <c r="V12" s="14">
        <v>0.49472731585493401</v>
      </c>
      <c r="W12" s="14">
        <v>0.38697176621752799</v>
      </c>
      <c r="X12" s="14">
        <v>0.51375887814036503</v>
      </c>
      <c r="Y12" s="14">
        <v>0.18156920777815699</v>
      </c>
      <c r="Z12" s="14">
        <v>0.52993582683486495</v>
      </c>
      <c r="AA12" s="14">
        <v>0.417189562447349</v>
      </c>
      <c r="AB12" s="14">
        <v>0.48986633257491102</v>
      </c>
      <c r="AC12" s="14">
        <v>0.34483329600193502</v>
      </c>
      <c r="AD12" s="14">
        <v>0.332028703700182</v>
      </c>
      <c r="AE12" s="14"/>
      <c r="AF12" s="14">
        <v>0.43263513439482099</v>
      </c>
      <c r="AG12" s="14">
        <v>0.42865803069930503</v>
      </c>
      <c r="AH12" s="14">
        <v>0.38737769700841901</v>
      </c>
      <c r="AI12" s="14"/>
      <c r="AJ12" s="14">
        <v>0.455224313809444</v>
      </c>
      <c r="AK12" s="14">
        <v>0.410059937615537</v>
      </c>
      <c r="AL12" s="14">
        <v>0.33677749886274699</v>
      </c>
      <c r="AM12" s="14"/>
      <c r="AN12" s="14">
        <v>0.49830822152343901</v>
      </c>
      <c r="AO12" s="14">
        <v>0.35113570897318802</v>
      </c>
      <c r="AP12" s="14">
        <v>0.47097929286983597</v>
      </c>
      <c r="AQ12" s="14">
        <v>0.32035227239964198</v>
      </c>
      <c r="AR12" s="14">
        <v>0.44584086831181202</v>
      </c>
    </row>
    <row r="13" spans="2:44">
      <c r="B13" s="15" t="s">
        <v>305</v>
      </c>
      <c r="C13" s="14">
        <v>0.325804672249071</v>
      </c>
      <c r="D13" s="14">
        <v>0.327735592411107</v>
      </c>
      <c r="E13" s="14">
        <v>0.32591796428764103</v>
      </c>
      <c r="F13" s="14"/>
      <c r="G13" s="14">
        <v>0.31195977508091</v>
      </c>
      <c r="H13" s="14">
        <v>0.25888648424589999</v>
      </c>
      <c r="I13" s="14">
        <v>0.26918920615237502</v>
      </c>
      <c r="J13" s="14">
        <v>0.36678512330435498</v>
      </c>
      <c r="K13" s="14">
        <v>0.41671431197749498</v>
      </c>
      <c r="L13" s="14">
        <v>0.34595188728909698</v>
      </c>
      <c r="M13" s="14"/>
      <c r="N13" s="14">
        <v>0.370555449773387</v>
      </c>
      <c r="O13" s="14">
        <v>0.29579602007457001</v>
      </c>
      <c r="P13" s="14">
        <v>0.343342545559988</v>
      </c>
      <c r="Q13" s="14">
        <v>0.27982281996307501</v>
      </c>
      <c r="R13" s="14"/>
      <c r="S13" s="14">
        <v>0.32968753938039003</v>
      </c>
      <c r="T13" s="14">
        <v>0.323206226499132</v>
      </c>
      <c r="U13" s="14">
        <v>0.19923781020068501</v>
      </c>
      <c r="V13" s="14">
        <v>0.36225290678703898</v>
      </c>
      <c r="W13" s="14">
        <v>0.41196656652302199</v>
      </c>
      <c r="X13" s="14">
        <v>0.29559662533498399</v>
      </c>
      <c r="Y13" s="14">
        <v>0.17297129760494101</v>
      </c>
      <c r="Z13" s="14">
        <v>0.50189550709680197</v>
      </c>
      <c r="AA13" s="14">
        <v>0.35964019956656901</v>
      </c>
      <c r="AB13" s="14">
        <v>0.38179487551480701</v>
      </c>
      <c r="AC13" s="14">
        <v>0.33363481748787099</v>
      </c>
      <c r="AD13" s="14">
        <v>0.205499982413237</v>
      </c>
      <c r="AE13" s="14"/>
      <c r="AF13" s="14">
        <v>0.33023045228147102</v>
      </c>
      <c r="AG13" s="14">
        <v>0.34549809346378801</v>
      </c>
      <c r="AH13" s="14">
        <v>0.262303381364346</v>
      </c>
      <c r="AI13" s="14"/>
      <c r="AJ13" s="14">
        <v>0.37364681656445597</v>
      </c>
      <c r="AK13" s="14">
        <v>0.28031779161152598</v>
      </c>
      <c r="AL13" s="14">
        <v>0.366518641273818</v>
      </c>
      <c r="AM13" s="14"/>
      <c r="AN13" s="14">
        <v>0.37235195509548003</v>
      </c>
      <c r="AO13" s="14">
        <v>0.246517495151028</v>
      </c>
      <c r="AP13" s="14">
        <v>0.362504929891452</v>
      </c>
      <c r="AQ13" s="14">
        <v>0.29518320669429698</v>
      </c>
      <c r="AR13" s="14">
        <v>0.39682299388801101</v>
      </c>
    </row>
    <row r="14" spans="2:44">
      <c r="B14" s="15" t="s">
        <v>306</v>
      </c>
      <c r="C14" s="14">
        <v>0.32500742678628902</v>
      </c>
      <c r="D14" s="14">
        <v>0.34623095498128997</v>
      </c>
      <c r="E14" s="14">
        <v>0.29993593534676499</v>
      </c>
      <c r="F14" s="14"/>
      <c r="G14" s="14">
        <v>0.34530407490426501</v>
      </c>
      <c r="H14" s="14">
        <v>0.392580458230054</v>
      </c>
      <c r="I14" s="14">
        <v>0.43160619828612701</v>
      </c>
      <c r="J14" s="14">
        <v>0.309803560423484</v>
      </c>
      <c r="K14" s="14">
        <v>0.29687592036312599</v>
      </c>
      <c r="L14" s="14">
        <v>0.204052302588874</v>
      </c>
      <c r="M14" s="14"/>
      <c r="N14" s="14">
        <v>0.332454658626813</v>
      </c>
      <c r="O14" s="14">
        <v>0.30948765949075702</v>
      </c>
      <c r="P14" s="14">
        <v>0.31831253146746102</v>
      </c>
      <c r="Q14" s="14">
        <v>0.339991653643681</v>
      </c>
      <c r="R14" s="14"/>
      <c r="S14" s="14">
        <v>0.36814302253540498</v>
      </c>
      <c r="T14" s="14">
        <v>0.336421729761882</v>
      </c>
      <c r="U14" s="14">
        <v>0.32830367746424799</v>
      </c>
      <c r="V14" s="14">
        <v>0.208423675761753</v>
      </c>
      <c r="W14" s="14">
        <v>0.31200056287496802</v>
      </c>
      <c r="X14" s="14">
        <v>0.19375332245706101</v>
      </c>
      <c r="Y14" s="14">
        <v>0.36546796629442402</v>
      </c>
      <c r="Z14" s="14">
        <v>0.34781739987573701</v>
      </c>
      <c r="AA14" s="14">
        <v>0.36450593777249601</v>
      </c>
      <c r="AB14" s="14">
        <v>0.32903053039429098</v>
      </c>
      <c r="AC14" s="14">
        <v>0.28645858882668102</v>
      </c>
      <c r="AD14" s="14">
        <v>0.49335338688540298</v>
      </c>
      <c r="AE14" s="14"/>
      <c r="AF14" s="14">
        <v>0.245891287134965</v>
      </c>
      <c r="AG14" s="14">
        <v>0.36129487494297302</v>
      </c>
      <c r="AH14" s="14">
        <v>0.43559184760873798</v>
      </c>
      <c r="AI14" s="14"/>
      <c r="AJ14" s="14">
        <v>0.31387234354525001</v>
      </c>
      <c r="AK14" s="14">
        <v>0.34303818305608103</v>
      </c>
      <c r="AL14" s="14">
        <v>0.33037762319041197</v>
      </c>
      <c r="AM14" s="14"/>
      <c r="AN14" s="14">
        <v>0.29124866805748501</v>
      </c>
      <c r="AO14" s="14">
        <v>0.34570289259857601</v>
      </c>
      <c r="AP14" s="14">
        <v>0.29526424037899102</v>
      </c>
      <c r="AQ14" s="14">
        <v>0.38650275668515099</v>
      </c>
      <c r="AR14" s="14">
        <v>0.16445040119404999</v>
      </c>
    </row>
    <row r="15" spans="2:44">
      <c r="B15" s="15" t="s">
        <v>304</v>
      </c>
      <c r="C15" s="14">
        <v>0.31809897524275499</v>
      </c>
      <c r="D15" s="14">
        <v>0.33480897274683802</v>
      </c>
      <c r="E15" s="14">
        <v>0.29886215204429001</v>
      </c>
      <c r="F15" s="14"/>
      <c r="G15" s="14">
        <v>0.253073177746722</v>
      </c>
      <c r="H15" s="14">
        <v>0.291807064112382</v>
      </c>
      <c r="I15" s="14">
        <v>0.33114112468732199</v>
      </c>
      <c r="J15" s="14">
        <v>0.42196869407368798</v>
      </c>
      <c r="K15" s="14">
        <v>0.30192644156929599</v>
      </c>
      <c r="L15" s="14">
        <v>0.29725575256396503</v>
      </c>
      <c r="M15" s="14"/>
      <c r="N15" s="14">
        <v>0.357978176135196</v>
      </c>
      <c r="O15" s="14">
        <v>0.322864987957519</v>
      </c>
      <c r="P15" s="14">
        <v>0.23064028795306099</v>
      </c>
      <c r="Q15" s="14">
        <v>0.33435447258804801</v>
      </c>
      <c r="R15" s="14"/>
      <c r="S15" s="14">
        <v>0.31046324688647098</v>
      </c>
      <c r="T15" s="14">
        <v>0.366570538856967</v>
      </c>
      <c r="U15" s="14">
        <v>0.348670832434056</v>
      </c>
      <c r="V15" s="14">
        <v>0.30301906077465901</v>
      </c>
      <c r="W15" s="14">
        <v>0.39245135829658501</v>
      </c>
      <c r="X15" s="14">
        <v>0.32082183785524798</v>
      </c>
      <c r="Y15" s="14">
        <v>0.232415002095583</v>
      </c>
      <c r="Z15" s="14">
        <v>0.37472593141884802</v>
      </c>
      <c r="AA15" s="14">
        <v>0.23781910902418499</v>
      </c>
      <c r="AB15" s="14">
        <v>0.37150038612762198</v>
      </c>
      <c r="AC15" s="14">
        <v>0.32672439589230801</v>
      </c>
      <c r="AD15" s="14">
        <v>0.17354781415526299</v>
      </c>
      <c r="AE15" s="14"/>
      <c r="AF15" s="14">
        <v>0.31523707430545</v>
      </c>
      <c r="AG15" s="14">
        <v>0.31968030605138897</v>
      </c>
      <c r="AH15" s="14">
        <v>0.31958633379234003</v>
      </c>
      <c r="AI15" s="14"/>
      <c r="AJ15" s="14">
        <v>0.30582882055065502</v>
      </c>
      <c r="AK15" s="14">
        <v>0.335858067888683</v>
      </c>
      <c r="AL15" s="14">
        <v>0.30799678766848199</v>
      </c>
      <c r="AM15" s="14"/>
      <c r="AN15" s="14">
        <v>0.19144319825353201</v>
      </c>
      <c r="AO15" s="14">
        <v>0.261834555417437</v>
      </c>
      <c r="AP15" s="14">
        <v>0.41316745588926901</v>
      </c>
      <c r="AQ15" s="14">
        <v>0.32411340257472299</v>
      </c>
      <c r="AR15" s="14">
        <v>0.25177056639934198</v>
      </c>
    </row>
    <row r="16" spans="2:44">
      <c r="B16" s="15" t="s">
        <v>307</v>
      </c>
      <c r="C16" s="14">
        <v>0.17341502878065901</v>
      </c>
      <c r="D16" s="14">
        <v>0.18744845875887101</v>
      </c>
      <c r="E16" s="14">
        <v>0.15650193535947499</v>
      </c>
      <c r="F16" s="14"/>
      <c r="G16" s="14">
        <v>0.215708094488235</v>
      </c>
      <c r="H16" s="14">
        <v>0.23674792693310401</v>
      </c>
      <c r="I16" s="14">
        <v>0.197294713929619</v>
      </c>
      <c r="J16" s="14">
        <v>0.18433594875428699</v>
      </c>
      <c r="K16" s="14">
        <v>0.155946341467601</v>
      </c>
      <c r="L16" s="14">
        <v>8.5628925005848899E-2</v>
      </c>
      <c r="M16" s="14"/>
      <c r="N16" s="14">
        <v>0.17506874959333699</v>
      </c>
      <c r="O16" s="14">
        <v>0.15385863959643101</v>
      </c>
      <c r="P16" s="14">
        <v>0.17505879474115099</v>
      </c>
      <c r="Q16" s="14">
        <v>0.194265889171087</v>
      </c>
      <c r="R16" s="14"/>
      <c r="S16" s="14">
        <v>0.206329595784528</v>
      </c>
      <c r="T16" s="14">
        <v>0.16346456550000199</v>
      </c>
      <c r="U16" s="14">
        <v>0.178838639179971</v>
      </c>
      <c r="V16" s="14">
        <v>0.14881200120060101</v>
      </c>
      <c r="W16" s="14">
        <v>0.11943383334857199</v>
      </c>
      <c r="X16" s="14">
        <v>0.22317836618129899</v>
      </c>
      <c r="Y16" s="14">
        <v>0.11695027796629399</v>
      </c>
      <c r="Z16" s="14">
        <v>0.26302125522775299</v>
      </c>
      <c r="AA16" s="14">
        <v>0.146079371682315</v>
      </c>
      <c r="AB16" s="14">
        <v>0.19875600428294701</v>
      </c>
      <c r="AC16" s="14">
        <v>0.20073524012899699</v>
      </c>
      <c r="AD16" s="14">
        <v>4.6965275506270998E-2</v>
      </c>
      <c r="AE16" s="14"/>
      <c r="AF16" s="14">
        <v>0.20245680959508899</v>
      </c>
      <c r="AG16" s="14">
        <v>0.16381110891225201</v>
      </c>
      <c r="AH16" s="14">
        <v>0.16422586423956401</v>
      </c>
      <c r="AI16" s="14"/>
      <c r="AJ16" s="14">
        <v>0.20496124551352499</v>
      </c>
      <c r="AK16" s="14">
        <v>0.15539485516872001</v>
      </c>
      <c r="AL16" s="14">
        <v>0.20640936435467799</v>
      </c>
      <c r="AM16" s="14"/>
      <c r="AN16" s="14">
        <v>0.13118037347075201</v>
      </c>
      <c r="AO16" s="14">
        <v>0.19530029317897399</v>
      </c>
      <c r="AP16" s="14">
        <v>0.123446698346746</v>
      </c>
      <c r="AQ16" s="14">
        <v>0.26522084364322102</v>
      </c>
      <c r="AR16" s="14">
        <v>9.9484680070024506E-2</v>
      </c>
    </row>
    <row r="17" spans="2:44" ht="29.1">
      <c r="B17" s="15" t="s">
        <v>308</v>
      </c>
      <c r="C17" s="23">
        <v>0.15708562274978799</v>
      </c>
      <c r="D17" s="23">
        <v>0.14459569003696701</v>
      </c>
      <c r="E17" s="23">
        <v>0.17465557983425001</v>
      </c>
      <c r="F17" s="23"/>
      <c r="G17" s="23">
        <v>0.105674858697478</v>
      </c>
      <c r="H17" s="23">
        <v>0.17809885682045701</v>
      </c>
      <c r="I17" s="23">
        <v>0.228223796518986</v>
      </c>
      <c r="J17" s="23">
        <v>0.100741119839071</v>
      </c>
      <c r="K17" s="23">
        <v>0.18908561747566699</v>
      </c>
      <c r="L17" s="23">
        <v>0.13462542296889299</v>
      </c>
      <c r="M17" s="23"/>
      <c r="N17" s="23">
        <v>0.13721600105588799</v>
      </c>
      <c r="O17" s="23">
        <v>0.13026427996439799</v>
      </c>
      <c r="P17" s="23">
        <v>0.18809623537818301</v>
      </c>
      <c r="Q17" s="23">
        <v>0.191023606351161</v>
      </c>
      <c r="R17" s="23"/>
      <c r="S17" s="23">
        <v>0.17727812627959</v>
      </c>
      <c r="T17" s="23">
        <v>0.198382492019336</v>
      </c>
      <c r="U17" s="23">
        <v>0.120146568832828</v>
      </c>
      <c r="V17" s="23">
        <v>0.11622384505750701</v>
      </c>
      <c r="W17" s="23">
        <v>0.123194634984125</v>
      </c>
      <c r="X17" s="23">
        <v>0.17351212754880799</v>
      </c>
      <c r="Y17" s="23">
        <v>0.16871446285689701</v>
      </c>
      <c r="Z17" s="23">
        <v>7.0524261155166995E-2</v>
      </c>
      <c r="AA17" s="23">
        <v>8.5006807328412898E-2</v>
      </c>
      <c r="AB17" s="23">
        <v>0.177875296636473</v>
      </c>
      <c r="AC17" s="23">
        <v>0.12998788443037801</v>
      </c>
      <c r="AD17" s="23">
        <v>0.33490254506251399</v>
      </c>
      <c r="AE17" s="23"/>
      <c r="AF17" s="23">
        <v>0.13273905253919899</v>
      </c>
      <c r="AG17" s="23">
        <v>0.165780997569733</v>
      </c>
      <c r="AH17" s="23">
        <v>0.22747479326006201</v>
      </c>
      <c r="AI17" s="23"/>
      <c r="AJ17" s="23">
        <v>0.15412534003876999</v>
      </c>
      <c r="AK17" s="23">
        <v>0.104340391458265</v>
      </c>
      <c r="AL17" s="23">
        <v>0.25453838137203899</v>
      </c>
      <c r="AM17" s="23"/>
      <c r="AN17" s="23">
        <v>0.19506956933917499</v>
      </c>
      <c r="AO17" s="23">
        <v>0.10928648335189101</v>
      </c>
      <c r="AP17" s="23">
        <v>0.18222361899300199</v>
      </c>
      <c r="AQ17" s="23">
        <v>0.17709490119683</v>
      </c>
      <c r="AR17" s="23">
        <v>0</v>
      </c>
    </row>
    <row r="18" spans="2:44">
      <c r="B18" s="16" t="s">
        <v>30</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968</v>
      </c>
      <c r="D7" s="10">
        <v>451</v>
      </c>
      <c r="E7" s="10">
        <v>517</v>
      </c>
      <c r="F7" s="10"/>
      <c r="G7" s="10">
        <v>93</v>
      </c>
      <c r="H7" s="10">
        <v>138</v>
      </c>
      <c r="I7" s="10">
        <v>136</v>
      </c>
      <c r="J7" s="10">
        <v>163</v>
      </c>
      <c r="K7" s="10">
        <v>188</v>
      </c>
      <c r="L7" s="10">
        <v>250</v>
      </c>
      <c r="M7" s="10"/>
      <c r="N7" s="10">
        <v>241</v>
      </c>
      <c r="O7" s="10">
        <v>267</v>
      </c>
      <c r="P7" s="10">
        <v>212</v>
      </c>
      <c r="Q7" s="10">
        <v>244</v>
      </c>
      <c r="R7" s="10"/>
      <c r="S7" s="10">
        <v>125</v>
      </c>
      <c r="T7" s="10">
        <v>135</v>
      </c>
      <c r="U7" s="10">
        <v>82</v>
      </c>
      <c r="V7" s="10">
        <v>93</v>
      </c>
      <c r="W7" s="10">
        <v>81</v>
      </c>
      <c r="X7" s="10">
        <v>85</v>
      </c>
      <c r="Y7" s="10">
        <v>69</v>
      </c>
      <c r="Z7" s="10">
        <v>38</v>
      </c>
      <c r="AA7" s="10">
        <v>108</v>
      </c>
      <c r="AB7" s="10">
        <v>82</v>
      </c>
      <c r="AC7" s="10">
        <v>41</v>
      </c>
      <c r="AD7" s="10">
        <v>29</v>
      </c>
      <c r="AE7" s="10"/>
      <c r="AF7" s="10">
        <v>388</v>
      </c>
      <c r="AG7" s="10">
        <v>403</v>
      </c>
      <c r="AH7" s="10">
        <v>115</v>
      </c>
      <c r="AI7" s="10"/>
      <c r="AJ7" s="10">
        <v>207</v>
      </c>
      <c r="AK7" s="10">
        <v>381</v>
      </c>
      <c r="AL7" s="10">
        <v>65</v>
      </c>
      <c r="AM7" s="10"/>
      <c r="AN7" s="10">
        <v>250</v>
      </c>
      <c r="AO7" s="10">
        <v>222</v>
      </c>
      <c r="AP7" s="10">
        <v>228</v>
      </c>
      <c r="AQ7" s="10">
        <v>102</v>
      </c>
      <c r="AR7" s="10">
        <v>16</v>
      </c>
    </row>
    <row r="8" spans="2:44" ht="30" customHeight="1">
      <c r="B8" s="11" t="s">
        <v>96</v>
      </c>
      <c r="C8" s="11">
        <v>956</v>
      </c>
      <c r="D8" s="11">
        <v>460</v>
      </c>
      <c r="E8" s="11">
        <v>495</v>
      </c>
      <c r="F8" s="11"/>
      <c r="G8" s="11">
        <v>102</v>
      </c>
      <c r="H8" s="11">
        <v>148</v>
      </c>
      <c r="I8" s="11">
        <v>152</v>
      </c>
      <c r="J8" s="11">
        <v>162</v>
      </c>
      <c r="K8" s="11">
        <v>159</v>
      </c>
      <c r="L8" s="11">
        <v>233</v>
      </c>
      <c r="M8" s="11"/>
      <c r="N8" s="11">
        <v>254</v>
      </c>
      <c r="O8" s="11">
        <v>252</v>
      </c>
      <c r="P8" s="11">
        <v>214</v>
      </c>
      <c r="Q8" s="11">
        <v>231</v>
      </c>
      <c r="R8" s="11"/>
      <c r="S8" s="11">
        <v>139</v>
      </c>
      <c r="T8" s="11">
        <v>126</v>
      </c>
      <c r="U8" s="11">
        <v>78</v>
      </c>
      <c r="V8" s="11">
        <v>101</v>
      </c>
      <c r="W8" s="11">
        <v>71</v>
      </c>
      <c r="X8" s="11">
        <v>83</v>
      </c>
      <c r="Y8" s="11">
        <v>64</v>
      </c>
      <c r="Z8" s="11">
        <v>35</v>
      </c>
      <c r="AA8" s="11">
        <v>103</v>
      </c>
      <c r="AB8" s="11">
        <v>81</v>
      </c>
      <c r="AC8" s="11">
        <v>41</v>
      </c>
      <c r="AD8" s="11">
        <v>35</v>
      </c>
      <c r="AE8" s="11"/>
      <c r="AF8" s="11">
        <v>370</v>
      </c>
      <c r="AG8" s="11">
        <v>402</v>
      </c>
      <c r="AH8" s="11">
        <v>118</v>
      </c>
      <c r="AI8" s="11"/>
      <c r="AJ8" s="11">
        <v>200</v>
      </c>
      <c r="AK8" s="11">
        <v>382</v>
      </c>
      <c r="AL8" s="11">
        <v>66</v>
      </c>
      <c r="AM8" s="11"/>
      <c r="AN8" s="11">
        <v>234</v>
      </c>
      <c r="AO8" s="11">
        <v>222</v>
      </c>
      <c r="AP8" s="11">
        <v>230</v>
      </c>
      <c r="AQ8" s="11">
        <v>107</v>
      </c>
      <c r="AR8" s="11">
        <v>16</v>
      </c>
    </row>
    <row r="9" spans="2:44">
      <c r="B9" s="15" t="s">
        <v>303</v>
      </c>
      <c r="C9" s="14">
        <v>0.46214117873358601</v>
      </c>
      <c r="D9" s="14">
        <v>0.46074307669857401</v>
      </c>
      <c r="E9" s="14">
        <v>0.46344029339968101</v>
      </c>
      <c r="F9" s="14"/>
      <c r="G9" s="14">
        <v>0.38163282759721601</v>
      </c>
      <c r="H9" s="14">
        <v>0.51610978343301395</v>
      </c>
      <c r="I9" s="14">
        <v>0.46682346493975901</v>
      </c>
      <c r="J9" s="14">
        <v>0.43654147291592899</v>
      </c>
      <c r="K9" s="14">
        <v>0.46518365703825498</v>
      </c>
      <c r="L9" s="14">
        <v>0.475867295003573</v>
      </c>
      <c r="M9" s="14"/>
      <c r="N9" s="14">
        <v>0.43571305013875899</v>
      </c>
      <c r="O9" s="14">
        <v>0.507050141806483</v>
      </c>
      <c r="P9" s="14">
        <v>0.44281173848046201</v>
      </c>
      <c r="Q9" s="14">
        <v>0.45957696494238498</v>
      </c>
      <c r="R9" s="14"/>
      <c r="S9" s="14">
        <v>0.45680555815698198</v>
      </c>
      <c r="T9" s="14">
        <v>0.53755900126753797</v>
      </c>
      <c r="U9" s="14">
        <v>0.39421455979004399</v>
      </c>
      <c r="V9" s="14">
        <v>0.54276270203896204</v>
      </c>
      <c r="W9" s="14">
        <v>0.40570023680844203</v>
      </c>
      <c r="X9" s="14">
        <v>0.51527451343937702</v>
      </c>
      <c r="Y9" s="14">
        <v>0.35557713563501703</v>
      </c>
      <c r="Z9" s="14">
        <v>0.50563827425817398</v>
      </c>
      <c r="AA9" s="14">
        <v>0.37492817166444897</v>
      </c>
      <c r="AB9" s="14">
        <v>0.54483640710901704</v>
      </c>
      <c r="AC9" s="14">
        <v>0.49294816276727998</v>
      </c>
      <c r="AD9" s="14">
        <v>0.29763395441330198</v>
      </c>
      <c r="AE9" s="14"/>
      <c r="AF9" s="14">
        <v>0.47774831226956499</v>
      </c>
      <c r="AG9" s="14">
        <v>0.470322109058673</v>
      </c>
      <c r="AH9" s="14">
        <v>0.41968986156722898</v>
      </c>
      <c r="AI9" s="14"/>
      <c r="AJ9" s="14">
        <v>0.42954891474647899</v>
      </c>
      <c r="AK9" s="14">
        <v>0.466596115849154</v>
      </c>
      <c r="AL9" s="14">
        <v>0.482909074672498</v>
      </c>
      <c r="AM9" s="14"/>
      <c r="AN9" s="14">
        <v>0.43449148946843302</v>
      </c>
      <c r="AO9" s="14">
        <v>0.475719377435186</v>
      </c>
      <c r="AP9" s="14">
        <v>0.52198951609302302</v>
      </c>
      <c r="AQ9" s="14">
        <v>0.47116782519634698</v>
      </c>
      <c r="AR9" s="14">
        <v>0.342346821383119</v>
      </c>
    </row>
    <row r="10" spans="2:44" ht="43.5">
      <c r="B10" s="15" t="s">
        <v>302</v>
      </c>
      <c r="C10" s="14">
        <v>0.42515069100729502</v>
      </c>
      <c r="D10" s="14">
        <v>0.409322617733691</v>
      </c>
      <c r="E10" s="14">
        <v>0.43985811693962901</v>
      </c>
      <c r="F10" s="14"/>
      <c r="G10" s="14">
        <v>0.33922528269882901</v>
      </c>
      <c r="H10" s="14">
        <v>0.31292069345664902</v>
      </c>
      <c r="I10" s="14">
        <v>0.30080093807702302</v>
      </c>
      <c r="J10" s="14">
        <v>0.432855451696465</v>
      </c>
      <c r="K10" s="14">
        <v>0.48888442743546301</v>
      </c>
      <c r="L10" s="14">
        <v>0.56617170362213098</v>
      </c>
      <c r="M10" s="14"/>
      <c r="N10" s="14">
        <v>0.42216485975874202</v>
      </c>
      <c r="O10" s="14">
        <v>0.478064815295972</v>
      </c>
      <c r="P10" s="14">
        <v>0.34914008706983102</v>
      </c>
      <c r="Q10" s="14">
        <v>0.43509196547020301</v>
      </c>
      <c r="R10" s="14"/>
      <c r="S10" s="14">
        <v>0.406830521466305</v>
      </c>
      <c r="T10" s="14">
        <v>0.48771712819464202</v>
      </c>
      <c r="U10" s="14">
        <v>0.50588997882914399</v>
      </c>
      <c r="V10" s="14">
        <v>0.37764042345140802</v>
      </c>
      <c r="W10" s="14">
        <v>0.45139307615751201</v>
      </c>
      <c r="X10" s="14">
        <v>0.37180807363950402</v>
      </c>
      <c r="Y10" s="14">
        <v>0.32782904779834898</v>
      </c>
      <c r="Z10" s="14">
        <v>0.50183169250931403</v>
      </c>
      <c r="AA10" s="14">
        <v>0.38125515147797401</v>
      </c>
      <c r="AB10" s="14">
        <v>0.39499807515035701</v>
      </c>
      <c r="AC10" s="14">
        <v>0.56597711874802903</v>
      </c>
      <c r="AD10" s="14">
        <v>0.44109499845757399</v>
      </c>
      <c r="AE10" s="14"/>
      <c r="AF10" s="14">
        <v>0.449206112070482</v>
      </c>
      <c r="AG10" s="14">
        <v>0.44325698011160602</v>
      </c>
      <c r="AH10" s="14">
        <v>0.313031861336107</v>
      </c>
      <c r="AI10" s="14"/>
      <c r="AJ10" s="14">
        <v>0.49974642543688602</v>
      </c>
      <c r="AK10" s="14">
        <v>0.41475498935927402</v>
      </c>
      <c r="AL10" s="14">
        <v>0.43204850756523</v>
      </c>
      <c r="AM10" s="14"/>
      <c r="AN10" s="14">
        <v>0.45609344586699402</v>
      </c>
      <c r="AO10" s="14">
        <v>0.39683137122721601</v>
      </c>
      <c r="AP10" s="14">
        <v>0.43572937907063902</v>
      </c>
      <c r="AQ10" s="14">
        <v>0.38041011301147898</v>
      </c>
      <c r="AR10" s="14">
        <v>0.202252142973807</v>
      </c>
    </row>
    <row r="11" spans="2:44">
      <c r="B11" s="15" t="s">
        <v>301</v>
      </c>
      <c r="C11" s="14">
        <v>0.41626534114793801</v>
      </c>
      <c r="D11" s="14">
        <v>0.410049212282389</v>
      </c>
      <c r="E11" s="14">
        <v>0.42204136033205197</v>
      </c>
      <c r="F11" s="14"/>
      <c r="G11" s="14">
        <v>0.303744843300158</v>
      </c>
      <c r="H11" s="14">
        <v>0.33742294145729002</v>
      </c>
      <c r="I11" s="14">
        <v>0.434543963916667</v>
      </c>
      <c r="J11" s="14">
        <v>0.483544135014082</v>
      </c>
      <c r="K11" s="14">
        <v>0.46241354584625799</v>
      </c>
      <c r="L11" s="14">
        <v>0.425194577484863</v>
      </c>
      <c r="M11" s="14"/>
      <c r="N11" s="14">
        <v>0.37529484698471</v>
      </c>
      <c r="O11" s="14">
        <v>0.45769245411807202</v>
      </c>
      <c r="P11" s="14">
        <v>0.444467718367974</v>
      </c>
      <c r="Q11" s="14">
        <v>0.39448260176087802</v>
      </c>
      <c r="R11" s="14"/>
      <c r="S11" s="14">
        <v>0.364127781372444</v>
      </c>
      <c r="T11" s="14">
        <v>0.38287644312675101</v>
      </c>
      <c r="U11" s="14">
        <v>0.350296151246273</v>
      </c>
      <c r="V11" s="14">
        <v>0.49023225139855398</v>
      </c>
      <c r="W11" s="14">
        <v>0.467807094145679</v>
      </c>
      <c r="X11" s="14">
        <v>0.40331390379554999</v>
      </c>
      <c r="Y11" s="14">
        <v>0.42920449658027798</v>
      </c>
      <c r="Z11" s="14">
        <v>0.48328488379902401</v>
      </c>
      <c r="AA11" s="14">
        <v>0.43069694196729003</v>
      </c>
      <c r="AB11" s="14">
        <v>0.44554999842693099</v>
      </c>
      <c r="AC11" s="14">
        <v>0.3917458300585</v>
      </c>
      <c r="AD11" s="14">
        <v>0.43229919500185499</v>
      </c>
      <c r="AE11" s="14"/>
      <c r="AF11" s="14">
        <v>0.43785809740562898</v>
      </c>
      <c r="AG11" s="14">
        <v>0.388815372948214</v>
      </c>
      <c r="AH11" s="14">
        <v>0.52205422087792197</v>
      </c>
      <c r="AI11" s="14"/>
      <c r="AJ11" s="14">
        <v>0.44911375178535101</v>
      </c>
      <c r="AK11" s="14">
        <v>0.40535203355410299</v>
      </c>
      <c r="AL11" s="14">
        <v>0.34112426100680099</v>
      </c>
      <c r="AM11" s="14"/>
      <c r="AN11" s="14">
        <v>0.426296692770607</v>
      </c>
      <c r="AO11" s="14">
        <v>0.39366946743450199</v>
      </c>
      <c r="AP11" s="14">
        <v>0.44418906455769702</v>
      </c>
      <c r="AQ11" s="14">
        <v>0.34097923039014699</v>
      </c>
      <c r="AR11" s="14">
        <v>0.24913779536667599</v>
      </c>
    </row>
    <row r="12" spans="2:44">
      <c r="B12" s="15" t="s">
        <v>300</v>
      </c>
      <c r="C12" s="14">
        <v>0.405857298389105</v>
      </c>
      <c r="D12" s="14">
        <v>0.43825431343263499</v>
      </c>
      <c r="E12" s="14">
        <v>0.37575403244226002</v>
      </c>
      <c r="F12" s="14"/>
      <c r="G12" s="14">
        <v>0.37902641451110303</v>
      </c>
      <c r="H12" s="14">
        <v>0.38112626892835499</v>
      </c>
      <c r="I12" s="14">
        <v>0.37313530518940002</v>
      </c>
      <c r="J12" s="14">
        <v>0.40810291327182702</v>
      </c>
      <c r="K12" s="14">
        <v>0.45422914676040099</v>
      </c>
      <c r="L12" s="14">
        <v>0.41994834042289098</v>
      </c>
      <c r="M12" s="14"/>
      <c r="N12" s="14">
        <v>0.39303450335064699</v>
      </c>
      <c r="O12" s="14">
        <v>0.399190303868941</v>
      </c>
      <c r="P12" s="14">
        <v>0.44504561285185401</v>
      </c>
      <c r="Q12" s="14">
        <v>0.387310995422117</v>
      </c>
      <c r="R12" s="14"/>
      <c r="S12" s="14">
        <v>0.42124662157863002</v>
      </c>
      <c r="T12" s="14">
        <v>0.42011111640071602</v>
      </c>
      <c r="U12" s="14">
        <v>0.40631192796896998</v>
      </c>
      <c r="V12" s="14">
        <v>0.29508844681422602</v>
      </c>
      <c r="W12" s="14">
        <v>0.41882629720824999</v>
      </c>
      <c r="X12" s="14">
        <v>0.36840492674612202</v>
      </c>
      <c r="Y12" s="14">
        <v>0.39991420276522499</v>
      </c>
      <c r="Z12" s="14">
        <v>0.55864128553896697</v>
      </c>
      <c r="AA12" s="14">
        <v>0.42157642198748901</v>
      </c>
      <c r="AB12" s="14">
        <v>0.44156376249350099</v>
      </c>
      <c r="AC12" s="14">
        <v>0.34324145612303503</v>
      </c>
      <c r="AD12" s="14">
        <v>0.47591483099732901</v>
      </c>
      <c r="AE12" s="14"/>
      <c r="AF12" s="14">
        <v>0.40865908643939902</v>
      </c>
      <c r="AG12" s="14">
        <v>0.40593504398612101</v>
      </c>
      <c r="AH12" s="14">
        <v>0.39319643689658001</v>
      </c>
      <c r="AI12" s="14"/>
      <c r="AJ12" s="14">
        <v>0.44781353361419701</v>
      </c>
      <c r="AK12" s="14">
        <v>0.40293688911273001</v>
      </c>
      <c r="AL12" s="14">
        <v>0.44906359167496401</v>
      </c>
      <c r="AM12" s="14"/>
      <c r="AN12" s="14">
        <v>0.44405979845348698</v>
      </c>
      <c r="AO12" s="14">
        <v>0.374198266408104</v>
      </c>
      <c r="AP12" s="14">
        <v>0.389334426031126</v>
      </c>
      <c r="AQ12" s="14">
        <v>0.40585425942046</v>
      </c>
      <c r="AR12" s="14">
        <v>0.43635845744768398</v>
      </c>
    </row>
    <row r="13" spans="2:44">
      <c r="B13" s="15" t="s">
        <v>306</v>
      </c>
      <c r="C13" s="14">
        <v>0.32238053949095202</v>
      </c>
      <c r="D13" s="14">
        <v>0.37213137644533201</v>
      </c>
      <c r="E13" s="14">
        <v>0.27615212388218502</v>
      </c>
      <c r="F13" s="14"/>
      <c r="G13" s="14">
        <v>0.463094765589047</v>
      </c>
      <c r="H13" s="14">
        <v>0.40077505388349</v>
      </c>
      <c r="I13" s="14">
        <v>0.29135167425227099</v>
      </c>
      <c r="J13" s="14">
        <v>0.310690972654315</v>
      </c>
      <c r="K13" s="14">
        <v>0.261422097902198</v>
      </c>
      <c r="L13" s="14">
        <v>0.28108558581376297</v>
      </c>
      <c r="M13" s="14"/>
      <c r="N13" s="14">
        <v>0.36311758661270099</v>
      </c>
      <c r="O13" s="14">
        <v>0.36338097658037299</v>
      </c>
      <c r="P13" s="14">
        <v>0.25674511967933</v>
      </c>
      <c r="Q13" s="14">
        <v>0.28419585577045903</v>
      </c>
      <c r="R13" s="14"/>
      <c r="S13" s="14">
        <v>0.397533853909948</v>
      </c>
      <c r="T13" s="14">
        <v>0.35432295162141603</v>
      </c>
      <c r="U13" s="14">
        <v>0.35250647626815101</v>
      </c>
      <c r="V13" s="14">
        <v>0.29790293378961002</v>
      </c>
      <c r="W13" s="14">
        <v>0.31709199143891298</v>
      </c>
      <c r="X13" s="14">
        <v>0.30893888062394398</v>
      </c>
      <c r="Y13" s="14">
        <v>0.17812598306487001</v>
      </c>
      <c r="Z13" s="14">
        <v>0.41382003044906901</v>
      </c>
      <c r="AA13" s="14">
        <v>0.310681009176904</v>
      </c>
      <c r="AB13" s="14">
        <v>0.29815535553148198</v>
      </c>
      <c r="AC13" s="14">
        <v>0.246017097394365</v>
      </c>
      <c r="AD13" s="14">
        <v>0.30579578869938301</v>
      </c>
      <c r="AE13" s="14"/>
      <c r="AF13" s="14">
        <v>0.27575327550997603</v>
      </c>
      <c r="AG13" s="14">
        <v>0.33206342073101502</v>
      </c>
      <c r="AH13" s="14">
        <v>0.345710070745538</v>
      </c>
      <c r="AI13" s="14"/>
      <c r="AJ13" s="14">
        <v>0.31443673309256998</v>
      </c>
      <c r="AK13" s="14">
        <v>0.371828893746803</v>
      </c>
      <c r="AL13" s="14">
        <v>0.354081966048585</v>
      </c>
      <c r="AM13" s="14"/>
      <c r="AN13" s="14">
        <v>0.25114890075032198</v>
      </c>
      <c r="AO13" s="14">
        <v>0.33299464281749802</v>
      </c>
      <c r="AP13" s="14">
        <v>0.40325780661217198</v>
      </c>
      <c r="AQ13" s="14">
        <v>0.30256423422572198</v>
      </c>
      <c r="AR13" s="14">
        <v>0.41850554795552602</v>
      </c>
    </row>
    <row r="14" spans="2:44">
      <c r="B14" s="15" t="s">
        <v>304</v>
      </c>
      <c r="C14" s="14">
        <v>0.311425112115638</v>
      </c>
      <c r="D14" s="14">
        <v>0.33008020375661301</v>
      </c>
      <c r="E14" s="14">
        <v>0.29409082424447203</v>
      </c>
      <c r="F14" s="14"/>
      <c r="G14" s="14">
        <v>0.27692629253015699</v>
      </c>
      <c r="H14" s="14">
        <v>0.356734179361265</v>
      </c>
      <c r="I14" s="14">
        <v>0.28937368128820701</v>
      </c>
      <c r="J14" s="14">
        <v>0.30296842376248201</v>
      </c>
      <c r="K14" s="14">
        <v>0.28824339165870899</v>
      </c>
      <c r="L14" s="14">
        <v>0.33394893501284001</v>
      </c>
      <c r="M14" s="14"/>
      <c r="N14" s="14">
        <v>0.336679104608473</v>
      </c>
      <c r="O14" s="14">
        <v>0.31724240145768401</v>
      </c>
      <c r="P14" s="14">
        <v>0.28740402156129602</v>
      </c>
      <c r="Q14" s="14">
        <v>0.30191053001210599</v>
      </c>
      <c r="R14" s="14"/>
      <c r="S14" s="14">
        <v>0.26875207985881899</v>
      </c>
      <c r="T14" s="14">
        <v>0.34795364334990803</v>
      </c>
      <c r="U14" s="14">
        <v>0.33917978284468198</v>
      </c>
      <c r="V14" s="14">
        <v>0.26989250833192702</v>
      </c>
      <c r="W14" s="14">
        <v>0.32200887442486298</v>
      </c>
      <c r="X14" s="14">
        <v>0.31560887941328303</v>
      </c>
      <c r="Y14" s="14">
        <v>0.30794614349730298</v>
      </c>
      <c r="Z14" s="14">
        <v>0.33537989712208</v>
      </c>
      <c r="AA14" s="14">
        <v>0.31334940411373002</v>
      </c>
      <c r="AB14" s="14">
        <v>0.34317978844018698</v>
      </c>
      <c r="AC14" s="14">
        <v>0.35211049810532302</v>
      </c>
      <c r="AD14" s="14">
        <v>0.231832175789075</v>
      </c>
      <c r="AE14" s="14"/>
      <c r="AF14" s="14">
        <v>0.31536819375451802</v>
      </c>
      <c r="AG14" s="14">
        <v>0.32213961750380699</v>
      </c>
      <c r="AH14" s="14">
        <v>0.28490067660583002</v>
      </c>
      <c r="AI14" s="14"/>
      <c r="AJ14" s="14">
        <v>0.318218420683133</v>
      </c>
      <c r="AK14" s="14">
        <v>0.32686053925370301</v>
      </c>
      <c r="AL14" s="14">
        <v>0.39914002993214798</v>
      </c>
      <c r="AM14" s="14"/>
      <c r="AN14" s="14">
        <v>0.26871753938099802</v>
      </c>
      <c r="AO14" s="14">
        <v>0.30979132095463002</v>
      </c>
      <c r="AP14" s="14">
        <v>0.36579789890643699</v>
      </c>
      <c r="AQ14" s="14">
        <v>0.35583094378041102</v>
      </c>
      <c r="AR14" s="14">
        <v>0.323545258337326</v>
      </c>
    </row>
    <row r="15" spans="2:44">
      <c r="B15" s="15" t="s">
        <v>305</v>
      </c>
      <c r="C15" s="14">
        <v>0.310104690966159</v>
      </c>
      <c r="D15" s="14">
        <v>0.33369447117852002</v>
      </c>
      <c r="E15" s="14">
        <v>0.28818509663297298</v>
      </c>
      <c r="F15" s="14"/>
      <c r="G15" s="14">
        <v>0.31659104301020802</v>
      </c>
      <c r="H15" s="14">
        <v>0.27016403600653299</v>
      </c>
      <c r="I15" s="14">
        <v>0.31650299547529398</v>
      </c>
      <c r="J15" s="14">
        <v>0.34297747704367798</v>
      </c>
      <c r="K15" s="14">
        <v>0.305997835215224</v>
      </c>
      <c r="L15" s="14">
        <v>0.30834903307370998</v>
      </c>
      <c r="M15" s="14"/>
      <c r="N15" s="14">
        <v>0.29435354822735399</v>
      </c>
      <c r="O15" s="14">
        <v>0.30282119231818799</v>
      </c>
      <c r="P15" s="14">
        <v>0.304942520053335</v>
      </c>
      <c r="Q15" s="14">
        <v>0.33638346708511002</v>
      </c>
      <c r="R15" s="14"/>
      <c r="S15" s="14">
        <v>0.333675159852869</v>
      </c>
      <c r="T15" s="14">
        <v>0.30211720204842601</v>
      </c>
      <c r="U15" s="14">
        <v>0.30334384757731703</v>
      </c>
      <c r="V15" s="14">
        <v>0.34245692671774802</v>
      </c>
      <c r="W15" s="14">
        <v>0.34474270491349401</v>
      </c>
      <c r="X15" s="14">
        <v>0.294840344043721</v>
      </c>
      <c r="Y15" s="14">
        <v>0.270662979902066</v>
      </c>
      <c r="Z15" s="14">
        <v>0.29941890442017399</v>
      </c>
      <c r="AA15" s="14">
        <v>0.29070339077132501</v>
      </c>
      <c r="AB15" s="14">
        <v>0.27937713253093199</v>
      </c>
      <c r="AC15" s="14">
        <v>0.339547999079652</v>
      </c>
      <c r="AD15" s="14">
        <v>0.31019348272873098</v>
      </c>
      <c r="AE15" s="14"/>
      <c r="AF15" s="14">
        <v>0.31160390854694298</v>
      </c>
      <c r="AG15" s="14">
        <v>0.315985167920601</v>
      </c>
      <c r="AH15" s="14">
        <v>0.330179449174202</v>
      </c>
      <c r="AI15" s="14"/>
      <c r="AJ15" s="14">
        <v>0.34386203911699498</v>
      </c>
      <c r="AK15" s="14">
        <v>0.29584120182714202</v>
      </c>
      <c r="AL15" s="14">
        <v>0.363449981219027</v>
      </c>
      <c r="AM15" s="14"/>
      <c r="AN15" s="14">
        <v>0.332370361913019</v>
      </c>
      <c r="AO15" s="14">
        <v>0.275229407016294</v>
      </c>
      <c r="AP15" s="14">
        <v>0.33645227362336499</v>
      </c>
      <c r="AQ15" s="14">
        <v>0.27826389038894001</v>
      </c>
      <c r="AR15" s="14">
        <v>0.249237657671802</v>
      </c>
    </row>
    <row r="16" spans="2:44">
      <c r="B16" s="15" t="s">
        <v>307</v>
      </c>
      <c r="C16" s="14">
        <v>0.14466429588986601</v>
      </c>
      <c r="D16" s="14">
        <v>0.171916585972474</v>
      </c>
      <c r="E16" s="14">
        <v>0.119341501956074</v>
      </c>
      <c r="F16" s="14"/>
      <c r="G16" s="14">
        <v>0.18820448462716499</v>
      </c>
      <c r="H16" s="14">
        <v>0.21584414638823399</v>
      </c>
      <c r="I16" s="14">
        <v>0.24598412345966</v>
      </c>
      <c r="J16" s="14">
        <v>0.105150398213987</v>
      </c>
      <c r="K16" s="14">
        <v>9.1415758149571494E-2</v>
      </c>
      <c r="L16" s="14">
        <v>7.8317895015016695E-2</v>
      </c>
      <c r="M16" s="14"/>
      <c r="N16" s="14">
        <v>0.15790361607817399</v>
      </c>
      <c r="O16" s="14">
        <v>0.14368787671490299</v>
      </c>
      <c r="P16" s="14">
        <v>0.13154302412955801</v>
      </c>
      <c r="Q16" s="14">
        <v>0.146258574988574</v>
      </c>
      <c r="R16" s="14"/>
      <c r="S16" s="14">
        <v>0.232720735623899</v>
      </c>
      <c r="T16" s="14">
        <v>0.12170952949553999</v>
      </c>
      <c r="U16" s="14">
        <v>7.3680231964007997E-2</v>
      </c>
      <c r="V16" s="14">
        <v>0.13147983610606001</v>
      </c>
      <c r="W16" s="14">
        <v>9.6906432850935295E-2</v>
      </c>
      <c r="X16" s="14">
        <v>0.13438914991149301</v>
      </c>
      <c r="Y16" s="14">
        <v>0.19278897648601201</v>
      </c>
      <c r="Z16" s="14">
        <v>0.136493627548569</v>
      </c>
      <c r="AA16" s="14">
        <v>0.153424190153059</v>
      </c>
      <c r="AB16" s="14">
        <v>0.121077798098408</v>
      </c>
      <c r="AC16" s="14">
        <v>0.12089786043371301</v>
      </c>
      <c r="AD16" s="14">
        <v>0.17001611805098399</v>
      </c>
      <c r="AE16" s="14"/>
      <c r="AF16" s="14">
        <v>0.123318398191027</v>
      </c>
      <c r="AG16" s="14">
        <v>0.14944680674862701</v>
      </c>
      <c r="AH16" s="14">
        <v>0.21121402374988299</v>
      </c>
      <c r="AI16" s="14"/>
      <c r="AJ16" s="14">
        <v>0.16455878228783699</v>
      </c>
      <c r="AK16" s="14">
        <v>0.16440570690589201</v>
      </c>
      <c r="AL16" s="14">
        <v>0.10278092434037001</v>
      </c>
      <c r="AM16" s="14"/>
      <c r="AN16" s="14">
        <v>9.9607290146107197E-2</v>
      </c>
      <c r="AO16" s="14">
        <v>0.14472202476788501</v>
      </c>
      <c r="AP16" s="14">
        <v>0.13161571589301299</v>
      </c>
      <c r="AQ16" s="14">
        <v>0.18260435470933001</v>
      </c>
      <c r="AR16" s="14">
        <v>0.43009829541233102</v>
      </c>
    </row>
    <row r="17" spans="2:44" ht="29.1">
      <c r="B17" s="15" t="s">
        <v>308</v>
      </c>
      <c r="C17" s="14">
        <v>0.13387130776055101</v>
      </c>
      <c r="D17" s="14">
        <v>0.14863219302428701</v>
      </c>
      <c r="E17" s="14">
        <v>0.12015551159513201</v>
      </c>
      <c r="F17" s="14"/>
      <c r="G17" s="14">
        <v>0.16912607542529501</v>
      </c>
      <c r="H17" s="14">
        <v>0.151230489900719</v>
      </c>
      <c r="I17" s="14">
        <v>0.117470033218424</v>
      </c>
      <c r="J17" s="14">
        <v>0.14829892602255501</v>
      </c>
      <c r="K17" s="14">
        <v>0.114969262381289</v>
      </c>
      <c r="L17" s="14">
        <v>0.120989230140855</v>
      </c>
      <c r="M17" s="14"/>
      <c r="N17" s="14">
        <v>0.13448930336921</v>
      </c>
      <c r="O17" s="14">
        <v>0.13738155359940499</v>
      </c>
      <c r="P17" s="14">
        <v>0.11623766807092401</v>
      </c>
      <c r="Q17" s="14">
        <v>0.14441401372909399</v>
      </c>
      <c r="R17" s="14"/>
      <c r="S17" s="14">
        <v>0.152278010893409</v>
      </c>
      <c r="T17" s="14">
        <v>0.13282409609395501</v>
      </c>
      <c r="U17" s="14">
        <v>0.13322243672619599</v>
      </c>
      <c r="V17" s="14">
        <v>9.3784365152527693E-2</v>
      </c>
      <c r="W17" s="14">
        <v>0.132873578485562</v>
      </c>
      <c r="X17" s="14">
        <v>0.14216875587821401</v>
      </c>
      <c r="Y17" s="14">
        <v>6.6523354933332696E-2</v>
      </c>
      <c r="Z17" s="14">
        <v>0.21499686943749699</v>
      </c>
      <c r="AA17" s="14">
        <v>0.131550485266718</v>
      </c>
      <c r="AB17" s="14">
        <v>0.123088260133351</v>
      </c>
      <c r="AC17" s="14">
        <v>0.24198681704491701</v>
      </c>
      <c r="AD17" s="14">
        <v>0.112044743463927</v>
      </c>
      <c r="AE17" s="14"/>
      <c r="AF17" s="14">
        <v>0.13321250591825801</v>
      </c>
      <c r="AG17" s="14">
        <v>0.13343216096673799</v>
      </c>
      <c r="AH17" s="14">
        <v>0.12521306360125001</v>
      </c>
      <c r="AI17" s="14"/>
      <c r="AJ17" s="14">
        <v>0.11899784275896499</v>
      </c>
      <c r="AK17" s="14">
        <v>0.123654334483981</v>
      </c>
      <c r="AL17" s="14">
        <v>0.21570481027088001</v>
      </c>
      <c r="AM17" s="14"/>
      <c r="AN17" s="14">
        <v>0.12966551059536799</v>
      </c>
      <c r="AO17" s="14">
        <v>0.15739385065508901</v>
      </c>
      <c r="AP17" s="14">
        <v>0.11337155217323699</v>
      </c>
      <c r="AQ17" s="14">
        <v>0.117829504074595</v>
      </c>
      <c r="AR17" s="14">
        <v>0.20119253554074201</v>
      </c>
    </row>
    <row r="18" spans="2:44">
      <c r="B18" s="15" t="s">
        <v>129</v>
      </c>
      <c r="C18" s="23">
        <v>5.01445678029793E-3</v>
      </c>
      <c r="D18" s="23">
        <v>0</v>
      </c>
      <c r="E18" s="23">
        <v>9.6738837624887105E-3</v>
      </c>
      <c r="F18" s="23"/>
      <c r="G18" s="23">
        <v>8.7836401723535608E-3</v>
      </c>
      <c r="H18" s="23">
        <v>0</v>
      </c>
      <c r="I18" s="23">
        <v>1.3020559573936301E-2</v>
      </c>
      <c r="J18" s="23">
        <v>6.5210122855645699E-3</v>
      </c>
      <c r="K18" s="23">
        <v>5.4124298450313304E-3</v>
      </c>
      <c r="L18" s="23">
        <v>0</v>
      </c>
      <c r="M18" s="23"/>
      <c r="N18" s="23">
        <v>4.1660446150851302E-3</v>
      </c>
      <c r="O18" s="23">
        <v>0</v>
      </c>
      <c r="P18" s="23">
        <v>9.1247050205791793E-3</v>
      </c>
      <c r="Q18" s="23">
        <v>7.7227902369571E-3</v>
      </c>
      <c r="R18" s="23"/>
      <c r="S18" s="23">
        <v>0</v>
      </c>
      <c r="T18" s="23">
        <v>6.8421726555812799E-3</v>
      </c>
      <c r="U18" s="23">
        <v>0</v>
      </c>
      <c r="V18" s="23">
        <v>1.9653962807493802E-2</v>
      </c>
      <c r="W18" s="23">
        <v>0</v>
      </c>
      <c r="X18" s="23">
        <v>1.07425228609701E-2</v>
      </c>
      <c r="Y18" s="23">
        <v>0</v>
      </c>
      <c r="Z18" s="23">
        <v>0</v>
      </c>
      <c r="AA18" s="23">
        <v>0</v>
      </c>
      <c r="AB18" s="23">
        <v>1.3051626320274101E-2</v>
      </c>
      <c r="AC18" s="23">
        <v>0</v>
      </c>
      <c r="AD18" s="23">
        <v>0</v>
      </c>
      <c r="AE18" s="23"/>
      <c r="AF18" s="23">
        <v>4.7399001296812198E-3</v>
      </c>
      <c r="AG18" s="23">
        <v>7.5633199407820397E-3</v>
      </c>
      <c r="AH18" s="23">
        <v>0</v>
      </c>
      <c r="AI18" s="23"/>
      <c r="AJ18" s="23">
        <v>0</v>
      </c>
      <c r="AK18" s="23">
        <v>5.19219835194805E-3</v>
      </c>
      <c r="AL18" s="23">
        <v>0</v>
      </c>
      <c r="AM18" s="23"/>
      <c r="AN18" s="23">
        <v>8.4625959405074305E-3</v>
      </c>
      <c r="AO18" s="23">
        <v>8.6583056171266604E-3</v>
      </c>
      <c r="AP18" s="23">
        <v>3.8610205886693899E-3</v>
      </c>
      <c r="AQ18" s="23">
        <v>0</v>
      </c>
      <c r="AR18" s="23">
        <v>0</v>
      </c>
    </row>
    <row r="19" spans="2:44">
      <c r="B19" s="16" t="s">
        <v>31</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AR2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131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123</v>
      </c>
      <c r="C9" s="14">
        <v>3.4635101789402302E-2</v>
      </c>
      <c r="D9" s="14">
        <v>3.8806322643976002E-2</v>
      </c>
      <c r="E9" s="14">
        <v>3.0767044799235099E-2</v>
      </c>
      <c r="F9" s="14"/>
      <c r="G9" s="14">
        <v>5.9072694436533298E-2</v>
      </c>
      <c r="H9" s="14">
        <v>4.6869602696727998E-2</v>
      </c>
      <c r="I9" s="14">
        <v>4.6603588029032E-2</v>
      </c>
      <c r="J9" s="14">
        <v>2.9420066057902001E-2</v>
      </c>
      <c r="K9" s="14">
        <v>1.45190907237402E-2</v>
      </c>
      <c r="L9" s="14">
        <v>1.63015713759871E-2</v>
      </c>
      <c r="M9" s="14"/>
      <c r="N9" s="14">
        <v>2.82019850579577E-2</v>
      </c>
      <c r="O9" s="14">
        <v>3.7141947072832603E-2</v>
      </c>
      <c r="P9" s="14">
        <v>3.29696771169639E-2</v>
      </c>
      <c r="Q9" s="14">
        <v>3.8945153434737201E-2</v>
      </c>
      <c r="R9" s="14"/>
      <c r="S9" s="14">
        <v>4.2163898981881803E-2</v>
      </c>
      <c r="T9" s="14">
        <v>2.3809404663485401E-2</v>
      </c>
      <c r="U9" s="14">
        <v>3.9005956547702197E-2</v>
      </c>
      <c r="V9" s="14">
        <v>2.14058242392373E-2</v>
      </c>
      <c r="W9" s="14">
        <v>3.4480036539434801E-2</v>
      </c>
      <c r="X9" s="14">
        <v>5.6576554492584197E-2</v>
      </c>
      <c r="Y9" s="14">
        <v>3.8218864474139198E-2</v>
      </c>
      <c r="Z9" s="14">
        <v>1.5039363489566301E-2</v>
      </c>
      <c r="AA9" s="14">
        <v>3.59761812562139E-2</v>
      </c>
      <c r="AB9" s="14">
        <v>3.9965664725834502E-2</v>
      </c>
      <c r="AC9" s="14">
        <v>3.11695242166284E-2</v>
      </c>
      <c r="AD9" s="14">
        <v>1.03157968270622E-2</v>
      </c>
      <c r="AE9" s="14"/>
      <c r="AF9" s="14">
        <v>2.7786731173267201E-2</v>
      </c>
      <c r="AG9" s="14">
        <v>3.15456086702946E-2</v>
      </c>
      <c r="AH9" s="14">
        <v>5.2884618715667901E-2</v>
      </c>
      <c r="AI9" s="14"/>
      <c r="AJ9" s="14">
        <v>2.5939728599804299E-2</v>
      </c>
      <c r="AK9" s="14">
        <v>3.9440353372911602E-2</v>
      </c>
      <c r="AL9" s="14">
        <v>2.3057079128841002E-2</v>
      </c>
      <c r="AM9" s="14"/>
      <c r="AN9" s="14">
        <v>4.2372320727603503E-2</v>
      </c>
      <c r="AO9" s="14">
        <v>3.2954747398033502E-2</v>
      </c>
      <c r="AP9" s="14">
        <v>3.1667322189373501E-2</v>
      </c>
      <c r="AQ9" s="14">
        <v>3.87136594946128E-2</v>
      </c>
      <c r="AR9" s="14">
        <v>0</v>
      </c>
    </row>
    <row r="10" spans="2:44">
      <c r="B10" s="15" t="s">
        <v>120</v>
      </c>
      <c r="C10" s="14">
        <v>9.5740517851515397E-2</v>
      </c>
      <c r="D10" s="14">
        <v>0.11277139196182601</v>
      </c>
      <c r="E10" s="14">
        <v>7.9116353213972201E-2</v>
      </c>
      <c r="F10" s="14"/>
      <c r="G10" s="14">
        <v>9.0157492544763795E-2</v>
      </c>
      <c r="H10" s="14">
        <v>0.109656579572389</v>
      </c>
      <c r="I10" s="14">
        <v>0.10738425032255</v>
      </c>
      <c r="J10" s="14">
        <v>9.8658365968215297E-2</v>
      </c>
      <c r="K10" s="14">
        <v>9.3319441790965393E-2</v>
      </c>
      <c r="L10" s="14">
        <v>7.7933070775858496E-2</v>
      </c>
      <c r="M10" s="14"/>
      <c r="N10" s="14">
        <v>0.10806507139004599</v>
      </c>
      <c r="O10" s="14">
        <v>0.10651250205193701</v>
      </c>
      <c r="P10" s="14">
        <v>9.8067000119319694E-2</v>
      </c>
      <c r="Q10" s="14">
        <v>7.0101961626581596E-2</v>
      </c>
      <c r="R10" s="14"/>
      <c r="S10" s="14">
        <v>0.1055779499334</v>
      </c>
      <c r="T10" s="14">
        <v>8.7990391330275197E-2</v>
      </c>
      <c r="U10" s="14">
        <v>8.9889655469705607E-2</v>
      </c>
      <c r="V10" s="14">
        <v>0.101984419141061</v>
      </c>
      <c r="W10" s="14">
        <v>9.4438234132116106E-2</v>
      </c>
      <c r="X10" s="14">
        <v>7.59448080109352E-2</v>
      </c>
      <c r="Y10" s="14">
        <v>0.10048834651982</v>
      </c>
      <c r="Z10" s="14">
        <v>9.8592134113091506E-2</v>
      </c>
      <c r="AA10" s="14">
        <v>8.4476559289866193E-2</v>
      </c>
      <c r="AB10" s="14">
        <v>9.9549923222589903E-2</v>
      </c>
      <c r="AC10" s="14">
        <v>9.9176921120050707E-2</v>
      </c>
      <c r="AD10" s="14">
        <v>0.150733520031089</v>
      </c>
      <c r="AE10" s="14"/>
      <c r="AF10" s="14">
        <v>8.0648708283247703E-2</v>
      </c>
      <c r="AG10" s="14">
        <v>0.110738383961609</v>
      </c>
      <c r="AH10" s="14">
        <v>9.4228395966541895E-2</v>
      </c>
      <c r="AI10" s="14"/>
      <c r="AJ10" s="14">
        <v>9.5003947962712401E-2</v>
      </c>
      <c r="AK10" s="14">
        <v>0.10182940053701001</v>
      </c>
      <c r="AL10" s="14">
        <v>0.13727482636461999</v>
      </c>
      <c r="AM10" s="14"/>
      <c r="AN10" s="14">
        <v>7.0895957586142394E-2</v>
      </c>
      <c r="AO10" s="14">
        <v>8.7272319293057704E-2</v>
      </c>
      <c r="AP10" s="14">
        <v>0.122389051747296</v>
      </c>
      <c r="AQ10" s="14">
        <v>9.8235245347612701E-2</v>
      </c>
      <c r="AR10" s="14">
        <v>6.9224331893412594E-2</v>
      </c>
    </row>
    <row r="11" spans="2:44">
      <c r="B11" s="15" t="s">
        <v>119</v>
      </c>
      <c r="C11" s="14">
        <v>0.101880716093962</v>
      </c>
      <c r="D11" s="14">
        <v>0.106255346977017</v>
      </c>
      <c r="E11" s="14">
        <v>9.82086989109444E-2</v>
      </c>
      <c r="F11" s="14"/>
      <c r="G11" s="14">
        <v>8.8185062411334295E-2</v>
      </c>
      <c r="H11" s="14">
        <v>8.9564332960516496E-2</v>
      </c>
      <c r="I11" s="14">
        <v>9.3208281502815099E-2</v>
      </c>
      <c r="J11" s="14">
        <v>0.118401422370379</v>
      </c>
      <c r="K11" s="14">
        <v>0.123613559711961</v>
      </c>
      <c r="L11" s="14">
        <v>0.100150144503489</v>
      </c>
      <c r="M11" s="14"/>
      <c r="N11" s="14">
        <v>9.7030824616123501E-2</v>
      </c>
      <c r="O11" s="14">
        <v>9.6296830200191599E-2</v>
      </c>
      <c r="P11" s="14">
        <v>0.10375211731610701</v>
      </c>
      <c r="Q11" s="14">
        <v>0.110351705993268</v>
      </c>
      <c r="R11" s="14"/>
      <c r="S11" s="14">
        <v>9.1392846292578295E-2</v>
      </c>
      <c r="T11" s="14">
        <v>0.110237124681037</v>
      </c>
      <c r="U11" s="14">
        <v>8.4215107951630799E-2</v>
      </c>
      <c r="V11" s="14">
        <v>0.103193754059313</v>
      </c>
      <c r="W11" s="14">
        <v>0.109364622303405</v>
      </c>
      <c r="X11" s="14">
        <v>9.7638648764784203E-2</v>
      </c>
      <c r="Y11" s="14">
        <v>9.7664854270351598E-2</v>
      </c>
      <c r="Z11" s="14">
        <v>0.11328480357498</v>
      </c>
      <c r="AA11" s="14">
        <v>0.115607997727716</v>
      </c>
      <c r="AB11" s="14">
        <v>9.3590716930575302E-2</v>
      </c>
      <c r="AC11" s="14">
        <v>0.11668154505375</v>
      </c>
      <c r="AD11" s="14">
        <v>9.8801835019553794E-2</v>
      </c>
      <c r="AE11" s="14"/>
      <c r="AF11" s="14">
        <v>0.10554193858744899</v>
      </c>
      <c r="AG11" s="14">
        <v>0.100482160085613</v>
      </c>
      <c r="AH11" s="14">
        <v>0.10623520264502399</v>
      </c>
      <c r="AI11" s="14"/>
      <c r="AJ11" s="14">
        <v>9.7965265178577898E-2</v>
      </c>
      <c r="AK11" s="14">
        <v>0.108408383280112</v>
      </c>
      <c r="AL11" s="14">
        <v>8.7896254383047295E-2</v>
      </c>
      <c r="AM11" s="14"/>
      <c r="AN11" s="14">
        <v>0.108410069307957</v>
      </c>
      <c r="AO11" s="14">
        <v>0.104578115928972</v>
      </c>
      <c r="AP11" s="14">
        <v>0.104366342255201</v>
      </c>
      <c r="AQ11" s="14">
        <v>8.8585696262543895E-2</v>
      </c>
      <c r="AR11" s="14">
        <v>0.114773577223423</v>
      </c>
    </row>
    <row r="12" spans="2:44">
      <c r="B12" s="15" t="s">
        <v>122</v>
      </c>
      <c r="C12" s="14">
        <v>6.62080448549556E-2</v>
      </c>
      <c r="D12" s="14">
        <v>6.1609059852922601E-2</v>
      </c>
      <c r="E12" s="14">
        <v>7.0590615883495897E-2</v>
      </c>
      <c r="F12" s="14"/>
      <c r="G12" s="14">
        <v>9.5572780231437005E-2</v>
      </c>
      <c r="H12" s="14">
        <v>7.9430122853564697E-2</v>
      </c>
      <c r="I12" s="14">
        <v>7.2930900130628903E-2</v>
      </c>
      <c r="J12" s="14">
        <v>5.7665156384090997E-2</v>
      </c>
      <c r="K12" s="14">
        <v>5.8521873209248898E-2</v>
      </c>
      <c r="L12" s="14">
        <v>4.23919886995189E-2</v>
      </c>
      <c r="M12" s="14"/>
      <c r="N12" s="14">
        <v>6.0419952950984797E-2</v>
      </c>
      <c r="O12" s="14">
        <v>7.1219420327006802E-2</v>
      </c>
      <c r="P12" s="14">
        <v>6.9428599706726296E-2</v>
      </c>
      <c r="Q12" s="14">
        <v>6.47952532573315E-2</v>
      </c>
      <c r="R12" s="14"/>
      <c r="S12" s="14">
        <v>5.8439305101888703E-2</v>
      </c>
      <c r="T12" s="14">
        <v>6.0433932586448899E-2</v>
      </c>
      <c r="U12" s="14">
        <v>5.2369708182272399E-2</v>
      </c>
      <c r="V12" s="14">
        <v>6.5009073379070803E-2</v>
      </c>
      <c r="W12" s="14">
        <v>6.5559691257934705E-2</v>
      </c>
      <c r="X12" s="14">
        <v>8.6698242113138493E-2</v>
      </c>
      <c r="Y12" s="14">
        <v>9.00122694853593E-2</v>
      </c>
      <c r="Z12" s="14">
        <v>5.1757353788906897E-2</v>
      </c>
      <c r="AA12" s="14">
        <v>7.4897080752761705E-2</v>
      </c>
      <c r="AB12" s="14">
        <v>6.9008655548881997E-2</v>
      </c>
      <c r="AC12" s="14">
        <v>6.2706413751849599E-2</v>
      </c>
      <c r="AD12" s="14">
        <v>2.91490983822888E-2</v>
      </c>
      <c r="AE12" s="14"/>
      <c r="AF12" s="14">
        <v>5.7966453600309498E-2</v>
      </c>
      <c r="AG12" s="14">
        <v>6.0005449204522401E-2</v>
      </c>
      <c r="AH12" s="14">
        <v>8.4801011025249201E-2</v>
      </c>
      <c r="AI12" s="14"/>
      <c r="AJ12" s="14">
        <v>7.8696925394420997E-2</v>
      </c>
      <c r="AK12" s="14">
        <v>6.9451844499231905E-2</v>
      </c>
      <c r="AL12" s="14">
        <v>5.1745330349889103E-2</v>
      </c>
      <c r="AM12" s="14"/>
      <c r="AN12" s="14">
        <v>6.4502385648825503E-2</v>
      </c>
      <c r="AO12" s="14">
        <v>6.4960443113199304E-2</v>
      </c>
      <c r="AP12" s="14">
        <v>5.9783128423564202E-2</v>
      </c>
      <c r="AQ12" s="14">
        <v>6.9999607737573494E-2</v>
      </c>
      <c r="AR12" s="14">
        <v>5.9856563817272598E-2</v>
      </c>
    </row>
    <row r="13" spans="2:44">
      <c r="B13" s="15" t="s">
        <v>118</v>
      </c>
      <c r="C13" s="14">
        <v>0.38584642153751803</v>
      </c>
      <c r="D13" s="14">
        <v>0.36556260027691301</v>
      </c>
      <c r="E13" s="14">
        <v>0.40629686252911001</v>
      </c>
      <c r="F13" s="14"/>
      <c r="G13" s="14">
        <v>0.28324765429040899</v>
      </c>
      <c r="H13" s="14">
        <v>0.32612587893759598</v>
      </c>
      <c r="I13" s="14">
        <v>0.35945807428853199</v>
      </c>
      <c r="J13" s="14">
        <v>0.40206737259508302</v>
      </c>
      <c r="K13" s="14">
        <v>0.42515390323390501</v>
      </c>
      <c r="L13" s="14">
        <v>0.48513691761586097</v>
      </c>
      <c r="M13" s="14"/>
      <c r="N13" s="14">
        <v>0.41216661901364499</v>
      </c>
      <c r="O13" s="14">
        <v>0.39517068619236401</v>
      </c>
      <c r="P13" s="14">
        <v>0.37036256490789299</v>
      </c>
      <c r="Q13" s="14">
        <v>0.36049610116625902</v>
      </c>
      <c r="R13" s="14"/>
      <c r="S13" s="14">
        <v>0.366579871294132</v>
      </c>
      <c r="T13" s="14">
        <v>0.38812848786851301</v>
      </c>
      <c r="U13" s="14">
        <v>0.423424100678782</v>
      </c>
      <c r="V13" s="14">
        <v>0.41255720712486998</v>
      </c>
      <c r="W13" s="14">
        <v>0.41862457003404802</v>
      </c>
      <c r="X13" s="14">
        <v>0.36625177447649998</v>
      </c>
      <c r="Y13" s="14">
        <v>0.37786139471724001</v>
      </c>
      <c r="Z13" s="14">
        <v>0.31027018381418098</v>
      </c>
      <c r="AA13" s="14">
        <v>0.35027075115213602</v>
      </c>
      <c r="AB13" s="14">
        <v>0.432526171794825</v>
      </c>
      <c r="AC13" s="14">
        <v>0.38520009100017</v>
      </c>
      <c r="AD13" s="14">
        <v>0.38113939447889</v>
      </c>
      <c r="AE13" s="14"/>
      <c r="AF13" s="14">
        <v>0.407300433796767</v>
      </c>
      <c r="AG13" s="14">
        <v>0.40224139745646698</v>
      </c>
      <c r="AH13" s="14">
        <v>0.34010065952496099</v>
      </c>
      <c r="AI13" s="14"/>
      <c r="AJ13" s="14">
        <v>0.396338965036102</v>
      </c>
      <c r="AK13" s="14">
        <v>0.368686578990361</v>
      </c>
      <c r="AL13" s="14">
        <v>0.392446495026466</v>
      </c>
      <c r="AM13" s="14"/>
      <c r="AN13" s="14">
        <v>0.36088957981527903</v>
      </c>
      <c r="AO13" s="14">
        <v>0.38697127506457402</v>
      </c>
      <c r="AP13" s="14">
        <v>0.39275019734910199</v>
      </c>
      <c r="AQ13" s="14">
        <v>0.40851769984859698</v>
      </c>
      <c r="AR13" s="14">
        <v>0.419920598092137</v>
      </c>
    </row>
    <row r="14" spans="2:44">
      <c r="B14" s="15" t="s">
        <v>126</v>
      </c>
      <c r="C14" s="14">
        <v>2.7277999968207001E-2</v>
      </c>
      <c r="D14" s="14">
        <v>2.93313866897696E-2</v>
      </c>
      <c r="E14" s="14">
        <v>2.5433867983091898E-2</v>
      </c>
      <c r="F14" s="14"/>
      <c r="G14" s="14">
        <v>4.5009814690458699E-2</v>
      </c>
      <c r="H14" s="14">
        <v>3.38327473431249E-2</v>
      </c>
      <c r="I14" s="14">
        <v>2.41949960746407E-2</v>
      </c>
      <c r="J14" s="14">
        <v>2.1418584526831201E-2</v>
      </c>
      <c r="K14" s="14">
        <v>1.9598223971619901E-2</v>
      </c>
      <c r="L14" s="14">
        <v>2.24735454215369E-2</v>
      </c>
      <c r="M14" s="14"/>
      <c r="N14" s="14">
        <v>3.22428452029472E-2</v>
      </c>
      <c r="O14" s="14">
        <v>1.6496353853185802E-2</v>
      </c>
      <c r="P14" s="14">
        <v>3.1693059463485697E-2</v>
      </c>
      <c r="Q14" s="14">
        <v>2.9759090723776201E-2</v>
      </c>
      <c r="R14" s="14"/>
      <c r="S14" s="14">
        <v>2.4267309663410199E-2</v>
      </c>
      <c r="T14" s="14">
        <v>3.4168180539664701E-2</v>
      </c>
      <c r="U14" s="14">
        <v>2.13554503649581E-2</v>
      </c>
      <c r="V14" s="14">
        <v>3.5791343426057297E-2</v>
      </c>
      <c r="W14" s="14">
        <v>2.2523869656860498E-2</v>
      </c>
      <c r="X14" s="14">
        <v>1.9705326575304698E-2</v>
      </c>
      <c r="Y14" s="14">
        <v>2.6260387993088399E-2</v>
      </c>
      <c r="Z14" s="14">
        <v>3.3612199823693602E-2</v>
      </c>
      <c r="AA14" s="14">
        <v>3.8158290607107598E-2</v>
      </c>
      <c r="AB14" s="14">
        <v>1.98845062995292E-2</v>
      </c>
      <c r="AC14" s="14">
        <v>2.6999661030754601E-2</v>
      </c>
      <c r="AD14" s="14">
        <v>1.24651396459482E-2</v>
      </c>
      <c r="AE14" s="14"/>
      <c r="AF14" s="14">
        <v>2.8403204733865699E-2</v>
      </c>
      <c r="AG14" s="14">
        <v>2.66164562769328E-2</v>
      </c>
      <c r="AH14" s="14">
        <v>2.6538209761686402E-2</v>
      </c>
      <c r="AI14" s="14"/>
      <c r="AJ14" s="14">
        <v>3.4318678427577999E-2</v>
      </c>
      <c r="AK14" s="14">
        <v>2.8813025026190198E-2</v>
      </c>
      <c r="AL14" s="14">
        <v>2.08338913293773E-2</v>
      </c>
      <c r="AM14" s="14"/>
      <c r="AN14" s="14">
        <v>2.6618327821992301E-2</v>
      </c>
      <c r="AO14" s="14">
        <v>3.3689471171900798E-2</v>
      </c>
      <c r="AP14" s="14">
        <v>2.7545834639021601E-2</v>
      </c>
      <c r="AQ14" s="14">
        <v>2.1736700148828201E-2</v>
      </c>
      <c r="AR14" s="14">
        <v>2.964996893701E-2</v>
      </c>
    </row>
    <row r="15" spans="2:44">
      <c r="B15" s="15" t="s">
        <v>128</v>
      </c>
      <c r="C15" s="14">
        <v>3.5618606825418703E-2</v>
      </c>
      <c r="D15" s="14">
        <v>3.5538911813543697E-2</v>
      </c>
      <c r="E15" s="14">
        <v>3.5007107261259003E-2</v>
      </c>
      <c r="F15" s="14"/>
      <c r="G15" s="14">
        <v>6.0434130655438498E-2</v>
      </c>
      <c r="H15" s="14">
        <v>3.6509586924360397E-2</v>
      </c>
      <c r="I15" s="14">
        <v>5.0318841061410803E-2</v>
      </c>
      <c r="J15" s="14">
        <v>3.1535097103761699E-2</v>
      </c>
      <c r="K15" s="14">
        <v>1.5773553662739699E-2</v>
      </c>
      <c r="L15" s="14">
        <v>2.2957033575644901E-2</v>
      </c>
      <c r="M15" s="14"/>
      <c r="N15" s="14">
        <v>3.7037317667539503E-2</v>
      </c>
      <c r="O15" s="14">
        <v>4.2560741735641498E-2</v>
      </c>
      <c r="P15" s="14">
        <v>2.5839293836239501E-2</v>
      </c>
      <c r="Q15" s="14">
        <v>3.6147880472423198E-2</v>
      </c>
      <c r="R15" s="14"/>
      <c r="S15" s="14">
        <v>5.2162365043352601E-2</v>
      </c>
      <c r="T15" s="14">
        <v>2.3055212523003198E-2</v>
      </c>
      <c r="U15" s="14">
        <v>4.7084541045214097E-2</v>
      </c>
      <c r="V15" s="14">
        <v>4.2234974537866503E-2</v>
      </c>
      <c r="W15" s="14">
        <v>4.9301961976574098E-2</v>
      </c>
      <c r="X15" s="14">
        <v>2.5126236405943001E-2</v>
      </c>
      <c r="Y15" s="14">
        <v>2.1484250953979499E-2</v>
      </c>
      <c r="Z15" s="14">
        <v>6.71156988647722E-2</v>
      </c>
      <c r="AA15" s="14">
        <v>2.99845127856453E-2</v>
      </c>
      <c r="AB15" s="14">
        <v>3.1615991383576202E-2</v>
      </c>
      <c r="AC15" s="14">
        <v>1.9700207639505599E-2</v>
      </c>
      <c r="AD15" s="14">
        <v>1.69127563924357E-2</v>
      </c>
      <c r="AE15" s="14"/>
      <c r="AF15" s="14">
        <v>2.9722064489975601E-2</v>
      </c>
      <c r="AG15" s="14">
        <v>3.13012321028436E-2</v>
      </c>
      <c r="AH15" s="14">
        <v>5.3139098665943602E-2</v>
      </c>
      <c r="AI15" s="14"/>
      <c r="AJ15" s="14">
        <v>3.9826722806620099E-2</v>
      </c>
      <c r="AK15" s="14">
        <v>4.3330169945473299E-2</v>
      </c>
      <c r="AL15" s="14">
        <v>1.3207792764265199E-2</v>
      </c>
      <c r="AM15" s="14"/>
      <c r="AN15" s="14">
        <v>1.96187735074662E-2</v>
      </c>
      <c r="AO15" s="14">
        <v>3.7687134314716798E-2</v>
      </c>
      <c r="AP15" s="14">
        <v>4.3338508375322903E-2</v>
      </c>
      <c r="AQ15" s="14">
        <v>5.8050886082699003E-2</v>
      </c>
      <c r="AR15" s="14">
        <v>6.2717074803718506E-2</v>
      </c>
    </row>
    <row r="16" spans="2:44">
      <c r="B16" s="15" t="s">
        <v>124</v>
      </c>
      <c r="C16" s="14">
        <v>4.2669538930569698E-2</v>
      </c>
      <c r="D16" s="14">
        <v>3.9509291176695299E-2</v>
      </c>
      <c r="E16" s="14">
        <v>4.6004443834280699E-2</v>
      </c>
      <c r="F16" s="14"/>
      <c r="G16" s="14">
        <v>5.4025534861367998E-2</v>
      </c>
      <c r="H16" s="14">
        <v>5.0772134191157399E-2</v>
      </c>
      <c r="I16" s="14">
        <v>3.7231653962917499E-2</v>
      </c>
      <c r="J16" s="14">
        <v>4.3039199501772103E-2</v>
      </c>
      <c r="K16" s="14">
        <v>3.4177232001256497E-2</v>
      </c>
      <c r="L16" s="14">
        <v>3.8278302063804899E-2</v>
      </c>
      <c r="M16" s="14"/>
      <c r="N16" s="14">
        <v>3.9255720423057E-2</v>
      </c>
      <c r="O16" s="14">
        <v>4.7020823616582601E-2</v>
      </c>
      <c r="P16" s="14">
        <v>4.5858167408769399E-2</v>
      </c>
      <c r="Q16" s="14">
        <v>3.9824667769947801E-2</v>
      </c>
      <c r="R16" s="14"/>
      <c r="S16" s="14">
        <v>5.63768328748568E-2</v>
      </c>
      <c r="T16" s="14">
        <v>5.3815637376740798E-2</v>
      </c>
      <c r="U16" s="14">
        <v>5.1032672288026097E-2</v>
      </c>
      <c r="V16" s="14">
        <v>1.95043959752687E-2</v>
      </c>
      <c r="W16" s="14">
        <v>4.2880847084882302E-2</v>
      </c>
      <c r="X16" s="14">
        <v>4.43463328144061E-2</v>
      </c>
      <c r="Y16" s="14">
        <v>5.58789515092874E-2</v>
      </c>
      <c r="Z16" s="14">
        <v>4.4793087130859999E-2</v>
      </c>
      <c r="AA16" s="14">
        <v>4.5857077535623902E-2</v>
      </c>
      <c r="AB16" s="14">
        <v>8.9768208164134004E-3</v>
      </c>
      <c r="AC16" s="14">
        <v>3.4918862775430298E-2</v>
      </c>
      <c r="AD16" s="14">
        <v>3.6497848418283997E-2</v>
      </c>
      <c r="AE16" s="14"/>
      <c r="AF16" s="14">
        <v>4.4844499139010403E-2</v>
      </c>
      <c r="AG16" s="14">
        <v>4.1452835243022901E-2</v>
      </c>
      <c r="AH16" s="14">
        <v>3.71520283271463E-2</v>
      </c>
      <c r="AI16" s="14"/>
      <c r="AJ16" s="14">
        <v>3.84508596810215E-2</v>
      </c>
      <c r="AK16" s="14">
        <v>4.9173426374392502E-2</v>
      </c>
      <c r="AL16" s="14">
        <v>6.5683254965840696E-2</v>
      </c>
      <c r="AM16" s="14"/>
      <c r="AN16" s="14">
        <v>4.0254461342524597E-2</v>
      </c>
      <c r="AO16" s="14">
        <v>5.5270687401967902E-2</v>
      </c>
      <c r="AP16" s="14">
        <v>3.9527537634065101E-2</v>
      </c>
      <c r="AQ16" s="14">
        <v>4.3822447403197698E-2</v>
      </c>
      <c r="AR16" s="14">
        <v>7.9215420848033E-2</v>
      </c>
    </row>
    <row r="17" spans="2:44">
      <c r="B17" s="15" t="s">
        <v>125</v>
      </c>
      <c r="C17" s="14">
        <v>3.74963072989387E-2</v>
      </c>
      <c r="D17" s="14">
        <v>3.4915773653006799E-2</v>
      </c>
      <c r="E17" s="14">
        <v>3.9832162335830999E-2</v>
      </c>
      <c r="F17" s="14"/>
      <c r="G17" s="14">
        <v>3.5134351872119801E-2</v>
      </c>
      <c r="H17" s="14">
        <v>3.6218055567317303E-2</v>
      </c>
      <c r="I17" s="14">
        <v>4.9851504056882399E-2</v>
      </c>
      <c r="J17" s="14">
        <v>3.2273414710934603E-2</v>
      </c>
      <c r="K17" s="14">
        <v>3.17671404933405E-2</v>
      </c>
      <c r="L17" s="14">
        <v>3.8161910859213298E-2</v>
      </c>
      <c r="M17" s="14"/>
      <c r="N17" s="14">
        <v>3.5499928241915397E-2</v>
      </c>
      <c r="O17" s="14">
        <v>2.5667803022473401E-2</v>
      </c>
      <c r="P17" s="14">
        <v>4.7670445911201301E-2</v>
      </c>
      <c r="Q17" s="14">
        <v>4.2663641690379901E-2</v>
      </c>
      <c r="R17" s="14"/>
      <c r="S17" s="14">
        <v>3.1623363871134597E-2</v>
      </c>
      <c r="T17" s="14">
        <v>3.5373329754273403E-2</v>
      </c>
      <c r="U17" s="14">
        <v>5.1520701526935303E-2</v>
      </c>
      <c r="V17" s="14">
        <v>4.3724256912334503E-2</v>
      </c>
      <c r="W17" s="14">
        <v>2.4445501880158298E-2</v>
      </c>
      <c r="X17" s="14">
        <v>3.4995851039704401E-2</v>
      </c>
      <c r="Y17" s="14">
        <v>3.0354629335918301E-2</v>
      </c>
      <c r="Z17" s="14">
        <v>3.0956104902713999E-2</v>
      </c>
      <c r="AA17" s="14">
        <v>4.6837055235349499E-2</v>
      </c>
      <c r="AB17" s="14">
        <v>3.6691052941126297E-2</v>
      </c>
      <c r="AC17" s="14">
        <v>3.6674975521982602E-2</v>
      </c>
      <c r="AD17" s="14">
        <v>5.3353608845997297E-2</v>
      </c>
      <c r="AE17" s="14"/>
      <c r="AF17" s="14">
        <v>3.6519897911241599E-2</v>
      </c>
      <c r="AG17" s="14">
        <v>4.0907991692930502E-2</v>
      </c>
      <c r="AH17" s="14">
        <v>3.2260345147107398E-2</v>
      </c>
      <c r="AI17" s="14"/>
      <c r="AJ17" s="14">
        <v>3.1468029290244399E-2</v>
      </c>
      <c r="AK17" s="14">
        <v>4.3076159354308599E-2</v>
      </c>
      <c r="AL17" s="14">
        <v>5.2603805601837E-2</v>
      </c>
      <c r="AM17" s="14"/>
      <c r="AN17" s="14">
        <v>5.5559264123782703E-2</v>
      </c>
      <c r="AO17" s="14">
        <v>2.8346808476439601E-2</v>
      </c>
      <c r="AP17" s="14">
        <v>3.3068155838501E-2</v>
      </c>
      <c r="AQ17" s="14">
        <v>3.1858733168958299E-2</v>
      </c>
      <c r="AR17" s="14">
        <v>3.2611263538195899E-2</v>
      </c>
    </row>
    <row r="18" spans="2:44">
      <c r="B18" s="15" t="s">
        <v>127</v>
      </c>
      <c r="C18" s="14">
        <v>3.1474267656896503E-2</v>
      </c>
      <c r="D18" s="14">
        <v>2.9477880480175699E-2</v>
      </c>
      <c r="E18" s="14">
        <v>3.3150640610785598E-2</v>
      </c>
      <c r="F18" s="14"/>
      <c r="G18" s="14">
        <v>2.9475846733028499E-2</v>
      </c>
      <c r="H18" s="14">
        <v>4.72152501191382E-2</v>
      </c>
      <c r="I18" s="14">
        <v>2.5907804880955301E-2</v>
      </c>
      <c r="J18" s="14">
        <v>3.1245909769325099E-2</v>
      </c>
      <c r="K18" s="14">
        <v>2.3962498462642201E-2</v>
      </c>
      <c r="L18" s="14">
        <v>2.97332585526792E-2</v>
      </c>
      <c r="M18" s="14"/>
      <c r="N18" s="14">
        <v>2.3439618236920302E-2</v>
      </c>
      <c r="O18" s="14">
        <v>3.1231813558725698E-2</v>
      </c>
      <c r="P18" s="14">
        <v>3.59428599955708E-2</v>
      </c>
      <c r="Q18" s="14">
        <v>3.7063522276017197E-2</v>
      </c>
      <c r="R18" s="14"/>
      <c r="S18" s="14">
        <v>4.3379649317355003E-2</v>
      </c>
      <c r="T18" s="14">
        <v>4.10552191512258E-2</v>
      </c>
      <c r="U18" s="14">
        <v>1.81959244526743E-2</v>
      </c>
      <c r="V18" s="14">
        <v>1.5636986045164201E-2</v>
      </c>
      <c r="W18" s="14">
        <v>1.7214461575553099E-2</v>
      </c>
      <c r="X18" s="14">
        <v>3.7920498869696402E-2</v>
      </c>
      <c r="Y18" s="14">
        <v>2.6804405999831901E-2</v>
      </c>
      <c r="Z18" s="14">
        <v>2.2849819505648999E-2</v>
      </c>
      <c r="AA18" s="14">
        <v>4.5718782203569598E-2</v>
      </c>
      <c r="AB18" s="14">
        <v>2.0798664987518398E-2</v>
      </c>
      <c r="AC18" s="14">
        <v>4.0579460307396599E-2</v>
      </c>
      <c r="AD18" s="14">
        <v>1.9784956003153002E-2</v>
      </c>
      <c r="AE18" s="14"/>
      <c r="AF18" s="14">
        <v>3.3846375970513001E-2</v>
      </c>
      <c r="AG18" s="14">
        <v>3.49923408262739E-2</v>
      </c>
      <c r="AH18" s="14">
        <v>2.39068602449172E-2</v>
      </c>
      <c r="AI18" s="14"/>
      <c r="AJ18" s="14">
        <v>3.0832126529839701E-2</v>
      </c>
      <c r="AK18" s="14">
        <v>2.47850583660283E-2</v>
      </c>
      <c r="AL18" s="14">
        <v>4.5843241408546703E-2</v>
      </c>
      <c r="AM18" s="14"/>
      <c r="AN18" s="14">
        <v>4.16351404773284E-2</v>
      </c>
      <c r="AO18" s="14">
        <v>3.3712554211129599E-2</v>
      </c>
      <c r="AP18" s="14">
        <v>2.8648891723238E-2</v>
      </c>
      <c r="AQ18" s="14">
        <v>1.91485253267831E-2</v>
      </c>
      <c r="AR18" s="14">
        <v>1.9654054187047E-2</v>
      </c>
    </row>
    <row r="19" spans="2:44">
      <c r="B19" s="15" t="s">
        <v>121</v>
      </c>
      <c r="C19" s="14">
        <v>8.5997593046747506E-2</v>
      </c>
      <c r="D19" s="14">
        <v>0.102813340702563</v>
      </c>
      <c r="E19" s="14">
        <v>6.9632465943327795E-2</v>
      </c>
      <c r="F19" s="14"/>
      <c r="G19" s="14">
        <v>0.116162123084338</v>
      </c>
      <c r="H19" s="14">
        <v>9.0631780750473304E-2</v>
      </c>
      <c r="I19" s="14">
        <v>8.2296711554709301E-2</v>
      </c>
      <c r="J19" s="14">
        <v>6.9686283194573803E-2</v>
      </c>
      <c r="K19" s="14">
        <v>9.4224678925044297E-2</v>
      </c>
      <c r="L19" s="14">
        <v>7.2740595651483803E-2</v>
      </c>
      <c r="M19" s="14"/>
      <c r="N19" s="14">
        <v>9.3326395716164898E-2</v>
      </c>
      <c r="O19" s="14">
        <v>8.5595004504278704E-2</v>
      </c>
      <c r="P19" s="14">
        <v>8.2567360070302895E-2</v>
      </c>
      <c r="Q19" s="14">
        <v>8.3141690690621398E-2</v>
      </c>
      <c r="R19" s="14"/>
      <c r="S19" s="14">
        <v>8.9614633922974099E-2</v>
      </c>
      <c r="T19" s="14">
        <v>8.6653614881622196E-2</v>
      </c>
      <c r="U19" s="14">
        <v>6.3297456656441695E-2</v>
      </c>
      <c r="V19" s="14">
        <v>7.4189467102290602E-2</v>
      </c>
      <c r="W19" s="14">
        <v>9.6557485214432595E-2</v>
      </c>
      <c r="X19" s="14">
        <v>8.9637072982298505E-2</v>
      </c>
      <c r="Y19" s="14">
        <v>8.3762895009525898E-2</v>
      </c>
      <c r="Z19" s="14">
        <v>0.12130595826226701</v>
      </c>
      <c r="AA19" s="14">
        <v>7.1714344059124094E-2</v>
      </c>
      <c r="AB19" s="14">
        <v>8.9471967747129802E-2</v>
      </c>
      <c r="AC19" s="14">
        <v>9.1983688168219099E-2</v>
      </c>
      <c r="AD19" s="14">
        <v>0.117667900857268</v>
      </c>
      <c r="AE19" s="14"/>
      <c r="AF19" s="14">
        <v>8.9025797552093805E-2</v>
      </c>
      <c r="AG19" s="14">
        <v>7.8812854892574294E-2</v>
      </c>
      <c r="AH19" s="14">
        <v>7.8701863593678506E-2</v>
      </c>
      <c r="AI19" s="14"/>
      <c r="AJ19" s="14">
        <v>9.39662528267457E-2</v>
      </c>
      <c r="AK19" s="14">
        <v>8.4528927486167998E-2</v>
      </c>
      <c r="AL19" s="14">
        <v>8.8730109341598307E-2</v>
      </c>
      <c r="AM19" s="14"/>
      <c r="AN19" s="14">
        <v>9.52331357597484E-2</v>
      </c>
      <c r="AO19" s="14">
        <v>7.9396945614050501E-2</v>
      </c>
      <c r="AP19" s="14">
        <v>7.8209077935060906E-2</v>
      </c>
      <c r="AQ19" s="14">
        <v>8.2240313812692797E-2</v>
      </c>
      <c r="AR19" s="14">
        <v>8.3642993910174004E-2</v>
      </c>
    </row>
    <row r="20" spans="2:44">
      <c r="B20" s="15" t="s">
        <v>130</v>
      </c>
      <c r="C20" s="14">
        <v>3.5260980256928802E-3</v>
      </c>
      <c r="D20" s="14">
        <v>3.7900216931339302E-3</v>
      </c>
      <c r="E20" s="14">
        <v>3.2891876008294399E-3</v>
      </c>
      <c r="F20" s="14"/>
      <c r="G20" s="14">
        <v>0</v>
      </c>
      <c r="H20" s="14">
        <v>0</v>
      </c>
      <c r="I20" s="14">
        <v>2.8260331220485301E-3</v>
      </c>
      <c r="J20" s="14">
        <v>7.3939176449578604E-3</v>
      </c>
      <c r="K20" s="14">
        <v>2.6694067701797E-3</v>
      </c>
      <c r="L20" s="14">
        <v>6.7668069775403596E-3</v>
      </c>
      <c r="M20" s="14"/>
      <c r="N20" s="14">
        <v>5.8018677832234198E-3</v>
      </c>
      <c r="O20" s="14">
        <v>1.66847642795648E-3</v>
      </c>
      <c r="P20" s="14">
        <v>5.7682788791222801E-3</v>
      </c>
      <c r="Q20" s="14">
        <v>1.0918431196587199E-3</v>
      </c>
      <c r="R20" s="14"/>
      <c r="S20" s="14">
        <v>0</v>
      </c>
      <c r="T20" s="14">
        <v>1.2077228974156201E-2</v>
      </c>
      <c r="U20" s="14">
        <v>0</v>
      </c>
      <c r="V20" s="14">
        <v>3.1054423811432801E-3</v>
      </c>
      <c r="W20" s="14">
        <v>0</v>
      </c>
      <c r="X20" s="14">
        <v>0</v>
      </c>
      <c r="Y20" s="14">
        <v>0</v>
      </c>
      <c r="Z20" s="14">
        <v>5.9995234234787699E-3</v>
      </c>
      <c r="AA20" s="14">
        <v>0</v>
      </c>
      <c r="AB20" s="14">
        <v>1.02711844654394E-2</v>
      </c>
      <c r="AC20" s="14">
        <v>1.0207876854085999E-2</v>
      </c>
      <c r="AD20" s="14">
        <v>0</v>
      </c>
      <c r="AE20" s="14"/>
      <c r="AF20" s="14">
        <v>2.0772703493367899E-3</v>
      </c>
      <c r="AG20" s="14">
        <v>5.0784652428391497E-3</v>
      </c>
      <c r="AH20" s="14">
        <v>5.17426154162223E-3</v>
      </c>
      <c r="AI20" s="14"/>
      <c r="AJ20" s="14">
        <v>5.6121444849532003E-3</v>
      </c>
      <c r="AK20" s="14">
        <v>2.64322981250256E-3</v>
      </c>
      <c r="AL20" s="14">
        <v>0</v>
      </c>
      <c r="AM20" s="14"/>
      <c r="AN20" s="14">
        <v>2.0832279842738499E-3</v>
      </c>
      <c r="AO20" s="14">
        <v>1.77363982156981E-3</v>
      </c>
      <c r="AP20" s="14">
        <v>4.1815914534297297E-3</v>
      </c>
      <c r="AQ20" s="14">
        <v>5.7294562934566903E-3</v>
      </c>
      <c r="AR20" s="14">
        <v>1.19931933676195E-2</v>
      </c>
    </row>
    <row r="21" spans="2:44">
      <c r="B21" s="15" t="s">
        <v>129</v>
      </c>
      <c r="C21" s="23">
        <v>5.16287861201759E-2</v>
      </c>
      <c r="D21" s="23">
        <v>3.9618672078457498E-2</v>
      </c>
      <c r="E21" s="23">
        <v>6.2670549093837097E-2</v>
      </c>
      <c r="F21" s="23"/>
      <c r="G21" s="23">
        <v>4.3522514188771497E-2</v>
      </c>
      <c r="H21" s="23">
        <v>5.3173928083634497E-2</v>
      </c>
      <c r="I21" s="23">
        <v>4.7787361012878102E-2</v>
      </c>
      <c r="J21" s="23">
        <v>5.71952101721728E-2</v>
      </c>
      <c r="K21" s="23">
        <v>6.2699397043357002E-2</v>
      </c>
      <c r="L21" s="23">
        <v>4.6974853927382203E-2</v>
      </c>
      <c r="M21" s="23"/>
      <c r="N21" s="23">
        <v>2.7511853699474901E-2</v>
      </c>
      <c r="O21" s="23">
        <v>4.3417597436823899E-2</v>
      </c>
      <c r="P21" s="23">
        <v>5.00805752682979E-2</v>
      </c>
      <c r="Q21" s="23">
        <v>8.5617487778998094E-2</v>
      </c>
      <c r="R21" s="23"/>
      <c r="S21" s="23">
        <v>3.8421973703036398E-2</v>
      </c>
      <c r="T21" s="23">
        <v>4.3202235669555E-2</v>
      </c>
      <c r="U21" s="23">
        <v>5.8608724835657801E-2</v>
      </c>
      <c r="V21" s="23">
        <v>6.1662855676322403E-2</v>
      </c>
      <c r="W21" s="23">
        <v>2.46087183446001E-2</v>
      </c>
      <c r="X21" s="23">
        <v>6.5158653454704493E-2</v>
      </c>
      <c r="Y21" s="23">
        <v>5.12087497314581E-2</v>
      </c>
      <c r="Z21" s="23">
        <v>8.4423769305839197E-2</v>
      </c>
      <c r="AA21" s="23">
        <v>6.0501367394886103E-2</v>
      </c>
      <c r="AB21" s="23">
        <v>4.76486791365607E-2</v>
      </c>
      <c r="AC21" s="23">
        <v>4.4000772560176503E-2</v>
      </c>
      <c r="AD21" s="23">
        <v>7.3178145098030306E-2</v>
      </c>
      <c r="AE21" s="23"/>
      <c r="AF21" s="23">
        <v>5.6316624412922997E-2</v>
      </c>
      <c r="AG21" s="23">
        <v>3.5824824344077098E-2</v>
      </c>
      <c r="AH21" s="23">
        <v>6.4877444840454004E-2</v>
      </c>
      <c r="AI21" s="23"/>
      <c r="AJ21" s="23">
        <v>3.1580353781379703E-2</v>
      </c>
      <c r="AK21" s="23">
        <v>3.5833442955310102E-2</v>
      </c>
      <c r="AL21" s="23">
        <v>2.0677919335671601E-2</v>
      </c>
      <c r="AM21" s="23"/>
      <c r="AN21" s="23">
        <v>7.1927355897075995E-2</v>
      </c>
      <c r="AO21" s="23">
        <v>5.3385858190388498E-2</v>
      </c>
      <c r="AP21" s="23">
        <v>3.4524360436823699E-2</v>
      </c>
      <c r="AQ21" s="23">
        <v>3.3361029072444301E-2</v>
      </c>
      <c r="AR21" s="23">
        <v>1.67409593819564E-2</v>
      </c>
    </row>
    <row r="22" spans="2:44">
      <c r="B22" s="16"/>
    </row>
    <row r="23" spans="2:44">
      <c r="B23" t="s">
        <v>481</v>
      </c>
    </row>
    <row r="24" spans="2:44">
      <c r="B24" t="s">
        <v>482</v>
      </c>
    </row>
    <row r="26" spans="2:44">
      <c r="B2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B2:AR24"/>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1268</v>
      </c>
      <c r="D7" s="10">
        <v>564</v>
      </c>
      <c r="E7" s="10">
        <v>698</v>
      </c>
      <c r="F7" s="10"/>
      <c r="G7" s="10">
        <v>141</v>
      </c>
      <c r="H7" s="10">
        <v>186</v>
      </c>
      <c r="I7" s="10">
        <v>168</v>
      </c>
      <c r="J7" s="10">
        <v>210</v>
      </c>
      <c r="K7" s="10">
        <v>226</v>
      </c>
      <c r="L7" s="10">
        <v>337</v>
      </c>
      <c r="M7" s="10"/>
      <c r="N7" s="10">
        <v>343</v>
      </c>
      <c r="O7" s="10">
        <v>361</v>
      </c>
      <c r="P7" s="10">
        <v>235</v>
      </c>
      <c r="Q7" s="10">
        <v>322</v>
      </c>
      <c r="R7" s="10"/>
      <c r="S7" s="10">
        <v>164</v>
      </c>
      <c r="T7" s="10">
        <v>165</v>
      </c>
      <c r="U7" s="10">
        <v>113</v>
      </c>
      <c r="V7" s="10">
        <v>118</v>
      </c>
      <c r="W7" s="10">
        <v>97</v>
      </c>
      <c r="X7" s="10">
        <v>101</v>
      </c>
      <c r="Y7" s="10">
        <v>98</v>
      </c>
      <c r="Z7" s="10">
        <v>62</v>
      </c>
      <c r="AA7" s="10">
        <v>140</v>
      </c>
      <c r="AB7" s="10">
        <v>108</v>
      </c>
      <c r="AC7" s="10">
        <v>69</v>
      </c>
      <c r="AD7" s="10">
        <v>33</v>
      </c>
      <c r="AE7" s="10"/>
      <c r="AF7" s="10">
        <v>497</v>
      </c>
      <c r="AG7" s="10">
        <v>514</v>
      </c>
      <c r="AH7" s="10">
        <v>159</v>
      </c>
      <c r="AI7" s="10"/>
      <c r="AJ7" s="10">
        <v>275</v>
      </c>
      <c r="AK7" s="10">
        <v>481</v>
      </c>
      <c r="AL7" s="10">
        <v>95</v>
      </c>
      <c r="AM7" s="10"/>
      <c r="AN7" s="10">
        <v>300</v>
      </c>
      <c r="AO7" s="10">
        <v>310</v>
      </c>
      <c r="AP7" s="10">
        <v>318</v>
      </c>
      <c r="AQ7" s="10">
        <v>138</v>
      </c>
      <c r="AR7" s="10">
        <v>15</v>
      </c>
    </row>
    <row r="8" spans="2:44" ht="30" customHeight="1">
      <c r="B8" s="11" t="s">
        <v>96</v>
      </c>
      <c r="C8" s="11">
        <v>1262</v>
      </c>
      <c r="D8" s="11">
        <v>585</v>
      </c>
      <c r="E8" s="11">
        <v>670</v>
      </c>
      <c r="F8" s="11"/>
      <c r="G8" s="11">
        <v>154</v>
      </c>
      <c r="H8" s="11">
        <v>199</v>
      </c>
      <c r="I8" s="11">
        <v>191</v>
      </c>
      <c r="J8" s="11">
        <v>207</v>
      </c>
      <c r="K8" s="11">
        <v>192</v>
      </c>
      <c r="L8" s="11">
        <v>320</v>
      </c>
      <c r="M8" s="11"/>
      <c r="N8" s="11">
        <v>360</v>
      </c>
      <c r="O8" s="11">
        <v>343</v>
      </c>
      <c r="P8" s="11">
        <v>238</v>
      </c>
      <c r="Q8" s="11">
        <v>313</v>
      </c>
      <c r="R8" s="11"/>
      <c r="S8" s="11">
        <v>184</v>
      </c>
      <c r="T8" s="11">
        <v>153</v>
      </c>
      <c r="U8" s="11">
        <v>108</v>
      </c>
      <c r="V8" s="11">
        <v>126</v>
      </c>
      <c r="W8" s="11">
        <v>86</v>
      </c>
      <c r="X8" s="11">
        <v>99</v>
      </c>
      <c r="Y8" s="11">
        <v>94</v>
      </c>
      <c r="Z8" s="11">
        <v>57</v>
      </c>
      <c r="AA8" s="11">
        <v>134</v>
      </c>
      <c r="AB8" s="11">
        <v>114</v>
      </c>
      <c r="AC8" s="11">
        <v>67</v>
      </c>
      <c r="AD8" s="11">
        <v>39</v>
      </c>
      <c r="AE8" s="11"/>
      <c r="AF8" s="11">
        <v>477</v>
      </c>
      <c r="AG8" s="11">
        <v>512</v>
      </c>
      <c r="AH8" s="11">
        <v>168</v>
      </c>
      <c r="AI8" s="11"/>
      <c r="AJ8" s="11">
        <v>265</v>
      </c>
      <c r="AK8" s="11">
        <v>486</v>
      </c>
      <c r="AL8" s="11">
        <v>95</v>
      </c>
      <c r="AM8" s="11"/>
      <c r="AN8" s="11">
        <v>289</v>
      </c>
      <c r="AO8" s="11">
        <v>310</v>
      </c>
      <c r="AP8" s="11">
        <v>323</v>
      </c>
      <c r="AQ8" s="11">
        <v>144</v>
      </c>
      <c r="AR8" s="11">
        <v>16</v>
      </c>
    </row>
    <row r="9" spans="2:44">
      <c r="B9" s="15" t="s">
        <v>301</v>
      </c>
      <c r="C9" s="14">
        <v>0.49667047728524499</v>
      </c>
      <c r="D9" s="14">
        <v>0.47315794191348298</v>
      </c>
      <c r="E9" s="14">
        <v>0.51752892623018198</v>
      </c>
      <c r="F9" s="14"/>
      <c r="G9" s="14">
        <v>0.41292153483514199</v>
      </c>
      <c r="H9" s="14">
        <v>0.50144952405894505</v>
      </c>
      <c r="I9" s="14">
        <v>0.51438480882620197</v>
      </c>
      <c r="J9" s="14">
        <v>0.45570550887214401</v>
      </c>
      <c r="K9" s="14">
        <v>0.52975345009400798</v>
      </c>
      <c r="L9" s="14">
        <v>0.53005506364770405</v>
      </c>
      <c r="M9" s="14"/>
      <c r="N9" s="14">
        <v>0.47159105090223602</v>
      </c>
      <c r="O9" s="14">
        <v>0.52309215139728904</v>
      </c>
      <c r="P9" s="14">
        <v>0.48945467137187598</v>
      </c>
      <c r="Q9" s="14">
        <v>0.49783590171848802</v>
      </c>
      <c r="R9" s="14"/>
      <c r="S9" s="14">
        <v>0.44532003599313402</v>
      </c>
      <c r="T9" s="14">
        <v>0.544915678816138</v>
      </c>
      <c r="U9" s="14">
        <v>0.54868620450734296</v>
      </c>
      <c r="V9" s="14">
        <v>0.50924912036788395</v>
      </c>
      <c r="W9" s="14">
        <v>0.515071311151171</v>
      </c>
      <c r="X9" s="14">
        <v>0.46608345476153801</v>
      </c>
      <c r="Y9" s="14">
        <v>0.425398981038839</v>
      </c>
      <c r="Z9" s="14">
        <v>0.45253223305763002</v>
      </c>
      <c r="AA9" s="14">
        <v>0.54569641774044897</v>
      </c>
      <c r="AB9" s="14">
        <v>0.49692132949998102</v>
      </c>
      <c r="AC9" s="14">
        <v>0.53163604665128605</v>
      </c>
      <c r="AD9" s="14">
        <v>0.40773610885955602</v>
      </c>
      <c r="AE9" s="14"/>
      <c r="AF9" s="14">
        <v>0.50454597715288796</v>
      </c>
      <c r="AG9" s="14">
        <v>0.51517305628980703</v>
      </c>
      <c r="AH9" s="14">
        <v>0.47348877405069001</v>
      </c>
      <c r="AI9" s="14"/>
      <c r="AJ9" s="14">
        <v>0.54186741596951205</v>
      </c>
      <c r="AK9" s="14">
        <v>0.51618169828841498</v>
      </c>
      <c r="AL9" s="14">
        <v>0.46489210966550298</v>
      </c>
      <c r="AM9" s="14"/>
      <c r="AN9" s="14">
        <v>0.52216765825413602</v>
      </c>
      <c r="AO9" s="14">
        <v>0.47422051927265702</v>
      </c>
      <c r="AP9" s="14">
        <v>0.51053255812326703</v>
      </c>
      <c r="AQ9" s="14">
        <v>0.47868816522214103</v>
      </c>
      <c r="AR9" s="14">
        <v>0.39567072615955401</v>
      </c>
    </row>
    <row r="10" spans="2:44" ht="43.5">
      <c r="B10" s="15" t="s">
        <v>302</v>
      </c>
      <c r="C10" s="14">
        <v>0.45887759487427698</v>
      </c>
      <c r="D10" s="14">
        <v>0.445352101301981</v>
      </c>
      <c r="E10" s="14">
        <v>0.46909141471685001</v>
      </c>
      <c r="F10" s="14"/>
      <c r="G10" s="14">
        <v>0.43573719332590699</v>
      </c>
      <c r="H10" s="14">
        <v>0.40128470384402198</v>
      </c>
      <c r="I10" s="14">
        <v>0.44001024765185798</v>
      </c>
      <c r="J10" s="14">
        <v>0.44271985700570399</v>
      </c>
      <c r="K10" s="14">
        <v>0.45519828963868197</v>
      </c>
      <c r="L10" s="14">
        <v>0.52968998950497603</v>
      </c>
      <c r="M10" s="14"/>
      <c r="N10" s="14">
        <v>0.47825100320584202</v>
      </c>
      <c r="O10" s="14">
        <v>0.48631469823135998</v>
      </c>
      <c r="P10" s="14">
        <v>0.42458715039606798</v>
      </c>
      <c r="Q10" s="14">
        <v>0.42412208807762403</v>
      </c>
      <c r="R10" s="14"/>
      <c r="S10" s="14">
        <v>0.45176935845829402</v>
      </c>
      <c r="T10" s="14">
        <v>0.54638773292912601</v>
      </c>
      <c r="U10" s="14">
        <v>0.52893984403931804</v>
      </c>
      <c r="V10" s="14">
        <v>0.47155837784695498</v>
      </c>
      <c r="W10" s="14">
        <v>0.36156368380028098</v>
      </c>
      <c r="X10" s="14">
        <v>0.50467419446875295</v>
      </c>
      <c r="Y10" s="14">
        <v>0.41036577871289398</v>
      </c>
      <c r="Z10" s="14">
        <v>0.49141292932399899</v>
      </c>
      <c r="AA10" s="14">
        <v>0.36200213369877199</v>
      </c>
      <c r="AB10" s="14">
        <v>0.46978227146372098</v>
      </c>
      <c r="AC10" s="14">
        <v>0.43431435205119601</v>
      </c>
      <c r="AD10" s="14">
        <v>0.42338099709809401</v>
      </c>
      <c r="AE10" s="14"/>
      <c r="AF10" s="14">
        <v>0.47229591533755999</v>
      </c>
      <c r="AG10" s="14">
        <v>0.46919947384428001</v>
      </c>
      <c r="AH10" s="14">
        <v>0.41690808000985902</v>
      </c>
      <c r="AI10" s="14"/>
      <c r="AJ10" s="14">
        <v>0.44717338885404201</v>
      </c>
      <c r="AK10" s="14">
        <v>0.45109300636114802</v>
      </c>
      <c r="AL10" s="14">
        <v>0.4962284368073</v>
      </c>
      <c r="AM10" s="14"/>
      <c r="AN10" s="14">
        <v>0.45940810254469699</v>
      </c>
      <c r="AO10" s="14">
        <v>0.46919031935906502</v>
      </c>
      <c r="AP10" s="14">
        <v>0.43554113521649701</v>
      </c>
      <c r="AQ10" s="14">
        <v>0.47106104007682897</v>
      </c>
      <c r="AR10" s="14">
        <v>0.75627148317104598</v>
      </c>
    </row>
    <row r="11" spans="2:44">
      <c r="B11" s="15" t="s">
        <v>303</v>
      </c>
      <c r="C11" s="14">
        <v>0.43998751194176799</v>
      </c>
      <c r="D11" s="14">
        <v>0.44734165476853699</v>
      </c>
      <c r="E11" s="14">
        <v>0.43314957551843802</v>
      </c>
      <c r="F11" s="14"/>
      <c r="G11" s="14">
        <v>0.42916939652883801</v>
      </c>
      <c r="H11" s="14">
        <v>0.498890164803586</v>
      </c>
      <c r="I11" s="14">
        <v>0.42539078257994101</v>
      </c>
      <c r="J11" s="14">
        <v>0.44068338110984301</v>
      </c>
      <c r="K11" s="14">
        <v>0.41997727574206001</v>
      </c>
      <c r="L11" s="14">
        <v>0.42886014370071401</v>
      </c>
      <c r="M11" s="14"/>
      <c r="N11" s="14">
        <v>0.418567254802587</v>
      </c>
      <c r="O11" s="14">
        <v>0.467263375228408</v>
      </c>
      <c r="P11" s="14">
        <v>0.44249585205279202</v>
      </c>
      <c r="Q11" s="14">
        <v>0.42279088041562501</v>
      </c>
      <c r="R11" s="14"/>
      <c r="S11" s="14">
        <v>0.46154436072198501</v>
      </c>
      <c r="T11" s="14">
        <v>0.49335662907970501</v>
      </c>
      <c r="U11" s="14">
        <v>0.39680610806833699</v>
      </c>
      <c r="V11" s="14">
        <v>0.39154525655063699</v>
      </c>
      <c r="W11" s="14">
        <v>0.49455668694551502</v>
      </c>
      <c r="X11" s="14">
        <v>0.37716954682882903</v>
      </c>
      <c r="Y11" s="14">
        <v>0.39278251554636301</v>
      </c>
      <c r="Z11" s="14">
        <v>0.49122056503448702</v>
      </c>
      <c r="AA11" s="14">
        <v>0.469594858210717</v>
      </c>
      <c r="AB11" s="14">
        <v>0.45832983687277601</v>
      </c>
      <c r="AC11" s="14">
        <v>0.438444682959656</v>
      </c>
      <c r="AD11" s="14">
        <v>0.332270720106908</v>
      </c>
      <c r="AE11" s="14"/>
      <c r="AF11" s="14">
        <v>0.45262697176293298</v>
      </c>
      <c r="AG11" s="14">
        <v>0.42252539098815001</v>
      </c>
      <c r="AH11" s="14">
        <v>0.470841916248043</v>
      </c>
      <c r="AI11" s="14"/>
      <c r="AJ11" s="14">
        <v>0.486583149073746</v>
      </c>
      <c r="AK11" s="14">
        <v>0.431407998006891</v>
      </c>
      <c r="AL11" s="14">
        <v>0.39658896002132099</v>
      </c>
      <c r="AM11" s="14"/>
      <c r="AN11" s="14">
        <v>0.437188643153198</v>
      </c>
      <c r="AO11" s="14">
        <v>0.45188565117693302</v>
      </c>
      <c r="AP11" s="14">
        <v>0.45333626951790801</v>
      </c>
      <c r="AQ11" s="14">
        <v>0.43180391205205099</v>
      </c>
      <c r="AR11" s="14">
        <v>0.30395729909288299</v>
      </c>
    </row>
    <row r="12" spans="2:44">
      <c r="B12" s="15" t="s">
        <v>300</v>
      </c>
      <c r="C12" s="14">
        <v>0.43055958307519299</v>
      </c>
      <c r="D12" s="14">
        <v>0.45596164104176101</v>
      </c>
      <c r="E12" s="14">
        <v>0.41049230882799498</v>
      </c>
      <c r="F12" s="14"/>
      <c r="G12" s="14">
        <v>0.39905947769037498</v>
      </c>
      <c r="H12" s="14">
        <v>0.51380295824865496</v>
      </c>
      <c r="I12" s="14">
        <v>0.38653862011412998</v>
      </c>
      <c r="J12" s="14">
        <v>0.43308998948960598</v>
      </c>
      <c r="K12" s="14">
        <v>0.37083912473582697</v>
      </c>
      <c r="L12" s="14">
        <v>0.45443450108154398</v>
      </c>
      <c r="M12" s="14"/>
      <c r="N12" s="14">
        <v>0.42685645070914902</v>
      </c>
      <c r="O12" s="14">
        <v>0.382102297084641</v>
      </c>
      <c r="P12" s="14">
        <v>0.43105095536300803</v>
      </c>
      <c r="Q12" s="14">
        <v>0.477098768170448</v>
      </c>
      <c r="R12" s="14"/>
      <c r="S12" s="14">
        <v>0.52480636150752602</v>
      </c>
      <c r="T12" s="14">
        <v>0.43647044389308698</v>
      </c>
      <c r="U12" s="14">
        <v>0.43456675689893098</v>
      </c>
      <c r="V12" s="14">
        <v>0.31931391559122901</v>
      </c>
      <c r="W12" s="14">
        <v>0.39622003346245999</v>
      </c>
      <c r="X12" s="14">
        <v>0.39073372071295798</v>
      </c>
      <c r="Y12" s="14">
        <v>0.398303967272302</v>
      </c>
      <c r="Z12" s="14">
        <v>0.50182936288797397</v>
      </c>
      <c r="AA12" s="14">
        <v>0.36427651493351798</v>
      </c>
      <c r="AB12" s="14">
        <v>0.488381560632002</v>
      </c>
      <c r="AC12" s="14">
        <v>0.47650152899527298</v>
      </c>
      <c r="AD12" s="14">
        <v>0.44332665679571898</v>
      </c>
      <c r="AE12" s="14"/>
      <c r="AF12" s="14">
        <v>0.425669781143721</v>
      </c>
      <c r="AG12" s="14">
        <v>0.44231486863317199</v>
      </c>
      <c r="AH12" s="14">
        <v>0.43705378381286503</v>
      </c>
      <c r="AI12" s="14"/>
      <c r="AJ12" s="14">
        <v>0.44899053280283402</v>
      </c>
      <c r="AK12" s="14">
        <v>0.40846523718407302</v>
      </c>
      <c r="AL12" s="14">
        <v>0.46781840832496302</v>
      </c>
      <c r="AM12" s="14"/>
      <c r="AN12" s="14">
        <v>0.44344116901290098</v>
      </c>
      <c r="AO12" s="14">
        <v>0.45228267645682801</v>
      </c>
      <c r="AP12" s="14">
        <v>0.43811641079767699</v>
      </c>
      <c r="AQ12" s="14">
        <v>0.391245201782569</v>
      </c>
      <c r="AR12" s="14">
        <v>0.34971238981383002</v>
      </c>
    </row>
    <row r="13" spans="2:44">
      <c r="B13" s="15" t="s">
        <v>305</v>
      </c>
      <c r="C13" s="14">
        <v>0.37233689524309399</v>
      </c>
      <c r="D13" s="14">
        <v>0.376130570752646</v>
      </c>
      <c r="E13" s="14">
        <v>0.37237206915695797</v>
      </c>
      <c r="F13" s="14"/>
      <c r="G13" s="14">
        <v>0.39816692697754502</v>
      </c>
      <c r="H13" s="14">
        <v>0.38926019411233098</v>
      </c>
      <c r="I13" s="14">
        <v>0.287671220977474</v>
      </c>
      <c r="J13" s="14">
        <v>0.38023861264959202</v>
      </c>
      <c r="K13" s="14">
        <v>0.38654916262524902</v>
      </c>
      <c r="L13" s="14">
        <v>0.38621378019145403</v>
      </c>
      <c r="M13" s="14"/>
      <c r="N13" s="14">
        <v>0.36698127883392101</v>
      </c>
      <c r="O13" s="14">
        <v>0.35006004715934702</v>
      </c>
      <c r="P13" s="14">
        <v>0.34891934600920699</v>
      </c>
      <c r="Q13" s="14">
        <v>0.41633468138206797</v>
      </c>
      <c r="R13" s="14"/>
      <c r="S13" s="14">
        <v>0.36925231825731802</v>
      </c>
      <c r="T13" s="14">
        <v>0.38644500246953201</v>
      </c>
      <c r="U13" s="14">
        <v>0.267489940971186</v>
      </c>
      <c r="V13" s="14">
        <v>0.38726358927492199</v>
      </c>
      <c r="W13" s="14">
        <v>0.35577546162533502</v>
      </c>
      <c r="X13" s="14">
        <v>0.37681187144941602</v>
      </c>
      <c r="Y13" s="14">
        <v>0.36230740854369198</v>
      </c>
      <c r="Z13" s="14">
        <v>0.482670469722147</v>
      </c>
      <c r="AA13" s="14">
        <v>0.35550421008303601</v>
      </c>
      <c r="AB13" s="14">
        <v>0.39650467455027</v>
      </c>
      <c r="AC13" s="14">
        <v>0.44480876727579699</v>
      </c>
      <c r="AD13" s="14">
        <v>0.32558292849194198</v>
      </c>
      <c r="AE13" s="14"/>
      <c r="AF13" s="14">
        <v>0.36253950011196101</v>
      </c>
      <c r="AG13" s="14">
        <v>0.36707210016761199</v>
      </c>
      <c r="AH13" s="14">
        <v>0.402338190326329</v>
      </c>
      <c r="AI13" s="14"/>
      <c r="AJ13" s="14">
        <v>0.36974662226996102</v>
      </c>
      <c r="AK13" s="14">
        <v>0.38313494602835602</v>
      </c>
      <c r="AL13" s="14">
        <v>0.34993693912518398</v>
      </c>
      <c r="AM13" s="14"/>
      <c r="AN13" s="14">
        <v>0.39313245931742702</v>
      </c>
      <c r="AO13" s="14">
        <v>0.35189621187879</v>
      </c>
      <c r="AP13" s="14">
        <v>0.37050101632899102</v>
      </c>
      <c r="AQ13" s="14">
        <v>0.36904144604876099</v>
      </c>
      <c r="AR13" s="14">
        <v>0.49144962037018602</v>
      </c>
    </row>
    <row r="14" spans="2:44">
      <c r="B14" s="15" t="s">
        <v>304</v>
      </c>
      <c r="C14" s="14">
        <v>0.36767502042275302</v>
      </c>
      <c r="D14" s="14">
        <v>0.36878711206193299</v>
      </c>
      <c r="E14" s="14">
        <v>0.36726959525106601</v>
      </c>
      <c r="F14" s="14"/>
      <c r="G14" s="14">
        <v>0.41305137671516701</v>
      </c>
      <c r="H14" s="14">
        <v>0.36043846982952399</v>
      </c>
      <c r="I14" s="14">
        <v>0.38322906324062</v>
      </c>
      <c r="J14" s="14">
        <v>0.37986984011274599</v>
      </c>
      <c r="K14" s="14">
        <v>0.35951906866328098</v>
      </c>
      <c r="L14" s="14">
        <v>0.33810572191633298</v>
      </c>
      <c r="M14" s="14"/>
      <c r="N14" s="14">
        <v>0.37148287170344901</v>
      </c>
      <c r="O14" s="14">
        <v>0.402202785469645</v>
      </c>
      <c r="P14" s="14">
        <v>0.31103178944510101</v>
      </c>
      <c r="Q14" s="14">
        <v>0.36238553065512602</v>
      </c>
      <c r="R14" s="14"/>
      <c r="S14" s="14">
        <v>0.38362496651341599</v>
      </c>
      <c r="T14" s="14">
        <v>0.41276731724918098</v>
      </c>
      <c r="U14" s="14">
        <v>0.32468623677173403</v>
      </c>
      <c r="V14" s="14">
        <v>0.36434714551381098</v>
      </c>
      <c r="W14" s="14">
        <v>0.35866753210750002</v>
      </c>
      <c r="X14" s="14">
        <v>0.41214094439030102</v>
      </c>
      <c r="Y14" s="14">
        <v>0.24834235750535999</v>
      </c>
      <c r="Z14" s="14">
        <v>0.34644807711593001</v>
      </c>
      <c r="AA14" s="14">
        <v>0.39859000707543502</v>
      </c>
      <c r="AB14" s="14">
        <v>0.40497093398741402</v>
      </c>
      <c r="AC14" s="14">
        <v>0.36068573385195002</v>
      </c>
      <c r="AD14" s="14">
        <v>0.268343574265966</v>
      </c>
      <c r="AE14" s="14"/>
      <c r="AF14" s="14">
        <v>0.36994662648396498</v>
      </c>
      <c r="AG14" s="14">
        <v>0.36758385090963003</v>
      </c>
      <c r="AH14" s="14">
        <v>0.33850592112425198</v>
      </c>
      <c r="AI14" s="14"/>
      <c r="AJ14" s="14">
        <v>0.38508670697535902</v>
      </c>
      <c r="AK14" s="14">
        <v>0.39141222409953502</v>
      </c>
      <c r="AL14" s="14">
        <v>0.43658862964446699</v>
      </c>
      <c r="AM14" s="14"/>
      <c r="AN14" s="14">
        <v>0.33368280130016298</v>
      </c>
      <c r="AO14" s="14">
        <v>0.40589559787823698</v>
      </c>
      <c r="AP14" s="14">
        <v>0.399111361487058</v>
      </c>
      <c r="AQ14" s="14">
        <v>0.46736114614657998</v>
      </c>
      <c r="AR14" s="14">
        <v>0.17587077592500999</v>
      </c>
    </row>
    <row r="15" spans="2:44">
      <c r="B15" s="15" t="s">
        <v>307</v>
      </c>
      <c r="C15" s="14">
        <v>0.293091048212546</v>
      </c>
      <c r="D15" s="14">
        <v>0.27974883746290402</v>
      </c>
      <c r="E15" s="14">
        <v>0.301239483120195</v>
      </c>
      <c r="F15" s="14"/>
      <c r="G15" s="14">
        <v>0.38829446779865301</v>
      </c>
      <c r="H15" s="14">
        <v>0.32700806749600497</v>
      </c>
      <c r="I15" s="14">
        <v>0.30195816636990003</v>
      </c>
      <c r="J15" s="14">
        <v>0.33630941084771498</v>
      </c>
      <c r="K15" s="14">
        <v>0.23488080415274501</v>
      </c>
      <c r="L15" s="14">
        <v>0.22796316332067201</v>
      </c>
      <c r="M15" s="14"/>
      <c r="N15" s="14">
        <v>0.31415941420083199</v>
      </c>
      <c r="O15" s="14">
        <v>0.35090241353970603</v>
      </c>
      <c r="P15" s="14">
        <v>0.230417207961397</v>
      </c>
      <c r="Q15" s="14">
        <v>0.246397841745639</v>
      </c>
      <c r="R15" s="14"/>
      <c r="S15" s="14">
        <v>0.28766630308878299</v>
      </c>
      <c r="T15" s="14">
        <v>0.35285982281664502</v>
      </c>
      <c r="U15" s="14">
        <v>0.29258209852915501</v>
      </c>
      <c r="V15" s="14">
        <v>0.26956677739368001</v>
      </c>
      <c r="W15" s="14">
        <v>0.279011398827891</v>
      </c>
      <c r="X15" s="14">
        <v>0.26733038553472599</v>
      </c>
      <c r="Y15" s="14">
        <v>0.272989391879635</v>
      </c>
      <c r="Z15" s="14">
        <v>0.32855537673250301</v>
      </c>
      <c r="AA15" s="14">
        <v>0.28488927513691198</v>
      </c>
      <c r="AB15" s="14">
        <v>0.28241918459412602</v>
      </c>
      <c r="AC15" s="14">
        <v>0.26591986934678702</v>
      </c>
      <c r="AD15" s="14">
        <v>0.36073497548833</v>
      </c>
      <c r="AE15" s="14"/>
      <c r="AF15" s="14">
        <v>0.24241588668170699</v>
      </c>
      <c r="AG15" s="14">
        <v>0.30438839219387998</v>
      </c>
      <c r="AH15" s="14">
        <v>0.32135721630465403</v>
      </c>
      <c r="AI15" s="14"/>
      <c r="AJ15" s="14">
        <v>0.30588169416864402</v>
      </c>
      <c r="AK15" s="14">
        <v>0.29572038183305399</v>
      </c>
      <c r="AL15" s="14">
        <v>0.31779243761507803</v>
      </c>
      <c r="AM15" s="14"/>
      <c r="AN15" s="14">
        <v>0.29146371890914602</v>
      </c>
      <c r="AO15" s="14">
        <v>0.31705008964939602</v>
      </c>
      <c r="AP15" s="14">
        <v>0.30148174052535098</v>
      </c>
      <c r="AQ15" s="14">
        <v>0.29388955034115499</v>
      </c>
      <c r="AR15" s="14">
        <v>0.28604107306229398</v>
      </c>
    </row>
    <row r="16" spans="2:44">
      <c r="B16" s="15" t="s">
        <v>306</v>
      </c>
      <c r="C16" s="14">
        <v>0.215057437994918</v>
      </c>
      <c r="D16" s="14">
        <v>0.24473946711511399</v>
      </c>
      <c r="E16" s="14">
        <v>0.187922991081688</v>
      </c>
      <c r="F16" s="14"/>
      <c r="G16" s="14">
        <v>0.29581280837843099</v>
      </c>
      <c r="H16" s="14">
        <v>0.27563638135565899</v>
      </c>
      <c r="I16" s="14">
        <v>0.24130579248651399</v>
      </c>
      <c r="J16" s="14">
        <v>0.19990261484597199</v>
      </c>
      <c r="K16" s="14">
        <v>0.19905883701829799</v>
      </c>
      <c r="L16" s="14">
        <v>0.142459591155429</v>
      </c>
      <c r="M16" s="14"/>
      <c r="N16" s="14">
        <v>0.22755943868449799</v>
      </c>
      <c r="O16" s="14">
        <v>0.23509531495653099</v>
      </c>
      <c r="P16" s="14">
        <v>0.16254253920526299</v>
      </c>
      <c r="Q16" s="14">
        <v>0.213256009387258</v>
      </c>
      <c r="R16" s="14"/>
      <c r="S16" s="14">
        <v>0.26407447272822199</v>
      </c>
      <c r="T16" s="14">
        <v>0.257756778471183</v>
      </c>
      <c r="U16" s="14">
        <v>0.17671360803511299</v>
      </c>
      <c r="V16" s="14">
        <v>0.1777311684456</v>
      </c>
      <c r="W16" s="14">
        <v>0.28485116213103601</v>
      </c>
      <c r="X16" s="14">
        <v>0.20252059498658001</v>
      </c>
      <c r="Y16" s="14">
        <v>0.169696710764946</v>
      </c>
      <c r="Z16" s="14">
        <v>0.18266443571121399</v>
      </c>
      <c r="AA16" s="14">
        <v>0.217647918779796</v>
      </c>
      <c r="AB16" s="14">
        <v>0.21581023156853901</v>
      </c>
      <c r="AC16" s="14">
        <v>0.153069738487629</v>
      </c>
      <c r="AD16" s="14">
        <v>0.174264689279304</v>
      </c>
      <c r="AE16" s="14"/>
      <c r="AF16" s="14">
        <v>0.18619717548163101</v>
      </c>
      <c r="AG16" s="14">
        <v>0.213724011831287</v>
      </c>
      <c r="AH16" s="14">
        <v>0.24966531253597701</v>
      </c>
      <c r="AI16" s="14"/>
      <c r="AJ16" s="14">
        <v>0.25582502480521002</v>
      </c>
      <c r="AK16" s="14">
        <v>0.22066435307308699</v>
      </c>
      <c r="AL16" s="14">
        <v>0.209351918718261</v>
      </c>
      <c r="AM16" s="14"/>
      <c r="AN16" s="14">
        <v>0.19978409573870701</v>
      </c>
      <c r="AO16" s="14">
        <v>0.20645504332446099</v>
      </c>
      <c r="AP16" s="14">
        <v>0.22841823860809499</v>
      </c>
      <c r="AQ16" s="14">
        <v>0.287173082151501</v>
      </c>
      <c r="AR16" s="14">
        <v>0.26547517969153001</v>
      </c>
    </row>
    <row r="17" spans="2:44" ht="29.1">
      <c r="B17" s="15" t="s">
        <v>308</v>
      </c>
      <c r="C17" s="14">
        <v>0.14257005087706301</v>
      </c>
      <c r="D17" s="14">
        <v>0.12604726763128199</v>
      </c>
      <c r="E17" s="14">
        <v>0.15500609487998501</v>
      </c>
      <c r="F17" s="14"/>
      <c r="G17" s="14">
        <v>0.17761871155276801</v>
      </c>
      <c r="H17" s="14">
        <v>0.153705966997771</v>
      </c>
      <c r="I17" s="14">
        <v>0.13691332128310901</v>
      </c>
      <c r="J17" s="14">
        <v>0.145137890338112</v>
      </c>
      <c r="K17" s="14">
        <v>0.14195884222890101</v>
      </c>
      <c r="L17" s="14">
        <v>0.12089940084384899</v>
      </c>
      <c r="M17" s="14"/>
      <c r="N17" s="14">
        <v>0.14304621617416899</v>
      </c>
      <c r="O17" s="14">
        <v>0.15155944151047601</v>
      </c>
      <c r="P17" s="14">
        <v>0.12187912429390201</v>
      </c>
      <c r="Q17" s="14">
        <v>0.15123698947104999</v>
      </c>
      <c r="R17" s="14"/>
      <c r="S17" s="14">
        <v>0.12178314197941</v>
      </c>
      <c r="T17" s="14">
        <v>0.14665226391977801</v>
      </c>
      <c r="U17" s="14">
        <v>0.129808310339423</v>
      </c>
      <c r="V17" s="14">
        <v>0.15984245602994701</v>
      </c>
      <c r="W17" s="14">
        <v>0.19095615759185999</v>
      </c>
      <c r="X17" s="14">
        <v>0.13904214225226599</v>
      </c>
      <c r="Y17" s="14">
        <v>0.126852905036166</v>
      </c>
      <c r="Z17" s="14">
        <v>9.9807942266695093E-2</v>
      </c>
      <c r="AA17" s="14">
        <v>0.193029284871537</v>
      </c>
      <c r="AB17" s="14">
        <v>0.15368437389030301</v>
      </c>
      <c r="AC17" s="14">
        <v>0.110033555251562</v>
      </c>
      <c r="AD17" s="14">
        <v>5.7211321333556803E-2</v>
      </c>
      <c r="AE17" s="14"/>
      <c r="AF17" s="14">
        <v>0.14222858870190699</v>
      </c>
      <c r="AG17" s="14">
        <v>0.14363497264386901</v>
      </c>
      <c r="AH17" s="14">
        <v>0.14157499698826401</v>
      </c>
      <c r="AI17" s="14"/>
      <c r="AJ17" s="14">
        <v>0.13540320895008501</v>
      </c>
      <c r="AK17" s="14">
        <v>0.13546902803746899</v>
      </c>
      <c r="AL17" s="14">
        <v>0.199290472786365</v>
      </c>
      <c r="AM17" s="14"/>
      <c r="AN17" s="14">
        <v>0.161856701209701</v>
      </c>
      <c r="AO17" s="14">
        <v>0.13611649291136399</v>
      </c>
      <c r="AP17" s="14">
        <v>0.125889347902645</v>
      </c>
      <c r="AQ17" s="14">
        <v>0.125035898754913</v>
      </c>
      <c r="AR17" s="14">
        <v>6.6970498094593295E-2</v>
      </c>
    </row>
    <row r="18" spans="2:44">
      <c r="B18" s="15" t="s">
        <v>129</v>
      </c>
      <c r="C18" s="14">
        <v>3.45709012806873E-3</v>
      </c>
      <c r="D18" s="14">
        <v>1.5260214619076901E-3</v>
      </c>
      <c r="E18" s="14">
        <v>5.1740224537841703E-3</v>
      </c>
      <c r="F18" s="14"/>
      <c r="G18" s="14">
        <v>0</v>
      </c>
      <c r="H18" s="14">
        <v>0</v>
      </c>
      <c r="I18" s="14">
        <v>8.9339944315567493E-3</v>
      </c>
      <c r="J18" s="14">
        <v>4.3584132656816097E-3</v>
      </c>
      <c r="K18" s="14">
        <v>4.4935424528922598E-3</v>
      </c>
      <c r="L18" s="14">
        <v>2.79346132107315E-3</v>
      </c>
      <c r="M18" s="14"/>
      <c r="N18" s="14">
        <v>0</v>
      </c>
      <c r="O18" s="14">
        <v>2.3187487438971598E-3</v>
      </c>
      <c r="P18" s="14">
        <v>1.1186453710530999E-2</v>
      </c>
      <c r="Q18" s="14">
        <v>2.8951725744307899E-3</v>
      </c>
      <c r="R18" s="14"/>
      <c r="S18" s="14">
        <v>0</v>
      </c>
      <c r="T18" s="14">
        <v>1.14493196543412E-2</v>
      </c>
      <c r="U18" s="14">
        <v>0</v>
      </c>
      <c r="V18" s="14">
        <v>0</v>
      </c>
      <c r="W18" s="14">
        <v>1.9776327787813901E-2</v>
      </c>
      <c r="X18" s="14">
        <v>0</v>
      </c>
      <c r="Y18" s="14">
        <v>0</v>
      </c>
      <c r="Z18" s="14">
        <v>0</v>
      </c>
      <c r="AA18" s="14">
        <v>6.75426909355362E-3</v>
      </c>
      <c r="AB18" s="14">
        <v>0</v>
      </c>
      <c r="AC18" s="14">
        <v>0</v>
      </c>
      <c r="AD18" s="14">
        <v>0</v>
      </c>
      <c r="AE18" s="14"/>
      <c r="AF18" s="14">
        <v>1.80930810006469E-3</v>
      </c>
      <c r="AG18" s="14">
        <v>5.2758541901046898E-3</v>
      </c>
      <c r="AH18" s="14">
        <v>4.7259171586966596E-3</v>
      </c>
      <c r="AI18" s="14"/>
      <c r="AJ18" s="14">
        <v>0</v>
      </c>
      <c r="AK18" s="14">
        <v>3.7266948661202402E-3</v>
      </c>
      <c r="AL18" s="14">
        <v>9.3980551010551597E-3</v>
      </c>
      <c r="AM18" s="14"/>
      <c r="AN18" s="14">
        <v>0</v>
      </c>
      <c r="AO18" s="14">
        <v>1.14921117695464E-2</v>
      </c>
      <c r="AP18" s="14">
        <v>0</v>
      </c>
      <c r="AQ18" s="14">
        <v>5.5170043920379098E-3</v>
      </c>
      <c r="AR18" s="14">
        <v>0</v>
      </c>
    </row>
    <row r="19" spans="2:44">
      <c r="B19" s="15" t="s">
        <v>262</v>
      </c>
      <c r="C19" s="23">
        <v>3.1715130142136198E-3</v>
      </c>
      <c r="D19" s="23">
        <v>5.3071437443832298E-3</v>
      </c>
      <c r="E19" s="23">
        <v>1.3355823243801301E-3</v>
      </c>
      <c r="F19" s="23"/>
      <c r="G19" s="23">
        <v>5.8332892441291702E-3</v>
      </c>
      <c r="H19" s="23">
        <v>5.0095422683867404E-3</v>
      </c>
      <c r="I19" s="23">
        <v>7.4799707809193898E-3</v>
      </c>
      <c r="J19" s="23">
        <v>0</v>
      </c>
      <c r="K19" s="23">
        <v>0</v>
      </c>
      <c r="L19" s="23">
        <v>2.1465337797756802E-3</v>
      </c>
      <c r="M19" s="23"/>
      <c r="N19" s="23">
        <v>1.9046228125632701E-3</v>
      </c>
      <c r="O19" s="23">
        <v>7.0489368804164199E-3</v>
      </c>
      <c r="P19" s="23">
        <v>0</v>
      </c>
      <c r="Q19" s="23">
        <v>2.8611435300627602E-3</v>
      </c>
      <c r="R19" s="23"/>
      <c r="S19" s="23">
        <v>7.7607964129209799E-3</v>
      </c>
      <c r="T19" s="23">
        <v>0</v>
      </c>
      <c r="U19" s="23">
        <v>0</v>
      </c>
      <c r="V19" s="23">
        <v>0</v>
      </c>
      <c r="W19" s="23">
        <v>0</v>
      </c>
      <c r="X19" s="23">
        <v>9.0101276093121994E-3</v>
      </c>
      <c r="Y19" s="23">
        <v>7.2966292588608397E-3</v>
      </c>
      <c r="Z19" s="23">
        <v>0</v>
      </c>
      <c r="AA19" s="23">
        <v>7.4341660870897103E-3</v>
      </c>
      <c r="AB19" s="23">
        <v>0</v>
      </c>
      <c r="AC19" s="23">
        <v>0</v>
      </c>
      <c r="AD19" s="23">
        <v>0</v>
      </c>
      <c r="AE19" s="23"/>
      <c r="AF19" s="23">
        <v>0</v>
      </c>
      <c r="AG19" s="23">
        <v>7.8103689703466102E-3</v>
      </c>
      <c r="AH19" s="23">
        <v>0</v>
      </c>
      <c r="AI19" s="23"/>
      <c r="AJ19" s="23">
        <v>0</v>
      </c>
      <c r="AK19" s="23">
        <v>4.7779709720091601E-3</v>
      </c>
      <c r="AL19" s="23">
        <v>0</v>
      </c>
      <c r="AM19" s="23"/>
      <c r="AN19" s="23">
        <v>6.55147088848542E-3</v>
      </c>
      <c r="AO19" s="23">
        <v>0</v>
      </c>
      <c r="AP19" s="23">
        <v>2.1232935855166201E-3</v>
      </c>
      <c r="AQ19" s="23">
        <v>9.8766657400648199E-3</v>
      </c>
      <c r="AR19" s="23">
        <v>0</v>
      </c>
    </row>
    <row r="20" spans="2:44">
      <c r="B20" s="16" t="s">
        <v>32</v>
      </c>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496</v>
      </c>
      <c r="D7" s="10">
        <v>268</v>
      </c>
      <c r="E7" s="10">
        <v>226</v>
      </c>
      <c r="F7" s="10"/>
      <c r="G7" s="10">
        <v>68</v>
      </c>
      <c r="H7" s="10">
        <v>78</v>
      </c>
      <c r="I7" s="10">
        <v>82</v>
      </c>
      <c r="J7" s="10">
        <v>81</v>
      </c>
      <c r="K7" s="10">
        <v>60</v>
      </c>
      <c r="L7" s="10">
        <v>127</v>
      </c>
      <c r="M7" s="10"/>
      <c r="N7" s="10">
        <v>123</v>
      </c>
      <c r="O7" s="10">
        <v>133</v>
      </c>
      <c r="P7" s="10">
        <v>112</v>
      </c>
      <c r="Q7" s="10">
        <v>123</v>
      </c>
      <c r="R7" s="10"/>
      <c r="S7" s="10">
        <v>47</v>
      </c>
      <c r="T7" s="10">
        <v>63</v>
      </c>
      <c r="U7" s="10">
        <v>41</v>
      </c>
      <c r="V7" s="10">
        <v>39</v>
      </c>
      <c r="W7" s="10">
        <v>38</v>
      </c>
      <c r="X7" s="10">
        <v>44</v>
      </c>
      <c r="Y7" s="10">
        <v>41</v>
      </c>
      <c r="Z7" s="10">
        <v>22</v>
      </c>
      <c r="AA7" s="10">
        <v>65</v>
      </c>
      <c r="AB7" s="10">
        <v>55</v>
      </c>
      <c r="AC7" s="10">
        <v>22</v>
      </c>
      <c r="AD7" s="10">
        <v>19</v>
      </c>
      <c r="AE7" s="10"/>
      <c r="AF7" s="10">
        <v>200</v>
      </c>
      <c r="AG7" s="10">
        <v>187</v>
      </c>
      <c r="AH7" s="10">
        <v>67</v>
      </c>
      <c r="AI7" s="10"/>
      <c r="AJ7" s="10">
        <v>120</v>
      </c>
      <c r="AK7" s="10">
        <v>196</v>
      </c>
      <c r="AL7" s="10">
        <v>32</v>
      </c>
      <c r="AM7" s="10"/>
      <c r="AN7" s="10">
        <v>120</v>
      </c>
      <c r="AO7" s="10">
        <v>112</v>
      </c>
      <c r="AP7" s="10">
        <v>125</v>
      </c>
      <c r="AQ7" s="10">
        <v>53</v>
      </c>
      <c r="AR7" s="10">
        <v>13</v>
      </c>
    </row>
    <row r="8" spans="2:44" ht="30" customHeight="1">
      <c r="B8" s="11" t="s">
        <v>96</v>
      </c>
      <c r="C8" s="11">
        <v>503</v>
      </c>
      <c r="D8" s="11">
        <v>284</v>
      </c>
      <c r="E8" s="11">
        <v>217</v>
      </c>
      <c r="F8" s="11"/>
      <c r="G8" s="11">
        <v>75</v>
      </c>
      <c r="H8" s="11">
        <v>84</v>
      </c>
      <c r="I8" s="11">
        <v>94</v>
      </c>
      <c r="J8" s="11">
        <v>83</v>
      </c>
      <c r="K8" s="11">
        <v>50</v>
      </c>
      <c r="L8" s="11">
        <v>117</v>
      </c>
      <c r="M8" s="11"/>
      <c r="N8" s="11">
        <v>133</v>
      </c>
      <c r="O8" s="11">
        <v>130</v>
      </c>
      <c r="P8" s="11">
        <v>117</v>
      </c>
      <c r="Q8" s="11">
        <v>118</v>
      </c>
      <c r="R8" s="11"/>
      <c r="S8" s="11">
        <v>55</v>
      </c>
      <c r="T8" s="11">
        <v>61</v>
      </c>
      <c r="U8" s="11">
        <v>40</v>
      </c>
      <c r="V8" s="11">
        <v>42</v>
      </c>
      <c r="W8" s="11">
        <v>35</v>
      </c>
      <c r="X8" s="11">
        <v>43</v>
      </c>
      <c r="Y8" s="11">
        <v>39</v>
      </c>
      <c r="Z8" s="11">
        <v>21</v>
      </c>
      <c r="AA8" s="11">
        <v>63</v>
      </c>
      <c r="AB8" s="11">
        <v>59</v>
      </c>
      <c r="AC8" s="11">
        <v>22</v>
      </c>
      <c r="AD8" s="11">
        <v>23</v>
      </c>
      <c r="AE8" s="11"/>
      <c r="AF8" s="11">
        <v>192</v>
      </c>
      <c r="AG8" s="11">
        <v>193</v>
      </c>
      <c r="AH8" s="11">
        <v>72</v>
      </c>
      <c r="AI8" s="11"/>
      <c r="AJ8" s="11">
        <v>118</v>
      </c>
      <c r="AK8" s="11">
        <v>200</v>
      </c>
      <c r="AL8" s="11">
        <v>33</v>
      </c>
      <c r="AM8" s="11"/>
      <c r="AN8" s="11">
        <v>116</v>
      </c>
      <c r="AO8" s="11">
        <v>112</v>
      </c>
      <c r="AP8" s="11">
        <v>133</v>
      </c>
      <c r="AQ8" s="11">
        <v>58</v>
      </c>
      <c r="AR8" s="11">
        <v>14</v>
      </c>
    </row>
    <row r="9" spans="2:44">
      <c r="B9" s="15" t="s">
        <v>303</v>
      </c>
      <c r="C9" s="14">
        <v>0.54442409956819404</v>
      </c>
      <c r="D9" s="14">
        <v>0.53922015461949102</v>
      </c>
      <c r="E9" s="14">
        <v>0.55189022373910301</v>
      </c>
      <c r="F9" s="14"/>
      <c r="G9" s="14">
        <v>0.56015440085111501</v>
      </c>
      <c r="H9" s="14">
        <v>0.48738953027450299</v>
      </c>
      <c r="I9" s="14">
        <v>0.53744515738825305</v>
      </c>
      <c r="J9" s="14">
        <v>0.55064790413813602</v>
      </c>
      <c r="K9" s="14">
        <v>0.60215827896433904</v>
      </c>
      <c r="L9" s="14">
        <v>0.55181051079382903</v>
      </c>
      <c r="M9" s="14"/>
      <c r="N9" s="14">
        <v>0.55172757663919703</v>
      </c>
      <c r="O9" s="14">
        <v>0.69743608183841999</v>
      </c>
      <c r="P9" s="14">
        <v>0.44307844180695</v>
      </c>
      <c r="Q9" s="14">
        <v>0.44838500934092101</v>
      </c>
      <c r="R9" s="14"/>
      <c r="S9" s="14">
        <v>0.67181984282069895</v>
      </c>
      <c r="T9" s="14">
        <v>0.396335608541449</v>
      </c>
      <c r="U9" s="14">
        <v>0.51303775694695897</v>
      </c>
      <c r="V9" s="14">
        <v>0.52926011870674095</v>
      </c>
      <c r="W9" s="14">
        <v>0.45331419904943798</v>
      </c>
      <c r="X9" s="14">
        <v>0.56839832389715705</v>
      </c>
      <c r="Y9" s="14">
        <v>0.42277327802827303</v>
      </c>
      <c r="Z9" s="14">
        <v>0.57220596082671304</v>
      </c>
      <c r="AA9" s="14">
        <v>0.50510893514753696</v>
      </c>
      <c r="AB9" s="14">
        <v>0.73530627061293197</v>
      </c>
      <c r="AC9" s="14">
        <v>0.57132258130520597</v>
      </c>
      <c r="AD9" s="14">
        <v>0.58482122912206702</v>
      </c>
      <c r="AE9" s="14"/>
      <c r="AF9" s="14">
        <v>0.53710675737222502</v>
      </c>
      <c r="AG9" s="14">
        <v>0.57441812142819804</v>
      </c>
      <c r="AH9" s="14">
        <v>0.49102063775143501</v>
      </c>
      <c r="AI9" s="14"/>
      <c r="AJ9" s="14">
        <v>0.51900930177194604</v>
      </c>
      <c r="AK9" s="14">
        <v>0.54270849873988303</v>
      </c>
      <c r="AL9" s="14">
        <v>0.72658265418935197</v>
      </c>
      <c r="AM9" s="14"/>
      <c r="AN9" s="14">
        <v>0.53044436436697096</v>
      </c>
      <c r="AO9" s="14">
        <v>0.54949294612636901</v>
      </c>
      <c r="AP9" s="14">
        <v>0.56016132230480498</v>
      </c>
      <c r="AQ9" s="14">
        <v>0.56210443997525095</v>
      </c>
      <c r="AR9" s="14">
        <v>0.70547826208020703</v>
      </c>
    </row>
    <row r="10" spans="2:44">
      <c r="B10" s="15" t="s">
        <v>301</v>
      </c>
      <c r="C10" s="14">
        <v>0.47638883511200603</v>
      </c>
      <c r="D10" s="14">
        <v>0.48879134413307501</v>
      </c>
      <c r="E10" s="14">
        <v>0.46025415696337402</v>
      </c>
      <c r="F10" s="14"/>
      <c r="G10" s="14">
        <v>0.35524836585798197</v>
      </c>
      <c r="H10" s="14">
        <v>0.47097541633137002</v>
      </c>
      <c r="I10" s="14">
        <v>0.42521723922787502</v>
      </c>
      <c r="J10" s="14">
        <v>0.52836040160529296</v>
      </c>
      <c r="K10" s="14">
        <v>0.54309174561926898</v>
      </c>
      <c r="L10" s="14">
        <v>0.53328700782307603</v>
      </c>
      <c r="M10" s="14"/>
      <c r="N10" s="14">
        <v>0.54159025399479699</v>
      </c>
      <c r="O10" s="14">
        <v>0.449998030495042</v>
      </c>
      <c r="P10" s="14">
        <v>0.44363448029026298</v>
      </c>
      <c r="Q10" s="14">
        <v>0.451202190317324</v>
      </c>
      <c r="R10" s="14"/>
      <c r="S10" s="14">
        <v>0.54203750772187698</v>
      </c>
      <c r="T10" s="14">
        <v>0.43929514264326502</v>
      </c>
      <c r="U10" s="14">
        <v>0.53328122429124303</v>
      </c>
      <c r="V10" s="14">
        <v>0.436674931504826</v>
      </c>
      <c r="W10" s="14">
        <v>0.52302710347701498</v>
      </c>
      <c r="X10" s="14">
        <v>0.442544668126925</v>
      </c>
      <c r="Y10" s="14">
        <v>0.48439387700367098</v>
      </c>
      <c r="Z10" s="14">
        <v>0.45320765303265897</v>
      </c>
      <c r="AA10" s="14">
        <v>0.48605616116815298</v>
      </c>
      <c r="AB10" s="14">
        <v>0.54341082641671401</v>
      </c>
      <c r="AC10" s="14">
        <v>0.41053637565419299</v>
      </c>
      <c r="AD10" s="14">
        <v>0.254590262092176</v>
      </c>
      <c r="AE10" s="14"/>
      <c r="AF10" s="14">
        <v>0.49382551117889001</v>
      </c>
      <c r="AG10" s="14">
        <v>0.47815196909603602</v>
      </c>
      <c r="AH10" s="14">
        <v>0.45724121192892703</v>
      </c>
      <c r="AI10" s="14"/>
      <c r="AJ10" s="14">
        <v>0.44722324467518698</v>
      </c>
      <c r="AK10" s="14">
        <v>0.490788113878182</v>
      </c>
      <c r="AL10" s="14">
        <v>0.52292067244603502</v>
      </c>
      <c r="AM10" s="14"/>
      <c r="AN10" s="14">
        <v>0.51709254958695405</v>
      </c>
      <c r="AO10" s="14">
        <v>0.40253633122219501</v>
      </c>
      <c r="AP10" s="14">
        <v>0.49206412063427002</v>
      </c>
      <c r="AQ10" s="14">
        <v>0.48254306963983701</v>
      </c>
      <c r="AR10" s="14">
        <v>0.57331031673556898</v>
      </c>
    </row>
    <row r="11" spans="2:44">
      <c r="B11" s="15" t="s">
        <v>306</v>
      </c>
      <c r="C11" s="14">
        <v>0.40476612695290598</v>
      </c>
      <c r="D11" s="14">
        <v>0.39743147136943702</v>
      </c>
      <c r="E11" s="14">
        <v>0.40890345420485003</v>
      </c>
      <c r="F11" s="14"/>
      <c r="G11" s="14">
        <v>0.469230498504495</v>
      </c>
      <c r="H11" s="14">
        <v>0.435675312752206</v>
      </c>
      <c r="I11" s="14">
        <v>0.42153726641655598</v>
      </c>
      <c r="J11" s="14">
        <v>0.44171272103023002</v>
      </c>
      <c r="K11" s="14">
        <v>0.37449396124874901</v>
      </c>
      <c r="L11" s="14">
        <v>0.31498263975409402</v>
      </c>
      <c r="M11" s="14"/>
      <c r="N11" s="14">
        <v>0.35284650158397302</v>
      </c>
      <c r="O11" s="14">
        <v>0.46997226049603302</v>
      </c>
      <c r="P11" s="14">
        <v>0.408247344350949</v>
      </c>
      <c r="Q11" s="14">
        <v>0.37848522965488202</v>
      </c>
      <c r="R11" s="14"/>
      <c r="S11" s="14">
        <v>0.56259985194833395</v>
      </c>
      <c r="T11" s="14">
        <v>0.36663807194855902</v>
      </c>
      <c r="U11" s="14">
        <v>0.43415563357388798</v>
      </c>
      <c r="V11" s="14">
        <v>0.40449493156413502</v>
      </c>
      <c r="W11" s="14">
        <v>0.41602177755201097</v>
      </c>
      <c r="X11" s="14">
        <v>0.40720665691916302</v>
      </c>
      <c r="Y11" s="14">
        <v>0.356223080756643</v>
      </c>
      <c r="Z11" s="14">
        <v>0.57133452724587397</v>
      </c>
      <c r="AA11" s="14">
        <v>0.32867857123879002</v>
      </c>
      <c r="AB11" s="14">
        <v>0.34629656625869898</v>
      </c>
      <c r="AC11" s="14">
        <v>0.39645594530337502</v>
      </c>
      <c r="AD11" s="14">
        <v>0.35113765907067801</v>
      </c>
      <c r="AE11" s="14"/>
      <c r="AF11" s="14">
        <v>0.38747393054145401</v>
      </c>
      <c r="AG11" s="14">
        <v>0.37119618612829502</v>
      </c>
      <c r="AH11" s="14">
        <v>0.43775044692802501</v>
      </c>
      <c r="AI11" s="14"/>
      <c r="AJ11" s="14">
        <v>0.39658703727047601</v>
      </c>
      <c r="AK11" s="14">
        <v>0.38894976841772799</v>
      </c>
      <c r="AL11" s="14">
        <v>0.44039147059663503</v>
      </c>
      <c r="AM11" s="14"/>
      <c r="AN11" s="14">
        <v>0.314773176022214</v>
      </c>
      <c r="AO11" s="14">
        <v>0.43054135151064798</v>
      </c>
      <c r="AP11" s="14">
        <v>0.45035229092147899</v>
      </c>
      <c r="AQ11" s="14">
        <v>0.38933083397270202</v>
      </c>
      <c r="AR11" s="14">
        <v>0.39424001767157502</v>
      </c>
    </row>
    <row r="12" spans="2:44">
      <c r="B12" s="15" t="s">
        <v>300</v>
      </c>
      <c r="C12" s="14">
        <v>0.35844943640271598</v>
      </c>
      <c r="D12" s="14">
        <v>0.374070456851749</v>
      </c>
      <c r="E12" s="14">
        <v>0.341334634962011</v>
      </c>
      <c r="F12" s="14"/>
      <c r="G12" s="14">
        <v>0.26480085562074901</v>
      </c>
      <c r="H12" s="14">
        <v>0.37689898734444799</v>
      </c>
      <c r="I12" s="14">
        <v>0.35252602922272502</v>
      </c>
      <c r="J12" s="14">
        <v>0.29887351146160501</v>
      </c>
      <c r="K12" s="14">
        <v>0.49142596196633698</v>
      </c>
      <c r="L12" s="14">
        <v>0.39479431128992198</v>
      </c>
      <c r="M12" s="14"/>
      <c r="N12" s="14">
        <v>0.36287594922590799</v>
      </c>
      <c r="O12" s="14">
        <v>0.33529448958792102</v>
      </c>
      <c r="P12" s="14">
        <v>0.38899700049706798</v>
      </c>
      <c r="Q12" s="14">
        <v>0.34544411630702598</v>
      </c>
      <c r="R12" s="14"/>
      <c r="S12" s="14">
        <v>0.54422308232397898</v>
      </c>
      <c r="T12" s="14">
        <v>0.37343784625663601</v>
      </c>
      <c r="U12" s="14">
        <v>0.24065450885477599</v>
      </c>
      <c r="V12" s="14">
        <v>0.42357098236578</v>
      </c>
      <c r="W12" s="14">
        <v>0.39329698715206501</v>
      </c>
      <c r="X12" s="14">
        <v>0.262328983470972</v>
      </c>
      <c r="Y12" s="14">
        <v>0.44354783800734598</v>
      </c>
      <c r="Z12" s="14">
        <v>0.38865018614359098</v>
      </c>
      <c r="AA12" s="14">
        <v>0.28883432768226402</v>
      </c>
      <c r="AB12" s="14">
        <v>0.32127035545840499</v>
      </c>
      <c r="AC12" s="14">
        <v>0.226359686679308</v>
      </c>
      <c r="AD12" s="14">
        <v>0.32559922260365698</v>
      </c>
      <c r="AE12" s="14"/>
      <c r="AF12" s="14">
        <v>0.37359913857865801</v>
      </c>
      <c r="AG12" s="14">
        <v>0.35041562277041999</v>
      </c>
      <c r="AH12" s="14">
        <v>0.41758038918564799</v>
      </c>
      <c r="AI12" s="14"/>
      <c r="AJ12" s="14">
        <v>0.40847101906993699</v>
      </c>
      <c r="AK12" s="14">
        <v>0.351879944889263</v>
      </c>
      <c r="AL12" s="14">
        <v>0.33860154754947402</v>
      </c>
      <c r="AM12" s="14"/>
      <c r="AN12" s="14">
        <v>0.33201281234795998</v>
      </c>
      <c r="AO12" s="14">
        <v>0.38937524716806998</v>
      </c>
      <c r="AP12" s="14">
        <v>0.33795136779208002</v>
      </c>
      <c r="AQ12" s="14">
        <v>0.38344010818778501</v>
      </c>
      <c r="AR12" s="14">
        <v>0.36363284248747202</v>
      </c>
    </row>
    <row r="13" spans="2:44" ht="43.5">
      <c r="B13" s="15" t="s">
        <v>302</v>
      </c>
      <c r="C13" s="14">
        <v>0.29506611943621902</v>
      </c>
      <c r="D13" s="14">
        <v>0.31375511686356899</v>
      </c>
      <c r="E13" s="14">
        <v>0.269070632866376</v>
      </c>
      <c r="F13" s="14"/>
      <c r="G13" s="14">
        <v>0.30377818048307198</v>
      </c>
      <c r="H13" s="14">
        <v>0.255637679429153</v>
      </c>
      <c r="I13" s="14">
        <v>0.25196490636583102</v>
      </c>
      <c r="J13" s="14">
        <v>0.21541535626903599</v>
      </c>
      <c r="K13" s="14">
        <v>0.31418971052432898</v>
      </c>
      <c r="L13" s="14">
        <v>0.40027032923997202</v>
      </c>
      <c r="M13" s="14"/>
      <c r="N13" s="14">
        <v>0.30119272173859701</v>
      </c>
      <c r="O13" s="14">
        <v>0.342299430393809</v>
      </c>
      <c r="P13" s="14">
        <v>0.20416356307654501</v>
      </c>
      <c r="Q13" s="14">
        <v>0.303777490748877</v>
      </c>
      <c r="R13" s="14"/>
      <c r="S13" s="14">
        <v>0.33468755828842101</v>
      </c>
      <c r="T13" s="14">
        <v>0.36099816132099199</v>
      </c>
      <c r="U13" s="14">
        <v>0.141777790650393</v>
      </c>
      <c r="V13" s="14">
        <v>0.25762709975640402</v>
      </c>
      <c r="W13" s="14">
        <v>0.42326889827923198</v>
      </c>
      <c r="X13" s="14">
        <v>0.23531469942621999</v>
      </c>
      <c r="Y13" s="14">
        <v>0.28056423553552901</v>
      </c>
      <c r="Z13" s="14">
        <v>0.376150883788817</v>
      </c>
      <c r="AA13" s="14">
        <v>0.32772933513897201</v>
      </c>
      <c r="AB13" s="14">
        <v>0.30664333849671699</v>
      </c>
      <c r="AC13" s="14">
        <v>0.22349751418782501</v>
      </c>
      <c r="AD13" s="14">
        <v>0.17401941265662699</v>
      </c>
      <c r="AE13" s="14"/>
      <c r="AF13" s="14">
        <v>0.29108386738838399</v>
      </c>
      <c r="AG13" s="14">
        <v>0.29067238785957999</v>
      </c>
      <c r="AH13" s="14">
        <v>0.28672121129864298</v>
      </c>
      <c r="AI13" s="14"/>
      <c r="AJ13" s="14">
        <v>0.347675000838989</v>
      </c>
      <c r="AK13" s="14">
        <v>0.30066902936024398</v>
      </c>
      <c r="AL13" s="14">
        <v>0.235022484227945</v>
      </c>
      <c r="AM13" s="14"/>
      <c r="AN13" s="14">
        <v>0.30315462029295998</v>
      </c>
      <c r="AO13" s="14">
        <v>0.24179256856887699</v>
      </c>
      <c r="AP13" s="14">
        <v>0.29656338840040702</v>
      </c>
      <c r="AQ13" s="14">
        <v>0.23655808513924101</v>
      </c>
      <c r="AR13" s="14">
        <v>0.425375518009035</v>
      </c>
    </row>
    <row r="14" spans="2:44">
      <c r="B14" s="15" t="s">
        <v>304</v>
      </c>
      <c r="C14" s="14">
        <v>0.29158751808154199</v>
      </c>
      <c r="D14" s="14">
        <v>0.30085715647847799</v>
      </c>
      <c r="E14" s="14">
        <v>0.28215179799253598</v>
      </c>
      <c r="F14" s="14"/>
      <c r="G14" s="14">
        <v>0.32772523169827</v>
      </c>
      <c r="H14" s="14">
        <v>0.38891255636901001</v>
      </c>
      <c r="I14" s="14">
        <v>0.24115090803539699</v>
      </c>
      <c r="J14" s="14">
        <v>0.25919619315768799</v>
      </c>
      <c r="K14" s="14">
        <v>0.29144278813528102</v>
      </c>
      <c r="L14" s="14">
        <v>0.26203764336268998</v>
      </c>
      <c r="M14" s="14"/>
      <c r="N14" s="14">
        <v>0.272766280419939</v>
      </c>
      <c r="O14" s="14">
        <v>0.33667645555474901</v>
      </c>
      <c r="P14" s="14">
        <v>0.219041791911118</v>
      </c>
      <c r="Q14" s="14">
        <v>0.32420539182222302</v>
      </c>
      <c r="R14" s="14"/>
      <c r="S14" s="14">
        <v>0.37752726736042802</v>
      </c>
      <c r="T14" s="14">
        <v>0.27745994775539701</v>
      </c>
      <c r="U14" s="14">
        <v>0.104381909184612</v>
      </c>
      <c r="V14" s="14">
        <v>0.33906015083221602</v>
      </c>
      <c r="W14" s="14">
        <v>0.29475244494059499</v>
      </c>
      <c r="X14" s="14">
        <v>0.31636617775936998</v>
      </c>
      <c r="Y14" s="14">
        <v>0.31867416996655501</v>
      </c>
      <c r="Z14" s="14">
        <v>0.34979273462229798</v>
      </c>
      <c r="AA14" s="14">
        <v>0.286150690545598</v>
      </c>
      <c r="AB14" s="14">
        <v>0.33737364474911102</v>
      </c>
      <c r="AC14" s="14">
        <v>0.17599991500392301</v>
      </c>
      <c r="AD14" s="14">
        <v>0.21787487455624199</v>
      </c>
      <c r="AE14" s="14"/>
      <c r="AF14" s="14">
        <v>0.29384035156528299</v>
      </c>
      <c r="AG14" s="14">
        <v>0.28567830206454498</v>
      </c>
      <c r="AH14" s="14">
        <v>0.29302036035192502</v>
      </c>
      <c r="AI14" s="14"/>
      <c r="AJ14" s="14">
        <v>0.29682553557848101</v>
      </c>
      <c r="AK14" s="14">
        <v>0.30395243378704101</v>
      </c>
      <c r="AL14" s="14">
        <v>0.25133465909422897</v>
      </c>
      <c r="AM14" s="14"/>
      <c r="AN14" s="14">
        <v>0.22361975990099101</v>
      </c>
      <c r="AO14" s="14">
        <v>0.31067243668174799</v>
      </c>
      <c r="AP14" s="14">
        <v>0.33017583429576602</v>
      </c>
      <c r="AQ14" s="14">
        <v>0.31600238143275799</v>
      </c>
      <c r="AR14" s="14">
        <v>0.301105368078527</v>
      </c>
    </row>
    <row r="15" spans="2:44">
      <c r="B15" s="15" t="s">
        <v>305</v>
      </c>
      <c r="C15" s="14">
        <v>0.23353192706012299</v>
      </c>
      <c r="D15" s="14">
        <v>0.25409585632118598</v>
      </c>
      <c r="E15" s="14">
        <v>0.208825016622116</v>
      </c>
      <c r="F15" s="14"/>
      <c r="G15" s="14">
        <v>0.17676354287170201</v>
      </c>
      <c r="H15" s="14">
        <v>0.18390948588900199</v>
      </c>
      <c r="I15" s="14">
        <v>0.23387214683559601</v>
      </c>
      <c r="J15" s="14">
        <v>0.24774909726605701</v>
      </c>
      <c r="K15" s="14">
        <v>0.31666071713611899</v>
      </c>
      <c r="L15" s="14">
        <v>0.25945908909690202</v>
      </c>
      <c r="M15" s="14"/>
      <c r="N15" s="14">
        <v>0.246291469189589</v>
      </c>
      <c r="O15" s="14">
        <v>0.20532443723648</v>
      </c>
      <c r="P15" s="14">
        <v>0.18882534599522599</v>
      </c>
      <c r="Q15" s="14">
        <v>0.282607465321705</v>
      </c>
      <c r="R15" s="14"/>
      <c r="S15" s="14">
        <v>0.24520827204032999</v>
      </c>
      <c r="T15" s="14">
        <v>0.25999762958189998</v>
      </c>
      <c r="U15" s="14">
        <v>0.13404803849420299</v>
      </c>
      <c r="V15" s="14">
        <v>0.18760955300924301</v>
      </c>
      <c r="W15" s="14">
        <v>0.237890697719078</v>
      </c>
      <c r="X15" s="14">
        <v>0.29244527827816302</v>
      </c>
      <c r="Y15" s="14">
        <v>0.25464357296302498</v>
      </c>
      <c r="Z15" s="14">
        <v>0.24093130935934801</v>
      </c>
      <c r="AA15" s="14">
        <v>0.24171573087075701</v>
      </c>
      <c r="AB15" s="14">
        <v>0.224167780135338</v>
      </c>
      <c r="AC15" s="14">
        <v>0.29371140936761198</v>
      </c>
      <c r="AD15" s="14">
        <v>0.177393400360977</v>
      </c>
      <c r="AE15" s="14"/>
      <c r="AF15" s="14">
        <v>0.25398205581299499</v>
      </c>
      <c r="AG15" s="14">
        <v>0.218959201510385</v>
      </c>
      <c r="AH15" s="14">
        <v>0.22834432281035699</v>
      </c>
      <c r="AI15" s="14"/>
      <c r="AJ15" s="14">
        <v>0.25406501459011799</v>
      </c>
      <c r="AK15" s="14">
        <v>0.25090081669124598</v>
      </c>
      <c r="AL15" s="14">
        <v>0.26026194477587</v>
      </c>
      <c r="AM15" s="14"/>
      <c r="AN15" s="14">
        <v>0.28442030691401998</v>
      </c>
      <c r="AO15" s="14">
        <v>0.21773777294461899</v>
      </c>
      <c r="AP15" s="14">
        <v>0.202312824872766</v>
      </c>
      <c r="AQ15" s="14">
        <v>0.20444846066121999</v>
      </c>
      <c r="AR15" s="14">
        <v>0.255100555909204</v>
      </c>
    </row>
    <row r="16" spans="2:44">
      <c r="B16" s="15" t="s">
        <v>307</v>
      </c>
      <c r="C16" s="14">
        <v>0.176701398228156</v>
      </c>
      <c r="D16" s="14">
        <v>0.193360626225723</v>
      </c>
      <c r="E16" s="14">
        <v>0.15657182929240901</v>
      </c>
      <c r="F16" s="14"/>
      <c r="G16" s="14">
        <v>0.19874742268301801</v>
      </c>
      <c r="H16" s="14">
        <v>0.20049380336799799</v>
      </c>
      <c r="I16" s="14">
        <v>0.22307029792260399</v>
      </c>
      <c r="J16" s="14">
        <v>0.15237188874417501</v>
      </c>
      <c r="K16" s="14">
        <v>0.15109053791864899</v>
      </c>
      <c r="L16" s="14">
        <v>0.136570814152044</v>
      </c>
      <c r="M16" s="14"/>
      <c r="N16" s="14">
        <v>0.19764161595482199</v>
      </c>
      <c r="O16" s="14">
        <v>0.15609353484601499</v>
      </c>
      <c r="P16" s="14">
        <v>0.12268590601853301</v>
      </c>
      <c r="Q16" s="14">
        <v>0.23039147360811901</v>
      </c>
      <c r="R16" s="14"/>
      <c r="S16" s="14">
        <v>0.238604092654812</v>
      </c>
      <c r="T16" s="14">
        <v>0.13886915044123799</v>
      </c>
      <c r="U16" s="14">
        <v>6.0468788770269601E-2</v>
      </c>
      <c r="V16" s="14">
        <v>0.210229147988547</v>
      </c>
      <c r="W16" s="14">
        <v>0.191355373921544</v>
      </c>
      <c r="X16" s="14">
        <v>0.144210302848996</v>
      </c>
      <c r="Y16" s="14">
        <v>0.18890359055498901</v>
      </c>
      <c r="Z16" s="14">
        <v>0.347646686479961</v>
      </c>
      <c r="AA16" s="14">
        <v>0.200586668054787</v>
      </c>
      <c r="AB16" s="14">
        <v>0.185907246372293</v>
      </c>
      <c r="AC16" s="14">
        <v>0.17493986391685501</v>
      </c>
      <c r="AD16" s="14">
        <v>3.9981367196632901E-2</v>
      </c>
      <c r="AE16" s="14"/>
      <c r="AF16" s="14">
        <v>0.16473894305499101</v>
      </c>
      <c r="AG16" s="14">
        <v>0.19333565222569801</v>
      </c>
      <c r="AH16" s="14">
        <v>0.19912470693118201</v>
      </c>
      <c r="AI16" s="14"/>
      <c r="AJ16" s="14">
        <v>0.15541371171466001</v>
      </c>
      <c r="AK16" s="14">
        <v>0.18111389584405599</v>
      </c>
      <c r="AL16" s="14">
        <v>0.30878080890341397</v>
      </c>
      <c r="AM16" s="14"/>
      <c r="AN16" s="14">
        <v>0.15416619228524001</v>
      </c>
      <c r="AO16" s="14">
        <v>0.18182176435036099</v>
      </c>
      <c r="AP16" s="14">
        <v>0.16523403035393799</v>
      </c>
      <c r="AQ16" s="14">
        <v>0.20585247787709701</v>
      </c>
      <c r="AR16" s="14">
        <v>0.177294310287754</v>
      </c>
    </row>
    <row r="17" spans="2:44" ht="29.1">
      <c r="B17" s="15" t="s">
        <v>308</v>
      </c>
      <c r="C17" s="23">
        <v>0.1255889525229</v>
      </c>
      <c r="D17" s="23">
        <v>0.133323886823566</v>
      </c>
      <c r="E17" s="23">
        <v>0.11664038924447601</v>
      </c>
      <c r="F17" s="23"/>
      <c r="G17" s="23">
        <v>0.154729168224676</v>
      </c>
      <c r="H17" s="23">
        <v>0.180230447883692</v>
      </c>
      <c r="I17" s="23">
        <v>0.16815925450226801</v>
      </c>
      <c r="J17" s="23">
        <v>8.0703007156610204E-2</v>
      </c>
      <c r="K17" s="23">
        <v>6.3798460491332504E-2</v>
      </c>
      <c r="L17" s="23">
        <v>9.1818121171698699E-2</v>
      </c>
      <c r="M17" s="23"/>
      <c r="N17" s="23">
        <v>0.13731032956636399</v>
      </c>
      <c r="O17" s="23">
        <v>9.3254731217794207E-2</v>
      </c>
      <c r="P17" s="23">
        <v>0.15063599984365</v>
      </c>
      <c r="Q17" s="23">
        <v>0.12864580021300401</v>
      </c>
      <c r="R17" s="23"/>
      <c r="S17" s="23">
        <v>0.195145371601217</v>
      </c>
      <c r="T17" s="23">
        <v>0.11337010606419599</v>
      </c>
      <c r="U17" s="23">
        <v>0.16861655580688101</v>
      </c>
      <c r="V17" s="23">
        <v>5.7484981718681299E-2</v>
      </c>
      <c r="W17" s="23">
        <v>0.28142571632774399</v>
      </c>
      <c r="X17" s="23">
        <v>0.109865839648892</v>
      </c>
      <c r="Y17" s="23">
        <v>7.6433637815500499E-2</v>
      </c>
      <c r="Z17" s="23">
        <v>0.15781131819424801</v>
      </c>
      <c r="AA17" s="23">
        <v>8.4620765404561898E-2</v>
      </c>
      <c r="AB17" s="23">
        <v>0.112352975537043</v>
      </c>
      <c r="AC17" s="23">
        <v>5.1109399534054703E-2</v>
      </c>
      <c r="AD17" s="23">
        <v>0.105706061753971</v>
      </c>
      <c r="AE17" s="23"/>
      <c r="AF17" s="23">
        <v>0.113817210603884</v>
      </c>
      <c r="AG17" s="23">
        <v>0.11791674058830801</v>
      </c>
      <c r="AH17" s="23">
        <v>0.16156416302149201</v>
      </c>
      <c r="AI17" s="23"/>
      <c r="AJ17" s="23">
        <v>0.16627236015872501</v>
      </c>
      <c r="AK17" s="23">
        <v>0.12578447137219601</v>
      </c>
      <c r="AL17" s="23">
        <v>0.121577517539985</v>
      </c>
      <c r="AM17" s="23"/>
      <c r="AN17" s="23">
        <v>9.0219971163617504E-2</v>
      </c>
      <c r="AO17" s="23">
        <v>0.134235802789055</v>
      </c>
      <c r="AP17" s="23">
        <v>0.13380610383192701</v>
      </c>
      <c r="AQ17" s="23">
        <v>0.16174815273978599</v>
      </c>
      <c r="AR17" s="23">
        <v>0.14970042023972899</v>
      </c>
    </row>
    <row r="18" spans="2:44">
      <c r="B18" s="16" t="s">
        <v>33</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246</v>
      </c>
      <c r="D7" s="10">
        <v>120</v>
      </c>
      <c r="E7" s="10">
        <v>125</v>
      </c>
      <c r="F7" s="10"/>
      <c r="G7" s="10">
        <v>20</v>
      </c>
      <c r="H7" s="10">
        <v>49</v>
      </c>
      <c r="I7" s="10">
        <v>48</v>
      </c>
      <c r="J7" s="10">
        <v>40</v>
      </c>
      <c r="K7" s="10">
        <v>35</v>
      </c>
      <c r="L7" s="10">
        <v>54</v>
      </c>
      <c r="M7" s="10"/>
      <c r="N7" s="10">
        <v>58</v>
      </c>
      <c r="O7" s="10">
        <v>49</v>
      </c>
      <c r="P7" s="10">
        <v>63</v>
      </c>
      <c r="Q7" s="10">
        <v>76</v>
      </c>
      <c r="R7" s="10"/>
      <c r="S7" s="10">
        <v>29</v>
      </c>
      <c r="T7" s="10">
        <v>37</v>
      </c>
      <c r="U7" s="10">
        <v>18</v>
      </c>
      <c r="V7" s="10">
        <v>17</v>
      </c>
      <c r="W7" s="10">
        <v>15</v>
      </c>
      <c r="X7" s="10">
        <v>19</v>
      </c>
      <c r="Y7" s="10">
        <v>26</v>
      </c>
      <c r="Z7" s="10">
        <v>9</v>
      </c>
      <c r="AA7" s="10">
        <v>31</v>
      </c>
      <c r="AB7" s="10">
        <v>32</v>
      </c>
      <c r="AC7" s="10">
        <v>7</v>
      </c>
      <c r="AD7" s="10">
        <v>6</v>
      </c>
      <c r="AE7" s="10"/>
      <c r="AF7" s="10">
        <v>105</v>
      </c>
      <c r="AG7" s="10">
        <v>93</v>
      </c>
      <c r="AH7" s="10">
        <v>35</v>
      </c>
      <c r="AI7" s="10"/>
      <c r="AJ7" s="10">
        <v>47</v>
      </c>
      <c r="AK7" s="10">
        <v>103</v>
      </c>
      <c r="AL7" s="10">
        <v>18</v>
      </c>
      <c r="AM7" s="10"/>
      <c r="AN7" s="10">
        <v>53</v>
      </c>
      <c r="AO7" s="10">
        <v>50</v>
      </c>
      <c r="AP7" s="10">
        <v>69</v>
      </c>
      <c r="AQ7" s="10">
        <v>27</v>
      </c>
      <c r="AR7" s="10">
        <v>6</v>
      </c>
    </row>
    <row r="8" spans="2:44" ht="30" customHeight="1">
      <c r="B8" s="11" t="s">
        <v>96</v>
      </c>
      <c r="C8" s="11">
        <v>252</v>
      </c>
      <c r="D8" s="11">
        <v>131</v>
      </c>
      <c r="E8" s="11">
        <v>120</v>
      </c>
      <c r="F8" s="11"/>
      <c r="G8" s="11">
        <v>23</v>
      </c>
      <c r="H8" s="11">
        <v>51</v>
      </c>
      <c r="I8" s="11">
        <v>58</v>
      </c>
      <c r="J8" s="11">
        <v>40</v>
      </c>
      <c r="K8" s="11">
        <v>30</v>
      </c>
      <c r="L8" s="11">
        <v>51</v>
      </c>
      <c r="M8" s="11"/>
      <c r="N8" s="11">
        <v>65</v>
      </c>
      <c r="O8" s="11">
        <v>47</v>
      </c>
      <c r="P8" s="11">
        <v>66</v>
      </c>
      <c r="Q8" s="11">
        <v>75</v>
      </c>
      <c r="R8" s="11"/>
      <c r="S8" s="11">
        <v>35</v>
      </c>
      <c r="T8" s="11">
        <v>35</v>
      </c>
      <c r="U8" s="11">
        <v>18</v>
      </c>
      <c r="V8" s="11">
        <v>18</v>
      </c>
      <c r="W8" s="11">
        <v>14</v>
      </c>
      <c r="X8" s="11">
        <v>20</v>
      </c>
      <c r="Y8" s="11">
        <v>25</v>
      </c>
      <c r="Z8" s="11">
        <v>9</v>
      </c>
      <c r="AA8" s="11">
        <v>30</v>
      </c>
      <c r="AB8" s="11">
        <v>34</v>
      </c>
      <c r="AC8" s="11">
        <v>7</v>
      </c>
      <c r="AD8" s="11">
        <v>8</v>
      </c>
      <c r="AE8" s="11"/>
      <c r="AF8" s="11">
        <v>101</v>
      </c>
      <c r="AG8" s="11">
        <v>99</v>
      </c>
      <c r="AH8" s="11">
        <v>38</v>
      </c>
      <c r="AI8" s="11"/>
      <c r="AJ8" s="11">
        <v>46</v>
      </c>
      <c r="AK8" s="11">
        <v>106</v>
      </c>
      <c r="AL8" s="11">
        <v>21</v>
      </c>
      <c r="AM8" s="11"/>
      <c r="AN8" s="11">
        <v>52</v>
      </c>
      <c r="AO8" s="11">
        <v>50</v>
      </c>
      <c r="AP8" s="11">
        <v>74</v>
      </c>
      <c r="AQ8" s="11">
        <v>29</v>
      </c>
      <c r="AR8" s="11">
        <v>7</v>
      </c>
    </row>
    <row r="9" spans="2:44">
      <c r="B9" s="15" t="s">
        <v>303</v>
      </c>
      <c r="C9" s="14">
        <v>0.53532540887098001</v>
      </c>
      <c r="D9" s="14">
        <v>0.58126642025889697</v>
      </c>
      <c r="E9" s="14">
        <v>0.48137797373409902</v>
      </c>
      <c r="F9" s="14"/>
      <c r="G9" s="14">
        <v>0.60631211247633798</v>
      </c>
      <c r="H9" s="14">
        <v>0.44746936025515099</v>
      </c>
      <c r="I9" s="14">
        <v>0.61366248011078905</v>
      </c>
      <c r="J9" s="14">
        <v>0.380510982060912</v>
      </c>
      <c r="K9" s="14">
        <v>0.57674770850147505</v>
      </c>
      <c r="L9" s="14">
        <v>0.598891117519049</v>
      </c>
      <c r="M9" s="14"/>
      <c r="N9" s="14">
        <v>0.59780662339058599</v>
      </c>
      <c r="O9" s="14">
        <v>0.56426533357578901</v>
      </c>
      <c r="P9" s="14">
        <v>0.487616896924493</v>
      </c>
      <c r="Q9" s="14">
        <v>0.50483543598229597</v>
      </c>
      <c r="R9" s="14"/>
      <c r="S9" s="14">
        <v>0.51066843169098597</v>
      </c>
      <c r="T9" s="14">
        <v>0.60554251702775996</v>
      </c>
      <c r="U9" s="14">
        <v>0.56730757900913598</v>
      </c>
      <c r="V9" s="14">
        <v>0.46148791402871497</v>
      </c>
      <c r="W9" s="14">
        <v>0.61537363383997301</v>
      </c>
      <c r="X9" s="14">
        <v>0.46166374603147298</v>
      </c>
      <c r="Y9" s="14">
        <v>0.56257440917964696</v>
      </c>
      <c r="Z9" s="14">
        <v>0.430590564505832</v>
      </c>
      <c r="AA9" s="14">
        <v>0.55412689980450602</v>
      </c>
      <c r="AB9" s="14">
        <v>0.52425342604618996</v>
      </c>
      <c r="AC9" s="14">
        <v>0.665631545346695</v>
      </c>
      <c r="AD9" s="14">
        <v>0.37193940667805098</v>
      </c>
      <c r="AE9" s="14"/>
      <c r="AF9" s="14">
        <v>0.50214541037538996</v>
      </c>
      <c r="AG9" s="14">
        <v>0.61358195237971902</v>
      </c>
      <c r="AH9" s="14">
        <v>0.45637498027312201</v>
      </c>
      <c r="AI9" s="14"/>
      <c r="AJ9" s="14">
        <v>0.61834962778643299</v>
      </c>
      <c r="AK9" s="14">
        <v>0.53798635911724002</v>
      </c>
      <c r="AL9" s="14">
        <v>0.52983872918548303</v>
      </c>
      <c r="AM9" s="14"/>
      <c r="AN9" s="14">
        <v>0.54499727250893104</v>
      </c>
      <c r="AO9" s="14">
        <v>0.56560196253626205</v>
      </c>
      <c r="AP9" s="14">
        <v>0.581642117640774</v>
      </c>
      <c r="AQ9" s="14">
        <v>0.25246938583876399</v>
      </c>
      <c r="AR9" s="14">
        <v>0.53320439274523601</v>
      </c>
    </row>
    <row r="10" spans="2:44">
      <c r="B10" s="15" t="s">
        <v>301</v>
      </c>
      <c r="C10" s="14">
        <v>0.42140118671082899</v>
      </c>
      <c r="D10" s="14">
        <v>0.41541483988413802</v>
      </c>
      <c r="E10" s="14">
        <v>0.423451633429765</v>
      </c>
      <c r="F10" s="14"/>
      <c r="G10" s="14">
        <v>0.52168926243798697</v>
      </c>
      <c r="H10" s="14">
        <v>0.28293499730261201</v>
      </c>
      <c r="I10" s="14">
        <v>0.37803209594651699</v>
      </c>
      <c r="J10" s="14">
        <v>0.38108616066591799</v>
      </c>
      <c r="K10" s="14">
        <v>0.491177205593261</v>
      </c>
      <c r="L10" s="14">
        <v>0.55392040947461896</v>
      </c>
      <c r="M10" s="14"/>
      <c r="N10" s="14">
        <v>0.42900477236635498</v>
      </c>
      <c r="O10" s="14">
        <v>0.41782795138934098</v>
      </c>
      <c r="P10" s="14">
        <v>0.41983174871419199</v>
      </c>
      <c r="Q10" s="14">
        <v>0.41842835902506198</v>
      </c>
      <c r="R10" s="14"/>
      <c r="S10" s="14">
        <v>0.30719670169920898</v>
      </c>
      <c r="T10" s="14">
        <v>0.57558218828538699</v>
      </c>
      <c r="U10" s="14">
        <v>0.205092448923509</v>
      </c>
      <c r="V10" s="14">
        <v>0.51434613360455095</v>
      </c>
      <c r="W10" s="14">
        <v>0.38297116194212</v>
      </c>
      <c r="X10" s="14">
        <v>0.268705441554483</v>
      </c>
      <c r="Y10" s="14">
        <v>0.426743412012065</v>
      </c>
      <c r="Z10" s="14">
        <v>0.52529345067648703</v>
      </c>
      <c r="AA10" s="14">
        <v>0.43828352887604299</v>
      </c>
      <c r="AB10" s="14">
        <v>0.54835124728033302</v>
      </c>
      <c r="AC10" s="14">
        <v>0.265429997082339</v>
      </c>
      <c r="AD10" s="14">
        <v>0.37456926120530398</v>
      </c>
      <c r="AE10" s="14"/>
      <c r="AF10" s="14">
        <v>0.42658988074689103</v>
      </c>
      <c r="AG10" s="14">
        <v>0.41034830516886101</v>
      </c>
      <c r="AH10" s="14">
        <v>0.47147604346892502</v>
      </c>
      <c r="AI10" s="14"/>
      <c r="AJ10" s="14">
        <v>0.56023456747378697</v>
      </c>
      <c r="AK10" s="14">
        <v>0.41242341132733301</v>
      </c>
      <c r="AL10" s="14">
        <v>0.40753490132061199</v>
      </c>
      <c r="AM10" s="14"/>
      <c r="AN10" s="14">
        <v>0.41272710446535499</v>
      </c>
      <c r="AO10" s="14">
        <v>0.42562324383093197</v>
      </c>
      <c r="AP10" s="14">
        <v>0.45457721854029598</v>
      </c>
      <c r="AQ10" s="14">
        <v>0.34979902540223201</v>
      </c>
      <c r="AR10" s="14">
        <v>0.331462284222584</v>
      </c>
    </row>
    <row r="11" spans="2:44">
      <c r="B11" s="15" t="s">
        <v>306</v>
      </c>
      <c r="C11" s="14">
        <v>0.37963405450821402</v>
      </c>
      <c r="D11" s="14">
        <v>0.40932087621983998</v>
      </c>
      <c r="E11" s="14">
        <v>0.34227987382929498</v>
      </c>
      <c r="F11" s="14"/>
      <c r="G11" s="14">
        <v>0.32043523298409599</v>
      </c>
      <c r="H11" s="14">
        <v>0.39144422855625399</v>
      </c>
      <c r="I11" s="14">
        <v>0.40983643229501798</v>
      </c>
      <c r="J11" s="14">
        <v>0.34804685066848301</v>
      </c>
      <c r="K11" s="14">
        <v>0.38661711164226897</v>
      </c>
      <c r="L11" s="14">
        <v>0.38059279579899202</v>
      </c>
      <c r="M11" s="14"/>
      <c r="N11" s="14">
        <v>0.37975357492543899</v>
      </c>
      <c r="O11" s="14">
        <v>0.46894076858563399</v>
      </c>
      <c r="P11" s="14">
        <v>0.31140029681613801</v>
      </c>
      <c r="Q11" s="14">
        <v>0.38330296168641598</v>
      </c>
      <c r="R11" s="14"/>
      <c r="S11" s="14">
        <v>0.35972044369091499</v>
      </c>
      <c r="T11" s="14">
        <v>0.47283425220540898</v>
      </c>
      <c r="U11" s="14">
        <v>0.31749170303227903</v>
      </c>
      <c r="V11" s="14">
        <v>0.53418877038576196</v>
      </c>
      <c r="W11" s="14">
        <v>0.40938339627868697</v>
      </c>
      <c r="X11" s="14">
        <v>0.52696866889729299</v>
      </c>
      <c r="Y11" s="14">
        <v>0.19171440177646801</v>
      </c>
      <c r="Z11" s="14">
        <v>0.54663260753106802</v>
      </c>
      <c r="AA11" s="14">
        <v>0.36369608549628102</v>
      </c>
      <c r="AB11" s="14">
        <v>0.31652512909864</v>
      </c>
      <c r="AC11" s="14">
        <v>0.38307456389129102</v>
      </c>
      <c r="AD11" s="14">
        <v>0.15257903036316001</v>
      </c>
      <c r="AE11" s="14"/>
      <c r="AF11" s="14">
        <v>0.36197376286218003</v>
      </c>
      <c r="AG11" s="14">
        <v>0.36543503466974198</v>
      </c>
      <c r="AH11" s="14">
        <v>0.38605145376771299</v>
      </c>
      <c r="AI11" s="14"/>
      <c r="AJ11" s="14">
        <v>0.48658993329933498</v>
      </c>
      <c r="AK11" s="14">
        <v>0.390831700089456</v>
      </c>
      <c r="AL11" s="14">
        <v>0.47811934785350002</v>
      </c>
      <c r="AM11" s="14"/>
      <c r="AN11" s="14">
        <v>0.302105855741092</v>
      </c>
      <c r="AO11" s="14">
        <v>0.41154575113209901</v>
      </c>
      <c r="AP11" s="14">
        <v>0.36268304192763401</v>
      </c>
      <c r="AQ11" s="14">
        <v>0.52554584461992004</v>
      </c>
      <c r="AR11" s="14">
        <v>0.53320439274523601</v>
      </c>
    </row>
    <row r="12" spans="2:44">
      <c r="B12" s="15" t="s">
        <v>300</v>
      </c>
      <c r="C12" s="14">
        <v>0.355187489118309</v>
      </c>
      <c r="D12" s="14">
        <v>0.40511137648436002</v>
      </c>
      <c r="E12" s="14">
        <v>0.30326389092566303</v>
      </c>
      <c r="F12" s="14"/>
      <c r="G12" s="14">
        <v>5.9172551710567699E-2</v>
      </c>
      <c r="H12" s="14">
        <v>0.29286856822079499</v>
      </c>
      <c r="I12" s="14">
        <v>0.46312485437453299</v>
      </c>
      <c r="J12" s="14">
        <v>0.40966816418120899</v>
      </c>
      <c r="K12" s="14">
        <v>0.41607854639836001</v>
      </c>
      <c r="L12" s="14">
        <v>0.35036682343138298</v>
      </c>
      <c r="M12" s="14"/>
      <c r="N12" s="14">
        <v>0.32710383171998397</v>
      </c>
      <c r="O12" s="14">
        <v>0.43490804193724197</v>
      </c>
      <c r="P12" s="14">
        <v>0.34860831611467102</v>
      </c>
      <c r="Q12" s="14">
        <v>0.33530465034157497</v>
      </c>
      <c r="R12" s="14"/>
      <c r="S12" s="14">
        <v>0.38483945678055498</v>
      </c>
      <c r="T12" s="14">
        <v>0.32200909143610501</v>
      </c>
      <c r="U12" s="14">
        <v>0.33831492963367299</v>
      </c>
      <c r="V12" s="14">
        <v>0.42149307727018898</v>
      </c>
      <c r="W12" s="14">
        <v>0.467948064445039</v>
      </c>
      <c r="X12" s="14">
        <v>0.38674709648677202</v>
      </c>
      <c r="Y12" s="14">
        <v>0.17347858352058601</v>
      </c>
      <c r="Z12" s="14">
        <v>0.77730924188116102</v>
      </c>
      <c r="AA12" s="14">
        <v>0.34544387493728501</v>
      </c>
      <c r="AB12" s="14">
        <v>0.29539580314756603</v>
      </c>
      <c r="AC12" s="14">
        <v>0.58326559711322101</v>
      </c>
      <c r="AD12" s="14">
        <v>0.14123675975838901</v>
      </c>
      <c r="AE12" s="14"/>
      <c r="AF12" s="14">
        <v>0.37341199700486599</v>
      </c>
      <c r="AG12" s="14">
        <v>0.38503258550377401</v>
      </c>
      <c r="AH12" s="14">
        <v>0.299469010815681</v>
      </c>
      <c r="AI12" s="14"/>
      <c r="AJ12" s="14">
        <v>0.36683875424283902</v>
      </c>
      <c r="AK12" s="14">
        <v>0.39144407053360403</v>
      </c>
      <c r="AL12" s="14">
        <v>0.54885337871691697</v>
      </c>
      <c r="AM12" s="14"/>
      <c r="AN12" s="14">
        <v>0.33665514596386698</v>
      </c>
      <c r="AO12" s="14">
        <v>0.35973192353092798</v>
      </c>
      <c r="AP12" s="14">
        <v>0.32126732863285501</v>
      </c>
      <c r="AQ12" s="14">
        <v>0.37794705563688102</v>
      </c>
      <c r="AR12" s="14">
        <v>0.62054427432330495</v>
      </c>
    </row>
    <row r="13" spans="2:44" ht="43.5">
      <c r="B13" s="15" t="s">
        <v>302</v>
      </c>
      <c r="C13" s="14">
        <v>0.229545271502125</v>
      </c>
      <c r="D13" s="14">
        <v>0.28233711570275</v>
      </c>
      <c r="E13" s="14">
        <v>0.165710756063813</v>
      </c>
      <c r="F13" s="14"/>
      <c r="G13" s="14">
        <v>0.14932059269261899</v>
      </c>
      <c r="H13" s="14">
        <v>0.21367221436545999</v>
      </c>
      <c r="I13" s="14">
        <v>0.19218100836006699</v>
      </c>
      <c r="J13" s="14">
        <v>0.23819741524507199</v>
      </c>
      <c r="K13" s="14">
        <v>0.34156721832501302</v>
      </c>
      <c r="L13" s="14">
        <v>0.25127325881902002</v>
      </c>
      <c r="M13" s="14"/>
      <c r="N13" s="14">
        <v>0.32323313951226101</v>
      </c>
      <c r="O13" s="14">
        <v>0.33391556810590001</v>
      </c>
      <c r="P13" s="14">
        <v>0.21128686713112099</v>
      </c>
      <c r="Q13" s="14">
        <v>9.8944016645180793E-2</v>
      </c>
      <c r="R13" s="14"/>
      <c r="S13" s="14">
        <v>0.25518161383965998</v>
      </c>
      <c r="T13" s="14">
        <v>0.27418920683896297</v>
      </c>
      <c r="U13" s="14">
        <v>0.16036694650081301</v>
      </c>
      <c r="V13" s="14">
        <v>0.18801562906967401</v>
      </c>
      <c r="W13" s="14">
        <v>0</v>
      </c>
      <c r="X13" s="14">
        <v>0.33686257108895001</v>
      </c>
      <c r="Y13" s="14">
        <v>0.28966002639276101</v>
      </c>
      <c r="Z13" s="14">
        <v>0.430590564505832</v>
      </c>
      <c r="AA13" s="14">
        <v>0.15935691130381799</v>
      </c>
      <c r="AB13" s="14">
        <v>0.232489264922665</v>
      </c>
      <c r="AC13" s="14">
        <v>0.24751240371396799</v>
      </c>
      <c r="AD13" s="14">
        <v>0.11225457235825501</v>
      </c>
      <c r="AE13" s="14"/>
      <c r="AF13" s="14">
        <v>0.24388665427035</v>
      </c>
      <c r="AG13" s="14">
        <v>0.26883589681694298</v>
      </c>
      <c r="AH13" s="14">
        <v>0.119417629512747</v>
      </c>
      <c r="AI13" s="14"/>
      <c r="AJ13" s="14">
        <v>0.37815271505551501</v>
      </c>
      <c r="AK13" s="14">
        <v>0.212589458282823</v>
      </c>
      <c r="AL13" s="14">
        <v>0.25621055442906798</v>
      </c>
      <c r="AM13" s="14"/>
      <c r="AN13" s="14">
        <v>0.12590739358744199</v>
      </c>
      <c r="AO13" s="14">
        <v>0.27304355837310001</v>
      </c>
      <c r="AP13" s="14">
        <v>0.26612014096794101</v>
      </c>
      <c r="AQ13" s="14">
        <v>0.25974692009217398</v>
      </c>
      <c r="AR13" s="14">
        <v>0.28123976711100201</v>
      </c>
    </row>
    <row r="14" spans="2:44">
      <c r="B14" s="15" t="s">
        <v>304</v>
      </c>
      <c r="C14" s="14">
        <v>0.22758810022008799</v>
      </c>
      <c r="D14" s="14">
        <v>0.26839426390231103</v>
      </c>
      <c r="E14" s="14">
        <v>0.17686841269569201</v>
      </c>
      <c r="F14" s="14"/>
      <c r="G14" s="14">
        <v>0.11592931310724799</v>
      </c>
      <c r="H14" s="14">
        <v>0.23936381165460399</v>
      </c>
      <c r="I14" s="14">
        <v>0.21431771850334799</v>
      </c>
      <c r="J14" s="14">
        <v>0.229278306744128</v>
      </c>
      <c r="K14" s="14">
        <v>0.33460979843366501</v>
      </c>
      <c r="L14" s="14">
        <v>0.21704143756605601</v>
      </c>
      <c r="M14" s="14"/>
      <c r="N14" s="14">
        <v>0.22884723715064401</v>
      </c>
      <c r="O14" s="14">
        <v>0.310217399702026</v>
      </c>
      <c r="P14" s="14">
        <v>0.200259586841424</v>
      </c>
      <c r="Q14" s="14">
        <v>0.198632627736301</v>
      </c>
      <c r="R14" s="14"/>
      <c r="S14" s="14">
        <v>0.25390416095997498</v>
      </c>
      <c r="T14" s="14">
        <v>0.20229555373747199</v>
      </c>
      <c r="U14" s="14">
        <v>0.30447430935109898</v>
      </c>
      <c r="V14" s="14">
        <v>0.41398552672647199</v>
      </c>
      <c r="W14" s="14">
        <v>0.12449842284161</v>
      </c>
      <c r="X14" s="14">
        <v>0.26237014332570402</v>
      </c>
      <c r="Y14" s="14">
        <v>0.28849322459396798</v>
      </c>
      <c r="Z14" s="14">
        <v>0.44253639342877998</v>
      </c>
      <c r="AA14" s="14">
        <v>0.18831905151597</v>
      </c>
      <c r="AB14" s="14">
        <v>0.105137182830844</v>
      </c>
      <c r="AC14" s="14">
        <v>0</v>
      </c>
      <c r="AD14" s="14">
        <v>0.15257903036316001</v>
      </c>
      <c r="AE14" s="14"/>
      <c r="AF14" s="14">
        <v>0.24132714129858801</v>
      </c>
      <c r="AG14" s="14">
        <v>0.223046513997742</v>
      </c>
      <c r="AH14" s="14">
        <v>0.22122830051773301</v>
      </c>
      <c r="AI14" s="14"/>
      <c r="AJ14" s="14">
        <v>0.296947580748252</v>
      </c>
      <c r="AK14" s="14">
        <v>0.254608198143011</v>
      </c>
      <c r="AL14" s="14">
        <v>0.29909011920717898</v>
      </c>
      <c r="AM14" s="14"/>
      <c r="AN14" s="14">
        <v>0.23327125756811101</v>
      </c>
      <c r="AO14" s="14">
        <v>0.23814597188064801</v>
      </c>
      <c r="AP14" s="14">
        <v>0.240832592689285</v>
      </c>
      <c r="AQ14" s="14">
        <v>0.196408656384995</v>
      </c>
      <c r="AR14" s="14">
        <v>0.127491100042461</v>
      </c>
    </row>
    <row r="15" spans="2:44">
      <c r="B15" s="15" t="s">
        <v>305</v>
      </c>
      <c r="C15" s="14">
        <v>0.20981658806058001</v>
      </c>
      <c r="D15" s="14">
        <v>0.24974761798787701</v>
      </c>
      <c r="E15" s="14">
        <v>0.16770747899805999</v>
      </c>
      <c r="F15" s="14"/>
      <c r="G15" s="14">
        <v>0.21533416762455701</v>
      </c>
      <c r="H15" s="14">
        <v>0.15327870170316699</v>
      </c>
      <c r="I15" s="14">
        <v>0.18765097657284599</v>
      </c>
      <c r="J15" s="14">
        <v>0.33104790785035598</v>
      </c>
      <c r="K15" s="14">
        <v>0.24492952197178999</v>
      </c>
      <c r="L15" s="14">
        <v>0.17481027788284001</v>
      </c>
      <c r="M15" s="14"/>
      <c r="N15" s="14">
        <v>0.206433455926987</v>
      </c>
      <c r="O15" s="14">
        <v>0.216654121779085</v>
      </c>
      <c r="P15" s="14">
        <v>0.23647110821549</v>
      </c>
      <c r="Q15" s="14">
        <v>0.18511844464976901</v>
      </c>
      <c r="R15" s="14"/>
      <c r="S15" s="14">
        <v>0.242695316485844</v>
      </c>
      <c r="T15" s="14">
        <v>0.270192691560738</v>
      </c>
      <c r="U15" s="14">
        <v>0.14793105165817599</v>
      </c>
      <c r="V15" s="14">
        <v>5.3350103363945203E-2</v>
      </c>
      <c r="W15" s="14">
        <v>0.16541356601107299</v>
      </c>
      <c r="X15" s="14">
        <v>0.36028249618956898</v>
      </c>
      <c r="Y15" s="14">
        <v>0.112830105087681</v>
      </c>
      <c r="Z15" s="14">
        <v>0.63846154180676096</v>
      </c>
      <c r="AA15" s="14">
        <v>0.164715855423298</v>
      </c>
      <c r="AB15" s="14">
        <v>0.22141173253284199</v>
      </c>
      <c r="AC15" s="14">
        <v>0.1178833446936</v>
      </c>
      <c r="AD15" s="14">
        <v>0</v>
      </c>
      <c r="AE15" s="14"/>
      <c r="AF15" s="14">
        <v>0.22485308906915399</v>
      </c>
      <c r="AG15" s="14">
        <v>0.195459022153431</v>
      </c>
      <c r="AH15" s="14">
        <v>0.25940000117723999</v>
      </c>
      <c r="AI15" s="14"/>
      <c r="AJ15" s="14">
        <v>0.316549632547513</v>
      </c>
      <c r="AK15" s="14">
        <v>0.207566705736482</v>
      </c>
      <c r="AL15" s="14">
        <v>0.351150066759085</v>
      </c>
      <c r="AM15" s="14"/>
      <c r="AN15" s="14">
        <v>0.25683688617779399</v>
      </c>
      <c r="AO15" s="14">
        <v>0.152263092499275</v>
      </c>
      <c r="AP15" s="14">
        <v>0.187874577406136</v>
      </c>
      <c r="AQ15" s="14">
        <v>0.205743362606359</v>
      </c>
      <c r="AR15" s="14">
        <v>0.45895338426504401</v>
      </c>
    </row>
    <row r="16" spans="2:44">
      <c r="B16" s="15" t="s">
        <v>307</v>
      </c>
      <c r="C16" s="14">
        <v>0.20757350968468499</v>
      </c>
      <c r="D16" s="14">
        <v>0.19658313722081899</v>
      </c>
      <c r="E16" s="14">
        <v>0.22123031113404801</v>
      </c>
      <c r="F16" s="14"/>
      <c r="G16" s="14">
        <v>8.4229343251594396E-2</v>
      </c>
      <c r="H16" s="14">
        <v>0.17592527172626499</v>
      </c>
      <c r="I16" s="14">
        <v>0.27720143939763497</v>
      </c>
      <c r="J16" s="14">
        <v>0.23680770966381701</v>
      </c>
      <c r="K16" s="14">
        <v>0.31413702833815099</v>
      </c>
      <c r="L16" s="14">
        <v>0.131751440316454</v>
      </c>
      <c r="M16" s="14"/>
      <c r="N16" s="14">
        <v>0.265877871309603</v>
      </c>
      <c r="O16" s="14">
        <v>0.123952288619712</v>
      </c>
      <c r="P16" s="14">
        <v>0.218615368712821</v>
      </c>
      <c r="Q16" s="14">
        <v>0.199812214485796</v>
      </c>
      <c r="R16" s="14"/>
      <c r="S16" s="14">
        <v>0.29385473314426602</v>
      </c>
      <c r="T16" s="14">
        <v>0.20401921878123</v>
      </c>
      <c r="U16" s="14">
        <v>0.25303822590505198</v>
      </c>
      <c r="V16" s="14">
        <v>0.375505574092871</v>
      </c>
      <c r="W16" s="14">
        <v>0.33438932746712702</v>
      </c>
      <c r="X16" s="14">
        <v>9.72426222900038E-2</v>
      </c>
      <c r="Y16" s="14">
        <v>0.25865319077139898</v>
      </c>
      <c r="Z16" s="14">
        <v>0.33477284845238098</v>
      </c>
      <c r="AA16" s="14">
        <v>6.5320944371735606E-2</v>
      </c>
      <c r="AB16" s="14">
        <v>0.11786544071973699</v>
      </c>
      <c r="AC16" s="14">
        <v>0</v>
      </c>
      <c r="AD16" s="14">
        <v>0.21268442564746101</v>
      </c>
      <c r="AE16" s="14"/>
      <c r="AF16" s="14">
        <v>0.170429643146704</v>
      </c>
      <c r="AG16" s="14">
        <v>0.251243721540515</v>
      </c>
      <c r="AH16" s="14">
        <v>0.18731756409942399</v>
      </c>
      <c r="AI16" s="14"/>
      <c r="AJ16" s="14">
        <v>0.15522927418290899</v>
      </c>
      <c r="AK16" s="14">
        <v>0.211184924438236</v>
      </c>
      <c r="AL16" s="14">
        <v>0.42030931079357797</v>
      </c>
      <c r="AM16" s="14"/>
      <c r="AN16" s="14">
        <v>0.260140383482658</v>
      </c>
      <c r="AO16" s="14">
        <v>0.13972899959444399</v>
      </c>
      <c r="AP16" s="14">
        <v>0.22703107562587499</v>
      </c>
      <c r="AQ16" s="14">
        <v>0.18475666764007301</v>
      </c>
      <c r="AR16" s="14">
        <v>0.28123976711100201</v>
      </c>
    </row>
    <row r="17" spans="2:44" ht="29.1">
      <c r="B17" s="15" t="s">
        <v>308</v>
      </c>
      <c r="C17" s="23">
        <v>0.13268759421979001</v>
      </c>
      <c r="D17" s="23">
        <v>0.13345491044546501</v>
      </c>
      <c r="E17" s="23">
        <v>0.13288069505504799</v>
      </c>
      <c r="F17" s="23"/>
      <c r="G17" s="23">
        <v>0.109495856960589</v>
      </c>
      <c r="H17" s="23">
        <v>0.14190327751718401</v>
      </c>
      <c r="I17" s="23">
        <v>0.154605109352905</v>
      </c>
      <c r="J17" s="23">
        <v>7.4729723523027702E-2</v>
      </c>
      <c r="K17" s="23">
        <v>0.11234277934858</v>
      </c>
      <c r="L17" s="23">
        <v>0.165624943112057</v>
      </c>
      <c r="M17" s="23"/>
      <c r="N17" s="23">
        <v>9.8595765296350904E-2</v>
      </c>
      <c r="O17" s="23">
        <v>0.119252579042395</v>
      </c>
      <c r="P17" s="23">
        <v>0.147944532596197</v>
      </c>
      <c r="Q17" s="23">
        <v>0.15728304609060101</v>
      </c>
      <c r="R17" s="23"/>
      <c r="S17" s="23">
        <v>0.136169116717861</v>
      </c>
      <c r="T17" s="23">
        <v>0.16567983865254801</v>
      </c>
      <c r="U17" s="23">
        <v>0.15545075858483101</v>
      </c>
      <c r="V17" s="23">
        <v>0.10778050048952199</v>
      </c>
      <c r="W17" s="23">
        <v>8.7206093400378507E-2</v>
      </c>
      <c r="X17" s="23">
        <v>0.21137106875569101</v>
      </c>
      <c r="Y17" s="23">
        <v>0.111927103897351</v>
      </c>
      <c r="Z17" s="23">
        <v>0.11604204302523601</v>
      </c>
      <c r="AA17" s="23">
        <v>0.138527071500647</v>
      </c>
      <c r="AB17" s="23">
        <v>0.114634341570874</v>
      </c>
      <c r="AC17" s="23">
        <v>0.13417742143137501</v>
      </c>
      <c r="AD17" s="23">
        <v>0</v>
      </c>
      <c r="AE17" s="23"/>
      <c r="AF17" s="23">
        <v>0.18582428477775201</v>
      </c>
      <c r="AG17" s="23">
        <v>0.105113419279094</v>
      </c>
      <c r="AH17" s="23">
        <v>0.110928926245287</v>
      </c>
      <c r="AI17" s="23"/>
      <c r="AJ17" s="23">
        <v>0.20467756319806299</v>
      </c>
      <c r="AK17" s="23">
        <v>0.122981706050837</v>
      </c>
      <c r="AL17" s="23">
        <v>0.18520135932349699</v>
      </c>
      <c r="AM17" s="23"/>
      <c r="AN17" s="23">
        <v>0.10788720307649401</v>
      </c>
      <c r="AO17" s="23">
        <v>8.1651941848123896E-2</v>
      </c>
      <c r="AP17" s="23">
        <v>0.10946093616529599</v>
      </c>
      <c r="AQ17" s="23">
        <v>0.192516789087851</v>
      </c>
      <c r="AR17" s="23">
        <v>0.15374866706854101</v>
      </c>
    </row>
    <row r="18" spans="2:44">
      <c r="B18" s="16" t="s">
        <v>34</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293</v>
      </c>
      <c r="D7" s="10">
        <v>146</v>
      </c>
      <c r="E7" s="10">
        <v>145</v>
      </c>
      <c r="F7" s="10"/>
      <c r="G7" s="10">
        <v>47</v>
      </c>
      <c r="H7" s="10">
        <v>52</v>
      </c>
      <c r="I7" s="10">
        <v>44</v>
      </c>
      <c r="J7" s="10">
        <v>42</v>
      </c>
      <c r="K7" s="10">
        <v>46</v>
      </c>
      <c r="L7" s="10">
        <v>62</v>
      </c>
      <c r="M7" s="10"/>
      <c r="N7" s="10">
        <v>79</v>
      </c>
      <c r="O7" s="10">
        <v>86</v>
      </c>
      <c r="P7" s="10">
        <v>56</v>
      </c>
      <c r="Q7" s="10">
        <v>70</v>
      </c>
      <c r="R7" s="10"/>
      <c r="S7" s="10">
        <v>36</v>
      </c>
      <c r="T7" s="10">
        <v>43</v>
      </c>
      <c r="U7" s="10">
        <v>25</v>
      </c>
      <c r="V7" s="10">
        <v>16</v>
      </c>
      <c r="W7" s="10">
        <v>27</v>
      </c>
      <c r="X7" s="10">
        <v>23</v>
      </c>
      <c r="Y7" s="10">
        <v>29</v>
      </c>
      <c r="Z7" s="10">
        <v>13</v>
      </c>
      <c r="AA7" s="10">
        <v>34</v>
      </c>
      <c r="AB7" s="10">
        <v>28</v>
      </c>
      <c r="AC7" s="10">
        <v>10</v>
      </c>
      <c r="AD7" s="10">
        <v>9</v>
      </c>
      <c r="AE7" s="10"/>
      <c r="AF7" s="10">
        <v>106</v>
      </c>
      <c r="AG7" s="10">
        <v>114</v>
      </c>
      <c r="AH7" s="10">
        <v>45</v>
      </c>
      <c r="AI7" s="10"/>
      <c r="AJ7" s="10">
        <v>64</v>
      </c>
      <c r="AK7" s="10">
        <v>113</v>
      </c>
      <c r="AL7" s="10">
        <v>16</v>
      </c>
      <c r="AM7" s="10"/>
      <c r="AN7" s="10">
        <v>65</v>
      </c>
      <c r="AO7" s="10">
        <v>68</v>
      </c>
      <c r="AP7" s="10">
        <v>81</v>
      </c>
      <c r="AQ7" s="10">
        <v>36</v>
      </c>
      <c r="AR7" s="10">
        <v>3</v>
      </c>
    </row>
    <row r="8" spans="2:44" ht="30" customHeight="1">
      <c r="B8" s="11" t="s">
        <v>96</v>
      </c>
      <c r="C8" s="11">
        <v>293</v>
      </c>
      <c r="D8" s="11">
        <v>153</v>
      </c>
      <c r="E8" s="11">
        <v>139</v>
      </c>
      <c r="F8" s="11"/>
      <c r="G8" s="11">
        <v>53</v>
      </c>
      <c r="H8" s="11">
        <v>55</v>
      </c>
      <c r="I8" s="11">
        <v>50</v>
      </c>
      <c r="J8" s="11">
        <v>41</v>
      </c>
      <c r="K8" s="11">
        <v>38</v>
      </c>
      <c r="L8" s="11">
        <v>56</v>
      </c>
      <c r="M8" s="11"/>
      <c r="N8" s="11">
        <v>86</v>
      </c>
      <c r="O8" s="11">
        <v>81</v>
      </c>
      <c r="P8" s="11">
        <v>57</v>
      </c>
      <c r="Q8" s="11">
        <v>66</v>
      </c>
      <c r="R8" s="11"/>
      <c r="S8" s="11">
        <v>40</v>
      </c>
      <c r="T8" s="11">
        <v>41</v>
      </c>
      <c r="U8" s="11">
        <v>25</v>
      </c>
      <c r="V8" s="11">
        <v>19</v>
      </c>
      <c r="W8" s="11">
        <v>24</v>
      </c>
      <c r="X8" s="11">
        <v>23</v>
      </c>
      <c r="Y8" s="11">
        <v>28</v>
      </c>
      <c r="Z8" s="11">
        <v>12</v>
      </c>
      <c r="AA8" s="11">
        <v>31</v>
      </c>
      <c r="AB8" s="11">
        <v>29</v>
      </c>
      <c r="AC8" s="11">
        <v>11</v>
      </c>
      <c r="AD8" s="11">
        <v>11</v>
      </c>
      <c r="AE8" s="11"/>
      <c r="AF8" s="11">
        <v>102</v>
      </c>
      <c r="AG8" s="11">
        <v>113</v>
      </c>
      <c r="AH8" s="11">
        <v>48</v>
      </c>
      <c r="AI8" s="11"/>
      <c r="AJ8" s="11">
        <v>64</v>
      </c>
      <c r="AK8" s="11">
        <v>116</v>
      </c>
      <c r="AL8" s="11">
        <v>15</v>
      </c>
      <c r="AM8" s="11"/>
      <c r="AN8" s="11">
        <v>63</v>
      </c>
      <c r="AO8" s="11">
        <v>67</v>
      </c>
      <c r="AP8" s="11">
        <v>82</v>
      </c>
      <c r="AQ8" s="11">
        <v>40</v>
      </c>
      <c r="AR8" s="11">
        <v>4</v>
      </c>
    </row>
    <row r="9" spans="2:44">
      <c r="B9" s="15" t="s">
        <v>301</v>
      </c>
      <c r="C9" s="14">
        <v>0.56442870941020096</v>
      </c>
      <c r="D9" s="14">
        <v>0.53184014764461396</v>
      </c>
      <c r="E9" s="14">
        <v>0.59471786910896896</v>
      </c>
      <c r="F9" s="14"/>
      <c r="G9" s="14">
        <v>0.48079422923423099</v>
      </c>
      <c r="H9" s="14">
        <v>0.52708944876253405</v>
      </c>
      <c r="I9" s="14">
        <v>0.51840009381566599</v>
      </c>
      <c r="J9" s="14">
        <v>0.56196460410036297</v>
      </c>
      <c r="K9" s="14">
        <v>0.69192461803208805</v>
      </c>
      <c r="L9" s="14">
        <v>0.63516838062536596</v>
      </c>
      <c r="M9" s="14"/>
      <c r="N9" s="14">
        <v>0.60720525495926503</v>
      </c>
      <c r="O9" s="14">
        <v>0.58807065303019701</v>
      </c>
      <c r="P9" s="14">
        <v>0.55910295714481195</v>
      </c>
      <c r="Q9" s="14">
        <v>0.48466585340973101</v>
      </c>
      <c r="R9" s="14"/>
      <c r="S9" s="14">
        <v>0.54168301882928405</v>
      </c>
      <c r="T9" s="14">
        <v>0.476971037242574</v>
      </c>
      <c r="U9" s="14">
        <v>0.51676926928968303</v>
      </c>
      <c r="V9" s="14">
        <v>0.56351820413461295</v>
      </c>
      <c r="W9" s="14">
        <v>0.70850664244191697</v>
      </c>
      <c r="X9" s="14">
        <v>0.59577960680159903</v>
      </c>
      <c r="Y9" s="14">
        <v>0.46776710835923402</v>
      </c>
      <c r="Z9" s="14">
        <v>0.73879597041878198</v>
      </c>
      <c r="AA9" s="14">
        <v>0.60077103020383005</v>
      </c>
      <c r="AB9" s="14">
        <v>0.53727156843708701</v>
      </c>
      <c r="AC9" s="14">
        <v>0.60623026197345597</v>
      </c>
      <c r="AD9" s="14">
        <v>0.68619384279907802</v>
      </c>
      <c r="AE9" s="14"/>
      <c r="AF9" s="14">
        <v>0.59753333578775003</v>
      </c>
      <c r="AG9" s="14">
        <v>0.51123541043463505</v>
      </c>
      <c r="AH9" s="14">
        <v>0.62970815888803799</v>
      </c>
      <c r="AI9" s="14"/>
      <c r="AJ9" s="14">
        <v>0.601611780855562</v>
      </c>
      <c r="AK9" s="14">
        <v>0.55858839823861195</v>
      </c>
      <c r="AL9" s="14">
        <v>0.67782730046388395</v>
      </c>
      <c r="AM9" s="14"/>
      <c r="AN9" s="14">
        <v>0.54387260376809399</v>
      </c>
      <c r="AO9" s="14">
        <v>0.60272637555261199</v>
      </c>
      <c r="AP9" s="14">
        <v>0.53437838349898903</v>
      </c>
      <c r="AQ9" s="14">
        <v>0.62360076060425795</v>
      </c>
      <c r="AR9" s="14">
        <v>0</v>
      </c>
    </row>
    <row r="10" spans="2:44">
      <c r="B10" s="15" t="s">
        <v>303</v>
      </c>
      <c r="C10" s="14">
        <v>0.52127601674963397</v>
      </c>
      <c r="D10" s="14">
        <v>0.52385347571611296</v>
      </c>
      <c r="E10" s="14">
        <v>0.51831644280460298</v>
      </c>
      <c r="F10" s="14"/>
      <c r="G10" s="14">
        <v>0.44545549310482302</v>
      </c>
      <c r="H10" s="14">
        <v>0.61682432521494901</v>
      </c>
      <c r="I10" s="14">
        <v>0.490395318945196</v>
      </c>
      <c r="J10" s="14">
        <v>0.42774378406213598</v>
      </c>
      <c r="K10" s="14">
        <v>0.58304225302022705</v>
      </c>
      <c r="L10" s="14">
        <v>0.55192056472170503</v>
      </c>
      <c r="M10" s="14"/>
      <c r="N10" s="14">
        <v>0.51058657303341204</v>
      </c>
      <c r="O10" s="14">
        <v>0.52222365555193095</v>
      </c>
      <c r="P10" s="14">
        <v>0.56155030105742898</v>
      </c>
      <c r="Q10" s="14">
        <v>0.49832868951895798</v>
      </c>
      <c r="R10" s="14"/>
      <c r="S10" s="14">
        <v>0.53564956744290604</v>
      </c>
      <c r="T10" s="14">
        <v>0.61661183563315303</v>
      </c>
      <c r="U10" s="14">
        <v>0.31989906337344398</v>
      </c>
      <c r="V10" s="14">
        <v>0.65247963102845496</v>
      </c>
      <c r="W10" s="14">
        <v>0.44531116954010702</v>
      </c>
      <c r="X10" s="14">
        <v>0.66760144458473203</v>
      </c>
      <c r="Y10" s="14">
        <v>0.43894209145080199</v>
      </c>
      <c r="Z10" s="14">
        <v>0.75862835996664102</v>
      </c>
      <c r="AA10" s="14">
        <v>0.48269116033407999</v>
      </c>
      <c r="AB10" s="14">
        <v>0.38914791924330699</v>
      </c>
      <c r="AC10" s="14">
        <v>0.60614167247361095</v>
      </c>
      <c r="AD10" s="14">
        <v>0.53901146457645699</v>
      </c>
      <c r="AE10" s="14"/>
      <c r="AF10" s="14">
        <v>0.523233997006046</v>
      </c>
      <c r="AG10" s="14">
        <v>0.47841480282146698</v>
      </c>
      <c r="AH10" s="14">
        <v>0.54719945326761998</v>
      </c>
      <c r="AI10" s="14"/>
      <c r="AJ10" s="14">
        <v>0.48469222248724297</v>
      </c>
      <c r="AK10" s="14">
        <v>0.53289881697144803</v>
      </c>
      <c r="AL10" s="14">
        <v>0.66972529501255695</v>
      </c>
      <c r="AM10" s="14"/>
      <c r="AN10" s="14">
        <v>0.48683574159584497</v>
      </c>
      <c r="AO10" s="14">
        <v>0.481217264629345</v>
      </c>
      <c r="AP10" s="14">
        <v>0.54975546253728802</v>
      </c>
      <c r="AQ10" s="14">
        <v>0.45384183257828498</v>
      </c>
      <c r="AR10" s="14">
        <v>0.29985647640295199</v>
      </c>
    </row>
    <row r="11" spans="2:44">
      <c r="B11" s="15" t="s">
        <v>306</v>
      </c>
      <c r="C11" s="14">
        <v>0.32765071362724302</v>
      </c>
      <c r="D11" s="14">
        <v>0.34181585653496099</v>
      </c>
      <c r="E11" s="14">
        <v>0.30951179237979998</v>
      </c>
      <c r="F11" s="14"/>
      <c r="G11" s="14">
        <v>0.31058215049889998</v>
      </c>
      <c r="H11" s="14">
        <v>0.51340971386560397</v>
      </c>
      <c r="I11" s="14">
        <v>0.26219328759609201</v>
      </c>
      <c r="J11" s="14">
        <v>0.33488047018707401</v>
      </c>
      <c r="K11" s="14">
        <v>0.29554255051761602</v>
      </c>
      <c r="L11" s="14">
        <v>0.23584647124909899</v>
      </c>
      <c r="M11" s="14"/>
      <c r="N11" s="14">
        <v>0.332534077034561</v>
      </c>
      <c r="O11" s="14">
        <v>0.38561580425942399</v>
      </c>
      <c r="P11" s="14">
        <v>0.28290383173178102</v>
      </c>
      <c r="Q11" s="14">
        <v>0.29794440626125601</v>
      </c>
      <c r="R11" s="14"/>
      <c r="S11" s="14">
        <v>0.32940250549716799</v>
      </c>
      <c r="T11" s="14">
        <v>0.273923433159316</v>
      </c>
      <c r="U11" s="14">
        <v>0.23675498200946599</v>
      </c>
      <c r="V11" s="14">
        <v>0.216763403473028</v>
      </c>
      <c r="W11" s="14">
        <v>0.27490149666757802</v>
      </c>
      <c r="X11" s="14">
        <v>0.39953307071180999</v>
      </c>
      <c r="Y11" s="14">
        <v>0.31198840439105402</v>
      </c>
      <c r="Z11" s="14">
        <v>0.53799182870840101</v>
      </c>
      <c r="AA11" s="14">
        <v>0.324488130535663</v>
      </c>
      <c r="AB11" s="14">
        <v>0.41074936096283099</v>
      </c>
      <c r="AC11" s="14">
        <v>0.72392131636929502</v>
      </c>
      <c r="AD11" s="14">
        <v>0.104563665096429</v>
      </c>
      <c r="AE11" s="14"/>
      <c r="AF11" s="14">
        <v>0.27102291914451099</v>
      </c>
      <c r="AG11" s="14">
        <v>0.38674733220051899</v>
      </c>
      <c r="AH11" s="14">
        <v>0.31232544233790799</v>
      </c>
      <c r="AI11" s="14"/>
      <c r="AJ11" s="14">
        <v>0.43754363579515299</v>
      </c>
      <c r="AK11" s="14">
        <v>0.31537500266269203</v>
      </c>
      <c r="AL11" s="14">
        <v>0.31038561603772402</v>
      </c>
      <c r="AM11" s="14"/>
      <c r="AN11" s="14">
        <v>0.28126700883125999</v>
      </c>
      <c r="AO11" s="14">
        <v>0.25683810364001403</v>
      </c>
      <c r="AP11" s="14">
        <v>0.43391907556134801</v>
      </c>
      <c r="AQ11" s="14">
        <v>0.298221875747881</v>
      </c>
      <c r="AR11" s="14">
        <v>0.29985647640295199</v>
      </c>
    </row>
    <row r="12" spans="2:44">
      <c r="B12" s="15" t="s">
        <v>300</v>
      </c>
      <c r="C12" s="14">
        <v>0.29144831269326099</v>
      </c>
      <c r="D12" s="14">
        <v>0.31876145524467298</v>
      </c>
      <c r="E12" s="14">
        <v>0.26513099429126902</v>
      </c>
      <c r="F12" s="14"/>
      <c r="G12" s="14">
        <v>0.27508476356775902</v>
      </c>
      <c r="H12" s="14">
        <v>0.282559130706104</v>
      </c>
      <c r="I12" s="14">
        <v>0.29535790925690902</v>
      </c>
      <c r="J12" s="14">
        <v>0.31614483672669202</v>
      </c>
      <c r="K12" s="14">
        <v>0.305290704179214</v>
      </c>
      <c r="L12" s="14">
        <v>0.284706769550303</v>
      </c>
      <c r="M12" s="14"/>
      <c r="N12" s="14">
        <v>0.25567381562658897</v>
      </c>
      <c r="O12" s="14">
        <v>0.34829207966841702</v>
      </c>
      <c r="P12" s="14">
        <v>0.13679458650960699</v>
      </c>
      <c r="Q12" s="14">
        <v>0.41028927915887198</v>
      </c>
      <c r="R12" s="14"/>
      <c r="S12" s="14">
        <v>0.24270640312250499</v>
      </c>
      <c r="T12" s="14">
        <v>0.29586927105690602</v>
      </c>
      <c r="U12" s="14">
        <v>0.22163316889022</v>
      </c>
      <c r="V12" s="14">
        <v>0.16850463673423199</v>
      </c>
      <c r="W12" s="14">
        <v>0.25908312944643402</v>
      </c>
      <c r="X12" s="14">
        <v>0.33842453449655602</v>
      </c>
      <c r="Y12" s="14">
        <v>0.30836336314631901</v>
      </c>
      <c r="Z12" s="14">
        <v>0.46405002649242599</v>
      </c>
      <c r="AA12" s="14">
        <v>0.40682245853305099</v>
      </c>
      <c r="AB12" s="14">
        <v>0.37784273165379001</v>
      </c>
      <c r="AC12" s="14">
        <v>0.301670285357588</v>
      </c>
      <c r="AD12" s="14">
        <v>0</v>
      </c>
      <c r="AE12" s="14"/>
      <c r="AF12" s="14">
        <v>0.313271731176892</v>
      </c>
      <c r="AG12" s="14">
        <v>0.29003091152306698</v>
      </c>
      <c r="AH12" s="14">
        <v>0.220970163073303</v>
      </c>
      <c r="AI12" s="14"/>
      <c r="AJ12" s="14">
        <v>0.31015214496683302</v>
      </c>
      <c r="AK12" s="14">
        <v>0.31193595276805702</v>
      </c>
      <c r="AL12" s="14">
        <v>0.52775466304495899</v>
      </c>
      <c r="AM12" s="14"/>
      <c r="AN12" s="14">
        <v>0.38063491364222102</v>
      </c>
      <c r="AO12" s="14">
        <v>0.26037018068699003</v>
      </c>
      <c r="AP12" s="14">
        <v>0.33776078125300002</v>
      </c>
      <c r="AQ12" s="14">
        <v>0.17798344947172701</v>
      </c>
      <c r="AR12" s="14">
        <v>0.68484881309516799</v>
      </c>
    </row>
    <row r="13" spans="2:44" ht="43.5">
      <c r="B13" s="15" t="s">
        <v>302</v>
      </c>
      <c r="C13" s="14">
        <v>0.28598314665937202</v>
      </c>
      <c r="D13" s="14">
        <v>0.31545463981545901</v>
      </c>
      <c r="E13" s="14">
        <v>0.250502326043127</v>
      </c>
      <c r="F13" s="14"/>
      <c r="G13" s="14">
        <v>0.34671870721341103</v>
      </c>
      <c r="H13" s="14">
        <v>0.19971397943292099</v>
      </c>
      <c r="I13" s="14">
        <v>0.23001782410448199</v>
      </c>
      <c r="J13" s="14">
        <v>0.27282751504534403</v>
      </c>
      <c r="K13" s="14">
        <v>0.33749958210613701</v>
      </c>
      <c r="L13" s="14">
        <v>0.33755431850295903</v>
      </c>
      <c r="M13" s="14"/>
      <c r="N13" s="14">
        <v>0.30047991709168997</v>
      </c>
      <c r="O13" s="14">
        <v>0.267522729608065</v>
      </c>
      <c r="P13" s="14">
        <v>0.32392489618031001</v>
      </c>
      <c r="Q13" s="14">
        <v>0.26467544341669802</v>
      </c>
      <c r="R13" s="14"/>
      <c r="S13" s="14">
        <v>0.27730751390950897</v>
      </c>
      <c r="T13" s="14">
        <v>0.31588392205792698</v>
      </c>
      <c r="U13" s="14">
        <v>0.269877414409815</v>
      </c>
      <c r="V13" s="14">
        <v>0.26416802614918899</v>
      </c>
      <c r="W13" s="14">
        <v>0.20999947660778701</v>
      </c>
      <c r="X13" s="14">
        <v>0.31629753785473902</v>
      </c>
      <c r="Y13" s="14">
        <v>0.160458867328544</v>
      </c>
      <c r="Z13" s="14">
        <v>0.34197462436797998</v>
      </c>
      <c r="AA13" s="14">
        <v>0.39598470302213701</v>
      </c>
      <c r="AB13" s="14">
        <v>0.37437360681378401</v>
      </c>
      <c r="AC13" s="14">
        <v>0.277502522234997</v>
      </c>
      <c r="AD13" s="14">
        <v>0.104563665096429</v>
      </c>
      <c r="AE13" s="14"/>
      <c r="AF13" s="14">
        <v>0.25728165854197399</v>
      </c>
      <c r="AG13" s="14">
        <v>0.32897781589509301</v>
      </c>
      <c r="AH13" s="14">
        <v>0.20599320932725301</v>
      </c>
      <c r="AI13" s="14"/>
      <c r="AJ13" s="14">
        <v>0.41172618973369202</v>
      </c>
      <c r="AK13" s="14">
        <v>0.28353934622257998</v>
      </c>
      <c r="AL13" s="14">
        <v>0.38156767024275501</v>
      </c>
      <c r="AM13" s="14"/>
      <c r="AN13" s="14">
        <v>0.31143410297998902</v>
      </c>
      <c r="AO13" s="14">
        <v>0.274239375080507</v>
      </c>
      <c r="AP13" s="14">
        <v>0.29617949236465002</v>
      </c>
      <c r="AQ13" s="14">
        <v>0.15932883185173299</v>
      </c>
      <c r="AR13" s="14">
        <v>0.29985647640295199</v>
      </c>
    </row>
    <row r="14" spans="2:44">
      <c r="B14" s="15" t="s">
        <v>305</v>
      </c>
      <c r="C14" s="14">
        <v>0.229692803959235</v>
      </c>
      <c r="D14" s="14">
        <v>0.23901566245358299</v>
      </c>
      <c r="E14" s="14">
        <v>0.21563398694411601</v>
      </c>
      <c r="F14" s="14"/>
      <c r="G14" s="14">
        <v>0.15257299209119801</v>
      </c>
      <c r="H14" s="14">
        <v>0.261490017637318</v>
      </c>
      <c r="I14" s="14">
        <v>0.20354351890174199</v>
      </c>
      <c r="J14" s="14">
        <v>0.26624645290440802</v>
      </c>
      <c r="K14" s="14">
        <v>0.32463162909055099</v>
      </c>
      <c r="L14" s="14">
        <v>0.20286715325485799</v>
      </c>
      <c r="M14" s="14"/>
      <c r="N14" s="14">
        <v>0.24822156023251199</v>
      </c>
      <c r="O14" s="14">
        <v>0.17890631378737201</v>
      </c>
      <c r="P14" s="14">
        <v>0.23883823636368101</v>
      </c>
      <c r="Q14" s="14">
        <v>0.25390911788557302</v>
      </c>
      <c r="R14" s="14"/>
      <c r="S14" s="14">
        <v>0.238491392840632</v>
      </c>
      <c r="T14" s="14">
        <v>0.160567432541562</v>
      </c>
      <c r="U14" s="14">
        <v>0.41042099396272502</v>
      </c>
      <c r="V14" s="14">
        <v>0.147188905758562</v>
      </c>
      <c r="W14" s="14">
        <v>0.23114313874034101</v>
      </c>
      <c r="X14" s="14">
        <v>0.17375156414859599</v>
      </c>
      <c r="Y14" s="14">
        <v>0.27007306794459202</v>
      </c>
      <c r="Z14" s="14">
        <v>0.500310719471592</v>
      </c>
      <c r="AA14" s="14">
        <v>0.20614536538939399</v>
      </c>
      <c r="AB14" s="14">
        <v>0.130935868276779</v>
      </c>
      <c r="AC14" s="14">
        <v>0.255571754676092</v>
      </c>
      <c r="AD14" s="14">
        <v>0.208163254379722</v>
      </c>
      <c r="AE14" s="14"/>
      <c r="AF14" s="14">
        <v>0.23356332724200299</v>
      </c>
      <c r="AG14" s="14">
        <v>0.25814919920659901</v>
      </c>
      <c r="AH14" s="14">
        <v>0.22888065054447601</v>
      </c>
      <c r="AI14" s="14"/>
      <c r="AJ14" s="14">
        <v>0.30643982875457498</v>
      </c>
      <c r="AK14" s="14">
        <v>0.24775400763272501</v>
      </c>
      <c r="AL14" s="14">
        <v>0.16989441934371499</v>
      </c>
      <c r="AM14" s="14"/>
      <c r="AN14" s="14">
        <v>0.241711827478234</v>
      </c>
      <c r="AO14" s="14">
        <v>0.22777652360365899</v>
      </c>
      <c r="AP14" s="14">
        <v>0.24446835290028501</v>
      </c>
      <c r="AQ14" s="14">
        <v>0.18542917008482401</v>
      </c>
      <c r="AR14" s="14">
        <v>0.615007663307784</v>
      </c>
    </row>
    <row r="15" spans="2:44">
      <c r="B15" s="15" t="s">
        <v>304</v>
      </c>
      <c r="C15" s="14">
        <v>0.19513599746811799</v>
      </c>
      <c r="D15" s="14">
        <v>0.21667925343830299</v>
      </c>
      <c r="E15" s="14">
        <v>0.167215305760225</v>
      </c>
      <c r="F15" s="14"/>
      <c r="G15" s="14">
        <v>0.19260490914213699</v>
      </c>
      <c r="H15" s="14">
        <v>0.16726494948185799</v>
      </c>
      <c r="I15" s="14">
        <v>0.164355639166616</v>
      </c>
      <c r="J15" s="14">
        <v>0.20925076326987599</v>
      </c>
      <c r="K15" s="14">
        <v>0.324060226738077</v>
      </c>
      <c r="L15" s="14">
        <v>0.154316208604167</v>
      </c>
      <c r="M15" s="14"/>
      <c r="N15" s="14">
        <v>0.18117125465140499</v>
      </c>
      <c r="O15" s="14">
        <v>0.253004324893423</v>
      </c>
      <c r="P15" s="14">
        <v>0.11469584630158799</v>
      </c>
      <c r="Q15" s="14">
        <v>0.20515452223712</v>
      </c>
      <c r="R15" s="14"/>
      <c r="S15" s="14">
        <v>0.135593312444206</v>
      </c>
      <c r="T15" s="14">
        <v>0.284190242767344</v>
      </c>
      <c r="U15" s="14">
        <v>0.150141030149187</v>
      </c>
      <c r="V15" s="14">
        <v>0.25594999272344399</v>
      </c>
      <c r="W15" s="14">
        <v>0.19699274715607701</v>
      </c>
      <c r="X15" s="14">
        <v>0.20962791614833101</v>
      </c>
      <c r="Y15" s="14">
        <v>0.241494305191744</v>
      </c>
      <c r="Z15" s="14">
        <v>0.21510864440386099</v>
      </c>
      <c r="AA15" s="14">
        <v>0.184334917669076</v>
      </c>
      <c r="AB15" s="14">
        <v>9.5777204213706807E-2</v>
      </c>
      <c r="AC15" s="14">
        <v>0.277502522234997</v>
      </c>
      <c r="AD15" s="14">
        <v>0.11681626408246699</v>
      </c>
      <c r="AE15" s="14"/>
      <c r="AF15" s="14">
        <v>0.239630520735132</v>
      </c>
      <c r="AG15" s="14">
        <v>0.17223988953174499</v>
      </c>
      <c r="AH15" s="14">
        <v>0.159658341250735</v>
      </c>
      <c r="AI15" s="14"/>
      <c r="AJ15" s="14">
        <v>0.291819103549669</v>
      </c>
      <c r="AK15" s="14">
        <v>0.17164719995752001</v>
      </c>
      <c r="AL15" s="14">
        <v>0.25710847444126</v>
      </c>
      <c r="AM15" s="14"/>
      <c r="AN15" s="14">
        <v>0.20997334737373199</v>
      </c>
      <c r="AO15" s="14">
        <v>0.212436436198191</v>
      </c>
      <c r="AP15" s="14">
        <v>0.215113491501876</v>
      </c>
      <c r="AQ15" s="14">
        <v>0.13570533814435501</v>
      </c>
      <c r="AR15" s="14">
        <v>0.384992336692216</v>
      </c>
    </row>
    <row r="16" spans="2:44">
      <c r="B16" s="15" t="s">
        <v>307</v>
      </c>
      <c r="C16" s="14">
        <v>0.174336973419842</v>
      </c>
      <c r="D16" s="14">
        <v>0.19622769337401599</v>
      </c>
      <c r="E16" s="14">
        <v>0.14577142716741101</v>
      </c>
      <c r="F16" s="14"/>
      <c r="G16" s="14">
        <v>0.22099880916732301</v>
      </c>
      <c r="H16" s="14">
        <v>0.1589870739084</v>
      </c>
      <c r="I16" s="14">
        <v>0.24648635756182499</v>
      </c>
      <c r="J16" s="14">
        <v>0.19425065041894801</v>
      </c>
      <c r="K16" s="14">
        <v>0.11073896656022</v>
      </c>
      <c r="L16" s="14">
        <v>0.110832145952682</v>
      </c>
      <c r="M16" s="14"/>
      <c r="N16" s="14">
        <v>0.15967840124667501</v>
      </c>
      <c r="O16" s="14">
        <v>0.24070574360758901</v>
      </c>
      <c r="P16" s="14">
        <v>0.111251522908682</v>
      </c>
      <c r="Q16" s="14">
        <v>0.171487146455091</v>
      </c>
      <c r="R16" s="14"/>
      <c r="S16" s="14">
        <v>0.141601190995541</v>
      </c>
      <c r="T16" s="14">
        <v>0.20278816657776699</v>
      </c>
      <c r="U16" s="14">
        <v>7.2457711862018701E-2</v>
      </c>
      <c r="V16" s="14">
        <v>0.318201554448035</v>
      </c>
      <c r="W16" s="14">
        <v>0.13465501772527</v>
      </c>
      <c r="X16" s="14">
        <v>0.27767975088672298</v>
      </c>
      <c r="Y16" s="14">
        <v>0.21125403383034499</v>
      </c>
      <c r="Z16" s="14">
        <v>0.33713599639354302</v>
      </c>
      <c r="AA16" s="14">
        <v>5.7902587239191103E-2</v>
      </c>
      <c r="AB16" s="14">
        <v>0.21003805774891399</v>
      </c>
      <c r="AC16" s="14">
        <v>0.190218525182622</v>
      </c>
      <c r="AD16" s="14">
        <v>0</v>
      </c>
      <c r="AE16" s="14"/>
      <c r="AF16" s="14">
        <v>0.23378387714696</v>
      </c>
      <c r="AG16" s="14">
        <v>8.8153855199591402E-2</v>
      </c>
      <c r="AH16" s="14">
        <v>0.13947459878187399</v>
      </c>
      <c r="AI16" s="14"/>
      <c r="AJ16" s="14">
        <v>0.22644729175182099</v>
      </c>
      <c r="AK16" s="14">
        <v>0.18049183138547001</v>
      </c>
      <c r="AL16" s="14">
        <v>0.166379404177915</v>
      </c>
      <c r="AM16" s="14"/>
      <c r="AN16" s="14">
        <v>0.16651705745557999</v>
      </c>
      <c r="AO16" s="14">
        <v>0.21042602499659599</v>
      </c>
      <c r="AP16" s="14">
        <v>0.17383264438929899</v>
      </c>
      <c r="AQ16" s="14">
        <v>0.16476275823389999</v>
      </c>
      <c r="AR16" s="14">
        <v>0.29985647640295199</v>
      </c>
    </row>
    <row r="17" spans="2:44" ht="29.1">
      <c r="B17" s="15" t="s">
        <v>308</v>
      </c>
      <c r="C17" s="23">
        <v>0.16466487119422599</v>
      </c>
      <c r="D17" s="23">
        <v>0.14201696085146301</v>
      </c>
      <c r="E17" s="23">
        <v>0.19162797148124699</v>
      </c>
      <c r="F17" s="23"/>
      <c r="G17" s="23">
        <v>0.13211820118075501</v>
      </c>
      <c r="H17" s="23">
        <v>0.15680676851636499</v>
      </c>
      <c r="I17" s="23">
        <v>0.225555384129669</v>
      </c>
      <c r="J17" s="23">
        <v>8.5025770344256998E-2</v>
      </c>
      <c r="K17" s="23">
        <v>0.22030441799733699</v>
      </c>
      <c r="L17" s="23">
        <v>0.1693688997551</v>
      </c>
      <c r="M17" s="23"/>
      <c r="N17" s="23">
        <v>0.170492824370364</v>
      </c>
      <c r="O17" s="23">
        <v>0.16436094431697901</v>
      </c>
      <c r="P17" s="23">
        <v>0.145930083548861</v>
      </c>
      <c r="Q17" s="23">
        <v>0.17816739497301101</v>
      </c>
      <c r="R17" s="23"/>
      <c r="S17" s="23">
        <v>0.28571073202595598</v>
      </c>
      <c r="T17" s="23">
        <v>0.168410154653345</v>
      </c>
      <c r="U17" s="23">
        <v>0.142510618547425</v>
      </c>
      <c r="V17" s="23">
        <v>0.25864814066931102</v>
      </c>
      <c r="W17" s="23">
        <v>0</v>
      </c>
      <c r="X17" s="23">
        <v>8.6928922299919303E-2</v>
      </c>
      <c r="Y17" s="23">
        <v>0.18480742042624301</v>
      </c>
      <c r="Z17" s="23">
        <v>0.17045355838776399</v>
      </c>
      <c r="AA17" s="23">
        <v>0.134307467259345</v>
      </c>
      <c r="AB17" s="23">
        <v>0.245668663728036</v>
      </c>
      <c r="AC17" s="23">
        <v>0</v>
      </c>
      <c r="AD17" s="23">
        <v>0.10101915336853701</v>
      </c>
      <c r="AE17" s="23"/>
      <c r="AF17" s="23">
        <v>0.201890426168194</v>
      </c>
      <c r="AG17" s="23">
        <v>0.17848999768197801</v>
      </c>
      <c r="AH17" s="23">
        <v>0.112348656844353</v>
      </c>
      <c r="AI17" s="23"/>
      <c r="AJ17" s="23">
        <v>0.25080850750060502</v>
      </c>
      <c r="AK17" s="23">
        <v>0.13552556597589099</v>
      </c>
      <c r="AL17" s="23">
        <v>0.190864412118495</v>
      </c>
      <c r="AM17" s="23"/>
      <c r="AN17" s="23">
        <v>6.7449396484974999E-2</v>
      </c>
      <c r="AO17" s="23">
        <v>0.103024012337221</v>
      </c>
      <c r="AP17" s="23">
        <v>0.18116532212447101</v>
      </c>
      <c r="AQ17" s="23">
        <v>0.27520992851981102</v>
      </c>
      <c r="AR17" s="23">
        <v>0.29985647640295199</v>
      </c>
    </row>
    <row r="18" spans="2:44">
      <c r="B18" s="16" t="s">
        <v>35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B2:AR24"/>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706</v>
      </c>
      <c r="D7" s="10">
        <v>290</v>
      </c>
      <c r="E7" s="10">
        <v>415</v>
      </c>
      <c r="F7" s="10"/>
      <c r="G7" s="10">
        <v>78</v>
      </c>
      <c r="H7" s="10">
        <v>131</v>
      </c>
      <c r="I7" s="10">
        <v>122</v>
      </c>
      <c r="J7" s="10">
        <v>111</v>
      </c>
      <c r="K7" s="10">
        <v>114</v>
      </c>
      <c r="L7" s="10">
        <v>150</v>
      </c>
      <c r="M7" s="10"/>
      <c r="N7" s="10">
        <v>176</v>
      </c>
      <c r="O7" s="10">
        <v>191</v>
      </c>
      <c r="P7" s="10">
        <v>148</v>
      </c>
      <c r="Q7" s="10">
        <v>189</v>
      </c>
      <c r="R7" s="10"/>
      <c r="S7" s="10">
        <v>84</v>
      </c>
      <c r="T7" s="10">
        <v>102</v>
      </c>
      <c r="U7" s="10">
        <v>46</v>
      </c>
      <c r="V7" s="10">
        <v>52</v>
      </c>
      <c r="W7" s="10">
        <v>51</v>
      </c>
      <c r="X7" s="10">
        <v>82</v>
      </c>
      <c r="Y7" s="10">
        <v>58</v>
      </c>
      <c r="Z7" s="10">
        <v>19</v>
      </c>
      <c r="AA7" s="10">
        <v>87</v>
      </c>
      <c r="AB7" s="10">
        <v>59</v>
      </c>
      <c r="AC7" s="10">
        <v>43</v>
      </c>
      <c r="AD7" s="10">
        <v>23</v>
      </c>
      <c r="AE7" s="10"/>
      <c r="AF7" s="10">
        <v>265</v>
      </c>
      <c r="AG7" s="10">
        <v>287</v>
      </c>
      <c r="AH7" s="10">
        <v>107</v>
      </c>
      <c r="AI7" s="10"/>
      <c r="AJ7" s="10">
        <v>165</v>
      </c>
      <c r="AK7" s="10">
        <v>264</v>
      </c>
      <c r="AL7" s="10">
        <v>39</v>
      </c>
      <c r="AM7" s="10"/>
      <c r="AN7" s="10">
        <v>172</v>
      </c>
      <c r="AO7" s="10">
        <v>155</v>
      </c>
      <c r="AP7" s="10">
        <v>178</v>
      </c>
      <c r="AQ7" s="10">
        <v>90</v>
      </c>
      <c r="AR7" s="10">
        <v>10</v>
      </c>
    </row>
    <row r="8" spans="2:44" ht="30" customHeight="1">
      <c r="B8" s="11" t="s">
        <v>96</v>
      </c>
      <c r="C8" s="11">
        <v>704</v>
      </c>
      <c r="D8" s="11">
        <v>304</v>
      </c>
      <c r="E8" s="11">
        <v>398</v>
      </c>
      <c r="F8" s="11"/>
      <c r="G8" s="11">
        <v>86</v>
      </c>
      <c r="H8" s="11">
        <v>138</v>
      </c>
      <c r="I8" s="11">
        <v>133</v>
      </c>
      <c r="J8" s="11">
        <v>108</v>
      </c>
      <c r="K8" s="11">
        <v>97</v>
      </c>
      <c r="L8" s="11">
        <v>142</v>
      </c>
      <c r="M8" s="11"/>
      <c r="N8" s="11">
        <v>188</v>
      </c>
      <c r="O8" s="11">
        <v>183</v>
      </c>
      <c r="P8" s="11">
        <v>150</v>
      </c>
      <c r="Q8" s="11">
        <v>180</v>
      </c>
      <c r="R8" s="11"/>
      <c r="S8" s="11">
        <v>95</v>
      </c>
      <c r="T8" s="11">
        <v>96</v>
      </c>
      <c r="U8" s="11">
        <v>45</v>
      </c>
      <c r="V8" s="11">
        <v>56</v>
      </c>
      <c r="W8" s="11">
        <v>46</v>
      </c>
      <c r="X8" s="11">
        <v>81</v>
      </c>
      <c r="Y8" s="11">
        <v>56</v>
      </c>
      <c r="Z8" s="11">
        <v>18</v>
      </c>
      <c r="AA8" s="11">
        <v>82</v>
      </c>
      <c r="AB8" s="11">
        <v>59</v>
      </c>
      <c r="AC8" s="11">
        <v>43</v>
      </c>
      <c r="AD8" s="11">
        <v>27</v>
      </c>
      <c r="AE8" s="11"/>
      <c r="AF8" s="11">
        <v>252</v>
      </c>
      <c r="AG8" s="11">
        <v>291</v>
      </c>
      <c r="AH8" s="11">
        <v>110</v>
      </c>
      <c r="AI8" s="11"/>
      <c r="AJ8" s="11">
        <v>160</v>
      </c>
      <c r="AK8" s="11">
        <v>267</v>
      </c>
      <c r="AL8" s="11">
        <v>40</v>
      </c>
      <c r="AM8" s="11"/>
      <c r="AN8" s="11">
        <v>163</v>
      </c>
      <c r="AO8" s="11">
        <v>154</v>
      </c>
      <c r="AP8" s="11">
        <v>181</v>
      </c>
      <c r="AQ8" s="11">
        <v>96</v>
      </c>
      <c r="AR8" s="11">
        <v>10</v>
      </c>
    </row>
    <row r="9" spans="2:44">
      <c r="B9" s="15" t="s">
        <v>301</v>
      </c>
      <c r="C9" s="14">
        <v>0.43442244638746202</v>
      </c>
      <c r="D9" s="14">
        <v>0.44435141474696899</v>
      </c>
      <c r="E9" s="14">
        <v>0.42812192935176602</v>
      </c>
      <c r="F9" s="14"/>
      <c r="G9" s="14">
        <v>0.40418006418212798</v>
      </c>
      <c r="H9" s="14">
        <v>0.416432374036312</v>
      </c>
      <c r="I9" s="14">
        <v>0.388178005552621</v>
      </c>
      <c r="J9" s="14">
        <v>0.51121895583653598</v>
      </c>
      <c r="K9" s="14">
        <v>0.406923874769683</v>
      </c>
      <c r="L9" s="14">
        <v>0.474060831005989</v>
      </c>
      <c r="M9" s="14"/>
      <c r="N9" s="14">
        <v>0.35756525780489001</v>
      </c>
      <c r="O9" s="14">
        <v>0.39404366798596402</v>
      </c>
      <c r="P9" s="14">
        <v>0.468759632756513</v>
      </c>
      <c r="Q9" s="14">
        <v>0.52760408844181095</v>
      </c>
      <c r="R9" s="14"/>
      <c r="S9" s="14">
        <v>0.37412754032684398</v>
      </c>
      <c r="T9" s="14">
        <v>0.45934381696843701</v>
      </c>
      <c r="U9" s="14">
        <v>0.49958988924034198</v>
      </c>
      <c r="V9" s="14">
        <v>0.41778371265960501</v>
      </c>
      <c r="W9" s="14">
        <v>0.40977410969232803</v>
      </c>
      <c r="X9" s="14">
        <v>0.37379100386824898</v>
      </c>
      <c r="Y9" s="14">
        <v>0.39176714081296499</v>
      </c>
      <c r="Z9" s="14">
        <v>0.4838796094576</v>
      </c>
      <c r="AA9" s="14">
        <v>0.44634663263251401</v>
      </c>
      <c r="AB9" s="14">
        <v>0.53139487828020704</v>
      </c>
      <c r="AC9" s="14">
        <v>0.49678463908716902</v>
      </c>
      <c r="AD9" s="14">
        <v>0.41432715641866102</v>
      </c>
      <c r="AE9" s="14"/>
      <c r="AF9" s="14">
        <v>0.47324830645085703</v>
      </c>
      <c r="AG9" s="14">
        <v>0.42340401303080399</v>
      </c>
      <c r="AH9" s="14">
        <v>0.38627391951872297</v>
      </c>
      <c r="AI9" s="14"/>
      <c r="AJ9" s="14">
        <v>0.45094259815327797</v>
      </c>
      <c r="AK9" s="14">
        <v>0.429117840765875</v>
      </c>
      <c r="AL9" s="14">
        <v>0.38203174778119298</v>
      </c>
      <c r="AM9" s="14"/>
      <c r="AN9" s="14">
        <v>0.49850127618460199</v>
      </c>
      <c r="AO9" s="14">
        <v>0.41210458832325497</v>
      </c>
      <c r="AP9" s="14">
        <v>0.42870167715329499</v>
      </c>
      <c r="AQ9" s="14">
        <v>0.369986624912297</v>
      </c>
      <c r="AR9" s="14">
        <v>0.45600231221030801</v>
      </c>
    </row>
    <row r="10" spans="2:44">
      <c r="B10" s="15" t="s">
        <v>303</v>
      </c>
      <c r="C10" s="14">
        <v>0.42789218912797999</v>
      </c>
      <c r="D10" s="14">
        <v>0.43038815871270902</v>
      </c>
      <c r="E10" s="14">
        <v>0.42428831628693903</v>
      </c>
      <c r="F10" s="14"/>
      <c r="G10" s="14">
        <v>0.40299815808382899</v>
      </c>
      <c r="H10" s="14">
        <v>0.40314232094008901</v>
      </c>
      <c r="I10" s="14">
        <v>0.51100441785270101</v>
      </c>
      <c r="J10" s="14">
        <v>0.42008642568814197</v>
      </c>
      <c r="K10" s="14">
        <v>0.46884577037055197</v>
      </c>
      <c r="L10" s="14">
        <v>0.36662614994081</v>
      </c>
      <c r="M10" s="14"/>
      <c r="N10" s="14">
        <v>0.37400618055898899</v>
      </c>
      <c r="O10" s="14">
        <v>0.47836060566849498</v>
      </c>
      <c r="P10" s="14">
        <v>0.39200287655331001</v>
      </c>
      <c r="Q10" s="14">
        <v>0.463143381473204</v>
      </c>
      <c r="R10" s="14"/>
      <c r="S10" s="14">
        <v>0.40559622040972398</v>
      </c>
      <c r="T10" s="14">
        <v>0.51250467098554298</v>
      </c>
      <c r="U10" s="14">
        <v>0.43865871899062697</v>
      </c>
      <c r="V10" s="14">
        <v>0.38807669471532502</v>
      </c>
      <c r="W10" s="14">
        <v>0.44834552996105498</v>
      </c>
      <c r="X10" s="14">
        <v>0.358648400854222</v>
      </c>
      <c r="Y10" s="14">
        <v>0.39514148768357599</v>
      </c>
      <c r="Z10" s="14">
        <v>0.627965982674766</v>
      </c>
      <c r="AA10" s="14">
        <v>0.34318395911134297</v>
      </c>
      <c r="AB10" s="14">
        <v>0.61197056353356005</v>
      </c>
      <c r="AC10" s="14">
        <v>0.407730033459132</v>
      </c>
      <c r="AD10" s="14">
        <v>0.26677921239117602</v>
      </c>
      <c r="AE10" s="14"/>
      <c r="AF10" s="14">
        <v>0.38173461236202</v>
      </c>
      <c r="AG10" s="14">
        <v>0.470088850954413</v>
      </c>
      <c r="AH10" s="14">
        <v>0.41329122833942</v>
      </c>
      <c r="AI10" s="14"/>
      <c r="AJ10" s="14">
        <v>0.45555059779200702</v>
      </c>
      <c r="AK10" s="14">
        <v>0.423581313702106</v>
      </c>
      <c r="AL10" s="14">
        <v>0.576384038092976</v>
      </c>
      <c r="AM10" s="14"/>
      <c r="AN10" s="14">
        <v>0.39471837401295901</v>
      </c>
      <c r="AO10" s="14">
        <v>0.43042110660578198</v>
      </c>
      <c r="AP10" s="14">
        <v>0.47693364615617501</v>
      </c>
      <c r="AQ10" s="14">
        <v>0.32692833972494001</v>
      </c>
      <c r="AR10" s="14">
        <v>0.486118350611489</v>
      </c>
    </row>
    <row r="11" spans="2:44">
      <c r="B11" s="15" t="s">
        <v>307</v>
      </c>
      <c r="C11" s="14">
        <v>0.42417933706618099</v>
      </c>
      <c r="D11" s="14">
        <v>0.38824438143437801</v>
      </c>
      <c r="E11" s="14">
        <v>0.449936548724715</v>
      </c>
      <c r="F11" s="14"/>
      <c r="G11" s="14">
        <v>0.48735459290565802</v>
      </c>
      <c r="H11" s="14">
        <v>0.40991813878876798</v>
      </c>
      <c r="I11" s="14">
        <v>0.45002507472958497</v>
      </c>
      <c r="J11" s="14">
        <v>0.46537759646698601</v>
      </c>
      <c r="K11" s="14">
        <v>0.354402692174559</v>
      </c>
      <c r="L11" s="14">
        <v>0.391880989480617</v>
      </c>
      <c r="M11" s="14"/>
      <c r="N11" s="14">
        <v>0.42038678114519701</v>
      </c>
      <c r="O11" s="14">
        <v>0.45558206529331102</v>
      </c>
      <c r="P11" s="14">
        <v>0.420505014863023</v>
      </c>
      <c r="Q11" s="14">
        <v>0.39699604119710602</v>
      </c>
      <c r="R11" s="14"/>
      <c r="S11" s="14">
        <v>0.40820909914602999</v>
      </c>
      <c r="T11" s="14">
        <v>0.53408792937656102</v>
      </c>
      <c r="U11" s="14">
        <v>0.314655699468742</v>
      </c>
      <c r="V11" s="14">
        <v>0.41879234199871801</v>
      </c>
      <c r="W11" s="14">
        <v>0.36469462920513501</v>
      </c>
      <c r="X11" s="14">
        <v>0.38929681228270802</v>
      </c>
      <c r="Y11" s="14">
        <v>0.41719292798844398</v>
      </c>
      <c r="Z11" s="14">
        <v>0.37602152554913498</v>
      </c>
      <c r="AA11" s="14">
        <v>0.40579784439467498</v>
      </c>
      <c r="AB11" s="14">
        <v>0.48720367629875799</v>
      </c>
      <c r="AC11" s="14">
        <v>0.47303283445455802</v>
      </c>
      <c r="AD11" s="14">
        <v>0.37564143947963502</v>
      </c>
      <c r="AE11" s="14"/>
      <c r="AF11" s="14">
        <v>0.375898052131594</v>
      </c>
      <c r="AG11" s="14">
        <v>0.43714191028392801</v>
      </c>
      <c r="AH11" s="14">
        <v>0.46724017305973098</v>
      </c>
      <c r="AI11" s="14"/>
      <c r="AJ11" s="14">
        <v>0.40292849497816902</v>
      </c>
      <c r="AK11" s="14">
        <v>0.42437768955828498</v>
      </c>
      <c r="AL11" s="14">
        <v>0.38865285873309702</v>
      </c>
      <c r="AM11" s="14"/>
      <c r="AN11" s="14">
        <v>0.39297057043550498</v>
      </c>
      <c r="AO11" s="14">
        <v>0.46609007261919899</v>
      </c>
      <c r="AP11" s="14">
        <v>0.415498947611461</v>
      </c>
      <c r="AQ11" s="14">
        <v>0.41054608344376298</v>
      </c>
      <c r="AR11" s="14">
        <v>0.37224361338427697</v>
      </c>
    </row>
    <row r="12" spans="2:44">
      <c r="B12" s="15" t="s">
        <v>300</v>
      </c>
      <c r="C12" s="14">
        <v>0.35201577570452303</v>
      </c>
      <c r="D12" s="14">
        <v>0.36266817297846698</v>
      </c>
      <c r="E12" s="14">
        <v>0.34195311947583801</v>
      </c>
      <c r="F12" s="14"/>
      <c r="G12" s="14">
        <v>0.35204013138204798</v>
      </c>
      <c r="H12" s="14">
        <v>0.34926950205042401</v>
      </c>
      <c r="I12" s="14">
        <v>0.34150862953678301</v>
      </c>
      <c r="J12" s="14">
        <v>0.371361257894473</v>
      </c>
      <c r="K12" s="14">
        <v>0.36465806862785599</v>
      </c>
      <c r="L12" s="14">
        <v>0.34108685143962197</v>
      </c>
      <c r="M12" s="14"/>
      <c r="N12" s="14">
        <v>0.33872999418698602</v>
      </c>
      <c r="O12" s="14">
        <v>0.33949944560672801</v>
      </c>
      <c r="P12" s="14">
        <v>0.30514989643706802</v>
      </c>
      <c r="Q12" s="14">
        <v>0.40915083582815098</v>
      </c>
      <c r="R12" s="14"/>
      <c r="S12" s="14">
        <v>0.41990263168789899</v>
      </c>
      <c r="T12" s="14">
        <v>0.36165870287122598</v>
      </c>
      <c r="U12" s="14">
        <v>0.24878681525326299</v>
      </c>
      <c r="V12" s="14">
        <v>0.251639827531213</v>
      </c>
      <c r="W12" s="14">
        <v>0.28288808705471602</v>
      </c>
      <c r="X12" s="14">
        <v>0.37414513824150802</v>
      </c>
      <c r="Y12" s="14">
        <v>0.31540595925763298</v>
      </c>
      <c r="Z12" s="14">
        <v>0.655841521369115</v>
      </c>
      <c r="AA12" s="14">
        <v>0.39441450742553902</v>
      </c>
      <c r="AB12" s="14">
        <v>0.37384078690818801</v>
      </c>
      <c r="AC12" s="14">
        <v>0.38806795843812902</v>
      </c>
      <c r="AD12" s="14">
        <v>0.16150496612132501</v>
      </c>
      <c r="AE12" s="14"/>
      <c r="AF12" s="14">
        <v>0.35193937608132603</v>
      </c>
      <c r="AG12" s="14">
        <v>0.37236237662502902</v>
      </c>
      <c r="AH12" s="14">
        <v>0.299343315728413</v>
      </c>
      <c r="AI12" s="14"/>
      <c r="AJ12" s="14">
        <v>0.39657111539828699</v>
      </c>
      <c r="AK12" s="14">
        <v>0.357510215362007</v>
      </c>
      <c r="AL12" s="14">
        <v>0.41180995864127901</v>
      </c>
      <c r="AM12" s="14"/>
      <c r="AN12" s="14">
        <v>0.38532626738150699</v>
      </c>
      <c r="AO12" s="14">
        <v>0.33568377632005703</v>
      </c>
      <c r="AP12" s="14">
        <v>0.28784741900293898</v>
      </c>
      <c r="AQ12" s="14">
        <v>0.389606323273957</v>
      </c>
      <c r="AR12" s="14">
        <v>0.47807431249242199</v>
      </c>
    </row>
    <row r="13" spans="2:44">
      <c r="B13" s="15" t="s">
        <v>304</v>
      </c>
      <c r="C13" s="14">
        <v>0.33801060667225702</v>
      </c>
      <c r="D13" s="14">
        <v>0.37798350262014602</v>
      </c>
      <c r="E13" s="14">
        <v>0.308462182265066</v>
      </c>
      <c r="F13" s="14"/>
      <c r="G13" s="14">
        <v>0.34639498002282898</v>
      </c>
      <c r="H13" s="14">
        <v>0.25030825328116901</v>
      </c>
      <c r="I13" s="14">
        <v>0.369822926890784</v>
      </c>
      <c r="J13" s="14">
        <v>0.38861641670021402</v>
      </c>
      <c r="K13" s="14">
        <v>0.337584361573736</v>
      </c>
      <c r="L13" s="14">
        <v>0.34992351163803398</v>
      </c>
      <c r="M13" s="14"/>
      <c r="N13" s="14">
        <v>0.39952225778389799</v>
      </c>
      <c r="O13" s="14">
        <v>0.30045767786872002</v>
      </c>
      <c r="P13" s="14">
        <v>0.25524762115439098</v>
      </c>
      <c r="Q13" s="14">
        <v>0.37211057479046999</v>
      </c>
      <c r="R13" s="14"/>
      <c r="S13" s="14">
        <v>0.39247617446937999</v>
      </c>
      <c r="T13" s="14">
        <v>0.396482788026711</v>
      </c>
      <c r="U13" s="14">
        <v>0.27599453531684198</v>
      </c>
      <c r="V13" s="14">
        <v>0.29777022326790897</v>
      </c>
      <c r="W13" s="14">
        <v>0.37578853691216801</v>
      </c>
      <c r="X13" s="14">
        <v>0.29909776035320101</v>
      </c>
      <c r="Y13" s="14">
        <v>0.26093395244379802</v>
      </c>
      <c r="Z13" s="14">
        <v>0.56221160989921404</v>
      </c>
      <c r="AA13" s="14">
        <v>0.33554562196287102</v>
      </c>
      <c r="AB13" s="14">
        <v>0.42911976256463602</v>
      </c>
      <c r="AC13" s="14">
        <v>0.24325505180669699</v>
      </c>
      <c r="AD13" s="14">
        <v>0.153321262039289</v>
      </c>
      <c r="AE13" s="14"/>
      <c r="AF13" s="14">
        <v>0.36871569927401798</v>
      </c>
      <c r="AG13" s="14">
        <v>0.334685989055995</v>
      </c>
      <c r="AH13" s="14">
        <v>0.28383806525403099</v>
      </c>
      <c r="AI13" s="14"/>
      <c r="AJ13" s="14">
        <v>0.34333896223757399</v>
      </c>
      <c r="AK13" s="14">
        <v>0.34364265778269198</v>
      </c>
      <c r="AL13" s="14">
        <v>0.45187854252228499</v>
      </c>
      <c r="AM13" s="14"/>
      <c r="AN13" s="14">
        <v>0.35398622043099198</v>
      </c>
      <c r="AO13" s="14">
        <v>0.25036024053794198</v>
      </c>
      <c r="AP13" s="14">
        <v>0.39114904414992802</v>
      </c>
      <c r="AQ13" s="14">
        <v>0.38072666604577599</v>
      </c>
      <c r="AR13" s="14">
        <v>0.19338421465842201</v>
      </c>
    </row>
    <row r="14" spans="2:44" ht="43.5">
      <c r="B14" s="15" t="s">
        <v>302</v>
      </c>
      <c r="C14" s="14">
        <v>0.32898867755962802</v>
      </c>
      <c r="D14" s="14">
        <v>0.31719806962200697</v>
      </c>
      <c r="E14" s="14">
        <v>0.33897545646685801</v>
      </c>
      <c r="F14" s="14"/>
      <c r="G14" s="14">
        <v>0.22358540158874701</v>
      </c>
      <c r="H14" s="14">
        <v>0.26556893361317402</v>
      </c>
      <c r="I14" s="14">
        <v>0.33514991521395399</v>
      </c>
      <c r="J14" s="14">
        <v>0.31770959417491601</v>
      </c>
      <c r="K14" s="14">
        <v>0.317500461975399</v>
      </c>
      <c r="L14" s="14">
        <v>0.46540918198127901</v>
      </c>
      <c r="M14" s="14"/>
      <c r="N14" s="14">
        <v>0.35582154074303901</v>
      </c>
      <c r="O14" s="14">
        <v>0.28142227725091001</v>
      </c>
      <c r="P14" s="14">
        <v>0.272141567695315</v>
      </c>
      <c r="Q14" s="14">
        <v>0.392886624689817</v>
      </c>
      <c r="R14" s="14"/>
      <c r="S14" s="14">
        <v>0.33744363649926801</v>
      </c>
      <c r="T14" s="14">
        <v>0.39465535863522</v>
      </c>
      <c r="U14" s="14">
        <v>0.280858397699708</v>
      </c>
      <c r="V14" s="14">
        <v>0.26492497655786501</v>
      </c>
      <c r="W14" s="14">
        <v>0.28458013459106002</v>
      </c>
      <c r="X14" s="14">
        <v>0.32376704022291702</v>
      </c>
      <c r="Y14" s="14">
        <v>0.32664872136002299</v>
      </c>
      <c r="Z14" s="14">
        <v>0.705543617739947</v>
      </c>
      <c r="AA14" s="14">
        <v>0.32596499222264202</v>
      </c>
      <c r="AB14" s="14">
        <v>0.33520139831429402</v>
      </c>
      <c r="AC14" s="14">
        <v>0.202403122208622</v>
      </c>
      <c r="AD14" s="14">
        <v>0.32869481942983297</v>
      </c>
      <c r="AE14" s="14"/>
      <c r="AF14" s="14">
        <v>0.32718069875262201</v>
      </c>
      <c r="AG14" s="14">
        <v>0.35758665136547502</v>
      </c>
      <c r="AH14" s="14">
        <v>0.28159796631268902</v>
      </c>
      <c r="AI14" s="14"/>
      <c r="AJ14" s="14">
        <v>0.36907056009154199</v>
      </c>
      <c r="AK14" s="14">
        <v>0.335508845369345</v>
      </c>
      <c r="AL14" s="14">
        <v>0.41111034681571701</v>
      </c>
      <c r="AM14" s="14"/>
      <c r="AN14" s="14">
        <v>0.34866131245257298</v>
      </c>
      <c r="AO14" s="14">
        <v>0.27702530740832798</v>
      </c>
      <c r="AP14" s="14">
        <v>0.40843556131257203</v>
      </c>
      <c r="AQ14" s="14">
        <v>0.26945090750101602</v>
      </c>
      <c r="AR14" s="14">
        <v>0.47182411439263799</v>
      </c>
    </row>
    <row r="15" spans="2:44">
      <c r="B15" s="15" t="s">
        <v>305</v>
      </c>
      <c r="C15" s="14">
        <v>0.31175127647332601</v>
      </c>
      <c r="D15" s="14">
        <v>0.31441740079997998</v>
      </c>
      <c r="E15" s="14">
        <v>0.31063791716996197</v>
      </c>
      <c r="F15" s="14"/>
      <c r="G15" s="14">
        <v>0.32971564942639597</v>
      </c>
      <c r="H15" s="14">
        <v>0.294474684667344</v>
      </c>
      <c r="I15" s="14">
        <v>0.34244160699646298</v>
      </c>
      <c r="J15" s="14">
        <v>0.29524722770818501</v>
      </c>
      <c r="K15" s="14">
        <v>0.39600781461383699</v>
      </c>
      <c r="L15" s="14">
        <v>0.24341105676375799</v>
      </c>
      <c r="M15" s="14"/>
      <c r="N15" s="14">
        <v>0.28816227628817198</v>
      </c>
      <c r="O15" s="14">
        <v>0.32845729127650802</v>
      </c>
      <c r="P15" s="14">
        <v>0.26733091945771298</v>
      </c>
      <c r="Q15" s="14">
        <v>0.34744109874607998</v>
      </c>
      <c r="R15" s="14"/>
      <c r="S15" s="14">
        <v>0.40531370474802803</v>
      </c>
      <c r="T15" s="14">
        <v>0.31503237418650798</v>
      </c>
      <c r="U15" s="14">
        <v>0.24624448006261601</v>
      </c>
      <c r="V15" s="14">
        <v>0.32642178119980902</v>
      </c>
      <c r="W15" s="14">
        <v>0.205563913620606</v>
      </c>
      <c r="X15" s="14">
        <v>0.25817581371398501</v>
      </c>
      <c r="Y15" s="14">
        <v>0.37748448069028701</v>
      </c>
      <c r="Z15" s="14">
        <v>0.57140047562552698</v>
      </c>
      <c r="AA15" s="14">
        <v>0.40980973533201998</v>
      </c>
      <c r="AB15" s="14">
        <v>0.24053818111602299</v>
      </c>
      <c r="AC15" s="14">
        <v>0.15112005481360199</v>
      </c>
      <c r="AD15" s="14">
        <v>0.20838408850208501</v>
      </c>
      <c r="AE15" s="14"/>
      <c r="AF15" s="14">
        <v>0.33096704343651301</v>
      </c>
      <c r="AG15" s="14">
        <v>0.28592260158475202</v>
      </c>
      <c r="AH15" s="14">
        <v>0.28118045325618701</v>
      </c>
      <c r="AI15" s="14"/>
      <c r="AJ15" s="14">
        <v>0.33562774556747599</v>
      </c>
      <c r="AK15" s="14">
        <v>0.334302043725625</v>
      </c>
      <c r="AL15" s="14">
        <v>0.377542846682005</v>
      </c>
      <c r="AM15" s="14"/>
      <c r="AN15" s="14">
        <v>0.33384580626925497</v>
      </c>
      <c r="AO15" s="14">
        <v>0.28212553870062801</v>
      </c>
      <c r="AP15" s="14">
        <v>0.32476245192020398</v>
      </c>
      <c r="AQ15" s="14">
        <v>0.32151859456982601</v>
      </c>
      <c r="AR15" s="14">
        <v>0.38780662525273701</v>
      </c>
    </row>
    <row r="16" spans="2:44">
      <c r="B16" s="15" t="s">
        <v>306</v>
      </c>
      <c r="C16" s="14">
        <v>0.26544103376205502</v>
      </c>
      <c r="D16" s="14">
        <v>0.294653557891494</v>
      </c>
      <c r="E16" s="14">
        <v>0.240936506910816</v>
      </c>
      <c r="F16" s="14"/>
      <c r="G16" s="14">
        <v>0.29633762054376001</v>
      </c>
      <c r="H16" s="14">
        <v>0.33938417245366098</v>
      </c>
      <c r="I16" s="14">
        <v>0.30725385999923599</v>
      </c>
      <c r="J16" s="14">
        <v>0.21615187052816001</v>
      </c>
      <c r="K16" s="14">
        <v>0.25671347496122998</v>
      </c>
      <c r="L16" s="14">
        <v>0.17903553436025399</v>
      </c>
      <c r="M16" s="14"/>
      <c r="N16" s="14">
        <v>0.26867972549974101</v>
      </c>
      <c r="O16" s="14">
        <v>0.33654198646008399</v>
      </c>
      <c r="P16" s="14">
        <v>0.17560188002756799</v>
      </c>
      <c r="Q16" s="14">
        <v>0.260132301689113</v>
      </c>
      <c r="R16" s="14"/>
      <c r="S16" s="14">
        <v>0.31232435726878499</v>
      </c>
      <c r="T16" s="14">
        <v>0.31367935498902699</v>
      </c>
      <c r="U16" s="14">
        <v>0.19127033331335699</v>
      </c>
      <c r="V16" s="14">
        <v>0.25226835072887699</v>
      </c>
      <c r="W16" s="14">
        <v>0.27879008960195101</v>
      </c>
      <c r="X16" s="14">
        <v>0.21310441124986301</v>
      </c>
      <c r="Y16" s="14">
        <v>0.226863181788548</v>
      </c>
      <c r="Z16" s="14">
        <v>0.48058258338971099</v>
      </c>
      <c r="AA16" s="14">
        <v>0.24646147907289701</v>
      </c>
      <c r="AB16" s="14">
        <v>0.327351666838125</v>
      </c>
      <c r="AC16" s="14">
        <v>0.19765122531080001</v>
      </c>
      <c r="AD16" s="14">
        <v>0.18603137492616501</v>
      </c>
      <c r="AE16" s="14"/>
      <c r="AF16" s="14">
        <v>0.201753849482155</v>
      </c>
      <c r="AG16" s="14">
        <v>0.28737014765075503</v>
      </c>
      <c r="AH16" s="14">
        <v>0.30027908201585002</v>
      </c>
      <c r="AI16" s="14"/>
      <c r="AJ16" s="14">
        <v>0.34829530937660602</v>
      </c>
      <c r="AK16" s="14">
        <v>0.25603721184445899</v>
      </c>
      <c r="AL16" s="14">
        <v>0.33045412924457701</v>
      </c>
      <c r="AM16" s="14"/>
      <c r="AN16" s="14">
        <v>0.198403901816846</v>
      </c>
      <c r="AO16" s="14">
        <v>0.24882268842185401</v>
      </c>
      <c r="AP16" s="14">
        <v>0.28076656996719002</v>
      </c>
      <c r="AQ16" s="14">
        <v>0.34917112108068199</v>
      </c>
      <c r="AR16" s="14">
        <v>0.19760356379854199</v>
      </c>
    </row>
    <row r="17" spans="2:44" ht="29.1">
      <c r="B17" s="15" t="s">
        <v>308</v>
      </c>
      <c r="C17" s="14">
        <v>0.13351945967194301</v>
      </c>
      <c r="D17" s="14">
        <v>0.14122639896165601</v>
      </c>
      <c r="E17" s="14">
        <v>0.12802505176933199</v>
      </c>
      <c r="F17" s="14"/>
      <c r="G17" s="14">
        <v>0.12772323640687699</v>
      </c>
      <c r="H17" s="14">
        <v>0.18141661794509001</v>
      </c>
      <c r="I17" s="14">
        <v>0.12949768085536301</v>
      </c>
      <c r="J17" s="14">
        <v>0.117810119240935</v>
      </c>
      <c r="K17" s="14">
        <v>0.107839080807245</v>
      </c>
      <c r="L17" s="14">
        <v>0.12389101558168999</v>
      </c>
      <c r="M17" s="14"/>
      <c r="N17" s="14">
        <v>0.14036799826666899</v>
      </c>
      <c r="O17" s="14">
        <v>0.13451009589196899</v>
      </c>
      <c r="P17" s="14">
        <v>0.122238796814198</v>
      </c>
      <c r="Q17" s="14">
        <v>0.136450101909602</v>
      </c>
      <c r="R17" s="14"/>
      <c r="S17" s="14">
        <v>0.125909731192624</v>
      </c>
      <c r="T17" s="14">
        <v>0.13760258790968399</v>
      </c>
      <c r="U17" s="14">
        <v>0.113705668691284</v>
      </c>
      <c r="V17" s="14">
        <v>0.13219014437791299</v>
      </c>
      <c r="W17" s="14">
        <v>0.14067547970693101</v>
      </c>
      <c r="X17" s="14">
        <v>0.15713247862058999</v>
      </c>
      <c r="Y17" s="14">
        <v>0.189742563080639</v>
      </c>
      <c r="Z17" s="14">
        <v>0.155649586168602</v>
      </c>
      <c r="AA17" s="14">
        <v>0.13469037616291299</v>
      </c>
      <c r="AB17" s="14">
        <v>0.11049165762062101</v>
      </c>
      <c r="AC17" s="14">
        <v>0.115599072271679</v>
      </c>
      <c r="AD17" s="14">
        <v>4.5077512142093101E-2</v>
      </c>
      <c r="AE17" s="14"/>
      <c r="AF17" s="14">
        <v>0.155921381291211</v>
      </c>
      <c r="AG17" s="14">
        <v>0.14487538465496999</v>
      </c>
      <c r="AH17" s="14">
        <v>5.1921190081696399E-2</v>
      </c>
      <c r="AI17" s="14"/>
      <c r="AJ17" s="14">
        <v>0.14786983383548899</v>
      </c>
      <c r="AK17" s="14">
        <v>0.159016268034856</v>
      </c>
      <c r="AL17" s="14">
        <v>0.14501602852880099</v>
      </c>
      <c r="AM17" s="14"/>
      <c r="AN17" s="14">
        <v>0.122421379774073</v>
      </c>
      <c r="AO17" s="14">
        <v>0.12597796042807199</v>
      </c>
      <c r="AP17" s="14">
        <v>0.154837710547685</v>
      </c>
      <c r="AQ17" s="14">
        <v>0.14259753727527599</v>
      </c>
      <c r="AR17" s="14">
        <v>8.95772883748812E-2</v>
      </c>
    </row>
    <row r="18" spans="2:44">
      <c r="B18" s="15" t="s">
        <v>129</v>
      </c>
      <c r="C18" s="14">
        <v>6.2853336385899098E-3</v>
      </c>
      <c r="D18" s="14">
        <v>8.0582608220803893E-3</v>
      </c>
      <c r="E18" s="14">
        <v>4.9489514247862904E-3</v>
      </c>
      <c r="F18" s="14"/>
      <c r="G18" s="14">
        <v>1.0561674461688399E-2</v>
      </c>
      <c r="H18" s="14">
        <v>7.7245853961063898E-3</v>
      </c>
      <c r="I18" s="14">
        <v>0</v>
      </c>
      <c r="J18" s="14">
        <v>0</v>
      </c>
      <c r="K18" s="14">
        <v>1.6227975628777001E-2</v>
      </c>
      <c r="L18" s="14">
        <v>6.1702764008961398E-3</v>
      </c>
      <c r="M18" s="14"/>
      <c r="N18" s="14">
        <v>5.6490518467045203E-3</v>
      </c>
      <c r="O18" s="14">
        <v>4.1257046994337401E-3</v>
      </c>
      <c r="P18" s="14">
        <v>5.8297934038598898E-3</v>
      </c>
      <c r="Q18" s="14">
        <v>9.5996004001740794E-3</v>
      </c>
      <c r="R18" s="14"/>
      <c r="S18" s="14">
        <v>0</v>
      </c>
      <c r="T18" s="14">
        <v>0</v>
      </c>
      <c r="U18" s="14">
        <v>2.3470764814253399E-2</v>
      </c>
      <c r="V18" s="14">
        <v>0</v>
      </c>
      <c r="W18" s="14">
        <v>0</v>
      </c>
      <c r="X18" s="14">
        <v>9.3394136153653606E-3</v>
      </c>
      <c r="Y18" s="14">
        <v>0</v>
      </c>
      <c r="Z18" s="14">
        <v>0</v>
      </c>
      <c r="AA18" s="14">
        <v>2.0796410366216302E-2</v>
      </c>
      <c r="AB18" s="14">
        <v>0</v>
      </c>
      <c r="AC18" s="14">
        <v>2.1041240665819201E-2</v>
      </c>
      <c r="AD18" s="14">
        <v>0</v>
      </c>
      <c r="AE18" s="14"/>
      <c r="AF18" s="14">
        <v>6.4555128290880804E-3</v>
      </c>
      <c r="AG18" s="14">
        <v>2.8299324214674901E-3</v>
      </c>
      <c r="AH18" s="14">
        <v>9.7058845143431806E-3</v>
      </c>
      <c r="AI18" s="14"/>
      <c r="AJ18" s="14">
        <v>9.8522593596258104E-3</v>
      </c>
      <c r="AK18" s="14">
        <v>0</v>
      </c>
      <c r="AL18" s="14">
        <v>2.1991956330160101E-2</v>
      </c>
      <c r="AM18" s="14"/>
      <c r="AN18" s="14">
        <v>1.0613922124696E-2</v>
      </c>
      <c r="AO18" s="14">
        <v>0</v>
      </c>
      <c r="AP18" s="14">
        <v>4.1720950020334904E-3</v>
      </c>
      <c r="AQ18" s="14">
        <v>1.11143509607439E-2</v>
      </c>
      <c r="AR18" s="14">
        <v>0</v>
      </c>
    </row>
    <row r="19" spans="2:44">
      <c r="B19" s="15" t="s">
        <v>262</v>
      </c>
      <c r="C19" s="23">
        <v>5.0352291955985803E-3</v>
      </c>
      <c r="D19" s="23">
        <v>4.9245366024086397E-3</v>
      </c>
      <c r="E19" s="23">
        <v>5.1347586194067001E-3</v>
      </c>
      <c r="F19" s="23"/>
      <c r="G19" s="23">
        <v>1.31822255649206E-2</v>
      </c>
      <c r="H19" s="23">
        <v>0</v>
      </c>
      <c r="I19" s="23">
        <v>0</v>
      </c>
      <c r="J19" s="23">
        <v>0</v>
      </c>
      <c r="K19" s="23">
        <v>8.2907007246565498E-3</v>
      </c>
      <c r="L19" s="23">
        <v>1.13374848090425E-2</v>
      </c>
      <c r="M19" s="23"/>
      <c r="N19" s="23">
        <v>6.0153176544893699E-3</v>
      </c>
      <c r="O19" s="23">
        <v>0</v>
      </c>
      <c r="P19" s="23">
        <v>5.3883196944335601E-3</v>
      </c>
      <c r="Q19" s="23">
        <v>8.8928747996927394E-3</v>
      </c>
      <c r="R19" s="23"/>
      <c r="S19" s="23">
        <v>0</v>
      </c>
      <c r="T19" s="23">
        <v>0</v>
      </c>
      <c r="U19" s="23">
        <v>2.4992531451788501E-2</v>
      </c>
      <c r="V19" s="23">
        <v>0</v>
      </c>
      <c r="W19" s="23">
        <v>1.4891008225401899E-2</v>
      </c>
      <c r="X19" s="23">
        <v>0</v>
      </c>
      <c r="Y19" s="23">
        <v>1.45128629085353E-2</v>
      </c>
      <c r="Z19" s="23">
        <v>0</v>
      </c>
      <c r="AA19" s="23">
        <v>0</v>
      </c>
      <c r="AB19" s="23">
        <v>1.5477817153963199E-2</v>
      </c>
      <c r="AC19" s="23">
        <v>0</v>
      </c>
      <c r="AD19" s="23">
        <v>0</v>
      </c>
      <c r="AE19" s="23"/>
      <c r="AF19" s="23">
        <v>6.3604191530802299E-3</v>
      </c>
      <c r="AG19" s="23">
        <v>3.8873908129337699E-3</v>
      </c>
      <c r="AH19" s="23">
        <v>7.3646941578197397E-3</v>
      </c>
      <c r="AI19" s="23"/>
      <c r="AJ19" s="23">
        <v>0</v>
      </c>
      <c r="AK19" s="23">
        <v>4.2385192852306902E-3</v>
      </c>
      <c r="AL19" s="23">
        <v>0</v>
      </c>
      <c r="AM19" s="23"/>
      <c r="AN19" s="23">
        <v>0</v>
      </c>
      <c r="AO19" s="23">
        <v>1.2556960463048E-2</v>
      </c>
      <c r="AP19" s="23">
        <v>0</v>
      </c>
      <c r="AQ19" s="23">
        <v>9.5349210699125393E-3</v>
      </c>
      <c r="AR19" s="23">
        <v>0</v>
      </c>
    </row>
    <row r="20" spans="2:44">
      <c r="B20" s="16" t="s">
        <v>36</v>
      </c>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323</v>
      </c>
      <c r="D7" s="10">
        <v>180</v>
      </c>
      <c r="E7" s="10">
        <v>142</v>
      </c>
      <c r="F7" s="10"/>
      <c r="G7" s="10">
        <v>36</v>
      </c>
      <c r="H7" s="10">
        <v>52</v>
      </c>
      <c r="I7" s="10">
        <v>72</v>
      </c>
      <c r="J7" s="10">
        <v>56</v>
      </c>
      <c r="K7" s="10">
        <v>50</v>
      </c>
      <c r="L7" s="10">
        <v>57</v>
      </c>
      <c r="M7" s="10"/>
      <c r="N7" s="10">
        <v>94</v>
      </c>
      <c r="O7" s="10">
        <v>77</v>
      </c>
      <c r="P7" s="10">
        <v>72</v>
      </c>
      <c r="Q7" s="10">
        <v>77</v>
      </c>
      <c r="R7" s="10"/>
      <c r="S7" s="10">
        <v>51</v>
      </c>
      <c r="T7" s="10">
        <v>40</v>
      </c>
      <c r="U7" s="10">
        <v>27</v>
      </c>
      <c r="V7" s="10">
        <v>29</v>
      </c>
      <c r="W7" s="10">
        <v>26</v>
      </c>
      <c r="X7" s="10">
        <v>28</v>
      </c>
      <c r="Y7" s="10">
        <v>19</v>
      </c>
      <c r="Z7" s="10">
        <v>15</v>
      </c>
      <c r="AA7" s="10">
        <v>34</v>
      </c>
      <c r="AB7" s="10">
        <v>30</v>
      </c>
      <c r="AC7" s="10">
        <v>13</v>
      </c>
      <c r="AD7" s="10">
        <v>11</v>
      </c>
      <c r="AE7" s="10"/>
      <c r="AF7" s="10">
        <v>131</v>
      </c>
      <c r="AG7" s="10">
        <v>129</v>
      </c>
      <c r="AH7" s="10">
        <v>45</v>
      </c>
      <c r="AI7" s="10"/>
      <c r="AJ7" s="10">
        <v>90</v>
      </c>
      <c r="AK7" s="10">
        <v>115</v>
      </c>
      <c r="AL7" s="10">
        <v>22</v>
      </c>
      <c r="AM7" s="10"/>
      <c r="AN7" s="10">
        <v>63</v>
      </c>
      <c r="AO7" s="10">
        <v>60</v>
      </c>
      <c r="AP7" s="10">
        <v>89</v>
      </c>
      <c r="AQ7" s="10">
        <v>50</v>
      </c>
      <c r="AR7" s="10">
        <v>10</v>
      </c>
    </row>
    <row r="8" spans="2:44" ht="30" customHeight="1">
      <c r="B8" s="11" t="s">
        <v>96</v>
      </c>
      <c r="C8" s="11">
        <v>335</v>
      </c>
      <c r="D8" s="11">
        <v>194</v>
      </c>
      <c r="E8" s="11">
        <v>139</v>
      </c>
      <c r="F8" s="11"/>
      <c r="G8" s="11">
        <v>41</v>
      </c>
      <c r="H8" s="11">
        <v>55</v>
      </c>
      <c r="I8" s="11">
        <v>84</v>
      </c>
      <c r="J8" s="11">
        <v>59</v>
      </c>
      <c r="K8" s="11">
        <v>42</v>
      </c>
      <c r="L8" s="11">
        <v>54</v>
      </c>
      <c r="M8" s="11"/>
      <c r="N8" s="11">
        <v>103</v>
      </c>
      <c r="O8" s="11">
        <v>78</v>
      </c>
      <c r="P8" s="11">
        <v>74</v>
      </c>
      <c r="Q8" s="11">
        <v>78</v>
      </c>
      <c r="R8" s="11"/>
      <c r="S8" s="11">
        <v>59</v>
      </c>
      <c r="T8" s="11">
        <v>39</v>
      </c>
      <c r="U8" s="11">
        <v>27</v>
      </c>
      <c r="V8" s="11">
        <v>33</v>
      </c>
      <c r="W8" s="11">
        <v>25</v>
      </c>
      <c r="X8" s="11">
        <v>28</v>
      </c>
      <c r="Y8" s="11">
        <v>18</v>
      </c>
      <c r="Z8" s="11">
        <v>15</v>
      </c>
      <c r="AA8" s="11">
        <v>32</v>
      </c>
      <c r="AB8" s="11">
        <v>32</v>
      </c>
      <c r="AC8" s="11">
        <v>13</v>
      </c>
      <c r="AD8" s="11">
        <v>14</v>
      </c>
      <c r="AE8" s="11"/>
      <c r="AF8" s="11">
        <v>129</v>
      </c>
      <c r="AG8" s="11">
        <v>136</v>
      </c>
      <c r="AH8" s="11">
        <v>51</v>
      </c>
      <c r="AI8" s="11"/>
      <c r="AJ8" s="11">
        <v>88</v>
      </c>
      <c r="AK8" s="11">
        <v>123</v>
      </c>
      <c r="AL8" s="11">
        <v>23</v>
      </c>
      <c r="AM8" s="11"/>
      <c r="AN8" s="11">
        <v>62</v>
      </c>
      <c r="AO8" s="11">
        <v>63</v>
      </c>
      <c r="AP8" s="11">
        <v>95</v>
      </c>
      <c r="AQ8" s="11">
        <v>55</v>
      </c>
      <c r="AR8" s="11">
        <v>11</v>
      </c>
    </row>
    <row r="9" spans="2:44">
      <c r="B9" s="15" t="s">
        <v>301</v>
      </c>
      <c r="C9" s="14">
        <v>0.528505835752902</v>
      </c>
      <c r="D9" s="14">
        <v>0.58057478064635804</v>
      </c>
      <c r="E9" s="14">
        <v>0.45229791554798099</v>
      </c>
      <c r="F9" s="14"/>
      <c r="G9" s="14">
        <v>0.33880553134430103</v>
      </c>
      <c r="H9" s="14">
        <v>0.36956703757275</v>
      </c>
      <c r="I9" s="14">
        <v>0.53576294356531395</v>
      </c>
      <c r="J9" s="14">
        <v>0.70152849231593695</v>
      </c>
      <c r="K9" s="14">
        <v>0.53909922800141097</v>
      </c>
      <c r="L9" s="14">
        <v>0.62574011935932095</v>
      </c>
      <c r="M9" s="14"/>
      <c r="N9" s="14">
        <v>0.52682693684126503</v>
      </c>
      <c r="O9" s="14">
        <v>0.54206711692436205</v>
      </c>
      <c r="P9" s="14">
        <v>0.575981458866206</v>
      </c>
      <c r="Q9" s="14">
        <v>0.48049669285653701</v>
      </c>
      <c r="R9" s="14"/>
      <c r="S9" s="14">
        <v>0.48305800947625399</v>
      </c>
      <c r="T9" s="14">
        <v>0.53923002040983203</v>
      </c>
      <c r="U9" s="14">
        <v>0.58370370497484003</v>
      </c>
      <c r="V9" s="14">
        <v>0.53787294386097895</v>
      </c>
      <c r="W9" s="14">
        <v>0.63938250221444204</v>
      </c>
      <c r="X9" s="14">
        <v>0.46043400764514397</v>
      </c>
      <c r="Y9" s="14">
        <v>0.503279868730513</v>
      </c>
      <c r="Z9" s="14">
        <v>0.72002344805007901</v>
      </c>
      <c r="AA9" s="14">
        <v>0.35738022069349801</v>
      </c>
      <c r="AB9" s="14">
        <v>0.63937431771163</v>
      </c>
      <c r="AC9" s="14">
        <v>0.44244422200686001</v>
      </c>
      <c r="AD9" s="14">
        <v>0.53779274459172</v>
      </c>
      <c r="AE9" s="14"/>
      <c r="AF9" s="14">
        <v>0.55293091632960301</v>
      </c>
      <c r="AG9" s="14">
        <v>0.53054326271194396</v>
      </c>
      <c r="AH9" s="14">
        <v>0.52400642364491101</v>
      </c>
      <c r="AI9" s="14"/>
      <c r="AJ9" s="14">
        <v>0.57319938840805695</v>
      </c>
      <c r="AK9" s="14">
        <v>0.47623211372304802</v>
      </c>
      <c r="AL9" s="14">
        <v>0.54260710719522698</v>
      </c>
      <c r="AM9" s="14"/>
      <c r="AN9" s="14">
        <v>0.47308990243216198</v>
      </c>
      <c r="AO9" s="14">
        <v>0.50608457874272605</v>
      </c>
      <c r="AP9" s="14">
        <v>0.517550972692151</v>
      </c>
      <c r="AQ9" s="14">
        <v>0.60831171626714997</v>
      </c>
      <c r="AR9" s="14">
        <v>0.56019345458300596</v>
      </c>
    </row>
    <row r="10" spans="2:44">
      <c r="B10" s="15" t="s">
        <v>306</v>
      </c>
      <c r="C10" s="14">
        <v>0.45954875674814</v>
      </c>
      <c r="D10" s="14">
        <v>0.460900622803882</v>
      </c>
      <c r="E10" s="14">
        <v>0.45353695347883799</v>
      </c>
      <c r="F10" s="14"/>
      <c r="G10" s="14">
        <v>0.52994299090100905</v>
      </c>
      <c r="H10" s="14">
        <v>0.44852757164331197</v>
      </c>
      <c r="I10" s="14">
        <v>0.46654662051085299</v>
      </c>
      <c r="J10" s="14">
        <v>0.41929328026493101</v>
      </c>
      <c r="K10" s="14">
        <v>0.46697904042064098</v>
      </c>
      <c r="L10" s="14">
        <v>0.44462907170973898</v>
      </c>
      <c r="M10" s="14"/>
      <c r="N10" s="14">
        <v>0.49353611809436199</v>
      </c>
      <c r="O10" s="14">
        <v>0.44712557308080297</v>
      </c>
      <c r="P10" s="14">
        <v>0.435442728562072</v>
      </c>
      <c r="Q10" s="14">
        <v>0.44237800894551998</v>
      </c>
      <c r="R10" s="14"/>
      <c r="S10" s="14">
        <v>0.44977909558895002</v>
      </c>
      <c r="T10" s="14">
        <v>0.44305594570963103</v>
      </c>
      <c r="U10" s="14">
        <v>0.41400097217440701</v>
      </c>
      <c r="V10" s="14">
        <v>0.63570988448028698</v>
      </c>
      <c r="W10" s="14">
        <v>0.58530181928993597</v>
      </c>
      <c r="X10" s="14">
        <v>0.39942921772320999</v>
      </c>
      <c r="Y10" s="14">
        <v>0.11186270027817</v>
      </c>
      <c r="Z10" s="14">
        <v>0.74105137659758502</v>
      </c>
      <c r="AA10" s="14">
        <v>0.34907478273069198</v>
      </c>
      <c r="AB10" s="14">
        <v>0.442748084450235</v>
      </c>
      <c r="AC10" s="14">
        <v>0.62225584194477401</v>
      </c>
      <c r="AD10" s="14">
        <v>0.40290859870919099</v>
      </c>
      <c r="AE10" s="14"/>
      <c r="AF10" s="14">
        <v>0.42867682008670799</v>
      </c>
      <c r="AG10" s="14">
        <v>0.49330658249350101</v>
      </c>
      <c r="AH10" s="14">
        <v>0.42228581497152901</v>
      </c>
      <c r="AI10" s="14"/>
      <c r="AJ10" s="14">
        <v>0.51336525284186796</v>
      </c>
      <c r="AK10" s="14">
        <v>0.44650473208256802</v>
      </c>
      <c r="AL10" s="14">
        <v>0.34930927423366298</v>
      </c>
      <c r="AM10" s="14"/>
      <c r="AN10" s="14">
        <v>0.51010953971678696</v>
      </c>
      <c r="AO10" s="14">
        <v>0.42212769037331199</v>
      </c>
      <c r="AP10" s="14">
        <v>0.45919677002188503</v>
      </c>
      <c r="AQ10" s="14">
        <v>0.464081825379694</v>
      </c>
      <c r="AR10" s="14">
        <v>0.46662574643417798</v>
      </c>
    </row>
    <row r="11" spans="2:44">
      <c r="B11" s="15" t="s">
        <v>303</v>
      </c>
      <c r="C11" s="14">
        <v>0.43957793643099402</v>
      </c>
      <c r="D11" s="14">
        <v>0.481177057477092</v>
      </c>
      <c r="E11" s="14">
        <v>0.37729068607556399</v>
      </c>
      <c r="F11" s="14"/>
      <c r="G11" s="14">
        <v>0.35589331885014303</v>
      </c>
      <c r="H11" s="14">
        <v>0.41839910388886398</v>
      </c>
      <c r="I11" s="14">
        <v>0.45992626470776998</v>
      </c>
      <c r="J11" s="14">
        <v>0.47191139741361898</v>
      </c>
      <c r="K11" s="14">
        <v>0.423247299749548</v>
      </c>
      <c r="L11" s="14">
        <v>0.470009993895742</v>
      </c>
      <c r="M11" s="14"/>
      <c r="N11" s="14">
        <v>0.38786126727264503</v>
      </c>
      <c r="O11" s="14">
        <v>0.53477616669632</v>
      </c>
      <c r="P11" s="14">
        <v>0.35328250501810199</v>
      </c>
      <c r="Q11" s="14">
        <v>0.50005464773129804</v>
      </c>
      <c r="R11" s="14"/>
      <c r="S11" s="14">
        <v>0.46299505991742801</v>
      </c>
      <c r="T11" s="14">
        <v>0.36036548766556997</v>
      </c>
      <c r="U11" s="14">
        <v>0.35476192592172501</v>
      </c>
      <c r="V11" s="14">
        <v>0.46952347466924899</v>
      </c>
      <c r="W11" s="14">
        <v>0.41698233158067699</v>
      </c>
      <c r="X11" s="14">
        <v>0.51688217885899701</v>
      </c>
      <c r="Y11" s="14">
        <v>0.31357749125782702</v>
      </c>
      <c r="Z11" s="14">
        <v>0.59811223104521405</v>
      </c>
      <c r="AA11" s="14">
        <v>0.41039785270474</v>
      </c>
      <c r="AB11" s="14">
        <v>0.35324271224410803</v>
      </c>
      <c r="AC11" s="14">
        <v>0.62114337047119805</v>
      </c>
      <c r="AD11" s="14">
        <v>0.62613639398417298</v>
      </c>
      <c r="AE11" s="14"/>
      <c r="AF11" s="14">
        <v>0.46764103490961401</v>
      </c>
      <c r="AG11" s="14">
        <v>0.39656012756768999</v>
      </c>
      <c r="AH11" s="14">
        <v>0.50648331745242803</v>
      </c>
      <c r="AI11" s="14"/>
      <c r="AJ11" s="14">
        <v>0.416976765340071</v>
      </c>
      <c r="AK11" s="14">
        <v>0.44264296746444598</v>
      </c>
      <c r="AL11" s="14">
        <v>0.63565236869316799</v>
      </c>
      <c r="AM11" s="14"/>
      <c r="AN11" s="14">
        <v>0.46579884343078198</v>
      </c>
      <c r="AO11" s="14">
        <v>0.44186096997381502</v>
      </c>
      <c r="AP11" s="14">
        <v>0.47556319762725002</v>
      </c>
      <c r="AQ11" s="14">
        <v>0.33088687799006</v>
      </c>
      <c r="AR11" s="14">
        <v>0.38860288627980999</v>
      </c>
    </row>
    <row r="12" spans="2:44" ht="43.5">
      <c r="B12" s="15" t="s">
        <v>302</v>
      </c>
      <c r="C12" s="14">
        <v>0.30274682290245902</v>
      </c>
      <c r="D12" s="14">
        <v>0.31102541918250798</v>
      </c>
      <c r="E12" s="14">
        <v>0.29351436275453302</v>
      </c>
      <c r="F12" s="14"/>
      <c r="G12" s="14">
        <v>0.129817390220131</v>
      </c>
      <c r="H12" s="14">
        <v>0.36210070985871501</v>
      </c>
      <c r="I12" s="14">
        <v>0.27590981610444298</v>
      </c>
      <c r="J12" s="14">
        <v>0.20893633591132801</v>
      </c>
      <c r="K12" s="14">
        <v>0.32977763836861201</v>
      </c>
      <c r="L12" s="14">
        <v>0.49568917900569798</v>
      </c>
      <c r="M12" s="14"/>
      <c r="N12" s="14">
        <v>0.26518593230399501</v>
      </c>
      <c r="O12" s="14">
        <v>0.25568990092983701</v>
      </c>
      <c r="P12" s="14">
        <v>0.28898904762779298</v>
      </c>
      <c r="Q12" s="14">
        <v>0.38812938294181998</v>
      </c>
      <c r="R12" s="14"/>
      <c r="S12" s="14">
        <v>0.290196949056783</v>
      </c>
      <c r="T12" s="14">
        <v>0.34462663099218799</v>
      </c>
      <c r="U12" s="14">
        <v>0.14853862248555599</v>
      </c>
      <c r="V12" s="14">
        <v>0.34317521296190501</v>
      </c>
      <c r="W12" s="14">
        <v>0.213212684755135</v>
      </c>
      <c r="X12" s="14">
        <v>0.23542014932898001</v>
      </c>
      <c r="Y12" s="14">
        <v>0.246207997189409</v>
      </c>
      <c r="Z12" s="14">
        <v>0.55752180166697896</v>
      </c>
      <c r="AA12" s="14">
        <v>0.34436035744576199</v>
      </c>
      <c r="AB12" s="14">
        <v>0.41790193488546001</v>
      </c>
      <c r="AC12" s="14">
        <v>0.38679972590849399</v>
      </c>
      <c r="AD12" s="14">
        <v>9.8865883520160902E-2</v>
      </c>
      <c r="AE12" s="14"/>
      <c r="AF12" s="14">
        <v>0.34336304560466702</v>
      </c>
      <c r="AG12" s="14">
        <v>0.31573610184581202</v>
      </c>
      <c r="AH12" s="14">
        <v>0.22398147285189399</v>
      </c>
      <c r="AI12" s="14"/>
      <c r="AJ12" s="14">
        <v>0.40899901404362199</v>
      </c>
      <c r="AK12" s="14">
        <v>0.240556635835558</v>
      </c>
      <c r="AL12" s="14">
        <v>0.35037285399041701</v>
      </c>
      <c r="AM12" s="14"/>
      <c r="AN12" s="14">
        <v>0.38181062549455902</v>
      </c>
      <c r="AO12" s="14">
        <v>0.28381324807902097</v>
      </c>
      <c r="AP12" s="14">
        <v>0.32463174654598398</v>
      </c>
      <c r="AQ12" s="14">
        <v>0.221281241040759</v>
      </c>
      <c r="AR12" s="14">
        <v>0.18741429145639099</v>
      </c>
    </row>
    <row r="13" spans="2:44">
      <c r="B13" s="15" t="s">
        <v>300</v>
      </c>
      <c r="C13" s="14">
        <v>0.29588429007220202</v>
      </c>
      <c r="D13" s="14">
        <v>0.294169982171818</v>
      </c>
      <c r="E13" s="14">
        <v>0.30053407819764799</v>
      </c>
      <c r="F13" s="14"/>
      <c r="G13" s="14">
        <v>0.194184948197901</v>
      </c>
      <c r="H13" s="14">
        <v>0.37754522364781501</v>
      </c>
      <c r="I13" s="14">
        <v>0.314943508279797</v>
      </c>
      <c r="J13" s="14">
        <v>0.22093232364629101</v>
      </c>
      <c r="K13" s="14">
        <v>0.34132056766885499</v>
      </c>
      <c r="L13" s="14">
        <v>0.30663868941698702</v>
      </c>
      <c r="M13" s="14"/>
      <c r="N13" s="14">
        <v>0.21541275192422699</v>
      </c>
      <c r="O13" s="14">
        <v>0.31500382588318399</v>
      </c>
      <c r="P13" s="14">
        <v>0.27776910793499099</v>
      </c>
      <c r="Q13" s="14">
        <v>0.37561953621469601</v>
      </c>
      <c r="R13" s="14"/>
      <c r="S13" s="14">
        <v>0.31576599645162301</v>
      </c>
      <c r="T13" s="14">
        <v>0.36582200291070499</v>
      </c>
      <c r="U13" s="14">
        <v>0.24586104862732</v>
      </c>
      <c r="V13" s="14">
        <v>0.27723890086674802</v>
      </c>
      <c r="W13" s="14">
        <v>0.360634749235485</v>
      </c>
      <c r="X13" s="14">
        <v>0.207259257524079</v>
      </c>
      <c r="Y13" s="14">
        <v>0.36303067648034099</v>
      </c>
      <c r="Z13" s="14">
        <v>0.37991342930798</v>
      </c>
      <c r="AA13" s="14">
        <v>0.30115348502429101</v>
      </c>
      <c r="AB13" s="14">
        <v>0.188882956428157</v>
      </c>
      <c r="AC13" s="14">
        <v>0.31325065367812899</v>
      </c>
      <c r="AD13" s="14">
        <v>0.25608694701127399</v>
      </c>
      <c r="AE13" s="14"/>
      <c r="AF13" s="14">
        <v>0.30804745020498803</v>
      </c>
      <c r="AG13" s="14">
        <v>0.267641379305463</v>
      </c>
      <c r="AH13" s="14">
        <v>0.39477411362910297</v>
      </c>
      <c r="AI13" s="14"/>
      <c r="AJ13" s="14">
        <v>0.27329889787952899</v>
      </c>
      <c r="AK13" s="14">
        <v>0.30562317840178899</v>
      </c>
      <c r="AL13" s="14">
        <v>0.43174315782733103</v>
      </c>
      <c r="AM13" s="14"/>
      <c r="AN13" s="14">
        <v>0.39447335310323001</v>
      </c>
      <c r="AO13" s="14">
        <v>0.36491373386246201</v>
      </c>
      <c r="AP13" s="14">
        <v>0.25163051805251702</v>
      </c>
      <c r="AQ13" s="14">
        <v>0.18982388042422399</v>
      </c>
      <c r="AR13" s="14">
        <v>9.9655355497710402E-2</v>
      </c>
    </row>
    <row r="14" spans="2:44">
      <c r="B14" s="15" t="s">
        <v>304</v>
      </c>
      <c r="C14" s="14">
        <v>0.26011096142971102</v>
      </c>
      <c r="D14" s="14">
        <v>0.27928053677960302</v>
      </c>
      <c r="E14" s="14">
        <v>0.227730343073964</v>
      </c>
      <c r="F14" s="14"/>
      <c r="G14" s="14">
        <v>0.215100719305512</v>
      </c>
      <c r="H14" s="14">
        <v>0.31820798801005101</v>
      </c>
      <c r="I14" s="14">
        <v>0.231213350118154</v>
      </c>
      <c r="J14" s="14">
        <v>0.22791854711721701</v>
      </c>
      <c r="K14" s="14">
        <v>0.33628105943747899</v>
      </c>
      <c r="L14" s="14">
        <v>0.25665706149423401</v>
      </c>
      <c r="M14" s="14"/>
      <c r="N14" s="14">
        <v>0.22414062352842101</v>
      </c>
      <c r="O14" s="14">
        <v>0.30623606956573701</v>
      </c>
      <c r="P14" s="14">
        <v>0.177195808941638</v>
      </c>
      <c r="Q14" s="14">
        <v>0.339395900886862</v>
      </c>
      <c r="R14" s="14"/>
      <c r="S14" s="14">
        <v>0.246879539523368</v>
      </c>
      <c r="T14" s="14">
        <v>0.28941324550974201</v>
      </c>
      <c r="U14" s="14">
        <v>0.25043589071547401</v>
      </c>
      <c r="V14" s="14">
        <v>0.17910071914865999</v>
      </c>
      <c r="W14" s="14">
        <v>0.25260642539001299</v>
      </c>
      <c r="X14" s="14">
        <v>0.209334209993842</v>
      </c>
      <c r="Y14" s="14">
        <v>0.31950533777819301</v>
      </c>
      <c r="Z14" s="14">
        <v>0.54889755429268805</v>
      </c>
      <c r="AA14" s="14">
        <v>0.271483425385454</v>
      </c>
      <c r="AB14" s="14">
        <v>0.25787679856768098</v>
      </c>
      <c r="AC14" s="14">
        <v>0.161998065179742</v>
      </c>
      <c r="AD14" s="14">
        <v>0.231292132329603</v>
      </c>
      <c r="AE14" s="14"/>
      <c r="AF14" s="14">
        <v>0.28561359393813901</v>
      </c>
      <c r="AG14" s="14">
        <v>0.24023569694552299</v>
      </c>
      <c r="AH14" s="14">
        <v>0.307827654253927</v>
      </c>
      <c r="AI14" s="14"/>
      <c r="AJ14" s="14">
        <v>0.35708646737369898</v>
      </c>
      <c r="AK14" s="14">
        <v>0.19167685944516299</v>
      </c>
      <c r="AL14" s="14">
        <v>0.30724169592519102</v>
      </c>
      <c r="AM14" s="14"/>
      <c r="AN14" s="14">
        <v>0.305487823464686</v>
      </c>
      <c r="AO14" s="14">
        <v>0.25776357755198498</v>
      </c>
      <c r="AP14" s="14">
        <v>0.165196365668977</v>
      </c>
      <c r="AQ14" s="14">
        <v>0.33705280824970302</v>
      </c>
      <c r="AR14" s="14">
        <v>0.201789417311205</v>
      </c>
    </row>
    <row r="15" spans="2:44">
      <c r="B15" s="15" t="s">
        <v>307</v>
      </c>
      <c r="C15" s="14">
        <v>0.25946007233907697</v>
      </c>
      <c r="D15" s="14">
        <v>0.27980656360247402</v>
      </c>
      <c r="E15" s="14">
        <v>0.23306896252949599</v>
      </c>
      <c r="F15" s="14"/>
      <c r="G15" s="14">
        <v>0.39520800686808799</v>
      </c>
      <c r="H15" s="14">
        <v>0.177374110034063</v>
      </c>
      <c r="I15" s="14">
        <v>0.33228991372258199</v>
      </c>
      <c r="J15" s="14">
        <v>0.17227307171008899</v>
      </c>
      <c r="K15" s="14">
        <v>0.233456438306852</v>
      </c>
      <c r="L15" s="14">
        <v>0.24129482490027401</v>
      </c>
      <c r="M15" s="14"/>
      <c r="N15" s="14">
        <v>0.21740027944872001</v>
      </c>
      <c r="O15" s="14">
        <v>0.29553632956752002</v>
      </c>
      <c r="P15" s="14">
        <v>0.19744821726592199</v>
      </c>
      <c r="Q15" s="14">
        <v>0.325392335390632</v>
      </c>
      <c r="R15" s="14"/>
      <c r="S15" s="14">
        <v>0.323187695141117</v>
      </c>
      <c r="T15" s="14">
        <v>0.28763421973439002</v>
      </c>
      <c r="U15" s="14">
        <v>0.18617657901507401</v>
      </c>
      <c r="V15" s="14">
        <v>0.27568901460454498</v>
      </c>
      <c r="W15" s="14">
        <v>0.222735410499211</v>
      </c>
      <c r="X15" s="14">
        <v>0.18987809234050601</v>
      </c>
      <c r="Y15" s="14">
        <v>0.12758228116272599</v>
      </c>
      <c r="Z15" s="14">
        <v>0.32334869484178203</v>
      </c>
      <c r="AA15" s="14">
        <v>0.23456505942002101</v>
      </c>
      <c r="AB15" s="14">
        <v>0.36696097197697602</v>
      </c>
      <c r="AC15" s="14">
        <v>0.14382461267649699</v>
      </c>
      <c r="AD15" s="14">
        <v>0.23388812667512801</v>
      </c>
      <c r="AE15" s="14"/>
      <c r="AF15" s="14">
        <v>0.30601387050530998</v>
      </c>
      <c r="AG15" s="14">
        <v>0.16726872861429801</v>
      </c>
      <c r="AH15" s="14">
        <v>0.36353982314863298</v>
      </c>
      <c r="AI15" s="14"/>
      <c r="AJ15" s="14">
        <v>0.21972020653440799</v>
      </c>
      <c r="AK15" s="14">
        <v>0.29422050554238699</v>
      </c>
      <c r="AL15" s="14">
        <v>0.41850312124495398</v>
      </c>
      <c r="AM15" s="14"/>
      <c r="AN15" s="14">
        <v>0.23832395533863801</v>
      </c>
      <c r="AO15" s="14">
        <v>0.32283696776108101</v>
      </c>
      <c r="AP15" s="14">
        <v>0.23779470570783701</v>
      </c>
      <c r="AQ15" s="14">
        <v>0.20331734658140599</v>
      </c>
      <c r="AR15" s="14">
        <v>9.9655355497710402E-2</v>
      </c>
    </row>
    <row r="16" spans="2:44">
      <c r="B16" s="15" t="s">
        <v>305</v>
      </c>
      <c r="C16" s="14">
        <v>0.23037992469594201</v>
      </c>
      <c r="D16" s="14">
        <v>0.236989970940606</v>
      </c>
      <c r="E16" s="14">
        <v>0.22292161415209</v>
      </c>
      <c r="F16" s="14"/>
      <c r="G16" s="14">
        <v>0.31704213770140499</v>
      </c>
      <c r="H16" s="14">
        <v>0.20393919821904399</v>
      </c>
      <c r="I16" s="14">
        <v>0.14605262186265899</v>
      </c>
      <c r="J16" s="14">
        <v>0.211446634044754</v>
      </c>
      <c r="K16" s="14">
        <v>0.31328247869151898</v>
      </c>
      <c r="L16" s="14">
        <v>0.27984530859964502</v>
      </c>
      <c r="M16" s="14"/>
      <c r="N16" s="14">
        <v>0.186449487907386</v>
      </c>
      <c r="O16" s="14">
        <v>0.192882466596381</v>
      </c>
      <c r="P16" s="14">
        <v>0.18771557951199799</v>
      </c>
      <c r="Q16" s="14">
        <v>0.364774895977517</v>
      </c>
      <c r="R16" s="14"/>
      <c r="S16" s="14">
        <v>0.26412481661081599</v>
      </c>
      <c r="T16" s="14">
        <v>0.194288876392232</v>
      </c>
      <c r="U16" s="14">
        <v>0.103411282943213</v>
      </c>
      <c r="V16" s="14">
        <v>0.23638997200204301</v>
      </c>
      <c r="W16" s="14">
        <v>0.27580237321790102</v>
      </c>
      <c r="X16" s="14">
        <v>0.32078917861537098</v>
      </c>
      <c r="Y16" s="14">
        <v>0.18510308543118101</v>
      </c>
      <c r="Z16" s="14">
        <v>0.33436760022245998</v>
      </c>
      <c r="AA16" s="14">
        <v>0.29423345478540402</v>
      </c>
      <c r="AB16" s="14">
        <v>0.21680130618174501</v>
      </c>
      <c r="AC16" s="14">
        <v>0.14969120430041899</v>
      </c>
      <c r="AD16" s="14">
        <v>6.3701067575410997E-2</v>
      </c>
      <c r="AE16" s="14"/>
      <c r="AF16" s="14">
        <v>0.220223347078633</v>
      </c>
      <c r="AG16" s="14">
        <v>0.26240960595293999</v>
      </c>
      <c r="AH16" s="14">
        <v>0.19201863024395799</v>
      </c>
      <c r="AI16" s="14"/>
      <c r="AJ16" s="14">
        <v>0.243322812944918</v>
      </c>
      <c r="AK16" s="14">
        <v>0.22200743971384099</v>
      </c>
      <c r="AL16" s="14">
        <v>0.40353002488574002</v>
      </c>
      <c r="AM16" s="14"/>
      <c r="AN16" s="14">
        <v>0.25933473862159201</v>
      </c>
      <c r="AO16" s="14">
        <v>0.22490391372840399</v>
      </c>
      <c r="AP16" s="14">
        <v>0.23509713447460601</v>
      </c>
      <c r="AQ16" s="14">
        <v>0.20427236654190201</v>
      </c>
      <c r="AR16" s="14">
        <v>9.9655355497710402E-2</v>
      </c>
    </row>
    <row r="17" spans="2:44" ht="29.1">
      <c r="B17" s="15" t="s">
        <v>308</v>
      </c>
      <c r="C17" s="23">
        <v>0.10807444278782501</v>
      </c>
      <c r="D17" s="23">
        <v>0.111237505652425</v>
      </c>
      <c r="E17" s="23">
        <v>0.104488913103075</v>
      </c>
      <c r="F17" s="23"/>
      <c r="G17" s="23">
        <v>0.115093410859236</v>
      </c>
      <c r="H17" s="23">
        <v>0.163105193305701</v>
      </c>
      <c r="I17" s="23">
        <v>9.3825851236740906E-2</v>
      </c>
      <c r="J17" s="23">
        <v>9.6336309741826304E-2</v>
      </c>
      <c r="K17" s="23">
        <v>0.106785424151188</v>
      </c>
      <c r="L17" s="23">
        <v>8.2915780842300696E-2</v>
      </c>
      <c r="M17" s="23"/>
      <c r="N17" s="23">
        <v>7.8348414792565102E-2</v>
      </c>
      <c r="O17" s="23">
        <v>0.150655517748601</v>
      </c>
      <c r="P17" s="23">
        <v>9.8179662738195006E-2</v>
      </c>
      <c r="Q17" s="23">
        <v>0.11797131014977601</v>
      </c>
      <c r="R17" s="23"/>
      <c r="S17" s="23">
        <v>7.9784106308667599E-2</v>
      </c>
      <c r="T17" s="23">
        <v>0.15576553396399301</v>
      </c>
      <c r="U17" s="23">
        <v>0.16679390307811801</v>
      </c>
      <c r="V17" s="23">
        <v>9.2546746765412594E-2</v>
      </c>
      <c r="W17" s="23">
        <v>7.1079672870831903E-2</v>
      </c>
      <c r="X17" s="23">
        <v>5.9347141765984199E-2</v>
      </c>
      <c r="Y17" s="23">
        <v>9.3450566191164403E-2</v>
      </c>
      <c r="Z17" s="23">
        <v>0.21604965475372401</v>
      </c>
      <c r="AA17" s="23">
        <v>0.15064337090541699</v>
      </c>
      <c r="AB17" s="23">
        <v>0.109269931367152</v>
      </c>
      <c r="AC17" s="23">
        <v>8.9798498247832606E-2</v>
      </c>
      <c r="AD17" s="23">
        <v>0</v>
      </c>
      <c r="AE17" s="23"/>
      <c r="AF17" s="23">
        <v>8.8758231679152602E-2</v>
      </c>
      <c r="AG17" s="23">
        <v>9.9356336768907094E-2</v>
      </c>
      <c r="AH17" s="23">
        <v>0.16282298289084701</v>
      </c>
      <c r="AI17" s="23"/>
      <c r="AJ17" s="23">
        <v>0.133271815817816</v>
      </c>
      <c r="AK17" s="23">
        <v>9.4235774417678997E-2</v>
      </c>
      <c r="AL17" s="23">
        <v>0.19004412908114501</v>
      </c>
      <c r="AM17" s="23"/>
      <c r="AN17" s="23">
        <v>6.7556208014680805E-2</v>
      </c>
      <c r="AO17" s="23">
        <v>9.76165739019072E-2</v>
      </c>
      <c r="AP17" s="23">
        <v>0.13903421736649099</v>
      </c>
      <c r="AQ17" s="23">
        <v>4.1693447482630701E-2</v>
      </c>
      <c r="AR17" s="23">
        <v>0.354530051131561</v>
      </c>
    </row>
    <row r="18" spans="2:44">
      <c r="B18" s="16" t="s">
        <v>37</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319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351</v>
      </c>
      <c r="D7" s="10">
        <v>149</v>
      </c>
      <c r="E7" s="10">
        <v>199</v>
      </c>
      <c r="F7" s="10"/>
      <c r="G7" s="10">
        <v>64</v>
      </c>
      <c r="H7" s="10">
        <v>67</v>
      </c>
      <c r="I7" s="10">
        <v>63</v>
      </c>
      <c r="J7" s="10">
        <v>52</v>
      </c>
      <c r="K7" s="10">
        <v>42</v>
      </c>
      <c r="L7" s="10">
        <v>63</v>
      </c>
      <c r="M7" s="10"/>
      <c r="N7" s="10">
        <v>81</v>
      </c>
      <c r="O7" s="10">
        <v>111</v>
      </c>
      <c r="P7" s="10">
        <v>66</v>
      </c>
      <c r="Q7" s="10">
        <v>92</v>
      </c>
      <c r="R7" s="10"/>
      <c r="S7" s="10">
        <v>46</v>
      </c>
      <c r="T7" s="10">
        <v>45</v>
      </c>
      <c r="U7" s="10">
        <v>31</v>
      </c>
      <c r="V7" s="10">
        <v>28</v>
      </c>
      <c r="W7" s="10">
        <v>21</v>
      </c>
      <c r="X7" s="10">
        <v>28</v>
      </c>
      <c r="Y7" s="10">
        <v>25</v>
      </c>
      <c r="Z7" s="10">
        <v>17</v>
      </c>
      <c r="AA7" s="10">
        <v>41</v>
      </c>
      <c r="AB7" s="10">
        <v>30</v>
      </c>
      <c r="AC7" s="10">
        <v>19</v>
      </c>
      <c r="AD7" s="10">
        <v>20</v>
      </c>
      <c r="AE7" s="10"/>
      <c r="AF7" s="10">
        <v>113</v>
      </c>
      <c r="AG7" s="10">
        <v>146</v>
      </c>
      <c r="AH7" s="10">
        <v>55</v>
      </c>
      <c r="AI7" s="10"/>
      <c r="AJ7" s="10">
        <v>68</v>
      </c>
      <c r="AK7" s="10">
        <v>146</v>
      </c>
      <c r="AL7" s="10">
        <v>23</v>
      </c>
      <c r="AM7" s="10"/>
      <c r="AN7" s="10">
        <v>80</v>
      </c>
      <c r="AO7" s="10">
        <v>84</v>
      </c>
      <c r="AP7" s="10">
        <v>99</v>
      </c>
      <c r="AQ7" s="10">
        <v>43</v>
      </c>
      <c r="AR7" s="10">
        <v>4</v>
      </c>
    </row>
    <row r="8" spans="2:44" ht="30" customHeight="1">
      <c r="B8" s="11" t="s">
        <v>96</v>
      </c>
      <c r="C8" s="11">
        <v>359</v>
      </c>
      <c r="D8" s="11">
        <v>162</v>
      </c>
      <c r="E8" s="11">
        <v>194</v>
      </c>
      <c r="F8" s="11"/>
      <c r="G8" s="11">
        <v>69</v>
      </c>
      <c r="H8" s="11">
        <v>72</v>
      </c>
      <c r="I8" s="11">
        <v>71</v>
      </c>
      <c r="J8" s="11">
        <v>51</v>
      </c>
      <c r="K8" s="11">
        <v>36</v>
      </c>
      <c r="L8" s="11">
        <v>60</v>
      </c>
      <c r="M8" s="11"/>
      <c r="N8" s="11">
        <v>88</v>
      </c>
      <c r="O8" s="11">
        <v>110</v>
      </c>
      <c r="P8" s="11">
        <v>68</v>
      </c>
      <c r="Q8" s="11">
        <v>91</v>
      </c>
      <c r="R8" s="11"/>
      <c r="S8" s="11">
        <v>54</v>
      </c>
      <c r="T8" s="11">
        <v>43</v>
      </c>
      <c r="U8" s="11">
        <v>30</v>
      </c>
      <c r="V8" s="11">
        <v>32</v>
      </c>
      <c r="W8" s="11">
        <v>20</v>
      </c>
      <c r="X8" s="11">
        <v>28</v>
      </c>
      <c r="Y8" s="11">
        <v>25</v>
      </c>
      <c r="Z8" s="11">
        <v>17</v>
      </c>
      <c r="AA8" s="11">
        <v>38</v>
      </c>
      <c r="AB8" s="11">
        <v>31</v>
      </c>
      <c r="AC8" s="11">
        <v>17</v>
      </c>
      <c r="AD8" s="11">
        <v>23</v>
      </c>
      <c r="AE8" s="11"/>
      <c r="AF8" s="11">
        <v>110</v>
      </c>
      <c r="AG8" s="11">
        <v>150</v>
      </c>
      <c r="AH8" s="11">
        <v>59</v>
      </c>
      <c r="AI8" s="11"/>
      <c r="AJ8" s="11">
        <v>68</v>
      </c>
      <c r="AK8" s="11">
        <v>151</v>
      </c>
      <c r="AL8" s="11">
        <v>23</v>
      </c>
      <c r="AM8" s="11"/>
      <c r="AN8" s="11">
        <v>81</v>
      </c>
      <c r="AO8" s="11">
        <v>87</v>
      </c>
      <c r="AP8" s="11">
        <v>103</v>
      </c>
      <c r="AQ8" s="11">
        <v>44</v>
      </c>
      <c r="AR8" s="11">
        <v>4</v>
      </c>
    </row>
    <row r="9" spans="2:44">
      <c r="B9" s="15" t="s">
        <v>303</v>
      </c>
      <c r="C9" s="14">
        <v>0.52439084954470505</v>
      </c>
      <c r="D9" s="14">
        <v>0.51548707090891999</v>
      </c>
      <c r="E9" s="14">
        <v>0.53018110368671301</v>
      </c>
      <c r="F9" s="14"/>
      <c r="G9" s="14">
        <v>0.51614524830467501</v>
      </c>
      <c r="H9" s="14">
        <v>0.52201950373344397</v>
      </c>
      <c r="I9" s="14">
        <v>0.50789035167146801</v>
      </c>
      <c r="J9" s="14">
        <v>0.51342163387532602</v>
      </c>
      <c r="K9" s="14">
        <v>0.49521988969518099</v>
      </c>
      <c r="L9" s="14">
        <v>0.58315095812522399</v>
      </c>
      <c r="M9" s="14"/>
      <c r="N9" s="14">
        <v>0.47631233085374097</v>
      </c>
      <c r="O9" s="14">
        <v>0.58446423373668699</v>
      </c>
      <c r="P9" s="14">
        <v>0.38746314855762898</v>
      </c>
      <c r="Q9" s="14">
        <v>0.59609407063450703</v>
      </c>
      <c r="R9" s="14"/>
      <c r="S9" s="14">
        <v>0.55663659913047203</v>
      </c>
      <c r="T9" s="14">
        <v>0.62741207754308304</v>
      </c>
      <c r="U9" s="14">
        <v>0.52619994112031998</v>
      </c>
      <c r="V9" s="14">
        <v>0.55345731206544202</v>
      </c>
      <c r="W9" s="14">
        <v>0.77308414926246705</v>
      </c>
      <c r="X9" s="14">
        <v>0.523577061241155</v>
      </c>
      <c r="Y9" s="14">
        <v>0.51892958423117796</v>
      </c>
      <c r="Z9" s="14">
        <v>0.40505652176365597</v>
      </c>
      <c r="AA9" s="14">
        <v>0.40158363835788502</v>
      </c>
      <c r="AB9" s="14">
        <v>0.58143117354693596</v>
      </c>
      <c r="AC9" s="14">
        <v>0.35866013271343</v>
      </c>
      <c r="AD9" s="14">
        <v>0.34734640254491</v>
      </c>
      <c r="AE9" s="14"/>
      <c r="AF9" s="14">
        <v>0.533886975055887</v>
      </c>
      <c r="AG9" s="14">
        <v>0.55529846240816405</v>
      </c>
      <c r="AH9" s="14">
        <v>0.41991224141402</v>
      </c>
      <c r="AI9" s="14"/>
      <c r="AJ9" s="14">
        <v>0.54770442499526495</v>
      </c>
      <c r="AK9" s="14">
        <v>0.53213382915609797</v>
      </c>
      <c r="AL9" s="14">
        <v>0.46727159301160298</v>
      </c>
      <c r="AM9" s="14"/>
      <c r="AN9" s="14">
        <v>0.56073441979307703</v>
      </c>
      <c r="AO9" s="14">
        <v>0.53586507498485003</v>
      </c>
      <c r="AP9" s="14">
        <v>0.56376223525106295</v>
      </c>
      <c r="AQ9" s="14">
        <v>0.43025805619382601</v>
      </c>
      <c r="AR9" s="14">
        <v>0.28968353195145302</v>
      </c>
    </row>
    <row r="10" spans="2:44">
      <c r="B10" s="15" t="s">
        <v>301</v>
      </c>
      <c r="C10" s="14">
        <v>0.46545109305351401</v>
      </c>
      <c r="D10" s="14">
        <v>0.45754153352416499</v>
      </c>
      <c r="E10" s="14">
        <v>0.478994066527827</v>
      </c>
      <c r="F10" s="14"/>
      <c r="G10" s="14">
        <v>0.27957102343532297</v>
      </c>
      <c r="H10" s="14">
        <v>0.45381809956090802</v>
      </c>
      <c r="I10" s="14">
        <v>0.455116808846455</v>
      </c>
      <c r="J10" s="14">
        <v>0.59075658991608904</v>
      </c>
      <c r="K10" s="14">
        <v>0.60482132384772203</v>
      </c>
      <c r="L10" s="14">
        <v>0.51787888146303895</v>
      </c>
      <c r="M10" s="14"/>
      <c r="N10" s="14">
        <v>0.403083865148674</v>
      </c>
      <c r="O10" s="14">
        <v>0.51516123938840097</v>
      </c>
      <c r="P10" s="14">
        <v>0.415896380529714</v>
      </c>
      <c r="Q10" s="14">
        <v>0.49728932337464599</v>
      </c>
      <c r="R10" s="14"/>
      <c r="S10" s="14">
        <v>0.37728972370275499</v>
      </c>
      <c r="T10" s="14">
        <v>0.57073428182347896</v>
      </c>
      <c r="U10" s="14">
        <v>0.29298702239915603</v>
      </c>
      <c r="V10" s="14">
        <v>0.65969428333311597</v>
      </c>
      <c r="W10" s="14">
        <v>0.51479209150907501</v>
      </c>
      <c r="X10" s="14">
        <v>0.47850539184274399</v>
      </c>
      <c r="Y10" s="14">
        <v>0.56943567055108901</v>
      </c>
      <c r="Z10" s="14">
        <v>0.54972354283084202</v>
      </c>
      <c r="AA10" s="14">
        <v>0.37328747150477998</v>
      </c>
      <c r="AB10" s="14">
        <v>0.48475581501688703</v>
      </c>
      <c r="AC10" s="14">
        <v>0.43996670954362599</v>
      </c>
      <c r="AD10" s="14">
        <v>0.35068539392974502</v>
      </c>
      <c r="AE10" s="14"/>
      <c r="AF10" s="14">
        <v>0.50451254759943898</v>
      </c>
      <c r="AG10" s="14">
        <v>0.53970420095952398</v>
      </c>
      <c r="AH10" s="14">
        <v>0.29414192432334701</v>
      </c>
      <c r="AI10" s="14"/>
      <c r="AJ10" s="14">
        <v>0.53230347818410795</v>
      </c>
      <c r="AK10" s="14">
        <v>0.44434540416950402</v>
      </c>
      <c r="AL10" s="14">
        <v>0.44049486589645298</v>
      </c>
      <c r="AM10" s="14"/>
      <c r="AN10" s="14">
        <v>0.57123227463749704</v>
      </c>
      <c r="AO10" s="14">
        <v>0.39541863162795499</v>
      </c>
      <c r="AP10" s="14">
        <v>0.51009825094945804</v>
      </c>
      <c r="AQ10" s="14">
        <v>0.33392242901577102</v>
      </c>
      <c r="AR10" s="14">
        <v>0.478853357272641</v>
      </c>
    </row>
    <row r="11" spans="2:44">
      <c r="B11" s="15" t="s">
        <v>300</v>
      </c>
      <c r="C11" s="14">
        <v>0.40495114559105799</v>
      </c>
      <c r="D11" s="14">
        <v>0.44806013485447799</v>
      </c>
      <c r="E11" s="14">
        <v>0.37043572801468</v>
      </c>
      <c r="F11" s="14"/>
      <c r="G11" s="14">
        <v>0.35489691524234701</v>
      </c>
      <c r="H11" s="14">
        <v>0.44563564762791202</v>
      </c>
      <c r="I11" s="14">
        <v>0.35356783494453198</v>
      </c>
      <c r="J11" s="14">
        <v>0.48436521943010702</v>
      </c>
      <c r="K11" s="14">
        <v>0.45167295765084198</v>
      </c>
      <c r="L11" s="14">
        <v>0.37906675888993302</v>
      </c>
      <c r="M11" s="14"/>
      <c r="N11" s="14">
        <v>0.261585499226964</v>
      </c>
      <c r="O11" s="14">
        <v>0.42407092719095801</v>
      </c>
      <c r="P11" s="14">
        <v>0.42930636840555297</v>
      </c>
      <c r="Q11" s="14">
        <v>0.495814640664615</v>
      </c>
      <c r="R11" s="14"/>
      <c r="S11" s="14">
        <v>0.56574085806282304</v>
      </c>
      <c r="T11" s="14">
        <v>0.41593659819829598</v>
      </c>
      <c r="U11" s="14">
        <v>0.42643528856777402</v>
      </c>
      <c r="V11" s="14">
        <v>0.41949174991188698</v>
      </c>
      <c r="W11" s="14">
        <v>0.23273031298841301</v>
      </c>
      <c r="X11" s="14">
        <v>0.43175846748095897</v>
      </c>
      <c r="Y11" s="14">
        <v>0.31423331407216598</v>
      </c>
      <c r="Z11" s="14">
        <v>0.38625500419574699</v>
      </c>
      <c r="AA11" s="14">
        <v>0.47559128076039597</v>
      </c>
      <c r="AB11" s="14">
        <v>0.281683191239819</v>
      </c>
      <c r="AC11" s="14">
        <v>0.36045948469704597</v>
      </c>
      <c r="AD11" s="14">
        <v>0.273440047381935</v>
      </c>
      <c r="AE11" s="14"/>
      <c r="AF11" s="14">
        <v>0.41483950850510198</v>
      </c>
      <c r="AG11" s="14">
        <v>0.40602743248373402</v>
      </c>
      <c r="AH11" s="14">
        <v>0.45026590346583201</v>
      </c>
      <c r="AI11" s="14"/>
      <c r="AJ11" s="14">
        <v>0.39305568936192198</v>
      </c>
      <c r="AK11" s="14">
        <v>0.462139089301835</v>
      </c>
      <c r="AL11" s="14">
        <v>0.27833692238435198</v>
      </c>
      <c r="AM11" s="14"/>
      <c r="AN11" s="14">
        <v>0.51002831018463501</v>
      </c>
      <c r="AO11" s="14">
        <v>0.40189261143939198</v>
      </c>
      <c r="AP11" s="14">
        <v>0.37152808244538599</v>
      </c>
      <c r="AQ11" s="14">
        <v>0.35948071121202702</v>
      </c>
      <c r="AR11" s="14">
        <v>0.28968353195145302</v>
      </c>
    </row>
    <row r="12" spans="2:44" ht="43.5">
      <c r="B12" s="15" t="s">
        <v>302</v>
      </c>
      <c r="C12" s="14">
        <v>0.35275180265892098</v>
      </c>
      <c r="D12" s="14">
        <v>0.39448811512756299</v>
      </c>
      <c r="E12" s="14">
        <v>0.308310856106084</v>
      </c>
      <c r="F12" s="14"/>
      <c r="G12" s="14">
        <v>0.243197393739298</v>
      </c>
      <c r="H12" s="14">
        <v>0.329670754582853</v>
      </c>
      <c r="I12" s="14">
        <v>0.36886114663893399</v>
      </c>
      <c r="J12" s="14">
        <v>0.41595418799822198</v>
      </c>
      <c r="K12" s="14">
        <v>0.41868691525325602</v>
      </c>
      <c r="L12" s="14">
        <v>0.39590187921999598</v>
      </c>
      <c r="M12" s="14"/>
      <c r="N12" s="14">
        <v>0.35678028783125199</v>
      </c>
      <c r="O12" s="14">
        <v>0.33420825330176501</v>
      </c>
      <c r="P12" s="14">
        <v>0.39580227670045698</v>
      </c>
      <c r="Q12" s="14">
        <v>0.342482185351145</v>
      </c>
      <c r="R12" s="14"/>
      <c r="S12" s="14">
        <v>0.31719145687065797</v>
      </c>
      <c r="T12" s="14">
        <v>0.50097295802783004</v>
      </c>
      <c r="U12" s="14">
        <v>0.37566587783487698</v>
      </c>
      <c r="V12" s="14">
        <v>0.18800047457639199</v>
      </c>
      <c r="W12" s="14">
        <v>0.39283878294157099</v>
      </c>
      <c r="X12" s="14">
        <v>0.30912075197292499</v>
      </c>
      <c r="Y12" s="14">
        <v>0.48317663602702798</v>
      </c>
      <c r="Z12" s="14">
        <v>0.38159847752988002</v>
      </c>
      <c r="AA12" s="14">
        <v>0.334695817903088</v>
      </c>
      <c r="AB12" s="14">
        <v>0.38536485195277098</v>
      </c>
      <c r="AC12" s="14">
        <v>0.35570887424152298</v>
      </c>
      <c r="AD12" s="14">
        <v>0.19692302668286599</v>
      </c>
      <c r="AE12" s="14"/>
      <c r="AF12" s="14">
        <v>0.35506903342717</v>
      </c>
      <c r="AG12" s="14">
        <v>0.40339721943085199</v>
      </c>
      <c r="AH12" s="14">
        <v>0.31614448142477197</v>
      </c>
      <c r="AI12" s="14"/>
      <c r="AJ12" s="14">
        <v>0.42591480532273501</v>
      </c>
      <c r="AK12" s="14">
        <v>0.314960581289144</v>
      </c>
      <c r="AL12" s="14">
        <v>0.50302030893026195</v>
      </c>
      <c r="AM12" s="14"/>
      <c r="AN12" s="14">
        <v>0.35556433083832101</v>
      </c>
      <c r="AO12" s="14">
        <v>0.31996975039931103</v>
      </c>
      <c r="AP12" s="14">
        <v>0.38662082770774697</v>
      </c>
      <c r="AQ12" s="14">
        <v>0.24975847634335999</v>
      </c>
      <c r="AR12" s="14">
        <v>0.78331271068210995</v>
      </c>
    </row>
    <row r="13" spans="2:44">
      <c r="B13" s="15" t="s">
        <v>304</v>
      </c>
      <c r="C13" s="14">
        <v>0.331145192885069</v>
      </c>
      <c r="D13" s="14">
        <v>0.34503480429156003</v>
      </c>
      <c r="E13" s="14">
        <v>0.31505869356975202</v>
      </c>
      <c r="F13" s="14"/>
      <c r="G13" s="14">
        <v>0.254426687287508</v>
      </c>
      <c r="H13" s="14">
        <v>0.30222785637079702</v>
      </c>
      <c r="I13" s="14">
        <v>0.31933908963595897</v>
      </c>
      <c r="J13" s="14">
        <v>0.34663674048592003</v>
      </c>
      <c r="K13" s="14">
        <v>0.38097750359322902</v>
      </c>
      <c r="L13" s="14">
        <v>0.42622278453631202</v>
      </c>
      <c r="M13" s="14"/>
      <c r="N13" s="14">
        <v>0.36149024719676498</v>
      </c>
      <c r="O13" s="14">
        <v>0.33414735896558501</v>
      </c>
      <c r="P13" s="14">
        <v>0.32411489024411899</v>
      </c>
      <c r="Q13" s="14">
        <v>0.30680620838683698</v>
      </c>
      <c r="R13" s="14"/>
      <c r="S13" s="14">
        <v>0.347840218989804</v>
      </c>
      <c r="T13" s="14">
        <v>0.48269855819896501</v>
      </c>
      <c r="U13" s="14">
        <v>0.31978896910888499</v>
      </c>
      <c r="V13" s="14">
        <v>0.18748741797223001</v>
      </c>
      <c r="W13" s="14">
        <v>0.217004005960556</v>
      </c>
      <c r="X13" s="14">
        <v>0.26514442590592802</v>
      </c>
      <c r="Y13" s="14">
        <v>0.36910803309275397</v>
      </c>
      <c r="Z13" s="14">
        <v>0.185582770850763</v>
      </c>
      <c r="AA13" s="14">
        <v>0.37186246385490201</v>
      </c>
      <c r="AB13" s="14">
        <v>0.37750594258892001</v>
      </c>
      <c r="AC13" s="14">
        <v>0.314850887400555</v>
      </c>
      <c r="AD13" s="14">
        <v>0.34949730920892202</v>
      </c>
      <c r="AE13" s="14"/>
      <c r="AF13" s="14">
        <v>0.38541020067850401</v>
      </c>
      <c r="AG13" s="14">
        <v>0.31170860073815498</v>
      </c>
      <c r="AH13" s="14">
        <v>0.28443900011104301</v>
      </c>
      <c r="AI13" s="14"/>
      <c r="AJ13" s="14">
        <v>0.42364975254565701</v>
      </c>
      <c r="AK13" s="14">
        <v>0.33891557481192403</v>
      </c>
      <c r="AL13" s="14">
        <v>0.317648163640745</v>
      </c>
      <c r="AM13" s="14"/>
      <c r="AN13" s="14">
        <v>0.37817143368420902</v>
      </c>
      <c r="AO13" s="14">
        <v>0.247567229587662</v>
      </c>
      <c r="AP13" s="14">
        <v>0.30713034483691098</v>
      </c>
      <c r="AQ13" s="14">
        <v>0.39271661161167898</v>
      </c>
      <c r="AR13" s="14">
        <v>0.18916982532118801</v>
      </c>
    </row>
    <row r="14" spans="2:44">
      <c r="B14" s="15" t="s">
        <v>306</v>
      </c>
      <c r="C14" s="14">
        <v>0.32356689673894101</v>
      </c>
      <c r="D14" s="14">
        <v>0.36761630834452003</v>
      </c>
      <c r="E14" s="14">
        <v>0.28688950875595698</v>
      </c>
      <c r="F14" s="14"/>
      <c r="G14" s="14">
        <v>0.401952193815169</v>
      </c>
      <c r="H14" s="14">
        <v>0.38398996888475201</v>
      </c>
      <c r="I14" s="14">
        <v>0.312461639980326</v>
      </c>
      <c r="J14" s="14">
        <v>0.29682290708026898</v>
      </c>
      <c r="K14" s="14">
        <v>0.249593682943682</v>
      </c>
      <c r="L14" s="14">
        <v>0.23943688147810799</v>
      </c>
      <c r="M14" s="14"/>
      <c r="N14" s="14">
        <v>0.31124998549937299</v>
      </c>
      <c r="O14" s="14">
        <v>0.384630971621648</v>
      </c>
      <c r="P14" s="14">
        <v>0.269373550537574</v>
      </c>
      <c r="Q14" s="14">
        <v>0.30535845702473702</v>
      </c>
      <c r="R14" s="14"/>
      <c r="S14" s="14">
        <v>0.33742450456504602</v>
      </c>
      <c r="T14" s="14">
        <v>0.34332637840003599</v>
      </c>
      <c r="U14" s="14">
        <v>0.26685896019122701</v>
      </c>
      <c r="V14" s="14">
        <v>0.237795290795177</v>
      </c>
      <c r="W14" s="14">
        <v>0.20990953327402501</v>
      </c>
      <c r="X14" s="14">
        <v>0.49060456889331</v>
      </c>
      <c r="Y14" s="14">
        <v>0.36818964085428901</v>
      </c>
      <c r="Z14" s="14">
        <v>0.28923990908221098</v>
      </c>
      <c r="AA14" s="14">
        <v>0.27012319477163999</v>
      </c>
      <c r="AB14" s="14">
        <v>0.44411486877341</v>
      </c>
      <c r="AC14" s="14">
        <v>0.42109291921657999</v>
      </c>
      <c r="AD14" s="14">
        <v>0.17343684825686001</v>
      </c>
      <c r="AE14" s="14"/>
      <c r="AF14" s="14">
        <v>0.28444055996767298</v>
      </c>
      <c r="AG14" s="14">
        <v>0.30363281088072702</v>
      </c>
      <c r="AH14" s="14">
        <v>0.32896863684974798</v>
      </c>
      <c r="AI14" s="14"/>
      <c r="AJ14" s="14">
        <v>0.37233844782328601</v>
      </c>
      <c r="AK14" s="14">
        <v>0.37724297623828701</v>
      </c>
      <c r="AL14" s="14">
        <v>8.8432497968324295E-2</v>
      </c>
      <c r="AM14" s="14"/>
      <c r="AN14" s="14">
        <v>0.282719100643471</v>
      </c>
      <c r="AO14" s="14">
        <v>0.31985568938808001</v>
      </c>
      <c r="AP14" s="14">
        <v>0.37144303015876601</v>
      </c>
      <c r="AQ14" s="14">
        <v>0.38728502158900102</v>
      </c>
      <c r="AR14" s="14">
        <v>0</v>
      </c>
    </row>
    <row r="15" spans="2:44">
      <c r="B15" s="15" t="s">
        <v>305</v>
      </c>
      <c r="C15" s="14">
        <v>0.27522001704722299</v>
      </c>
      <c r="D15" s="14">
        <v>0.29758557848068601</v>
      </c>
      <c r="E15" s="14">
        <v>0.25522075463489002</v>
      </c>
      <c r="F15" s="14"/>
      <c r="G15" s="14">
        <v>0.125806198439297</v>
      </c>
      <c r="H15" s="14">
        <v>0.31796787193451398</v>
      </c>
      <c r="I15" s="14">
        <v>0.31434945216795301</v>
      </c>
      <c r="J15" s="14">
        <v>0.27386635115941499</v>
      </c>
      <c r="K15" s="14">
        <v>0.46192304684722701</v>
      </c>
      <c r="L15" s="14">
        <v>0.239809475026564</v>
      </c>
      <c r="M15" s="14"/>
      <c r="N15" s="14">
        <v>0.17702839066368001</v>
      </c>
      <c r="O15" s="14">
        <v>0.31221698798301101</v>
      </c>
      <c r="P15" s="14">
        <v>0.29422551021508397</v>
      </c>
      <c r="Q15" s="14">
        <v>0.31348919383714602</v>
      </c>
      <c r="R15" s="14"/>
      <c r="S15" s="14">
        <v>0.28441331444394402</v>
      </c>
      <c r="T15" s="14">
        <v>0.36960274025231299</v>
      </c>
      <c r="U15" s="14">
        <v>0.124930354917934</v>
      </c>
      <c r="V15" s="14">
        <v>0.27912109302121502</v>
      </c>
      <c r="W15" s="14">
        <v>0.20948042416245299</v>
      </c>
      <c r="X15" s="14">
        <v>0.29991785245513197</v>
      </c>
      <c r="Y15" s="14">
        <v>0.34968964134305602</v>
      </c>
      <c r="Z15" s="14">
        <v>0.59476141802242</v>
      </c>
      <c r="AA15" s="14">
        <v>0.23220396831079901</v>
      </c>
      <c r="AB15" s="14">
        <v>0.19850414803383501</v>
      </c>
      <c r="AC15" s="14">
        <v>0.29515255590675499</v>
      </c>
      <c r="AD15" s="14">
        <v>0.13996973214632299</v>
      </c>
      <c r="AE15" s="14"/>
      <c r="AF15" s="14">
        <v>0.278754272732055</v>
      </c>
      <c r="AG15" s="14">
        <v>0.329919894138539</v>
      </c>
      <c r="AH15" s="14">
        <v>0.205455754783231</v>
      </c>
      <c r="AI15" s="14"/>
      <c r="AJ15" s="14">
        <v>0.29286048319531</v>
      </c>
      <c r="AK15" s="14">
        <v>0.24844310364812</v>
      </c>
      <c r="AL15" s="14">
        <v>0.29125562412297701</v>
      </c>
      <c r="AM15" s="14"/>
      <c r="AN15" s="14">
        <v>0.314017154435205</v>
      </c>
      <c r="AO15" s="14">
        <v>0.24520249967298599</v>
      </c>
      <c r="AP15" s="14">
        <v>0.27740583794152701</v>
      </c>
      <c r="AQ15" s="14">
        <v>0.17131120985992099</v>
      </c>
      <c r="AR15" s="14">
        <v>0.478853357272641</v>
      </c>
    </row>
    <row r="16" spans="2:44">
      <c r="B16" s="15" t="s">
        <v>307</v>
      </c>
      <c r="C16" s="14">
        <v>0.160050764777462</v>
      </c>
      <c r="D16" s="14">
        <v>0.163198869911415</v>
      </c>
      <c r="E16" s="14">
        <v>0.15981893945890599</v>
      </c>
      <c r="F16" s="14"/>
      <c r="G16" s="14">
        <v>0.127580711099087</v>
      </c>
      <c r="H16" s="14">
        <v>0.25426051059627502</v>
      </c>
      <c r="I16" s="14">
        <v>0.11306291576163501</v>
      </c>
      <c r="J16" s="14">
        <v>0.200238551609808</v>
      </c>
      <c r="K16" s="14">
        <v>0.16474674945682199</v>
      </c>
      <c r="L16" s="14">
        <v>0.102159211879657</v>
      </c>
      <c r="M16" s="14"/>
      <c r="N16" s="14">
        <v>0.20266370635219799</v>
      </c>
      <c r="O16" s="14">
        <v>0.114923001992406</v>
      </c>
      <c r="P16" s="14">
        <v>0.15911194872791701</v>
      </c>
      <c r="Q16" s="14">
        <v>0.175924005328435</v>
      </c>
      <c r="R16" s="14"/>
      <c r="S16" s="14">
        <v>0.16596528749969899</v>
      </c>
      <c r="T16" s="14">
        <v>0.17638051079821099</v>
      </c>
      <c r="U16" s="14">
        <v>7.0908774437894395E-2</v>
      </c>
      <c r="V16" s="14">
        <v>0.233092161180145</v>
      </c>
      <c r="W16" s="14">
        <v>0.121663026933112</v>
      </c>
      <c r="X16" s="14">
        <v>0.13673396683235001</v>
      </c>
      <c r="Y16" s="14">
        <v>0.13359605670436001</v>
      </c>
      <c r="Z16" s="14">
        <v>0.18537206242077101</v>
      </c>
      <c r="AA16" s="14">
        <v>0.104697929130706</v>
      </c>
      <c r="AB16" s="14">
        <v>0.201152533071464</v>
      </c>
      <c r="AC16" s="14">
        <v>0.152600185686873</v>
      </c>
      <c r="AD16" s="14">
        <v>0.24313590130583601</v>
      </c>
      <c r="AE16" s="14"/>
      <c r="AF16" s="14">
        <v>0.174536634840255</v>
      </c>
      <c r="AG16" s="14">
        <v>0.117951032731067</v>
      </c>
      <c r="AH16" s="14">
        <v>0.25044593847833901</v>
      </c>
      <c r="AI16" s="14"/>
      <c r="AJ16" s="14">
        <v>9.9075653407034905E-2</v>
      </c>
      <c r="AK16" s="14">
        <v>0.220212583067499</v>
      </c>
      <c r="AL16" s="14">
        <v>0.126321296251002</v>
      </c>
      <c r="AM16" s="14"/>
      <c r="AN16" s="14">
        <v>0.15936781266525099</v>
      </c>
      <c r="AO16" s="14">
        <v>0.15221207651306701</v>
      </c>
      <c r="AP16" s="14">
        <v>0.16690420827807001</v>
      </c>
      <c r="AQ16" s="14">
        <v>0.108901883987899</v>
      </c>
      <c r="AR16" s="14">
        <v>0</v>
      </c>
    </row>
    <row r="17" spans="2:44" ht="29.1">
      <c r="B17" s="15" t="s">
        <v>308</v>
      </c>
      <c r="C17" s="14">
        <v>0.14089995110782799</v>
      </c>
      <c r="D17" s="14">
        <v>0.15042720138927301</v>
      </c>
      <c r="E17" s="14">
        <v>0.13041795241047699</v>
      </c>
      <c r="F17" s="14"/>
      <c r="G17" s="14">
        <v>0.21595537479899801</v>
      </c>
      <c r="H17" s="14">
        <v>0.194948242959784</v>
      </c>
      <c r="I17" s="14">
        <v>0.13295575131319001</v>
      </c>
      <c r="J17" s="14">
        <v>6.7861696073322694E-2</v>
      </c>
      <c r="K17" s="14">
        <v>8.1579050145125107E-2</v>
      </c>
      <c r="L17" s="14">
        <v>9.5042111961898601E-2</v>
      </c>
      <c r="M17" s="14"/>
      <c r="N17" s="14">
        <v>0.18261002502061299</v>
      </c>
      <c r="O17" s="14">
        <v>0.12512175832147199</v>
      </c>
      <c r="P17" s="14">
        <v>0.105306346130125</v>
      </c>
      <c r="Q17" s="14">
        <v>0.147926909009715</v>
      </c>
      <c r="R17" s="14"/>
      <c r="S17" s="14">
        <v>0.233027071223044</v>
      </c>
      <c r="T17" s="14">
        <v>0.171211679277948</v>
      </c>
      <c r="U17" s="14">
        <v>0.15983732777047599</v>
      </c>
      <c r="V17" s="14">
        <v>0.10577912947304299</v>
      </c>
      <c r="W17" s="14">
        <v>0.16079802844035199</v>
      </c>
      <c r="X17" s="14">
        <v>9.2678455399231405E-2</v>
      </c>
      <c r="Y17" s="14">
        <v>8.3718724497201399E-2</v>
      </c>
      <c r="Z17" s="14">
        <v>0.12571340852818899</v>
      </c>
      <c r="AA17" s="14">
        <v>0.12452835917781099</v>
      </c>
      <c r="AB17" s="14">
        <v>0.105639496377594</v>
      </c>
      <c r="AC17" s="14">
        <v>4.9376456935099698E-2</v>
      </c>
      <c r="AD17" s="14">
        <v>0.148452710424857</v>
      </c>
      <c r="AE17" s="14"/>
      <c r="AF17" s="14">
        <v>0.139619818594199</v>
      </c>
      <c r="AG17" s="14">
        <v>0.13137729493839001</v>
      </c>
      <c r="AH17" s="14">
        <v>0.17639828288700299</v>
      </c>
      <c r="AI17" s="14"/>
      <c r="AJ17" s="14">
        <v>0.1764956188673</v>
      </c>
      <c r="AK17" s="14">
        <v>0.12964139228260199</v>
      </c>
      <c r="AL17" s="14">
        <v>0.14431547814708701</v>
      </c>
      <c r="AM17" s="14"/>
      <c r="AN17" s="14">
        <v>6.3964659797419193E-2</v>
      </c>
      <c r="AO17" s="14">
        <v>0.17590472576848201</v>
      </c>
      <c r="AP17" s="14">
        <v>0.18825769471327899</v>
      </c>
      <c r="AQ17" s="14">
        <v>0.16049455026089299</v>
      </c>
      <c r="AR17" s="14">
        <v>0.50637082126934296</v>
      </c>
    </row>
    <row r="18" spans="2:44">
      <c r="B18" s="15" t="s">
        <v>262</v>
      </c>
      <c r="C18" s="23">
        <v>8.3222552527058499E-3</v>
      </c>
      <c r="D18" s="23">
        <v>0</v>
      </c>
      <c r="E18" s="23">
        <v>1.53801160829629E-2</v>
      </c>
      <c r="F18" s="23"/>
      <c r="G18" s="23">
        <v>0</v>
      </c>
      <c r="H18" s="23">
        <v>0</v>
      </c>
      <c r="I18" s="23">
        <v>0</v>
      </c>
      <c r="J18" s="23">
        <v>3.4798518288418602E-2</v>
      </c>
      <c r="K18" s="23">
        <v>0</v>
      </c>
      <c r="L18" s="23">
        <v>2.0480281078333901E-2</v>
      </c>
      <c r="M18" s="23"/>
      <c r="N18" s="23">
        <v>1.39322209255645E-2</v>
      </c>
      <c r="O18" s="23">
        <v>1.59560633534074E-2</v>
      </c>
      <c r="P18" s="23">
        <v>0</v>
      </c>
      <c r="Q18" s="23">
        <v>0</v>
      </c>
      <c r="R18" s="23"/>
      <c r="S18" s="23">
        <v>0</v>
      </c>
      <c r="T18" s="23">
        <v>0</v>
      </c>
      <c r="U18" s="23">
        <v>0</v>
      </c>
      <c r="V18" s="23">
        <v>6.9006785979660298E-2</v>
      </c>
      <c r="W18" s="23">
        <v>0</v>
      </c>
      <c r="X18" s="23">
        <v>0</v>
      </c>
      <c r="Y18" s="23">
        <v>0</v>
      </c>
      <c r="Z18" s="23">
        <v>0</v>
      </c>
      <c r="AA18" s="23">
        <v>2.1301270534972699E-2</v>
      </c>
      <c r="AB18" s="23">
        <v>0</v>
      </c>
      <c r="AC18" s="23">
        <v>0</v>
      </c>
      <c r="AD18" s="23">
        <v>0</v>
      </c>
      <c r="AE18" s="23"/>
      <c r="AF18" s="23">
        <v>2.71051031821807E-2</v>
      </c>
      <c r="AG18" s="23">
        <v>0</v>
      </c>
      <c r="AH18" s="23">
        <v>0</v>
      </c>
      <c r="AI18" s="23"/>
      <c r="AJ18" s="23">
        <v>3.2070014922738498E-2</v>
      </c>
      <c r="AK18" s="23">
        <v>5.3450382077785399E-3</v>
      </c>
      <c r="AL18" s="23">
        <v>0</v>
      </c>
      <c r="AM18" s="23"/>
      <c r="AN18" s="23">
        <v>1.0015415847502899E-2</v>
      </c>
      <c r="AO18" s="23">
        <v>0</v>
      </c>
      <c r="AP18" s="23">
        <v>2.1049313261744799E-2</v>
      </c>
      <c r="AQ18" s="23">
        <v>0</v>
      </c>
      <c r="AR18" s="23">
        <v>0</v>
      </c>
    </row>
    <row r="19" spans="2:44">
      <c r="B19" s="16" t="s">
        <v>38</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B2:AR24"/>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609</v>
      </c>
      <c r="D7" s="10">
        <v>296</v>
      </c>
      <c r="E7" s="10">
        <v>312</v>
      </c>
      <c r="F7" s="10"/>
      <c r="G7" s="10">
        <v>93</v>
      </c>
      <c r="H7" s="10">
        <v>95</v>
      </c>
      <c r="I7" s="10">
        <v>75</v>
      </c>
      <c r="J7" s="10">
        <v>98</v>
      </c>
      <c r="K7" s="10">
        <v>94</v>
      </c>
      <c r="L7" s="10">
        <v>154</v>
      </c>
      <c r="M7" s="10"/>
      <c r="N7" s="10">
        <v>191</v>
      </c>
      <c r="O7" s="10">
        <v>187</v>
      </c>
      <c r="P7" s="10">
        <v>119</v>
      </c>
      <c r="Q7" s="10">
        <v>110</v>
      </c>
      <c r="R7" s="10"/>
      <c r="S7" s="10">
        <v>80</v>
      </c>
      <c r="T7" s="10">
        <v>82</v>
      </c>
      <c r="U7" s="10">
        <v>60</v>
      </c>
      <c r="V7" s="10">
        <v>49</v>
      </c>
      <c r="W7" s="10">
        <v>52</v>
      </c>
      <c r="X7" s="10">
        <v>53</v>
      </c>
      <c r="Y7" s="10">
        <v>47</v>
      </c>
      <c r="Z7" s="10">
        <v>15</v>
      </c>
      <c r="AA7" s="10">
        <v>71</v>
      </c>
      <c r="AB7" s="10">
        <v>58</v>
      </c>
      <c r="AC7" s="10">
        <v>24</v>
      </c>
      <c r="AD7" s="10">
        <v>18</v>
      </c>
      <c r="AE7" s="10"/>
      <c r="AF7" s="10">
        <v>228</v>
      </c>
      <c r="AG7" s="10">
        <v>248</v>
      </c>
      <c r="AH7" s="10">
        <v>76</v>
      </c>
      <c r="AI7" s="10"/>
      <c r="AJ7" s="10">
        <v>140</v>
      </c>
      <c r="AK7" s="10">
        <v>235</v>
      </c>
      <c r="AL7" s="10">
        <v>43</v>
      </c>
      <c r="AM7" s="10"/>
      <c r="AN7" s="10">
        <v>120</v>
      </c>
      <c r="AO7" s="10">
        <v>146</v>
      </c>
      <c r="AP7" s="10">
        <v>166</v>
      </c>
      <c r="AQ7" s="10">
        <v>87</v>
      </c>
      <c r="AR7" s="10">
        <v>13</v>
      </c>
    </row>
    <row r="8" spans="2:44" ht="30" customHeight="1">
      <c r="B8" s="11" t="s">
        <v>96</v>
      </c>
      <c r="C8" s="11">
        <v>611</v>
      </c>
      <c r="D8" s="11">
        <v>310</v>
      </c>
      <c r="E8" s="11">
        <v>301</v>
      </c>
      <c r="F8" s="11"/>
      <c r="G8" s="11">
        <v>102</v>
      </c>
      <c r="H8" s="11">
        <v>100</v>
      </c>
      <c r="I8" s="11">
        <v>85</v>
      </c>
      <c r="J8" s="11">
        <v>98</v>
      </c>
      <c r="K8" s="11">
        <v>79</v>
      </c>
      <c r="L8" s="11">
        <v>147</v>
      </c>
      <c r="M8" s="11"/>
      <c r="N8" s="11">
        <v>202</v>
      </c>
      <c r="O8" s="11">
        <v>179</v>
      </c>
      <c r="P8" s="11">
        <v>122</v>
      </c>
      <c r="Q8" s="11">
        <v>106</v>
      </c>
      <c r="R8" s="11"/>
      <c r="S8" s="11">
        <v>89</v>
      </c>
      <c r="T8" s="11">
        <v>79</v>
      </c>
      <c r="U8" s="11">
        <v>57</v>
      </c>
      <c r="V8" s="11">
        <v>51</v>
      </c>
      <c r="W8" s="11">
        <v>47</v>
      </c>
      <c r="X8" s="11">
        <v>55</v>
      </c>
      <c r="Y8" s="11">
        <v>45</v>
      </c>
      <c r="Z8" s="11">
        <v>14</v>
      </c>
      <c r="AA8" s="11">
        <v>69</v>
      </c>
      <c r="AB8" s="11">
        <v>61</v>
      </c>
      <c r="AC8" s="11">
        <v>23</v>
      </c>
      <c r="AD8" s="11">
        <v>21</v>
      </c>
      <c r="AE8" s="11"/>
      <c r="AF8" s="11">
        <v>220</v>
      </c>
      <c r="AG8" s="11">
        <v>249</v>
      </c>
      <c r="AH8" s="11">
        <v>81</v>
      </c>
      <c r="AI8" s="11"/>
      <c r="AJ8" s="11">
        <v>135</v>
      </c>
      <c r="AK8" s="11">
        <v>239</v>
      </c>
      <c r="AL8" s="11">
        <v>45</v>
      </c>
      <c r="AM8" s="11"/>
      <c r="AN8" s="11">
        <v>115</v>
      </c>
      <c r="AO8" s="11">
        <v>147</v>
      </c>
      <c r="AP8" s="11">
        <v>169</v>
      </c>
      <c r="AQ8" s="11">
        <v>93</v>
      </c>
      <c r="AR8" s="11">
        <v>13</v>
      </c>
    </row>
    <row r="9" spans="2:44" ht="43.5">
      <c r="B9" s="15" t="s">
        <v>302</v>
      </c>
      <c r="C9" s="14">
        <v>0.46164728696341401</v>
      </c>
      <c r="D9" s="14">
        <v>0.44009108487670501</v>
      </c>
      <c r="E9" s="14">
        <v>0.48218322365996003</v>
      </c>
      <c r="F9" s="14"/>
      <c r="G9" s="14">
        <v>0.33275852855117599</v>
      </c>
      <c r="H9" s="14">
        <v>0.34570164555783101</v>
      </c>
      <c r="I9" s="14">
        <v>0.49048267013555902</v>
      </c>
      <c r="J9" s="14">
        <v>0.47636465031369402</v>
      </c>
      <c r="K9" s="14">
        <v>0.54941520058518001</v>
      </c>
      <c r="L9" s="14">
        <v>0.55692609451695396</v>
      </c>
      <c r="M9" s="14"/>
      <c r="N9" s="14">
        <v>0.45913507994795499</v>
      </c>
      <c r="O9" s="14">
        <v>0.48853870259277199</v>
      </c>
      <c r="P9" s="14">
        <v>0.431959809828251</v>
      </c>
      <c r="Q9" s="14">
        <v>0.44415419204665002</v>
      </c>
      <c r="R9" s="14"/>
      <c r="S9" s="14">
        <v>0.55189389726846605</v>
      </c>
      <c r="T9" s="14">
        <v>0.44448703741968398</v>
      </c>
      <c r="U9" s="14">
        <v>0.596632476910674</v>
      </c>
      <c r="V9" s="14">
        <v>0.32893545306127903</v>
      </c>
      <c r="W9" s="14">
        <v>0.48495322743833003</v>
      </c>
      <c r="X9" s="14">
        <v>0.36972569252696202</v>
      </c>
      <c r="Y9" s="14">
        <v>0.35298413777961901</v>
      </c>
      <c r="Z9" s="14">
        <v>0.46607152472084601</v>
      </c>
      <c r="AA9" s="14">
        <v>0.46330810817275703</v>
      </c>
      <c r="AB9" s="14">
        <v>0.52649671156717304</v>
      </c>
      <c r="AC9" s="14">
        <v>0.35105206784635701</v>
      </c>
      <c r="AD9" s="14">
        <v>0.44488536905582499</v>
      </c>
      <c r="AE9" s="14"/>
      <c r="AF9" s="14">
        <v>0.45675096188978798</v>
      </c>
      <c r="AG9" s="14">
        <v>0.51071081832343401</v>
      </c>
      <c r="AH9" s="14">
        <v>0.47584195171543597</v>
      </c>
      <c r="AI9" s="14"/>
      <c r="AJ9" s="14">
        <v>0.46479930336730002</v>
      </c>
      <c r="AK9" s="14">
        <v>0.42798506761271399</v>
      </c>
      <c r="AL9" s="14">
        <v>0.55148462271314203</v>
      </c>
      <c r="AM9" s="14"/>
      <c r="AN9" s="14">
        <v>0.41253529786507398</v>
      </c>
      <c r="AO9" s="14">
        <v>0.42854445630715299</v>
      </c>
      <c r="AP9" s="14">
        <v>0.51007383228273195</v>
      </c>
      <c r="AQ9" s="14">
        <v>0.44132269157575899</v>
      </c>
      <c r="AR9" s="14">
        <v>0.23938380682857499</v>
      </c>
    </row>
    <row r="10" spans="2:44">
      <c r="B10" s="15" t="s">
        <v>301</v>
      </c>
      <c r="C10" s="14">
        <v>0.45008583467418001</v>
      </c>
      <c r="D10" s="14">
        <v>0.44387263889973599</v>
      </c>
      <c r="E10" s="14">
        <v>0.45788592556657098</v>
      </c>
      <c r="F10" s="14"/>
      <c r="G10" s="14">
        <v>0.39328551943332901</v>
      </c>
      <c r="H10" s="14">
        <v>0.40992996180493202</v>
      </c>
      <c r="I10" s="14">
        <v>0.49239046859086399</v>
      </c>
      <c r="J10" s="14">
        <v>0.44150105903734999</v>
      </c>
      <c r="K10" s="14">
        <v>0.43702720949648899</v>
      </c>
      <c r="L10" s="14">
        <v>0.50531311508168797</v>
      </c>
      <c r="M10" s="14"/>
      <c r="N10" s="14">
        <v>0.50381961410019505</v>
      </c>
      <c r="O10" s="14">
        <v>0.431226196840372</v>
      </c>
      <c r="P10" s="14">
        <v>0.40176421106698601</v>
      </c>
      <c r="Q10" s="14">
        <v>0.42405084633583501</v>
      </c>
      <c r="R10" s="14"/>
      <c r="S10" s="14">
        <v>0.46939513858216197</v>
      </c>
      <c r="T10" s="14">
        <v>0.51607272580508001</v>
      </c>
      <c r="U10" s="14">
        <v>0.517631617012551</v>
      </c>
      <c r="V10" s="14">
        <v>0.43735247515006298</v>
      </c>
      <c r="W10" s="14">
        <v>0.37117987139153402</v>
      </c>
      <c r="X10" s="14">
        <v>0.59197055920541097</v>
      </c>
      <c r="Y10" s="14">
        <v>0.30168031904748699</v>
      </c>
      <c r="Z10" s="14">
        <v>0.39953968290067099</v>
      </c>
      <c r="AA10" s="14">
        <v>0.37714348291845801</v>
      </c>
      <c r="AB10" s="14">
        <v>0.37578268791539698</v>
      </c>
      <c r="AC10" s="14">
        <v>0.63779757937395398</v>
      </c>
      <c r="AD10" s="14">
        <v>0.37798823415398303</v>
      </c>
      <c r="AE10" s="14"/>
      <c r="AF10" s="14">
        <v>0.46312526101252399</v>
      </c>
      <c r="AG10" s="14">
        <v>0.46869806048177298</v>
      </c>
      <c r="AH10" s="14">
        <v>0.37194869008946901</v>
      </c>
      <c r="AI10" s="14"/>
      <c r="AJ10" s="14">
        <v>0.46119707985951103</v>
      </c>
      <c r="AK10" s="14">
        <v>0.47704716440341599</v>
      </c>
      <c r="AL10" s="14">
        <v>0.45351236616649998</v>
      </c>
      <c r="AM10" s="14"/>
      <c r="AN10" s="14">
        <v>0.40574647404987901</v>
      </c>
      <c r="AO10" s="14">
        <v>0.45875568941967598</v>
      </c>
      <c r="AP10" s="14">
        <v>0.47853439436234602</v>
      </c>
      <c r="AQ10" s="14">
        <v>0.45274590941977</v>
      </c>
      <c r="AR10" s="14">
        <v>0.33151218213265399</v>
      </c>
    </row>
    <row r="11" spans="2:44">
      <c r="B11" s="15" t="s">
        <v>303</v>
      </c>
      <c r="C11" s="14">
        <v>0.44986845798066499</v>
      </c>
      <c r="D11" s="14">
        <v>0.45893151892812001</v>
      </c>
      <c r="E11" s="14">
        <v>0.43882128547709898</v>
      </c>
      <c r="F11" s="14"/>
      <c r="G11" s="14">
        <v>0.38903016947203201</v>
      </c>
      <c r="H11" s="14">
        <v>0.413613253525761</v>
      </c>
      <c r="I11" s="14">
        <v>0.46311142105835201</v>
      </c>
      <c r="J11" s="14">
        <v>0.51037764264999097</v>
      </c>
      <c r="K11" s="14">
        <v>0.469451161539234</v>
      </c>
      <c r="L11" s="14">
        <v>0.458616384853964</v>
      </c>
      <c r="M11" s="14"/>
      <c r="N11" s="14">
        <v>0.41546666207571298</v>
      </c>
      <c r="O11" s="14">
        <v>0.51345752221337004</v>
      </c>
      <c r="P11" s="14">
        <v>0.42546655070330802</v>
      </c>
      <c r="Q11" s="14">
        <v>0.42477922017948</v>
      </c>
      <c r="R11" s="14"/>
      <c r="S11" s="14">
        <v>0.43027294386230802</v>
      </c>
      <c r="T11" s="14">
        <v>0.40992213116559201</v>
      </c>
      <c r="U11" s="14">
        <v>0.515323492589704</v>
      </c>
      <c r="V11" s="14">
        <v>0.48994467577971201</v>
      </c>
      <c r="W11" s="14">
        <v>0.40540239766730601</v>
      </c>
      <c r="X11" s="14">
        <v>0.53292354498689098</v>
      </c>
      <c r="Y11" s="14">
        <v>0.37160784889694098</v>
      </c>
      <c r="Z11" s="14">
        <v>0.40156899152910602</v>
      </c>
      <c r="AA11" s="14">
        <v>0.53263764331386498</v>
      </c>
      <c r="AB11" s="14">
        <v>0.39366636633809898</v>
      </c>
      <c r="AC11" s="14">
        <v>0.47152955254489498</v>
      </c>
      <c r="AD11" s="14">
        <v>0.35766326212685301</v>
      </c>
      <c r="AE11" s="14"/>
      <c r="AF11" s="14">
        <v>0.47121593381983901</v>
      </c>
      <c r="AG11" s="14">
        <v>0.45801386869098298</v>
      </c>
      <c r="AH11" s="14">
        <v>0.32582178067511203</v>
      </c>
      <c r="AI11" s="14"/>
      <c r="AJ11" s="14">
        <v>0.44393554541227498</v>
      </c>
      <c r="AK11" s="14">
        <v>0.45178352911369801</v>
      </c>
      <c r="AL11" s="14">
        <v>0.50044157872776096</v>
      </c>
      <c r="AM11" s="14"/>
      <c r="AN11" s="14">
        <v>0.42138132774663201</v>
      </c>
      <c r="AO11" s="14">
        <v>0.49539085742934502</v>
      </c>
      <c r="AP11" s="14">
        <v>0.43827652444214699</v>
      </c>
      <c r="AQ11" s="14">
        <v>0.42753855465477397</v>
      </c>
      <c r="AR11" s="14">
        <v>0.37715611380841002</v>
      </c>
    </row>
    <row r="12" spans="2:44">
      <c r="B12" s="15" t="s">
        <v>300</v>
      </c>
      <c r="C12" s="14">
        <v>0.36010395291193198</v>
      </c>
      <c r="D12" s="14">
        <v>0.39421860260460101</v>
      </c>
      <c r="E12" s="14">
        <v>0.32296759320658902</v>
      </c>
      <c r="F12" s="14"/>
      <c r="G12" s="14">
        <v>0.43062870128630798</v>
      </c>
      <c r="H12" s="14">
        <v>0.39778408718695701</v>
      </c>
      <c r="I12" s="14">
        <v>0.341299929404628</v>
      </c>
      <c r="J12" s="14">
        <v>0.30829543506977503</v>
      </c>
      <c r="K12" s="14">
        <v>0.35861550163114703</v>
      </c>
      <c r="L12" s="14">
        <v>0.33134696102163502</v>
      </c>
      <c r="M12" s="14"/>
      <c r="N12" s="14">
        <v>0.37332746250217802</v>
      </c>
      <c r="O12" s="14">
        <v>0.41164819845738398</v>
      </c>
      <c r="P12" s="14">
        <v>0.32964644400691301</v>
      </c>
      <c r="Q12" s="14">
        <v>0.28314358429894898</v>
      </c>
      <c r="R12" s="14"/>
      <c r="S12" s="14">
        <v>0.38293614414298399</v>
      </c>
      <c r="T12" s="14">
        <v>0.34112167244018099</v>
      </c>
      <c r="U12" s="14">
        <v>0.348388801437647</v>
      </c>
      <c r="V12" s="14">
        <v>0.34394663018703903</v>
      </c>
      <c r="W12" s="14">
        <v>0.37008012765211301</v>
      </c>
      <c r="X12" s="14">
        <v>0.35372854318647301</v>
      </c>
      <c r="Y12" s="14">
        <v>0.36284698660036302</v>
      </c>
      <c r="Z12" s="14">
        <v>0.41914206790055702</v>
      </c>
      <c r="AA12" s="14">
        <v>0.38720462984913401</v>
      </c>
      <c r="AB12" s="14">
        <v>0.36214326301307698</v>
      </c>
      <c r="AC12" s="14">
        <v>0.201781894162748</v>
      </c>
      <c r="AD12" s="14">
        <v>0.43380247222433999</v>
      </c>
      <c r="AE12" s="14"/>
      <c r="AF12" s="14">
        <v>0.33774383459825802</v>
      </c>
      <c r="AG12" s="14">
        <v>0.37273842846642702</v>
      </c>
      <c r="AH12" s="14">
        <v>0.392935049954385</v>
      </c>
      <c r="AI12" s="14"/>
      <c r="AJ12" s="14">
        <v>0.33181131820396997</v>
      </c>
      <c r="AK12" s="14">
        <v>0.39080513875754103</v>
      </c>
      <c r="AL12" s="14">
        <v>0.35988572454650902</v>
      </c>
      <c r="AM12" s="14"/>
      <c r="AN12" s="14">
        <v>0.41320966326715702</v>
      </c>
      <c r="AO12" s="14">
        <v>0.32703257208516201</v>
      </c>
      <c r="AP12" s="14">
        <v>0.38534434816645902</v>
      </c>
      <c r="AQ12" s="14">
        <v>0.327289863413739</v>
      </c>
      <c r="AR12" s="14">
        <v>0.27244923473385202</v>
      </c>
    </row>
    <row r="13" spans="2:44">
      <c r="B13" s="15" t="s">
        <v>306</v>
      </c>
      <c r="C13" s="14">
        <v>0.33494245435560299</v>
      </c>
      <c r="D13" s="14">
        <v>0.336727005179911</v>
      </c>
      <c r="E13" s="14">
        <v>0.33103704855181298</v>
      </c>
      <c r="F13" s="14"/>
      <c r="G13" s="14">
        <v>0.39115595119733698</v>
      </c>
      <c r="H13" s="14">
        <v>0.36392793518150002</v>
      </c>
      <c r="I13" s="14">
        <v>0.41099742048728399</v>
      </c>
      <c r="J13" s="14">
        <v>0.30969124942135601</v>
      </c>
      <c r="K13" s="14">
        <v>0.29699746248355402</v>
      </c>
      <c r="L13" s="14">
        <v>0.26918679014706398</v>
      </c>
      <c r="M13" s="14"/>
      <c r="N13" s="14">
        <v>0.34233112297631602</v>
      </c>
      <c r="O13" s="14">
        <v>0.36350297912608298</v>
      </c>
      <c r="P13" s="14">
        <v>0.25665428660108702</v>
      </c>
      <c r="Q13" s="14">
        <v>0.34920359601543599</v>
      </c>
      <c r="R13" s="14"/>
      <c r="S13" s="14">
        <v>0.415549685032928</v>
      </c>
      <c r="T13" s="14">
        <v>0.33933653381832102</v>
      </c>
      <c r="U13" s="14">
        <v>0.36143666243980399</v>
      </c>
      <c r="V13" s="14">
        <v>0.37369985843652997</v>
      </c>
      <c r="W13" s="14">
        <v>0.27921088565912699</v>
      </c>
      <c r="X13" s="14">
        <v>0.32635295150306298</v>
      </c>
      <c r="Y13" s="14">
        <v>0.31274169502392402</v>
      </c>
      <c r="Z13" s="14">
        <v>0.27233135902466599</v>
      </c>
      <c r="AA13" s="14">
        <v>0.25696776055163301</v>
      </c>
      <c r="AB13" s="14">
        <v>0.30549947470859501</v>
      </c>
      <c r="AC13" s="14">
        <v>0.28922362108592398</v>
      </c>
      <c r="AD13" s="14">
        <v>0.44071870378132399</v>
      </c>
      <c r="AE13" s="14"/>
      <c r="AF13" s="14">
        <v>0.34221304268187602</v>
      </c>
      <c r="AG13" s="14">
        <v>0.33243175077111897</v>
      </c>
      <c r="AH13" s="14">
        <v>0.27883693974917401</v>
      </c>
      <c r="AI13" s="14"/>
      <c r="AJ13" s="14">
        <v>0.35577362845310301</v>
      </c>
      <c r="AK13" s="14">
        <v>0.33493082913368499</v>
      </c>
      <c r="AL13" s="14">
        <v>0.32320915707719</v>
      </c>
      <c r="AM13" s="14"/>
      <c r="AN13" s="14">
        <v>0.325119529992763</v>
      </c>
      <c r="AO13" s="14">
        <v>0.27655411434312899</v>
      </c>
      <c r="AP13" s="14">
        <v>0.32507385055619697</v>
      </c>
      <c r="AQ13" s="14">
        <v>0.49103923909802799</v>
      </c>
      <c r="AR13" s="14">
        <v>0.44054676212268901</v>
      </c>
    </row>
    <row r="14" spans="2:44">
      <c r="B14" s="15" t="s">
        <v>304</v>
      </c>
      <c r="C14" s="14">
        <v>0.33304539396990002</v>
      </c>
      <c r="D14" s="14">
        <v>0.34605432209543802</v>
      </c>
      <c r="E14" s="14">
        <v>0.31756980835333698</v>
      </c>
      <c r="F14" s="14"/>
      <c r="G14" s="14">
        <v>0.272806368990403</v>
      </c>
      <c r="H14" s="14">
        <v>0.31365858069939501</v>
      </c>
      <c r="I14" s="14">
        <v>0.31612148459990902</v>
      </c>
      <c r="J14" s="14">
        <v>0.34389515561843698</v>
      </c>
      <c r="K14" s="14">
        <v>0.39834501129015998</v>
      </c>
      <c r="L14" s="14">
        <v>0.35566102263812299</v>
      </c>
      <c r="M14" s="14"/>
      <c r="N14" s="14">
        <v>0.34336446323602499</v>
      </c>
      <c r="O14" s="14">
        <v>0.371461193591901</v>
      </c>
      <c r="P14" s="14">
        <v>0.30524370791268801</v>
      </c>
      <c r="Q14" s="14">
        <v>0.28012893008409501</v>
      </c>
      <c r="R14" s="14"/>
      <c r="S14" s="14">
        <v>0.34127210391728202</v>
      </c>
      <c r="T14" s="14">
        <v>0.37760559884573702</v>
      </c>
      <c r="U14" s="14">
        <v>0.29292287682196699</v>
      </c>
      <c r="V14" s="14">
        <v>0.36016256321293399</v>
      </c>
      <c r="W14" s="14">
        <v>0.27914565797242402</v>
      </c>
      <c r="X14" s="14">
        <v>0.33974253083265699</v>
      </c>
      <c r="Y14" s="14">
        <v>0.153553784262867</v>
      </c>
      <c r="Z14" s="14">
        <v>0.26734649611365702</v>
      </c>
      <c r="AA14" s="14">
        <v>0.30948696287251998</v>
      </c>
      <c r="AB14" s="14">
        <v>0.33395591219070597</v>
      </c>
      <c r="AC14" s="14">
        <v>0.57841887203305897</v>
      </c>
      <c r="AD14" s="14">
        <v>0.51394939096056702</v>
      </c>
      <c r="AE14" s="14"/>
      <c r="AF14" s="14">
        <v>0.28363446776185902</v>
      </c>
      <c r="AG14" s="14">
        <v>0.39410638601543002</v>
      </c>
      <c r="AH14" s="14">
        <v>0.33844722948626699</v>
      </c>
      <c r="AI14" s="14"/>
      <c r="AJ14" s="14">
        <v>0.35097928385725902</v>
      </c>
      <c r="AK14" s="14">
        <v>0.33000216223828399</v>
      </c>
      <c r="AL14" s="14">
        <v>0.37913066823876801</v>
      </c>
      <c r="AM14" s="14"/>
      <c r="AN14" s="14">
        <v>0.26632142715149898</v>
      </c>
      <c r="AO14" s="14">
        <v>0.30467942789097202</v>
      </c>
      <c r="AP14" s="14">
        <v>0.358053886269876</v>
      </c>
      <c r="AQ14" s="14">
        <v>0.44648737074856498</v>
      </c>
      <c r="AR14" s="14">
        <v>0.27397169963220003</v>
      </c>
    </row>
    <row r="15" spans="2:44">
      <c r="B15" s="15" t="s">
        <v>305</v>
      </c>
      <c r="C15" s="14">
        <v>0.32066345424082199</v>
      </c>
      <c r="D15" s="14">
        <v>0.31972233940129202</v>
      </c>
      <c r="E15" s="14">
        <v>0.31952188007575</v>
      </c>
      <c r="F15" s="14"/>
      <c r="G15" s="14">
        <v>0.30607929382226701</v>
      </c>
      <c r="H15" s="14">
        <v>0.330691407276819</v>
      </c>
      <c r="I15" s="14">
        <v>0.31560946926135802</v>
      </c>
      <c r="J15" s="14">
        <v>0.300029449331915</v>
      </c>
      <c r="K15" s="14">
        <v>0.31423304744678399</v>
      </c>
      <c r="L15" s="14">
        <v>0.34403432064088701</v>
      </c>
      <c r="M15" s="14"/>
      <c r="N15" s="14">
        <v>0.32701759070561498</v>
      </c>
      <c r="O15" s="14">
        <v>0.37039285745626999</v>
      </c>
      <c r="P15" s="14">
        <v>0.25018654207454599</v>
      </c>
      <c r="Q15" s="14">
        <v>0.30513294114224399</v>
      </c>
      <c r="R15" s="14"/>
      <c r="S15" s="14">
        <v>0.28845780664608101</v>
      </c>
      <c r="T15" s="14">
        <v>0.43541514166666501</v>
      </c>
      <c r="U15" s="14">
        <v>0.223042093320024</v>
      </c>
      <c r="V15" s="14">
        <v>0.31250853823119801</v>
      </c>
      <c r="W15" s="14">
        <v>0.41281827119481501</v>
      </c>
      <c r="X15" s="14">
        <v>0.25306162546711602</v>
      </c>
      <c r="Y15" s="14">
        <v>0.298222586507639</v>
      </c>
      <c r="Z15" s="14">
        <v>0.20879915859182099</v>
      </c>
      <c r="AA15" s="14">
        <v>0.33414435923569002</v>
      </c>
      <c r="AB15" s="14">
        <v>0.377784961358895</v>
      </c>
      <c r="AC15" s="14">
        <v>0.21210905368121899</v>
      </c>
      <c r="AD15" s="14">
        <v>0.31186570799962299</v>
      </c>
      <c r="AE15" s="14"/>
      <c r="AF15" s="14">
        <v>0.28539316241312701</v>
      </c>
      <c r="AG15" s="14">
        <v>0.36606591325700599</v>
      </c>
      <c r="AH15" s="14">
        <v>0.27340281177048098</v>
      </c>
      <c r="AI15" s="14"/>
      <c r="AJ15" s="14">
        <v>0.30341985720531001</v>
      </c>
      <c r="AK15" s="14">
        <v>0.31294385574262001</v>
      </c>
      <c r="AL15" s="14">
        <v>0.27780861583452898</v>
      </c>
      <c r="AM15" s="14"/>
      <c r="AN15" s="14">
        <v>0.35216710439528998</v>
      </c>
      <c r="AO15" s="14">
        <v>0.30405098863368102</v>
      </c>
      <c r="AP15" s="14">
        <v>0.34677250081021199</v>
      </c>
      <c r="AQ15" s="14">
        <v>0.32813185828312902</v>
      </c>
      <c r="AR15" s="14">
        <v>0.22139411204982801</v>
      </c>
    </row>
    <row r="16" spans="2:44" ht="29.1">
      <c r="B16" s="15" t="s">
        <v>308</v>
      </c>
      <c r="C16" s="14">
        <v>0.124712130628399</v>
      </c>
      <c r="D16" s="14">
        <v>0.12576328032742601</v>
      </c>
      <c r="E16" s="14">
        <v>0.124016719597866</v>
      </c>
      <c r="F16" s="14"/>
      <c r="G16" s="14">
        <v>0.132340679484233</v>
      </c>
      <c r="H16" s="14">
        <v>0.124868819254251</v>
      </c>
      <c r="I16" s="14">
        <v>0.14237793875815499</v>
      </c>
      <c r="J16" s="14">
        <v>0.148149153815718</v>
      </c>
      <c r="K16" s="14">
        <v>9.6526522114489199E-2</v>
      </c>
      <c r="L16" s="14">
        <v>0.108684142637853</v>
      </c>
      <c r="M16" s="14"/>
      <c r="N16" s="14">
        <v>0.11772088113412101</v>
      </c>
      <c r="O16" s="14">
        <v>0.138828851316355</v>
      </c>
      <c r="P16" s="14">
        <v>0.12367982855675801</v>
      </c>
      <c r="Q16" s="14">
        <v>0.117964251136894</v>
      </c>
      <c r="R16" s="14"/>
      <c r="S16" s="14">
        <v>0.15774533847002001</v>
      </c>
      <c r="T16" s="14">
        <v>0.124650433153528</v>
      </c>
      <c r="U16" s="14">
        <v>0.15760927406741501</v>
      </c>
      <c r="V16" s="14">
        <v>0.146508072059016</v>
      </c>
      <c r="W16" s="14">
        <v>5.5691700171516999E-2</v>
      </c>
      <c r="X16" s="14">
        <v>0.134988758451101</v>
      </c>
      <c r="Y16" s="14">
        <v>0.1344822400788</v>
      </c>
      <c r="Z16" s="14">
        <v>0.33904409027481403</v>
      </c>
      <c r="AA16" s="14">
        <v>5.1423709267849602E-2</v>
      </c>
      <c r="AB16" s="14">
        <v>0.141229992166713</v>
      </c>
      <c r="AC16" s="14">
        <v>0.122785224879118</v>
      </c>
      <c r="AD16" s="14">
        <v>0</v>
      </c>
      <c r="AE16" s="14"/>
      <c r="AF16" s="14">
        <v>0.12369282852973</v>
      </c>
      <c r="AG16" s="14">
        <v>0.12473975393350099</v>
      </c>
      <c r="AH16" s="14">
        <v>0.124668076947618</v>
      </c>
      <c r="AI16" s="14"/>
      <c r="AJ16" s="14">
        <v>0.155182466519629</v>
      </c>
      <c r="AK16" s="14">
        <v>0.12230121948558199</v>
      </c>
      <c r="AL16" s="14">
        <v>0.14664466720748501</v>
      </c>
      <c r="AM16" s="14"/>
      <c r="AN16" s="14">
        <v>0.122019035730027</v>
      </c>
      <c r="AO16" s="14">
        <v>0.104587967405011</v>
      </c>
      <c r="AP16" s="14">
        <v>0.13960561908765101</v>
      </c>
      <c r="AQ16" s="14">
        <v>0.16147924373133801</v>
      </c>
      <c r="AR16" s="14">
        <v>0.27885056950170201</v>
      </c>
    </row>
    <row r="17" spans="2:44">
      <c r="B17" s="15" t="s">
        <v>307</v>
      </c>
      <c r="C17" s="14">
        <v>0.12377052939079899</v>
      </c>
      <c r="D17" s="14">
        <v>0.14565578812029401</v>
      </c>
      <c r="E17" s="14">
        <v>0.101607165333504</v>
      </c>
      <c r="F17" s="14"/>
      <c r="G17" s="14">
        <v>0.113338287471936</v>
      </c>
      <c r="H17" s="14">
        <v>0.17870963250757799</v>
      </c>
      <c r="I17" s="14">
        <v>0.159783301219592</v>
      </c>
      <c r="J17" s="14">
        <v>0.140247710459381</v>
      </c>
      <c r="K17" s="14">
        <v>0.11450741320563999</v>
      </c>
      <c r="L17" s="14">
        <v>6.6659306551563796E-2</v>
      </c>
      <c r="M17" s="14"/>
      <c r="N17" s="14">
        <v>0.119142851136063</v>
      </c>
      <c r="O17" s="14">
        <v>0.16442689312925701</v>
      </c>
      <c r="P17" s="14">
        <v>9.9096653865012901E-2</v>
      </c>
      <c r="Q17" s="14">
        <v>8.7561814975385593E-2</v>
      </c>
      <c r="R17" s="14"/>
      <c r="S17" s="14">
        <v>0.22057237821253201</v>
      </c>
      <c r="T17" s="14">
        <v>8.8785849701884897E-2</v>
      </c>
      <c r="U17" s="14">
        <v>1.9169808779039999E-2</v>
      </c>
      <c r="V17" s="14">
        <v>0.14372773781881101</v>
      </c>
      <c r="W17" s="14">
        <v>5.6394491690281101E-2</v>
      </c>
      <c r="X17" s="14">
        <v>0.155242109610987</v>
      </c>
      <c r="Y17" s="14">
        <v>8.0362052343268695E-2</v>
      </c>
      <c r="Z17" s="14">
        <v>0.15053832569228301</v>
      </c>
      <c r="AA17" s="14">
        <v>4.1958901271553897E-2</v>
      </c>
      <c r="AB17" s="14">
        <v>0.15521504768162001</v>
      </c>
      <c r="AC17" s="14">
        <v>0.18818906710757399</v>
      </c>
      <c r="AD17" s="14">
        <v>0.33506116152715998</v>
      </c>
      <c r="AE17" s="14"/>
      <c r="AF17" s="14">
        <v>0.13216072807329701</v>
      </c>
      <c r="AG17" s="14">
        <v>0.12545859984084901</v>
      </c>
      <c r="AH17" s="14">
        <v>8.3533345700454495E-2</v>
      </c>
      <c r="AI17" s="14"/>
      <c r="AJ17" s="14">
        <v>0.11470317173577101</v>
      </c>
      <c r="AK17" s="14">
        <v>0.145447998353229</v>
      </c>
      <c r="AL17" s="14">
        <v>0.170703439141904</v>
      </c>
      <c r="AM17" s="14"/>
      <c r="AN17" s="14">
        <v>0.15452996172192399</v>
      </c>
      <c r="AO17" s="14">
        <v>9.5666654747193103E-2</v>
      </c>
      <c r="AP17" s="14">
        <v>0.121940864647747</v>
      </c>
      <c r="AQ17" s="14">
        <v>0.153073060762176</v>
      </c>
      <c r="AR17" s="14">
        <v>8.1507776233901E-2</v>
      </c>
    </row>
    <row r="18" spans="2:44">
      <c r="B18" s="15" t="s">
        <v>129</v>
      </c>
      <c r="C18" s="14">
        <v>1.5584711307155799E-3</v>
      </c>
      <c r="D18" s="14">
        <v>3.0758353292232501E-3</v>
      </c>
      <c r="E18" s="14">
        <v>0</v>
      </c>
      <c r="F18" s="14"/>
      <c r="G18" s="14">
        <v>9.3200383288288002E-3</v>
      </c>
      <c r="H18" s="14">
        <v>0</v>
      </c>
      <c r="I18" s="14">
        <v>0</v>
      </c>
      <c r="J18" s="14">
        <v>0</v>
      </c>
      <c r="K18" s="14">
        <v>0</v>
      </c>
      <c r="L18" s="14">
        <v>0</v>
      </c>
      <c r="M18" s="14"/>
      <c r="N18" s="14">
        <v>0</v>
      </c>
      <c r="O18" s="14">
        <v>0</v>
      </c>
      <c r="P18" s="14">
        <v>0</v>
      </c>
      <c r="Q18" s="14">
        <v>8.97850074238935E-3</v>
      </c>
      <c r="R18" s="14"/>
      <c r="S18" s="14">
        <v>0</v>
      </c>
      <c r="T18" s="14">
        <v>0</v>
      </c>
      <c r="U18" s="14">
        <v>0</v>
      </c>
      <c r="V18" s="14">
        <v>0</v>
      </c>
      <c r="W18" s="14">
        <v>2.00959007628864E-2</v>
      </c>
      <c r="X18" s="14">
        <v>0</v>
      </c>
      <c r="Y18" s="14">
        <v>0</v>
      </c>
      <c r="Z18" s="14">
        <v>0</v>
      </c>
      <c r="AA18" s="14">
        <v>0</v>
      </c>
      <c r="AB18" s="14">
        <v>0</v>
      </c>
      <c r="AC18" s="14">
        <v>0</v>
      </c>
      <c r="AD18" s="14">
        <v>0</v>
      </c>
      <c r="AE18" s="14"/>
      <c r="AF18" s="14">
        <v>0</v>
      </c>
      <c r="AG18" s="14">
        <v>0</v>
      </c>
      <c r="AH18" s="14">
        <v>0</v>
      </c>
      <c r="AI18" s="14"/>
      <c r="AJ18" s="14">
        <v>0</v>
      </c>
      <c r="AK18" s="14">
        <v>3.9799473714922104E-3</v>
      </c>
      <c r="AL18" s="14">
        <v>0</v>
      </c>
      <c r="AM18" s="14"/>
      <c r="AN18" s="14">
        <v>0</v>
      </c>
      <c r="AO18" s="14">
        <v>6.49828326873298E-3</v>
      </c>
      <c r="AP18" s="14">
        <v>0</v>
      </c>
      <c r="AQ18" s="14">
        <v>0</v>
      </c>
      <c r="AR18" s="14">
        <v>0</v>
      </c>
    </row>
    <row r="19" spans="2:44">
      <c r="B19" s="15" t="s">
        <v>262</v>
      </c>
      <c r="C19" s="23">
        <v>4.6047708507263802E-3</v>
      </c>
      <c r="D19" s="23">
        <v>6.3379129502254298E-3</v>
      </c>
      <c r="E19" s="23">
        <v>2.8334544838213602E-3</v>
      </c>
      <c r="F19" s="23"/>
      <c r="G19" s="23">
        <v>0</v>
      </c>
      <c r="H19" s="23">
        <v>0</v>
      </c>
      <c r="I19" s="23">
        <v>0</v>
      </c>
      <c r="J19" s="23">
        <v>1.1085550559662099E-2</v>
      </c>
      <c r="K19" s="23">
        <v>2.1922779228597401E-2</v>
      </c>
      <c r="L19" s="23">
        <v>0</v>
      </c>
      <c r="M19" s="23"/>
      <c r="N19" s="23">
        <v>8.5925172059794601E-3</v>
      </c>
      <c r="O19" s="23">
        <v>0</v>
      </c>
      <c r="P19" s="23">
        <v>8.8426290965520401E-3</v>
      </c>
      <c r="Q19" s="23">
        <v>0</v>
      </c>
      <c r="R19" s="23"/>
      <c r="S19" s="23">
        <v>0</v>
      </c>
      <c r="T19" s="23">
        <v>1.3706774368074499E-2</v>
      </c>
      <c r="U19" s="23">
        <v>0</v>
      </c>
      <c r="V19" s="23">
        <v>0</v>
      </c>
      <c r="W19" s="23">
        <v>1.7968181870540001E-2</v>
      </c>
      <c r="X19" s="23">
        <v>1.61739347114132E-2</v>
      </c>
      <c r="Y19" s="23">
        <v>0</v>
      </c>
      <c r="Z19" s="23">
        <v>0</v>
      </c>
      <c r="AA19" s="23">
        <v>0</v>
      </c>
      <c r="AB19" s="23">
        <v>0</v>
      </c>
      <c r="AC19" s="23">
        <v>0</v>
      </c>
      <c r="AD19" s="23">
        <v>0</v>
      </c>
      <c r="AE19" s="23"/>
      <c r="AF19" s="23">
        <v>7.8888107143799506E-3</v>
      </c>
      <c r="AG19" s="23">
        <v>0</v>
      </c>
      <c r="AH19" s="23">
        <v>1.33935043532889E-2</v>
      </c>
      <c r="AI19" s="23"/>
      <c r="AJ19" s="23">
        <v>0</v>
      </c>
      <c r="AK19" s="23">
        <v>7.2418404024270303E-3</v>
      </c>
      <c r="AL19" s="23">
        <v>0</v>
      </c>
      <c r="AM19" s="23"/>
      <c r="AN19" s="23">
        <v>0</v>
      </c>
      <c r="AO19" s="23">
        <v>0</v>
      </c>
      <c r="AP19" s="23">
        <v>1.1628774294019499E-2</v>
      </c>
      <c r="AQ19" s="23">
        <v>9.1370139629050207E-3</v>
      </c>
      <c r="AR19" s="23">
        <v>0</v>
      </c>
    </row>
    <row r="20" spans="2:44">
      <c r="B20" s="16" t="s">
        <v>39</v>
      </c>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382</v>
      </c>
      <c r="D7" s="10">
        <v>206</v>
      </c>
      <c r="E7" s="10">
        <v>173</v>
      </c>
      <c r="F7" s="10"/>
      <c r="G7" s="10">
        <v>57</v>
      </c>
      <c r="H7" s="10">
        <v>75</v>
      </c>
      <c r="I7" s="10">
        <v>53</v>
      </c>
      <c r="J7" s="10">
        <v>56</v>
      </c>
      <c r="K7" s="10">
        <v>49</v>
      </c>
      <c r="L7" s="10">
        <v>92</v>
      </c>
      <c r="M7" s="10"/>
      <c r="N7" s="10">
        <v>123</v>
      </c>
      <c r="O7" s="10">
        <v>113</v>
      </c>
      <c r="P7" s="10">
        <v>76</v>
      </c>
      <c r="Q7" s="10">
        <v>69</v>
      </c>
      <c r="R7" s="10"/>
      <c r="S7" s="10">
        <v>57</v>
      </c>
      <c r="T7" s="10">
        <v>52</v>
      </c>
      <c r="U7" s="10">
        <v>31</v>
      </c>
      <c r="V7" s="10">
        <v>29</v>
      </c>
      <c r="W7" s="10">
        <v>31</v>
      </c>
      <c r="X7" s="10">
        <v>40</v>
      </c>
      <c r="Y7" s="10">
        <v>22</v>
      </c>
      <c r="Z7" s="10">
        <v>13</v>
      </c>
      <c r="AA7" s="10">
        <v>49</v>
      </c>
      <c r="AB7" s="10">
        <v>28</v>
      </c>
      <c r="AC7" s="10">
        <v>14</v>
      </c>
      <c r="AD7" s="10">
        <v>16</v>
      </c>
      <c r="AE7" s="10"/>
      <c r="AF7" s="10">
        <v>140</v>
      </c>
      <c r="AG7" s="10">
        <v>155</v>
      </c>
      <c r="AH7" s="10">
        <v>54</v>
      </c>
      <c r="AI7" s="10"/>
      <c r="AJ7" s="10">
        <v>93</v>
      </c>
      <c r="AK7" s="10">
        <v>156</v>
      </c>
      <c r="AL7" s="10">
        <v>26</v>
      </c>
      <c r="AM7" s="10"/>
      <c r="AN7" s="10">
        <v>63</v>
      </c>
      <c r="AO7" s="10">
        <v>90</v>
      </c>
      <c r="AP7" s="10">
        <v>96</v>
      </c>
      <c r="AQ7" s="10">
        <v>62</v>
      </c>
      <c r="AR7" s="10">
        <v>5</v>
      </c>
    </row>
    <row r="8" spans="2:44" ht="30" customHeight="1">
      <c r="B8" s="11" t="s">
        <v>96</v>
      </c>
      <c r="C8" s="11">
        <v>393</v>
      </c>
      <c r="D8" s="11">
        <v>222</v>
      </c>
      <c r="E8" s="11">
        <v>168</v>
      </c>
      <c r="F8" s="11"/>
      <c r="G8" s="11">
        <v>65</v>
      </c>
      <c r="H8" s="11">
        <v>81</v>
      </c>
      <c r="I8" s="11">
        <v>64</v>
      </c>
      <c r="J8" s="11">
        <v>56</v>
      </c>
      <c r="K8" s="11">
        <v>41</v>
      </c>
      <c r="L8" s="11">
        <v>86</v>
      </c>
      <c r="M8" s="11"/>
      <c r="N8" s="11">
        <v>136</v>
      </c>
      <c r="O8" s="11">
        <v>110</v>
      </c>
      <c r="P8" s="11">
        <v>79</v>
      </c>
      <c r="Q8" s="11">
        <v>67</v>
      </c>
      <c r="R8" s="11"/>
      <c r="S8" s="11">
        <v>65</v>
      </c>
      <c r="T8" s="11">
        <v>51</v>
      </c>
      <c r="U8" s="11">
        <v>30</v>
      </c>
      <c r="V8" s="11">
        <v>33</v>
      </c>
      <c r="W8" s="11">
        <v>29</v>
      </c>
      <c r="X8" s="11">
        <v>41</v>
      </c>
      <c r="Y8" s="11">
        <v>21</v>
      </c>
      <c r="Z8" s="11">
        <v>13</v>
      </c>
      <c r="AA8" s="11">
        <v>48</v>
      </c>
      <c r="AB8" s="11">
        <v>29</v>
      </c>
      <c r="AC8" s="11">
        <v>14</v>
      </c>
      <c r="AD8" s="11">
        <v>20</v>
      </c>
      <c r="AE8" s="11"/>
      <c r="AF8" s="11">
        <v>139</v>
      </c>
      <c r="AG8" s="11">
        <v>160</v>
      </c>
      <c r="AH8" s="11">
        <v>57</v>
      </c>
      <c r="AI8" s="11"/>
      <c r="AJ8" s="11">
        <v>93</v>
      </c>
      <c r="AK8" s="11">
        <v>163</v>
      </c>
      <c r="AL8" s="11">
        <v>28</v>
      </c>
      <c r="AM8" s="11"/>
      <c r="AN8" s="11">
        <v>63</v>
      </c>
      <c r="AO8" s="11">
        <v>92</v>
      </c>
      <c r="AP8" s="11">
        <v>102</v>
      </c>
      <c r="AQ8" s="11">
        <v>66</v>
      </c>
      <c r="AR8" s="11">
        <v>5</v>
      </c>
    </row>
    <row r="9" spans="2:44">
      <c r="B9" s="15" t="s">
        <v>301</v>
      </c>
      <c r="C9" s="14">
        <v>0.57164162600824298</v>
      </c>
      <c r="D9" s="14">
        <v>0.54634464583036302</v>
      </c>
      <c r="E9" s="14">
        <v>0.59717451616944905</v>
      </c>
      <c r="F9" s="14"/>
      <c r="G9" s="14">
        <v>0.47937256666512601</v>
      </c>
      <c r="H9" s="14">
        <v>0.57030283107299395</v>
      </c>
      <c r="I9" s="14">
        <v>0.56162082826277404</v>
      </c>
      <c r="J9" s="14">
        <v>0.54527234984086603</v>
      </c>
      <c r="K9" s="14">
        <v>0.60567879687867199</v>
      </c>
      <c r="L9" s="14">
        <v>0.65120624838230801</v>
      </c>
      <c r="M9" s="14"/>
      <c r="N9" s="14">
        <v>0.57057836636798598</v>
      </c>
      <c r="O9" s="14">
        <v>0.6166434042076</v>
      </c>
      <c r="P9" s="14">
        <v>0.49525921156018299</v>
      </c>
      <c r="Q9" s="14">
        <v>0.59649933561429502</v>
      </c>
      <c r="R9" s="14"/>
      <c r="S9" s="14">
        <v>0.45206474070768898</v>
      </c>
      <c r="T9" s="14">
        <v>0.53911564472062401</v>
      </c>
      <c r="U9" s="14">
        <v>0.66134146837658003</v>
      </c>
      <c r="V9" s="14">
        <v>0.55418082343615105</v>
      </c>
      <c r="W9" s="14">
        <v>0.64205978763627602</v>
      </c>
      <c r="X9" s="14">
        <v>0.62095781712730602</v>
      </c>
      <c r="Y9" s="14">
        <v>0.49779823092346198</v>
      </c>
      <c r="Z9" s="14">
        <v>0.43536821838038098</v>
      </c>
      <c r="AA9" s="14">
        <v>0.54775268862326698</v>
      </c>
      <c r="AB9" s="14">
        <v>0.689553766306094</v>
      </c>
      <c r="AC9" s="14">
        <v>0.73615446665147199</v>
      </c>
      <c r="AD9" s="14">
        <v>0.67475366441792395</v>
      </c>
      <c r="AE9" s="14"/>
      <c r="AF9" s="14">
        <v>0.58126858221524103</v>
      </c>
      <c r="AG9" s="14">
        <v>0.55490207026341098</v>
      </c>
      <c r="AH9" s="14">
        <v>0.59956964242044497</v>
      </c>
      <c r="AI9" s="14"/>
      <c r="AJ9" s="14">
        <v>0.513686641133558</v>
      </c>
      <c r="AK9" s="14">
        <v>0.55543253955656502</v>
      </c>
      <c r="AL9" s="14">
        <v>0.79445281806100299</v>
      </c>
      <c r="AM9" s="14"/>
      <c r="AN9" s="14">
        <v>0.59604799627493199</v>
      </c>
      <c r="AO9" s="14">
        <v>0.54697781423530401</v>
      </c>
      <c r="AP9" s="14">
        <v>0.51908631302501496</v>
      </c>
      <c r="AQ9" s="14">
        <v>0.53347891158064498</v>
      </c>
      <c r="AR9" s="14">
        <v>1</v>
      </c>
    </row>
    <row r="10" spans="2:44">
      <c r="B10" s="15" t="s">
        <v>303</v>
      </c>
      <c r="C10" s="14">
        <v>0.44578171821247597</v>
      </c>
      <c r="D10" s="14">
        <v>0.43932085007611799</v>
      </c>
      <c r="E10" s="14">
        <v>0.44979597956524198</v>
      </c>
      <c r="F10" s="14"/>
      <c r="G10" s="14">
        <v>0.352195653074593</v>
      </c>
      <c r="H10" s="14">
        <v>0.52404764504577495</v>
      </c>
      <c r="I10" s="14">
        <v>0.37280139261536899</v>
      </c>
      <c r="J10" s="14">
        <v>0.47616498395224099</v>
      </c>
      <c r="K10" s="14">
        <v>0.52244840313085295</v>
      </c>
      <c r="L10" s="14">
        <v>0.440657989842968</v>
      </c>
      <c r="M10" s="14"/>
      <c r="N10" s="14">
        <v>0.415027899523364</v>
      </c>
      <c r="O10" s="14">
        <v>0.487099091394259</v>
      </c>
      <c r="P10" s="14">
        <v>0.48792307208520902</v>
      </c>
      <c r="Q10" s="14">
        <v>0.38419798514215697</v>
      </c>
      <c r="R10" s="14"/>
      <c r="S10" s="14">
        <v>0.40227223984821397</v>
      </c>
      <c r="T10" s="14">
        <v>0.46675031320364202</v>
      </c>
      <c r="U10" s="14">
        <v>0.44840835573334697</v>
      </c>
      <c r="V10" s="14">
        <v>0.34634816398603102</v>
      </c>
      <c r="W10" s="14">
        <v>0.49112959478735901</v>
      </c>
      <c r="X10" s="14">
        <v>0.423608281027615</v>
      </c>
      <c r="Y10" s="14">
        <v>0.449176846206297</v>
      </c>
      <c r="Z10" s="14">
        <v>0.59527796757173101</v>
      </c>
      <c r="AA10" s="14">
        <v>0.53701801276977901</v>
      </c>
      <c r="AB10" s="14">
        <v>0.410238905147077</v>
      </c>
      <c r="AC10" s="14">
        <v>0.46666140783715998</v>
      </c>
      <c r="AD10" s="14">
        <v>0.396998134199604</v>
      </c>
      <c r="AE10" s="14"/>
      <c r="AF10" s="14">
        <v>0.38410521336355602</v>
      </c>
      <c r="AG10" s="14">
        <v>0.46372663083196197</v>
      </c>
      <c r="AH10" s="14">
        <v>0.62272450743433705</v>
      </c>
      <c r="AI10" s="14"/>
      <c r="AJ10" s="14">
        <v>0.41974343728803998</v>
      </c>
      <c r="AK10" s="14">
        <v>0.457318919229246</v>
      </c>
      <c r="AL10" s="14">
        <v>0.38373971454622202</v>
      </c>
      <c r="AM10" s="14"/>
      <c r="AN10" s="14">
        <v>0.43695333417265603</v>
      </c>
      <c r="AO10" s="14">
        <v>0.44411010284695901</v>
      </c>
      <c r="AP10" s="14">
        <v>0.51753202313194702</v>
      </c>
      <c r="AQ10" s="14">
        <v>0.33181967758974301</v>
      </c>
      <c r="AR10" s="14">
        <v>0.206440525503164</v>
      </c>
    </row>
    <row r="11" spans="2:44">
      <c r="B11" s="15" t="s">
        <v>304</v>
      </c>
      <c r="C11" s="14">
        <v>0.33995105644066798</v>
      </c>
      <c r="D11" s="14">
        <v>0.34583480050330001</v>
      </c>
      <c r="E11" s="14">
        <v>0.33281651647813398</v>
      </c>
      <c r="F11" s="14"/>
      <c r="G11" s="14">
        <v>0.308374151211599</v>
      </c>
      <c r="H11" s="14">
        <v>0.38121197504111998</v>
      </c>
      <c r="I11" s="14">
        <v>0.38378826062092303</v>
      </c>
      <c r="J11" s="14">
        <v>0.30831532598355699</v>
      </c>
      <c r="K11" s="14">
        <v>0.35997366660074798</v>
      </c>
      <c r="L11" s="14">
        <v>0.30368409967899501</v>
      </c>
      <c r="M11" s="14"/>
      <c r="N11" s="14">
        <v>0.313450933022143</v>
      </c>
      <c r="O11" s="14">
        <v>0.35092139156557001</v>
      </c>
      <c r="P11" s="14">
        <v>0.298708070550807</v>
      </c>
      <c r="Q11" s="14">
        <v>0.42808957565348499</v>
      </c>
      <c r="R11" s="14"/>
      <c r="S11" s="14">
        <v>0.34586722161141198</v>
      </c>
      <c r="T11" s="14">
        <v>0.401546747446064</v>
      </c>
      <c r="U11" s="14">
        <v>0.284750538152373</v>
      </c>
      <c r="V11" s="14">
        <v>0.227660835988826</v>
      </c>
      <c r="W11" s="14">
        <v>0.54585362981883701</v>
      </c>
      <c r="X11" s="14">
        <v>0.24543796583899299</v>
      </c>
      <c r="Y11" s="14">
        <v>0.212525914943614</v>
      </c>
      <c r="Z11" s="14">
        <v>0.468274557464953</v>
      </c>
      <c r="AA11" s="14">
        <v>0.33364773032267803</v>
      </c>
      <c r="AB11" s="14">
        <v>0.33449295837530102</v>
      </c>
      <c r="AC11" s="14">
        <v>0.38045455477130102</v>
      </c>
      <c r="AD11" s="14">
        <v>0.37569743807114903</v>
      </c>
      <c r="AE11" s="14"/>
      <c r="AF11" s="14">
        <v>0.336843975008501</v>
      </c>
      <c r="AG11" s="14">
        <v>0.32822346162373001</v>
      </c>
      <c r="AH11" s="14">
        <v>0.40890658991325002</v>
      </c>
      <c r="AI11" s="14"/>
      <c r="AJ11" s="14">
        <v>0.34977681357948498</v>
      </c>
      <c r="AK11" s="14">
        <v>0.36160142286733099</v>
      </c>
      <c r="AL11" s="14">
        <v>0.39793439546409998</v>
      </c>
      <c r="AM11" s="14"/>
      <c r="AN11" s="14">
        <v>0.33808440106533799</v>
      </c>
      <c r="AO11" s="14">
        <v>0.32796046918202598</v>
      </c>
      <c r="AP11" s="14">
        <v>0.315042363862374</v>
      </c>
      <c r="AQ11" s="14">
        <v>0.46174853139535499</v>
      </c>
      <c r="AR11" s="14">
        <v>0.58919991819173601</v>
      </c>
    </row>
    <row r="12" spans="2:44" ht="43.5">
      <c r="B12" s="15" t="s">
        <v>302</v>
      </c>
      <c r="C12" s="14">
        <v>0.33515307949318501</v>
      </c>
      <c r="D12" s="14">
        <v>0.32614790945676297</v>
      </c>
      <c r="E12" s="14">
        <v>0.34051232350244598</v>
      </c>
      <c r="F12" s="14"/>
      <c r="G12" s="14">
        <v>0.247869285493997</v>
      </c>
      <c r="H12" s="14">
        <v>0.33025324944751799</v>
      </c>
      <c r="I12" s="14">
        <v>0.398420795776735</v>
      </c>
      <c r="J12" s="14">
        <v>0.34041155261553402</v>
      </c>
      <c r="K12" s="14">
        <v>0.37706126645252702</v>
      </c>
      <c r="L12" s="14">
        <v>0.33557088047455502</v>
      </c>
      <c r="M12" s="14"/>
      <c r="N12" s="14">
        <v>0.38640829365699297</v>
      </c>
      <c r="O12" s="14">
        <v>0.29713148571814402</v>
      </c>
      <c r="P12" s="14">
        <v>0.29607782506832597</v>
      </c>
      <c r="Q12" s="14">
        <v>0.33149850508564299</v>
      </c>
      <c r="R12" s="14"/>
      <c r="S12" s="14">
        <v>0.234005087484326</v>
      </c>
      <c r="T12" s="14">
        <v>0.51028354006955901</v>
      </c>
      <c r="U12" s="14">
        <v>0.44032573290391902</v>
      </c>
      <c r="V12" s="14">
        <v>0.28141752752586202</v>
      </c>
      <c r="W12" s="14">
        <v>0.405365616458088</v>
      </c>
      <c r="X12" s="14">
        <v>0.22601303723528399</v>
      </c>
      <c r="Y12" s="14">
        <v>0.25307315940568698</v>
      </c>
      <c r="Z12" s="14">
        <v>0.56656812447871496</v>
      </c>
      <c r="AA12" s="14">
        <v>0.239541572643025</v>
      </c>
      <c r="AB12" s="14">
        <v>0.55742238281523804</v>
      </c>
      <c r="AC12" s="14">
        <v>0.36588908228311501</v>
      </c>
      <c r="AD12" s="14">
        <v>8.81567101879452E-2</v>
      </c>
      <c r="AE12" s="14"/>
      <c r="AF12" s="14">
        <v>0.341203603111502</v>
      </c>
      <c r="AG12" s="14">
        <v>0.35178976492562197</v>
      </c>
      <c r="AH12" s="14">
        <v>0.33376435728755</v>
      </c>
      <c r="AI12" s="14"/>
      <c r="AJ12" s="14">
        <v>0.31994607563888999</v>
      </c>
      <c r="AK12" s="14">
        <v>0.34028622772338302</v>
      </c>
      <c r="AL12" s="14">
        <v>0.41636569085749298</v>
      </c>
      <c r="AM12" s="14"/>
      <c r="AN12" s="14">
        <v>0.44513750989613698</v>
      </c>
      <c r="AO12" s="14">
        <v>0.27969734469853702</v>
      </c>
      <c r="AP12" s="14">
        <v>0.334017311483573</v>
      </c>
      <c r="AQ12" s="14">
        <v>0.34783940456425</v>
      </c>
      <c r="AR12" s="14">
        <v>0.377624641707625</v>
      </c>
    </row>
    <row r="13" spans="2:44">
      <c r="B13" s="15" t="s">
        <v>300</v>
      </c>
      <c r="C13" s="14">
        <v>0.30250746737916301</v>
      </c>
      <c r="D13" s="14">
        <v>0.309730929054991</v>
      </c>
      <c r="E13" s="14">
        <v>0.29847936550249099</v>
      </c>
      <c r="F13" s="14"/>
      <c r="G13" s="14">
        <v>0.31429875329421098</v>
      </c>
      <c r="H13" s="14">
        <v>0.36580314206790598</v>
      </c>
      <c r="I13" s="14">
        <v>0.31021120551512399</v>
      </c>
      <c r="J13" s="14">
        <v>0.16444581093645799</v>
      </c>
      <c r="K13" s="14">
        <v>0.41044048736687899</v>
      </c>
      <c r="L13" s="14">
        <v>0.26728816783407799</v>
      </c>
      <c r="M13" s="14"/>
      <c r="N13" s="14">
        <v>0.262607874537932</v>
      </c>
      <c r="O13" s="14">
        <v>0.319502548018615</v>
      </c>
      <c r="P13" s="14">
        <v>0.35973294152228102</v>
      </c>
      <c r="Q13" s="14">
        <v>0.27989200648493601</v>
      </c>
      <c r="R13" s="14"/>
      <c r="S13" s="14">
        <v>0.41529382815777199</v>
      </c>
      <c r="T13" s="14">
        <v>0.34717982380419699</v>
      </c>
      <c r="U13" s="14">
        <v>0.115304185680458</v>
      </c>
      <c r="V13" s="14">
        <v>0.22877009270661</v>
      </c>
      <c r="W13" s="14">
        <v>0.29278684424592999</v>
      </c>
      <c r="X13" s="14">
        <v>0.24963642211436701</v>
      </c>
      <c r="Y13" s="14">
        <v>0.346512665739938</v>
      </c>
      <c r="Z13" s="14">
        <v>0.642093478537901</v>
      </c>
      <c r="AA13" s="14">
        <v>0.23217901876466299</v>
      </c>
      <c r="AB13" s="14">
        <v>0.248490195238562</v>
      </c>
      <c r="AC13" s="14">
        <v>0.43833159593392301</v>
      </c>
      <c r="AD13" s="14">
        <v>0.23996712130210199</v>
      </c>
      <c r="AE13" s="14"/>
      <c r="AF13" s="14">
        <v>0.30260778052078102</v>
      </c>
      <c r="AG13" s="14">
        <v>0.27189494332424202</v>
      </c>
      <c r="AH13" s="14">
        <v>0.326501576849071</v>
      </c>
      <c r="AI13" s="14"/>
      <c r="AJ13" s="14">
        <v>0.23199289729349301</v>
      </c>
      <c r="AK13" s="14">
        <v>0.35593891897225499</v>
      </c>
      <c r="AL13" s="14">
        <v>0.30680940601491602</v>
      </c>
      <c r="AM13" s="14"/>
      <c r="AN13" s="14">
        <v>0.37264583630304099</v>
      </c>
      <c r="AO13" s="14">
        <v>0.23263346399751</v>
      </c>
      <c r="AP13" s="14">
        <v>0.28211174877616202</v>
      </c>
      <c r="AQ13" s="14">
        <v>0.37654439395173001</v>
      </c>
      <c r="AR13" s="14">
        <v>0.206440525503164</v>
      </c>
    </row>
    <row r="14" spans="2:44">
      <c r="B14" s="15" t="s">
        <v>306</v>
      </c>
      <c r="C14" s="14">
        <v>0.29118100239733902</v>
      </c>
      <c r="D14" s="14">
        <v>0.30490810328972101</v>
      </c>
      <c r="E14" s="14">
        <v>0.27284203764218101</v>
      </c>
      <c r="F14" s="14"/>
      <c r="G14" s="14">
        <v>0.27945155413926898</v>
      </c>
      <c r="H14" s="14">
        <v>0.32028703923511598</v>
      </c>
      <c r="I14" s="14">
        <v>0.33538746428600702</v>
      </c>
      <c r="J14" s="14">
        <v>0.28529153059200302</v>
      </c>
      <c r="K14" s="14">
        <v>0.30328532136379399</v>
      </c>
      <c r="L14" s="14">
        <v>0.23799368571545701</v>
      </c>
      <c r="M14" s="14"/>
      <c r="N14" s="14">
        <v>0.29281152923014903</v>
      </c>
      <c r="O14" s="14">
        <v>0.37056444609345801</v>
      </c>
      <c r="P14" s="14">
        <v>0.15604838453512301</v>
      </c>
      <c r="Q14" s="14">
        <v>0.31972505614005797</v>
      </c>
      <c r="R14" s="14"/>
      <c r="S14" s="14">
        <v>0.329488575851552</v>
      </c>
      <c r="T14" s="14">
        <v>0.33652579386477099</v>
      </c>
      <c r="U14" s="14">
        <v>0.305421877011961</v>
      </c>
      <c r="V14" s="14">
        <v>0.21015221841468401</v>
      </c>
      <c r="W14" s="14">
        <v>0.39978454513192602</v>
      </c>
      <c r="X14" s="14">
        <v>0.17825570754259701</v>
      </c>
      <c r="Y14" s="14">
        <v>0.277303812862845</v>
      </c>
      <c r="Z14" s="14">
        <v>0.394556351478492</v>
      </c>
      <c r="AA14" s="14">
        <v>0.28437482490567301</v>
      </c>
      <c r="AB14" s="14">
        <v>0.32301702470328097</v>
      </c>
      <c r="AC14" s="14">
        <v>0.153545474304351</v>
      </c>
      <c r="AD14" s="14">
        <v>0.24745288089633199</v>
      </c>
      <c r="AE14" s="14"/>
      <c r="AF14" s="14">
        <v>0.25890730147486402</v>
      </c>
      <c r="AG14" s="14">
        <v>0.33426442224529002</v>
      </c>
      <c r="AH14" s="14">
        <v>0.26714123091856401</v>
      </c>
      <c r="AI14" s="14"/>
      <c r="AJ14" s="14">
        <v>0.33791978382404098</v>
      </c>
      <c r="AK14" s="14">
        <v>0.23864523345748201</v>
      </c>
      <c r="AL14" s="14">
        <v>0.50789050506591804</v>
      </c>
      <c r="AM14" s="14"/>
      <c r="AN14" s="14">
        <v>0.25590128642582799</v>
      </c>
      <c r="AO14" s="14">
        <v>0.29930396686984601</v>
      </c>
      <c r="AP14" s="14">
        <v>0.32945671264900001</v>
      </c>
      <c r="AQ14" s="14">
        <v>0.30399613924498903</v>
      </c>
      <c r="AR14" s="14">
        <v>0.418015801987276</v>
      </c>
    </row>
    <row r="15" spans="2:44">
      <c r="B15" s="15" t="s">
        <v>305</v>
      </c>
      <c r="C15" s="14">
        <v>0.29108670114659502</v>
      </c>
      <c r="D15" s="14">
        <v>0.30855838890512699</v>
      </c>
      <c r="E15" s="14">
        <v>0.26781839703358401</v>
      </c>
      <c r="F15" s="14"/>
      <c r="G15" s="14">
        <v>0.37774812983292699</v>
      </c>
      <c r="H15" s="14">
        <v>0.269982460251117</v>
      </c>
      <c r="I15" s="14">
        <v>0.27033587612019699</v>
      </c>
      <c r="J15" s="14">
        <v>0.22269558633268499</v>
      </c>
      <c r="K15" s="14">
        <v>0.305658238064689</v>
      </c>
      <c r="L15" s="14">
        <v>0.29857709751644101</v>
      </c>
      <c r="M15" s="14"/>
      <c r="N15" s="14">
        <v>0.27784118480191999</v>
      </c>
      <c r="O15" s="14">
        <v>0.29420824045398303</v>
      </c>
      <c r="P15" s="14">
        <v>0.26721808316065998</v>
      </c>
      <c r="Q15" s="14">
        <v>0.34429292457454602</v>
      </c>
      <c r="R15" s="14"/>
      <c r="S15" s="14">
        <v>0.37112952706864</v>
      </c>
      <c r="T15" s="14">
        <v>0.35588025411853003</v>
      </c>
      <c r="U15" s="14">
        <v>0.20395102553459499</v>
      </c>
      <c r="V15" s="14">
        <v>0.26908299941411501</v>
      </c>
      <c r="W15" s="14">
        <v>0.27596847287482301</v>
      </c>
      <c r="X15" s="14">
        <v>0.19933046798297699</v>
      </c>
      <c r="Y15" s="14">
        <v>0.23894439092386399</v>
      </c>
      <c r="Z15" s="14">
        <v>0.55947372843425103</v>
      </c>
      <c r="AA15" s="14">
        <v>0.33820571909519498</v>
      </c>
      <c r="AB15" s="14">
        <v>0.34426707940021201</v>
      </c>
      <c r="AC15" s="14">
        <v>0.12208723528807799</v>
      </c>
      <c r="AD15" s="14">
        <v>4.6345966327440098E-2</v>
      </c>
      <c r="AE15" s="14"/>
      <c r="AF15" s="14">
        <v>0.29704661885824502</v>
      </c>
      <c r="AG15" s="14">
        <v>0.25242323126069199</v>
      </c>
      <c r="AH15" s="14">
        <v>0.30422943227397797</v>
      </c>
      <c r="AI15" s="14"/>
      <c r="AJ15" s="14">
        <v>0.359635529010148</v>
      </c>
      <c r="AK15" s="14">
        <v>0.28506834167442002</v>
      </c>
      <c r="AL15" s="14">
        <v>0.23870268185613899</v>
      </c>
      <c r="AM15" s="14"/>
      <c r="AN15" s="14">
        <v>0.357723226812588</v>
      </c>
      <c r="AO15" s="14">
        <v>0.26092760913957602</v>
      </c>
      <c r="AP15" s="14">
        <v>0.296567621984626</v>
      </c>
      <c r="AQ15" s="14">
        <v>0.29465265378062</v>
      </c>
      <c r="AR15" s="14">
        <v>0.377624641707625</v>
      </c>
    </row>
    <row r="16" spans="2:44">
      <c r="B16" s="15" t="s">
        <v>307</v>
      </c>
      <c r="C16" s="14">
        <v>0.221656411289026</v>
      </c>
      <c r="D16" s="14">
        <v>0.235261231622933</v>
      </c>
      <c r="E16" s="14">
        <v>0.202219478136136</v>
      </c>
      <c r="F16" s="14"/>
      <c r="G16" s="14">
        <v>0.22084590947633401</v>
      </c>
      <c r="H16" s="14">
        <v>0.25044723852902501</v>
      </c>
      <c r="I16" s="14">
        <v>0.25136758870811499</v>
      </c>
      <c r="J16" s="14">
        <v>0.18346317679349</v>
      </c>
      <c r="K16" s="14">
        <v>0.176722832347987</v>
      </c>
      <c r="L16" s="14">
        <v>0.21947670510921199</v>
      </c>
      <c r="M16" s="14"/>
      <c r="N16" s="14">
        <v>0.20754148358011301</v>
      </c>
      <c r="O16" s="14">
        <v>0.225309701145196</v>
      </c>
      <c r="P16" s="14">
        <v>0.26593584800269998</v>
      </c>
      <c r="Q16" s="14">
        <v>0.19499972562002099</v>
      </c>
      <c r="R16" s="14"/>
      <c r="S16" s="14">
        <v>0.26300548891230802</v>
      </c>
      <c r="T16" s="14">
        <v>0.22044333190580401</v>
      </c>
      <c r="U16" s="14">
        <v>0.186252905208214</v>
      </c>
      <c r="V16" s="14">
        <v>0.20695031367823999</v>
      </c>
      <c r="W16" s="14">
        <v>0.25959777224820602</v>
      </c>
      <c r="X16" s="14">
        <v>0.24823528101914599</v>
      </c>
      <c r="Y16" s="14">
        <v>0.29201275549450401</v>
      </c>
      <c r="Z16" s="14">
        <v>0.19603079875330601</v>
      </c>
      <c r="AA16" s="14">
        <v>0.14175631994957999</v>
      </c>
      <c r="AB16" s="14">
        <v>0.14337681695066601</v>
      </c>
      <c r="AC16" s="14">
        <v>0.138682927177014</v>
      </c>
      <c r="AD16" s="14">
        <v>0.36439117534743298</v>
      </c>
      <c r="AE16" s="14"/>
      <c r="AF16" s="14">
        <v>0.216184054473641</v>
      </c>
      <c r="AG16" s="14">
        <v>0.21675075533746799</v>
      </c>
      <c r="AH16" s="14">
        <v>0.31700904991624301</v>
      </c>
      <c r="AI16" s="14"/>
      <c r="AJ16" s="14">
        <v>0.22773494293225599</v>
      </c>
      <c r="AK16" s="14">
        <v>0.24815708237758399</v>
      </c>
      <c r="AL16" s="14">
        <v>0.32726099968922701</v>
      </c>
      <c r="AM16" s="14"/>
      <c r="AN16" s="14">
        <v>0.238520509411843</v>
      </c>
      <c r="AO16" s="14">
        <v>0.186188661910731</v>
      </c>
      <c r="AP16" s="14">
        <v>0.209509584561064</v>
      </c>
      <c r="AQ16" s="14">
        <v>0.28637504280939702</v>
      </c>
      <c r="AR16" s="14">
        <v>0</v>
      </c>
    </row>
    <row r="17" spans="2:44" ht="29.1">
      <c r="B17" s="15" t="s">
        <v>308</v>
      </c>
      <c r="C17" s="14">
        <v>0.16228498201574601</v>
      </c>
      <c r="D17" s="14">
        <v>0.194907009044896</v>
      </c>
      <c r="E17" s="14">
        <v>0.116747608067878</v>
      </c>
      <c r="F17" s="14"/>
      <c r="G17" s="14">
        <v>5.2887328654326098E-2</v>
      </c>
      <c r="H17" s="14">
        <v>0.24995799365260599</v>
      </c>
      <c r="I17" s="14">
        <v>0.213474477563077</v>
      </c>
      <c r="J17" s="14">
        <v>0.17600035565205199</v>
      </c>
      <c r="K17" s="14">
        <v>0.11924465466919699</v>
      </c>
      <c r="L17" s="14">
        <v>0.13604736434228501</v>
      </c>
      <c r="M17" s="14"/>
      <c r="N17" s="14">
        <v>0.15651222188470301</v>
      </c>
      <c r="O17" s="14">
        <v>0.13525256888576101</v>
      </c>
      <c r="P17" s="14">
        <v>0.18501856281794499</v>
      </c>
      <c r="Q17" s="14">
        <v>0.19359022795019801</v>
      </c>
      <c r="R17" s="14"/>
      <c r="S17" s="14">
        <v>0.143819733646364</v>
      </c>
      <c r="T17" s="14">
        <v>0.23449912231270301</v>
      </c>
      <c r="U17" s="14">
        <v>0.21936224424553899</v>
      </c>
      <c r="V17" s="14">
        <v>0.19882355417908401</v>
      </c>
      <c r="W17" s="14">
        <v>0.135726878499391</v>
      </c>
      <c r="X17" s="14">
        <v>7.3513324199920904E-2</v>
      </c>
      <c r="Y17" s="14">
        <v>0.12945239092163499</v>
      </c>
      <c r="Z17" s="14">
        <v>0.17357440493468199</v>
      </c>
      <c r="AA17" s="14">
        <v>9.5503153873298899E-2</v>
      </c>
      <c r="AB17" s="14">
        <v>0.165923597674736</v>
      </c>
      <c r="AC17" s="14">
        <v>0.12940098249798401</v>
      </c>
      <c r="AD17" s="14">
        <v>0.317877498649563</v>
      </c>
      <c r="AE17" s="14"/>
      <c r="AF17" s="14">
        <v>0.18117734753448</v>
      </c>
      <c r="AG17" s="14">
        <v>0.17310840397486699</v>
      </c>
      <c r="AH17" s="14">
        <v>0.125181625565085</v>
      </c>
      <c r="AI17" s="14"/>
      <c r="AJ17" s="14">
        <v>0.11895765662374</v>
      </c>
      <c r="AK17" s="14">
        <v>0.146172486610612</v>
      </c>
      <c r="AL17" s="14">
        <v>0.187078122220356</v>
      </c>
      <c r="AM17" s="14"/>
      <c r="AN17" s="14">
        <v>0.11674923335500501</v>
      </c>
      <c r="AO17" s="14">
        <v>0.15724116795048901</v>
      </c>
      <c r="AP17" s="14">
        <v>0.175800623288385</v>
      </c>
      <c r="AQ17" s="14">
        <v>0.18290487058059299</v>
      </c>
      <c r="AR17" s="14">
        <v>0.206440525503164</v>
      </c>
    </row>
    <row r="18" spans="2:44">
      <c r="B18" s="15" t="s">
        <v>262</v>
      </c>
      <c r="C18" s="23">
        <v>1.03454715110427E-2</v>
      </c>
      <c r="D18" s="23">
        <v>7.6272175128068703E-3</v>
      </c>
      <c r="E18" s="23">
        <v>1.4109841739288699E-2</v>
      </c>
      <c r="F18" s="23"/>
      <c r="G18" s="23">
        <v>1.75273572758145E-2</v>
      </c>
      <c r="H18" s="23">
        <v>1.52462903512202E-2</v>
      </c>
      <c r="I18" s="23">
        <v>2.6513615026753298E-2</v>
      </c>
      <c r="J18" s="23">
        <v>0</v>
      </c>
      <c r="K18" s="23">
        <v>0</v>
      </c>
      <c r="L18" s="23">
        <v>0</v>
      </c>
      <c r="M18" s="23"/>
      <c r="N18" s="23">
        <v>2.0807863911861499E-2</v>
      </c>
      <c r="O18" s="23">
        <v>0</v>
      </c>
      <c r="P18" s="23">
        <v>1.56739112431925E-2</v>
      </c>
      <c r="Q18" s="23">
        <v>0</v>
      </c>
      <c r="R18" s="23"/>
      <c r="S18" s="23">
        <v>0</v>
      </c>
      <c r="T18" s="23">
        <v>0</v>
      </c>
      <c r="U18" s="23">
        <v>0</v>
      </c>
      <c r="V18" s="23">
        <v>5.0585677913289301E-2</v>
      </c>
      <c r="W18" s="23">
        <v>0</v>
      </c>
      <c r="X18" s="23">
        <v>2.8107158291663398E-2</v>
      </c>
      <c r="Y18" s="23">
        <v>0</v>
      </c>
      <c r="Z18" s="23">
        <v>0</v>
      </c>
      <c r="AA18" s="23">
        <v>0</v>
      </c>
      <c r="AB18" s="23">
        <v>0</v>
      </c>
      <c r="AC18" s="23">
        <v>0</v>
      </c>
      <c r="AD18" s="23">
        <v>6.2994517327243899E-2</v>
      </c>
      <c r="AE18" s="23"/>
      <c r="AF18" s="23">
        <v>0</v>
      </c>
      <c r="AG18" s="23">
        <v>0</v>
      </c>
      <c r="AH18" s="23">
        <v>5.11464554446769E-2</v>
      </c>
      <c r="AI18" s="23"/>
      <c r="AJ18" s="23">
        <v>0</v>
      </c>
      <c r="AK18" s="23">
        <v>0</v>
      </c>
      <c r="AL18" s="23">
        <v>0</v>
      </c>
      <c r="AM18" s="23"/>
      <c r="AN18" s="23">
        <v>1.9633625578792901E-2</v>
      </c>
      <c r="AO18" s="23">
        <v>1.2406205813942899E-2</v>
      </c>
      <c r="AP18" s="23">
        <v>0</v>
      </c>
      <c r="AQ18" s="23">
        <v>2.54580014896666E-2</v>
      </c>
      <c r="AR18" s="23">
        <v>0</v>
      </c>
    </row>
    <row r="19" spans="2:44">
      <c r="B19" s="16" t="s">
        <v>40</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1094</v>
      </c>
      <c r="D7" s="10">
        <v>533</v>
      </c>
      <c r="E7" s="10">
        <v>558</v>
      </c>
      <c r="F7" s="10"/>
      <c r="G7" s="10">
        <v>115</v>
      </c>
      <c r="H7" s="10">
        <v>164</v>
      </c>
      <c r="I7" s="10">
        <v>146</v>
      </c>
      <c r="J7" s="10">
        <v>181</v>
      </c>
      <c r="K7" s="10">
        <v>181</v>
      </c>
      <c r="L7" s="10">
        <v>307</v>
      </c>
      <c r="M7" s="10"/>
      <c r="N7" s="10">
        <v>303</v>
      </c>
      <c r="O7" s="10">
        <v>303</v>
      </c>
      <c r="P7" s="10">
        <v>230</v>
      </c>
      <c r="Q7" s="10">
        <v>253</v>
      </c>
      <c r="R7" s="10"/>
      <c r="S7" s="10">
        <v>151</v>
      </c>
      <c r="T7" s="10">
        <v>153</v>
      </c>
      <c r="U7" s="10">
        <v>98</v>
      </c>
      <c r="V7" s="10">
        <v>88</v>
      </c>
      <c r="W7" s="10">
        <v>84</v>
      </c>
      <c r="X7" s="10">
        <v>96</v>
      </c>
      <c r="Y7" s="10">
        <v>80</v>
      </c>
      <c r="Z7" s="10">
        <v>42</v>
      </c>
      <c r="AA7" s="10">
        <v>116</v>
      </c>
      <c r="AB7" s="10">
        <v>99</v>
      </c>
      <c r="AC7" s="10">
        <v>59</v>
      </c>
      <c r="AD7" s="10">
        <v>28</v>
      </c>
      <c r="AE7" s="10"/>
      <c r="AF7" s="10">
        <v>424</v>
      </c>
      <c r="AG7" s="10">
        <v>465</v>
      </c>
      <c r="AH7" s="10">
        <v>133</v>
      </c>
      <c r="AI7" s="10"/>
      <c r="AJ7" s="10">
        <v>269</v>
      </c>
      <c r="AK7" s="10">
        <v>395</v>
      </c>
      <c r="AL7" s="10">
        <v>72</v>
      </c>
      <c r="AM7" s="10"/>
      <c r="AN7" s="10">
        <v>276</v>
      </c>
      <c r="AO7" s="10">
        <v>230</v>
      </c>
      <c r="AP7" s="10">
        <v>283</v>
      </c>
      <c r="AQ7" s="10">
        <v>112</v>
      </c>
      <c r="AR7" s="10">
        <v>19</v>
      </c>
    </row>
    <row r="8" spans="2:44" ht="30" customHeight="1">
      <c r="B8" s="11" t="s">
        <v>96</v>
      </c>
      <c r="C8" s="11">
        <v>1088</v>
      </c>
      <c r="D8" s="11">
        <v>548</v>
      </c>
      <c r="E8" s="11">
        <v>537</v>
      </c>
      <c r="F8" s="11"/>
      <c r="G8" s="11">
        <v>128</v>
      </c>
      <c r="H8" s="11">
        <v>173</v>
      </c>
      <c r="I8" s="11">
        <v>167</v>
      </c>
      <c r="J8" s="11">
        <v>180</v>
      </c>
      <c r="K8" s="11">
        <v>151</v>
      </c>
      <c r="L8" s="11">
        <v>289</v>
      </c>
      <c r="M8" s="11"/>
      <c r="N8" s="11">
        <v>315</v>
      </c>
      <c r="O8" s="11">
        <v>287</v>
      </c>
      <c r="P8" s="11">
        <v>232</v>
      </c>
      <c r="Q8" s="11">
        <v>248</v>
      </c>
      <c r="R8" s="11"/>
      <c r="S8" s="11">
        <v>167</v>
      </c>
      <c r="T8" s="11">
        <v>144</v>
      </c>
      <c r="U8" s="11">
        <v>94</v>
      </c>
      <c r="V8" s="11">
        <v>97</v>
      </c>
      <c r="W8" s="11">
        <v>75</v>
      </c>
      <c r="X8" s="11">
        <v>94</v>
      </c>
      <c r="Y8" s="11">
        <v>76</v>
      </c>
      <c r="Z8" s="11">
        <v>38</v>
      </c>
      <c r="AA8" s="11">
        <v>110</v>
      </c>
      <c r="AB8" s="11">
        <v>102</v>
      </c>
      <c r="AC8" s="11">
        <v>57</v>
      </c>
      <c r="AD8" s="11">
        <v>33</v>
      </c>
      <c r="AE8" s="11"/>
      <c r="AF8" s="11">
        <v>405</v>
      </c>
      <c r="AG8" s="11">
        <v>464</v>
      </c>
      <c r="AH8" s="11">
        <v>141</v>
      </c>
      <c r="AI8" s="11"/>
      <c r="AJ8" s="11">
        <v>259</v>
      </c>
      <c r="AK8" s="11">
        <v>400</v>
      </c>
      <c r="AL8" s="11">
        <v>72</v>
      </c>
      <c r="AM8" s="11"/>
      <c r="AN8" s="11">
        <v>264</v>
      </c>
      <c r="AO8" s="11">
        <v>234</v>
      </c>
      <c r="AP8" s="11">
        <v>286</v>
      </c>
      <c r="AQ8" s="11">
        <v>115</v>
      </c>
      <c r="AR8" s="11">
        <v>20</v>
      </c>
    </row>
    <row r="9" spans="2:44" ht="43.5">
      <c r="B9" s="15" t="s">
        <v>302</v>
      </c>
      <c r="C9" s="14">
        <v>0.52167358962028199</v>
      </c>
      <c r="D9" s="14">
        <v>0.49453833932778402</v>
      </c>
      <c r="E9" s="14">
        <v>0.54844331706040905</v>
      </c>
      <c r="F9" s="14"/>
      <c r="G9" s="14">
        <v>0.47249383333313999</v>
      </c>
      <c r="H9" s="14">
        <v>0.40762308261401298</v>
      </c>
      <c r="I9" s="14">
        <v>0.46030445231454797</v>
      </c>
      <c r="J9" s="14">
        <v>0.50933878599701898</v>
      </c>
      <c r="K9" s="14">
        <v>0.55415311416131496</v>
      </c>
      <c r="L9" s="14">
        <v>0.63822511658882997</v>
      </c>
      <c r="M9" s="14"/>
      <c r="N9" s="14">
        <v>0.53451519867520303</v>
      </c>
      <c r="O9" s="14">
        <v>0.58251387030599699</v>
      </c>
      <c r="P9" s="14">
        <v>0.43516607953208802</v>
      </c>
      <c r="Q9" s="14">
        <v>0.51356075897138198</v>
      </c>
      <c r="R9" s="14"/>
      <c r="S9" s="14">
        <v>0.55382947492997603</v>
      </c>
      <c r="T9" s="14">
        <v>0.57241889206019503</v>
      </c>
      <c r="U9" s="14">
        <v>0.485396960833543</v>
      </c>
      <c r="V9" s="14">
        <v>0.50852345896937801</v>
      </c>
      <c r="W9" s="14">
        <v>0.491871437818452</v>
      </c>
      <c r="X9" s="14">
        <v>0.41208963588848602</v>
      </c>
      <c r="Y9" s="14">
        <v>0.48246632230366798</v>
      </c>
      <c r="Z9" s="14">
        <v>0.645013310830722</v>
      </c>
      <c r="AA9" s="14">
        <v>0.51119826182649497</v>
      </c>
      <c r="AB9" s="14">
        <v>0.54032445135929297</v>
      </c>
      <c r="AC9" s="14">
        <v>0.51542385114707001</v>
      </c>
      <c r="AD9" s="14">
        <v>0.59871203232286097</v>
      </c>
      <c r="AE9" s="14"/>
      <c r="AF9" s="14">
        <v>0.51095348520463502</v>
      </c>
      <c r="AG9" s="14">
        <v>0.55978198208901997</v>
      </c>
      <c r="AH9" s="14">
        <v>0.427088354749599</v>
      </c>
      <c r="AI9" s="14"/>
      <c r="AJ9" s="14">
        <v>0.52566132977408198</v>
      </c>
      <c r="AK9" s="14">
        <v>0.52999777507396595</v>
      </c>
      <c r="AL9" s="14">
        <v>0.49395828429599697</v>
      </c>
      <c r="AM9" s="14"/>
      <c r="AN9" s="14">
        <v>0.52636646254746</v>
      </c>
      <c r="AO9" s="14">
        <v>0.47913514714996702</v>
      </c>
      <c r="AP9" s="14">
        <v>0.57279540745943003</v>
      </c>
      <c r="AQ9" s="14">
        <v>0.50852115571524104</v>
      </c>
      <c r="AR9" s="14">
        <v>0.44939467371634301</v>
      </c>
    </row>
    <row r="10" spans="2:44">
      <c r="B10" s="15" t="s">
        <v>301</v>
      </c>
      <c r="C10" s="14">
        <v>0.43450204622546801</v>
      </c>
      <c r="D10" s="14">
        <v>0.43305629304336202</v>
      </c>
      <c r="E10" s="14">
        <v>0.43634283315627698</v>
      </c>
      <c r="F10" s="14"/>
      <c r="G10" s="14">
        <v>0.344005817179871</v>
      </c>
      <c r="H10" s="14">
        <v>0.40803729246131798</v>
      </c>
      <c r="I10" s="14">
        <v>0.47614284829356202</v>
      </c>
      <c r="J10" s="14">
        <v>0.45024923029622099</v>
      </c>
      <c r="K10" s="14">
        <v>0.49042670331565003</v>
      </c>
      <c r="L10" s="14">
        <v>0.427451791280477</v>
      </c>
      <c r="M10" s="14"/>
      <c r="N10" s="14">
        <v>0.41200190876662901</v>
      </c>
      <c r="O10" s="14">
        <v>0.45418822301624301</v>
      </c>
      <c r="P10" s="14">
        <v>0.43395772455567599</v>
      </c>
      <c r="Q10" s="14">
        <v>0.43799417586337502</v>
      </c>
      <c r="R10" s="14"/>
      <c r="S10" s="14">
        <v>0.45944415265937799</v>
      </c>
      <c r="T10" s="14">
        <v>0.42602691073231003</v>
      </c>
      <c r="U10" s="14">
        <v>0.426384384212803</v>
      </c>
      <c r="V10" s="14">
        <v>0.41155419095758899</v>
      </c>
      <c r="W10" s="14">
        <v>0.48540098347281102</v>
      </c>
      <c r="X10" s="14">
        <v>0.466577607522556</v>
      </c>
      <c r="Y10" s="14">
        <v>0.42716495122738501</v>
      </c>
      <c r="Z10" s="14">
        <v>0.23801809425651901</v>
      </c>
      <c r="AA10" s="14">
        <v>0.510295755483955</v>
      </c>
      <c r="AB10" s="14">
        <v>0.46242827621575799</v>
      </c>
      <c r="AC10" s="14">
        <v>0.31484893338568998</v>
      </c>
      <c r="AD10" s="14">
        <v>0.33602667943800402</v>
      </c>
      <c r="AE10" s="14"/>
      <c r="AF10" s="14">
        <v>0.45490185966583802</v>
      </c>
      <c r="AG10" s="14">
        <v>0.43195898197813098</v>
      </c>
      <c r="AH10" s="14">
        <v>0.42469416466902599</v>
      </c>
      <c r="AI10" s="14"/>
      <c r="AJ10" s="14">
        <v>0.46431296748071998</v>
      </c>
      <c r="AK10" s="14">
        <v>0.455464466859482</v>
      </c>
      <c r="AL10" s="14">
        <v>0.41024700650455798</v>
      </c>
      <c r="AM10" s="14"/>
      <c r="AN10" s="14">
        <v>0.449794254881282</v>
      </c>
      <c r="AO10" s="14">
        <v>0.44384148405740298</v>
      </c>
      <c r="AP10" s="14">
        <v>0.42285309418606298</v>
      </c>
      <c r="AQ10" s="14">
        <v>0.39841035531889102</v>
      </c>
      <c r="AR10" s="14">
        <v>0.57849780435940201</v>
      </c>
    </row>
    <row r="11" spans="2:44">
      <c r="B11" s="15" t="s">
        <v>300</v>
      </c>
      <c r="C11" s="14">
        <v>0.42146021712739601</v>
      </c>
      <c r="D11" s="14">
        <v>0.43585464683479203</v>
      </c>
      <c r="E11" s="14">
        <v>0.40533750705098698</v>
      </c>
      <c r="F11" s="14"/>
      <c r="G11" s="14">
        <v>0.37378001856527898</v>
      </c>
      <c r="H11" s="14">
        <v>0.42009762046320098</v>
      </c>
      <c r="I11" s="14">
        <v>0.37527056931143898</v>
      </c>
      <c r="J11" s="14">
        <v>0.39837751559321299</v>
      </c>
      <c r="K11" s="14">
        <v>0.41540462828823399</v>
      </c>
      <c r="L11" s="14">
        <v>0.487729244809809</v>
      </c>
      <c r="M11" s="14"/>
      <c r="N11" s="14">
        <v>0.42265127619298898</v>
      </c>
      <c r="O11" s="14">
        <v>0.42737503751224198</v>
      </c>
      <c r="P11" s="14">
        <v>0.41756642346917799</v>
      </c>
      <c r="Q11" s="14">
        <v>0.41206774854536499</v>
      </c>
      <c r="R11" s="14"/>
      <c r="S11" s="14">
        <v>0.447423738457846</v>
      </c>
      <c r="T11" s="14">
        <v>0.46260040336616598</v>
      </c>
      <c r="U11" s="14">
        <v>0.37450218102147398</v>
      </c>
      <c r="V11" s="14">
        <v>0.39216912381473501</v>
      </c>
      <c r="W11" s="14">
        <v>0.37549603621831901</v>
      </c>
      <c r="X11" s="14">
        <v>0.40485142157808002</v>
      </c>
      <c r="Y11" s="14">
        <v>0.426021392529844</v>
      </c>
      <c r="Z11" s="14">
        <v>0.46432489646021502</v>
      </c>
      <c r="AA11" s="14">
        <v>0.48805781965230499</v>
      </c>
      <c r="AB11" s="14">
        <v>0.404461069505888</v>
      </c>
      <c r="AC11" s="14">
        <v>0.32568784047029098</v>
      </c>
      <c r="AD11" s="14">
        <v>0.41877139266563002</v>
      </c>
      <c r="AE11" s="14"/>
      <c r="AF11" s="14">
        <v>0.451674879573426</v>
      </c>
      <c r="AG11" s="14">
        <v>0.41698242906600802</v>
      </c>
      <c r="AH11" s="14">
        <v>0.38650021268551699</v>
      </c>
      <c r="AI11" s="14"/>
      <c r="AJ11" s="14">
        <v>0.44421863147718199</v>
      </c>
      <c r="AK11" s="14">
        <v>0.38264012096576799</v>
      </c>
      <c r="AL11" s="14">
        <v>0.50497003744665403</v>
      </c>
      <c r="AM11" s="14"/>
      <c r="AN11" s="14">
        <v>0.44140455695692499</v>
      </c>
      <c r="AO11" s="14">
        <v>0.48449753435387</v>
      </c>
      <c r="AP11" s="14">
        <v>0.43521168764371998</v>
      </c>
      <c r="AQ11" s="14">
        <v>0.28108590154186103</v>
      </c>
      <c r="AR11" s="14">
        <v>0.36493590898363198</v>
      </c>
    </row>
    <row r="12" spans="2:44">
      <c r="B12" s="15" t="s">
        <v>303</v>
      </c>
      <c r="C12" s="14">
        <v>0.38692165874737</v>
      </c>
      <c r="D12" s="14">
        <v>0.37924635573774501</v>
      </c>
      <c r="E12" s="14">
        <v>0.39485829287021401</v>
      </c>
      <c r="F12" s="14"/>
      <c r="G12" s="14">
        <v>0.41017713469523898</v>
      </c>
      <c r="H12" s="14">
        <v>0.39088825012166001</v>
      </c>
      <c r="I12" s="14">
        <v>0.38594029172601602</v>
      </c>
      <c r="J12" s="14">
        <v>0.38576030638991599</v>
      </c>
      <c r="K12" s="14">
        <v>0.363651858190501</v>
      </c>
      <c r="L12" s="14">
        <v>0.38765949351603202</v>
      </c>
      <c r="M12" s="14"/>
      <c r="N12" s="14">
        <v>0.372594028494251</v>
      </c>
      <c r="O12" s="14">
        <v>0.38394744633630701</v>
      </c>
      <c r="P12" s="14">
        <v>0.40808440027783999</v>
      </c>
      <c r="Q12" s="14">
        <v>0.38887175077915198</v>
      </c>
      <c r="R12" s="14"/>
      <c r="S12" s="14">
        <v>0.43212628331997799</v>
      </c>
      <c r="T12" s="14">
        <v>0.30077215397500801</v>
      </c>
      <c r="U12" s="14">
        <v>0.42446313291181098</v>
      </c>
      <c r="V12" s="14">
        <v>0.34931295461252099</v>
      </c>
      <c r="W12" s="14">
        <v>0.42761149370252</v>
      </c>
      <c r="X12" s="14">
        <v>0.38701173563360303</v>
      </c>
      <c r="Y12" s="14">
        <v>0.363460574797348</v>
      </c>
      <c r="Z12" s="14">
        <v>0.38830928074908899</v>
      </c>
      <c r="AA12" s="14">
        <v>0.43021766684095097</v>
      </c>
      <c r="AB12" s="14">
        <v>0.41901373330043601</v>
      </c>
      <c r="AC12" s="14">
        <v>0.36040524392012302</v>
      </c>
      <c r="AD12" s="14">
        <v>0.29706437555839799</v>
      </c>
      <c r="AE12" s="14"/>
      <c r="AF12" s="14">
        <v>0.34389805084267699</v>
      </c>
      <c r="AG12" s="14">
        <v>0.417112333322886</v>
      </c>
      <c r="AH12" s="14">
        <v>0.412727233602528</v>
      </c>
      <c r="AI12" s="14"/>
      <c r="AJ12" s="14">
        <v>0.39099793589855197</v>
      </c>
      <c r="AK12" s="14">
        <v>0.40747934530783703</v>
      </c>
      <c r="AL12" s="14">
        <v>0.36713229284740001</v>
      </c>
      <c r="AM12" s="14"/>
      <c r="AN12" s="14">
        <v>0.36947117763311599</v>
      </c>
      <c r="AO12" s="14">
        <v>0.37603940338638597</v>
      </c>
      <c r="AP12" s="14">
        <v>0.40314186894743798</v>
      </c>
      <c r="AQ12" s="14">
        <v>0.37097537018793397</v>
      </c>
      <c r="AR12" s="14">
        <v>0.35368514631915099</v>
      </c>
    </row>
    <row r="13" spans="2:44">
      <c r="B13" s="15" t="s">
        <v>304</v>
      </c>
      <c r="C13" s="14">
        <v>0.37867266074190298</v>
      </c>
      <c r="D13" s="14">
        <v>0.38095632021808201</v>
      </c>
      <c r="E13" s="14">
        <v>0.37466924938856699</v>
      </c>
      <c r="F13" s="14"/>
      <c r="G13" s="14">
        <v>0.36425035515409399</v>
      </c>
      <c r="H13" s="14">
        <v>0.41460503102368501</v>
      </c>
      <c r="I13" s="14">
        <v>0.38033857319001102</v>
      </c>
      <c r="J13" s="14">
        <v>0.313570306208243</v>
      </c>
      <c r="K13" s="14">
        <v>0.45393593668168902</v>
      </c>
      <c r="L13" s="14">
        <v>0.36385049905996403</v>
      </c>
      <c r="M13" s="14"/>
      <c r="N13" s="14">
        <v>0.42073327565895902</v>
      </c>
      <c r="O13" s="14">
        <v>0.42272690957141101</v>
      </c>
      <c r="P13" s="14">
        <v>0.31827235222049799</v>
      </c>
      <c r="Q13" s="14">
        <v>0.329230331162644</v>
      </c>
      <c r="R13" s="14"/>
      <c r="S13" s="14">
        <v>0.347930779400207</v>
      </c>
      <c r="T13" s="14">
        <v>0.45244859710734298</v>
      </c>
      <c r="U13" s="14">
        <v>0.36738335319264098</v>
      </c>
      <c r="V13" s="14">
        <v>0.39292386236648302</v>
      </c>
      <c r="W13" s="14">
        <v>0.39598721058743902</v>
      </c>
      <c r="X13" s="14">
        <v>0.37574422703740001</v>
      </c>
      <c r="Y13" s="14">
        <v>0.26259251054038002</v>
      </c>
      <c r="Z13" s="14">
        <v>0.28208268984030399</v>
      </c>
      <c r="AA13" s="14">
        <v>0.452919510580225</v>
      </c>
      <c r="AB13" s="14">
        <v>0.39846618993393701</v>
      </c>
      <c r="AC13" s="14">
        <v>0.30348639012091699</v>
      </c>
      <c r="AD13" s="14">
        <v>0.36961696824430001</v>
      </c>
      <c r="AE13" s="14"/>
      <c r="AF13" s="14">
        <v>0.36631573430682701</v>
      </c>
      <c r="AG13" s="14">
        <v>0.37749826367738298</v>
      </c>
      <c r="AH13" s="14">
        <v>0.38048018054664201</v>
      </c>
      <c r="AI13" s="14"/>
      <c r="AJ13" s="14">
        <v>0.39518282086700401</v>
      </c>
      <c r="AK13" s="14">
        <v>0.422888264976857</v>
      </c>
      <c r="AL13" s="14">
        <v>0.394536617188257</v>
      </c>
      <c r="AM13" s="14"/>
      <c r="AN13" s="14">
        <v>0.37809569960186401</v>
      </c>
      <c r="AO13" s="14">
        <v>0.334804595698934</v>
      </c>
      <c r="AP13" s="14">
        <v>0.45327722386831698</v>
      </c>
      <c r="AQ13" s="14">
        <v>0.41967703908364501</v>
      </c>
      <c r="AR13" s="14">
        <v>0.27950414824508601</v>
      </c>
    </row>
    <row r="14" spans="2:44">
      <c r="B14" s="15" t="s">
        <v>305</v>
      </c>
      <c r="C14" s="14">
        <v>0.36835858371569902</v>
      </c>
      <c r="D14" s="14">
        <v>0.37926618877379498</v>
      </c>
      <c r="E14" s="14">
        <v>0.35724443764660402</v>
      </c>
      <c r="F14" s="14"/>
      <c r="G14" s="14">
        <v>0.310174197327094</v>
      </c>
      <c r="H14" s="14">
        <v>0.36943764503228099</v>
      </c>
      <c r="I14" s="14">
        <v>0.28680433478049</v>
      </c>
      <c r="J14" s="14">
        <v>0.38599929357789198</v>
      </c>
      <c r="K14" s="14">
        <v>0.410321488346229</v>
      </c>
      <c r="L14" s="14">
        <v>0.40779940989152402</v>
      </c>
      <c r="M14" s="14"/>
      <c r="N14" s="14">
        <v>0.356767572909375</v>
      </c>
      <c r="O14" s="14">
        <v>0.41129300296170901</v>
      </c>
      <c r="P14" s="14">
        <v>0.30822353492742999</v>
      </c>
      <c r="Q14" s="14">
        <v>0.379883818932368</v>
      </c>
      <c r="R14" s="14"/>
      <c r="S14" s="14">
        <v>0.37764567110601099</v>
      </c>
      <c r="T14" s="14">
        <v>0.42979802445332299</v>
      </c>
      <c r="U14" s="14">
        <v>0.35822271109383902</v>
      </c>
      <c r="V14" s="14">
        <v>0.37716642549433899</v>
      </c>
      <c r="W14" s="14">
        <v>0.36654833384235602</v>
      </c>
      <c r="X14" s="14">
        <v>0.29217811523034098</v>
      </c>
      <c r="Y14" s="14">
        <v>0.32762369710037498</v>
      </c>
      <c r="Z14" s="14">
        <v>0.41134442693172801</v>
      </c>
      <c r="AA14" s="14">
        <v>0.39776798528345098</v>
      </c>
      <c r="AB14" s="14">
        <v>0.36025221191530199</v>
      </c>
      <c r="AC14" s="14">
        <v>0.334810755053986</v>
      </c>
      <c r="AD14" s="14">
        <v>0.30671761438050299</v>
      </c>
      <c r="AE14" s="14"/>
      <c r="AF14" s="14">
        <v>0.38196754286727702</v>
      </c>
      <c r="AG14" s="14">
        <v>0.380918244804475</v>
      </c>
      <c r="AH14" s="14">
        <v>0.32811303619095999</v>
      </c>
      <c r="AI14" s="14"/>
      <c r="AJ14" s="14">
        <v>0.42101685535857403</v>
      </c>
      <c r="AK14" s="14">
        <v>0.381691022185429</v>
      </c>
      <c r="AL14" s="14">
        <v>0.40150719039965999</v>
      </c>
      <c r="AM14" s="14"/>
      <c r="AN14" s="14">
        <v>0.40734283302145602</v>
      </c>
      <c r="AO14" s="14">
        <v>0.337971193566516</v>
      </c>
      <c r="AP14" s="14">
        <v>0.35003437684535599</v>
      </c>
      <c r="AQ14" s="14">
        <v>0.41649755425377799</v>
      </c>
      <c r="AR14" s="14">
        <v>0.15255884956520799</v>
      </c>
    </row>
    <row r="15" spans="2:44">
      <c r="B15" s="15" t="s">
        <v>306</v>
      </c>
      <c r="C15" s="14">
        <v>0.203639127920513</v>
      </c>
      <c r="D15" s="14">
        <v>0.221870168368446</v>
      </c>
      <c r="E15" s="14">
        <v>0.186147108299417</v>
      </c>
      <c r="F15" s="14"/>
      <c r="G15" s="14">
        <v>0.27474895267225202</v>
      </c>
      <c r="H15" s="14">
        <v>0.29466891339304302</v>
      </c>
      <c r="I15" s="14">
        <v>0.244087029991368</v>
      </c>
      <c r="J15" s="14">
        <v>0.17021012438619501</v>
      </c>
      <c r="K15" s="14">
        <v>0.162856151222706</v>
      </c>
      <c r="L15" s="14">
        <v>0.13616554108425999</v>
      </c>
      <c r="M15" s="14"/>
      <c r="N15" s="14">
        <v>0.174969139402152</v>
      </c>
      <c r="O15" s="14">
        <v>0.21174124184308499</v>
      </c>
      <c r="P15" s="14">
        <v>0.207931700750074</v>
      </c>
      <c r="Q15" s="14">
        <v>0.221202145187369</v>
      </c>
      <c r="R15" s="14"/>
      <c r="S15" s="14">
        <v>0.20103769771817701</v>
      </c>
      <c r="T15" s="14">
        <v>0.24230188638910399</v>
      </c>
      <c r="U15" s="14">
        <v>0.209770607059244</v>
      </c>
      <c r="V15" s="14">
        <v>0.18822155350931899</v>
      </c>
      <c r="W15" s="14">
        <v>0.194634743725628</v>
      </c>
      <c r="X15" s="14">
        <v>0.20557667094843701</v>
      </c>
      <c r="Y15" s="14">
        <v>0.16334306377955399</v>
      </c>
      <c r="Z15" s="14">
        <v>0.220102973944618</v>
      </c>
      <c r="AA15" s="14">
        <v>0.23689483480083501</v>
      </c>
      <c r="AB15" s="14">
        <v>0.19963185294052499</v>
      </c>
      <c r="AC15" s="14">
        <v>0.198342820795231</v>
      </c>
      <c r="AD15" s="14">
        <v>7.3722444670494103E-2</v>
      </c>
      <c r="AE15" s="14"/>
      <c r="AF15" s="14">
        <v>0.177192786214104</v>
      </c>
      <c r="AG15" s="14">
        <v>0.189796253990966</v>
      </c>
      <c r="AH15" s="14">
        <v>0.250823236801542</v>
      </c>
      <c r="AI15" s="14"/>
      <c r="AJ15" s="14">
        <v>0.252507307653552</v>
      </c>
      <c r="AK15" s="14">
        <v>0.20699600615824101</v>
      </c>
      <c r="AL15" s="14">
        <v>0.19022421094491099</v>
      </c>
      <c r="AM15" s="14"/>
      <c r="AN15" s="14">
        <v>0.167534680877302</v>
      </c>
      <c r="AO15" s="14">
        <v>0.23427143702963801</v>
      </c>
      <c r="AP15" s="14">
        <v>0.21080942510595899</v>
      </c>
      <c r="AQ15" s="14">
        <v>0.21335595481722799</v>
      </c>
      <c r="AR15" s="14">
        <v>0.34419228699888199</v>
      </c>
    </row>
    <row r="16" spans="2:44">
      <c r="B16" s="15" t="s">
        <v>307</v>
      </c>
      <c r="C16" s="14">
        <v>0.179235396483758</v>
      </c>
      <c r="D16" s="14">
        <v>0.18565717939992701</v>
      </c>
      <c r="E16" s="14">
        <v>0.171914956567049</v>
      </c>
      <c r="F16" s="14"/>
      <c r="G16" s="14">
        <v>0.26586069836484899</v>
      </c>
      <c r="H16" s="14">
        <v>0.25359071639480701</v>
      </c>
      <c r="I16" s="14">
        <v>0.164330688409425</v>
      </c>
      <c r="J16" s="14">
        <v>0.16616382918787601</v>
      </c>
      <c r="K16" s="14">
        <v>0.16786192154872201</v>
      </c>
      <c r="L16" s="14">
        <v>0.118847371334517</v>
      </c>
      <c r="M16" s="14"/>
      <c r="N16" s="14">
        <v>0.17711934968074</v>
      </c>
      <c r="O16" s="14">
        <v>0.20805493363598099</v>
      </c>
      <c r="P16" s="14">
        <v>0.12995651391450699</v>
      </c>
      <c r="Q16" s="14">
        <v>0.19442127629804201</v>
      </c>
      <c r="R16" s="14"/>
      <c r="S16" s="14">
        <v>0.185904820536547</v>
      </c>
      <c r="T16" s="14">
        <v>0.248486198985268</v>
      </c>
      <c r="U16" s="14">
        <v>0.17373902019284701</v>
      </c>
      <c r="V16" s="14">
        <v>0.13220565114136901</v>
      </c>
      <c r="W16" s="14">
        <v>0.18873102458458099</v>
      </c>
      <c r="X16" s="14">
        <v>0.19630099980683099</v>
      </c>
      <c r="Y16" s="14">
        <v>0.18924468896622501</v>
      </c>
      <c r="Z16" s="14">
        <v>0.242749731698639</v>
      </c>
      <c r="AA16" s="14">
        <v>0.150952798425838</v>
      </c>
      <c r="AB16" s="14">
        <v>0.157289467458292</v>
      </c>
      <c r="AC16" s="14">
        <v>0.14185527450872201</v>
      </c>
      <c r="AD16" s="14">
        <v>5.68909433160436E-2</v>
      </c>
      <c r="AE16" s="14"/>
      <c r="AF16" s="14">
        <v>0.17739886770784499</v>
      </c>
      <c r="AG16" s="14">
        <v>0.16165545583770699</v>
      </c>
      <c r="AH16" s="14">
        <v>0.216189501918257</v>
      </c>
      <c r="AI16" s="14"/>
      <c r="AJ16" s="14">
        <v>0.18475425527822301</v>
      </c>
      <c r="AK16" s="14">
        <v>0.19895773214910401</v>
      </c>
      <c r="AL16" s="14">
        <v>0.27850985225460001</v>
      </c>
      <c r="AM16" s="14"/>
      <c r="AN16" s="14">
        <v>0.14864405299120001</v>
      </c>
      <c r="AO16" s="14">
        <v>0.16283920810604299</v>
      </c>
      <c r="AP16" s="14">
        <v>0.20766818417914201</v>
      </c>
      <c r="AQ16" s="14">
        <v>0.16099896403175501</v>
      </c>
      <c r="AR16" s="14">
        <v>0.237422800072213</v>
      </c>
    </row>
    <row r="17" spans="2:44" ht="29.1">
      <c r="B17" s="15" t="s">
        <v>308</v>
      </c>
      <c r="C17" s="14">
        <v>0.12462436378555899</v>
      </c>
      <c r="D17" s="14">
        <v>0.122944752730943</v>
      </c>
      <c r="E17" s="14">
        <v>0.125329491240247</v>
      </c>
      <c r="F17" s="14"/>
      <c r="G17" s="14">
        <v>0.16941908862500399</v>
      </c>
      <c r="H17" s="14">
        <v>0.165047942312462</v>
      </c>
      <c r="I17" s="14">
        <v>0.12005715735289101</v>
      </c>
      <c r="J17" s="14">
        <v>0.118546773054063</v>
      </c>
      <c r="K17" s="14">
        <v>0.109694756847623</v>
      </c>
      <c r="L17" s="14">
        <v>9.4695154005488696E-2</v>
      </c>
      <c r="M17" s="14"/>
      <c r="N17" s="14">
        <v>0.11157597449750201</v>
      </c>
      <c r="O17" s="14">
        <v>0.122231823132305</v>
      </c>
      <c r="P17" s="14">
        <v>0.102581406849615</v>
      </c>
      <c r="Q17" s="14">
        <v>0.163140889471526</v>
      </c>
      <c r="R17" s="14"/>
      <c r="S17" s="14">
        <v>0.16044808357652399</v>
      </c>
      <c r="T17" s="14">
        <v>9.31459938930701E-2</v>
      </c>
      <c r="U17" s="14">
        <v>8.03215407065343E-2</v>
      </c>
      <c r="V17" s="14">
        <v>0.13845029912342799</v>
      </c>
      <c r="W17" s="14">
        <v>7.4996277128536099E-2</v>
      </c>
      <c r="X17" s="14">
        <v>0.163941430588874</v>
      </c>
      <c r="Y17" s="14">
        <v>0.10471224171966</v>
      </c>
      <c r="Z17" s="14">
        <v>0.109937748025891</v>
      </c>
      <c r="AA17" s="14">
        <v>0.10412160259358801</v>
      </c>
      <c r="AB17" s="14">
        <v>0.171686873038777</v>
      </c>
      <c r="AC17" s="14">
        <v>0.149474852231882</v>
      </c>
      <c r="AD17" s="14">
        <v>0.108712386632853</v>
      </c>
      <c r="AE17" s="14"/>
      <c r="AF17" s="14">
        <v>0.14086532799041901</v>
      </c>
      <c r="AG17" s="14">
        <v>0.109517828483382</v>
      </c>
      <c r="AH17" s="14">
        <v>0.10027273920728</v>
      </c>
      <c r="AI17" s="14"/>
      <c r="AJ17" s="14">
        <v>9.81813807866284E-2</v>
      </c>
      <c r="AK17" s="14">
        <v>0.13051820268543801</v>
      </c>
      <c r="AL17" s="14">
        <v>0.221298088065537</v>
      </c>
      <c r="AM17" s="14"/>
      <c r="AN17" s="14">
        <v>0.12291419571672001</v>
      </c>
      <c r="AO17" s="14">
        <v>0.12318465405446</v>
      </c>
      <c r="AP17" s="14">
        <v>0.133730348166862</v>
      </c>
      <c r="AQ17" s="14">
        <v>0.110121564751074</v>
      </c>
      <c r="AR17" s="14">
        <v>0.112719534751173</v>
      </c>
    </row>
    <row r="18" spans="2:44">
      <c r="B18" s="15" t="s">
        <v>129</v>
      </c>
      <c r="C18" s="23">
        <v>2.70684390965594E-3</v>
      </c>
      <c r="D18" s="23">
        <v>1.8361495472806401E-3</v>
      </c>
      <c r="E18" s="23">
        <v>3.60938078054579E-3</v>
      </c>
      <c r="F18" s="23"/>
      <c r="G18" s="23">
        <v>7.0833208517708298E-3</v>
      </c>
      <c r="H18" s="23">
        <v>0</v>
      </c>
      <c r="I18" s="23">
        <v>0</v>
      </c>
      <c r="J18" s="23">
        <v>1.1311753730687201E-2</v>
      </c>
      <c r="K18" s="23">
        <v>0</v>
      </c>
      <c r="L18" s="23">
        <v>0</v>
      </c>
      <c r="M18" s="23"/>
      <c r="N18" s="23">
        <v>0</v>
      </c>
      <c r="O18" s="23">
        <v>0</v>
      </c>
      <c r="P18" s="23">
        <v>0</v>
      </c>
      <c r="Q18" s="23">
        <v>1.1883974909692299E-2</v>
      </c>
      <c r="R18" s="23"/>
      <c r="S18" s="23">
        <v>6.0098570236232296E-3</v>
      </c>
      <c r="T18" s="23">
        <v>0</v>
      </c>
      <c r="U18" s="23">
        <v>0</v>
      </c>
      <c r="V18" s="23">
        <v>0</v>
      </c>
      <c r="W18" s="23">
        <v>0</v>
      </c>
      <c r="X18" s="23">
        <v>0</v>
      </c>
      <c r="Y18" s="23">
        <v>0</v>
      </c>
      <c r="Z18" s="23">
        <v>0</v>
      </c>
      <c r="AA18" s="23">
        <v>0</v>
      </c>
      <c r="AB18" s="23">
        <v>1.00913776288174E-2</v>
      </c>
      <c r="AC18" s="23">
        <v>1.5980953371289901E-2</v>
      </c>
      <c r="AD18" s="23">
        <v>0</v>
      </c>
      <c r="AE18" s="23"/>
      <c r="AF18" s="23">
        <v>2.4825185401779002E-3</v>
      </c>
      <c r="AG18" s="23">
        <v>2.2241830974827001E-3</v>
      </c>
      <c r="AH18" s="23">
        <v>0</v>
      </c>
      <c r="AI18" s="23"/>
      <c r="AJ18" s="23">
        <v>0</v>
      </c>
      <c r="AK18" s="23">
        <v>0</v>
      </c>
      <c r="AL18" s="23">
        <v>0</v>
      </c>
      <c r="AM18" s="23"/>
      <c r="AN18" s="23">
        <v>7.3535033583173601E-3</v>
      </c>
      <c r="AO18" s="23">
        <v>0</v>
      </c>
      <c r="AP18" s="23">
        <v>3.5116686137781502E-3</v>
      </c>
      <c r="AQ18" s="23">
        <v>0</v>
      </c>
      <c r="AR18" s="23">
        <v>0</v>
      </c>
    </row>
    <row r="19" spans="2:44">
      <c r="B19" s="16" t="s">
        <v>41</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132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29.1">
      <c r="B9" s="15" t="s">
        <v>133</v>
      </c>
      <c r="C9" s="14">
        <v>0.48320666172894799</v>
      </c>
      <c r="D9" s="14">
        <v>0.609870467480361</v>
      </c>
      <c r="E9" s="14">
        <v>0.36030666851731402</v>
      </c>
      <c r="F9" s="14"/>
      <c r="G9" s="14">
        <v>0.36076554793294702</v>
      </c>
      <c r="H9" s="14">
        <v>0.41735992141002798</v>
      </c>
      <c r="I9" s="14">
        <v>0.48317806120198598</v>
      </c>
      <c r="J9" s="14">
        <v>0.48886656298460002</v>
      </c>
      <c r="K9" s="14">
        <v>0.51879442181043101</v>
      </c>
      <c r="L9" s="14">
        <v>0.59042312883594505</v>
      </c>
      <c r="M9" s="14"/>
      <c r="N9" s="14">
        <v>0.67419224359043495</v>
      </c>
      <c r="O9" s="14">
        <v>0.53497359453511295</v>
      </c>
      <c r="P9" s="14">
        <v>0.372109325876536</v>
      </c>
      <c r="Q9" s="14">
        <v>0.321566971676986</v>
      </c>
      <c r="R9" s="14"/>
      <c r="S9" s="14">
        <v>0.52013490156544995</v>
      </c>
      <c r="T9" s="14">
        <v>0.489985644529425</v>
      </c>
      <c r="U9" s="14">
        <v>0.50478978267922903</v>
      </c>
      <c r="V9" s="14">
        <v>0.48991911184657699</v>
      </c>
      <c r="W9" s="14">
        <v>0.47698043241764598</v>
      </c>
      <c r="X9" s="14">
        <v>0.42126325192782499</v>
      </c>
      <c r="Y9" s="14">
        <v>0.45571556332554097</v>
      </c>
      <c r="Z9" s="14">
        <v>0.49901634097053199</v>
      </c>
      <c r="AA9" s="14">
        <v>0.465402875415179</v>
      </c>
      <c r="AB9" s="14">
        <v>0.49040714915602202</v>
      </c>
      <c r="AC9" s="14">
        <v>0.48987507469576802</v>
      </c>
      <c r="AD9" s="14">
        <v>0.489230187186872</v>
      </c>
      <c r="AE9" s="14"/>
      <c r="AF9" s="14">
        <v>0.47543196707812801</v>
      </c>
      <c r="AG9" s="14">
        <v>0.55259368408836596</v>
      </c>
      <c r="AH9" s="14">
        <v>0.39925307090761297</v>
      </c>
      <c r="AI9" s="14"/>
      <c r="AJ9" s="14">
        <v>0.52909797283803695</v>
      </c>
      <c r="AK9" s="14">
        <v>0.45540437081788598</v>
      </c>
      <c r="AL9" s="14">
        <v>0.58821536060858404</v>
      </c>
      <c r="AM9" s="14"/>
      <c r="AN9" s="14">
        <v>0.32119553221035002</v>
      </c>
      <c r="AO9" s="14">
        <v>0.42225496004952601</v>
      </c>
      <c r="AP9" s="14">
        <v>0.61291552204381605</v>
      </c>
      <c r="AQ9" s="14">
        <v>0.66323643893710005</v>
      </c>
      <c r="AR9" s="14">
        <v>0.74373469924099</v>
      </c>
    </row>
    <row r="10" spans="2:44" ht="29.1">
      <c r="B10" s="15" t="s">
        <v>134</v>
      </c>
      <c r="C10" s="14">
        <v>0.14762982966007901</v>
      </c>
      <c r="D10" s="14">
        <v>0.14194836853116299</v>
      </c>
      <c r="E10" s="14">
        <v>0.15226795263661599</v>
      </c>
      <c r="F10" s="14"/>
      <c r="G10" s="14">
        <v>0.20012211242877101</v>
      </c>
      <c r="H10" s="14">
        <v>0.21903188385706701</v>
      </c>
      <c r="I10" s="14">
        <v>0.158903750219548</v>
      </c>
      <c r="J10" s="14">
        <v>0.13243701012327899</v>
      </c>
      <c r="K10" s="14">
        <v>0.109364279960845</v>
      </c>
      <c r="L10" s="14">
        <v>8.3125452844731898E-2</v>
      </c>
      <c r="M10" s="14"/>
      <c r="N10" s="14">
        <v>0.12616994107423901</v>
      </c>
      <c r="O10" s="14">
        <v>0.14810121297383799</v>
      </c>
      <c r="P10" s="14">
        <v>0.17307353441286</v>
      </c>
      <c r="Q10" s="14">
        <v>0.14645481906294699</v>
      </c>
      <c r="R10" s="14"/>
      <c r="S10" s="14">
        <v>0.14922266193762801</v>
      </c>
      <c r="T10" s="14">
        <v>0.147986493843595</v>
      </c>
      <c r="U10" s="14">
        <v>0.12896535571812601</v>
      </c>
      <c r="V10" s="14">
        <v>0.14951254180565199</v>
      </c>
      <c r="W10" s="14">
        <v>0.135175152098611</v>
      </c>
      <c r="X10" s="14">
        <v>0.167665817643082</v>
      </c>
      <c r="Y10" s="14">
        <v>0.162245803767428</v>
      </c>
      <c r="Z10" s="14">
        <v>9.2270067371674896E-2</v>
      </c>
      <c r="AA10" s="14">
        <v>0.158852607482595</v>
      </c>
      <c r="AB10" s="14">
        <v>0.136253690693906</v>
      </c>
      <c r="AC10" s="14">
        <v>0.13410878452775099</v>
      </c>
      <c r="AD10" s="14">
        <v>0.20231873737127801</v>
      </c>
      <c r="AE10" s="14"/>
      <c r="AF10" s="14">
        <v>0.138592261421151</v>
      </c>
      <c r="AG10" s="14">
        <v>0.149956051809637</v>
      </c>
      <c r="AH10" s="14">
        <v>0.136908876982826</v>
      </c>
      <c r="AI10" s="14"/>
      <c r="AJ10" s="14">
        <v>0.14710851549315099</v>
      </c>
      <c r="AK10" s="14">
        <v>0.16201350713358201</v>
      </c>
      <c r="AL10" s="14">
        <v>0.17480001372006901</v>
      </c>
      <c r="AM10" s="14"/>
      <c r="AN10" s="14">
        <v>0.14143165752425299</v>
      </c>
      <c r="AO10" s="14">
        <v>0.162154160959117</v>
      </c>
      <c r="AP10" s="14">
        <v>0.14455009814059799</v>
      </c>
      <c r="AQ10" s="14">
        <v>0.14389720091678301</v>
      </c>
      <c r="AR10" s="14">
        <v>0.124483508545326</v>
      </c>
    </row>
    <row r="11" spans="2:44">
      <c r="B11" s="15" t="s">
        <v>135</v>
      </c>
      <c r="C11" s="14">
        <v>0.32502765903339698</v>
      </c>
      <c r="D11" s="14">
        <v>0.213450429850084</v>
      </c>
      <c r="E11" s="14">
        <v>0.434320392340732</v>
      </c>
      <c r="F11" s="14"/>
      <c r="G11" s="14">
        <v>0.37101882023178101</v>
      </c>
      <c r="H11" s="14">
        <v>0.32234078582705999</v>
      </c>
      <c r="I11" s="14">
        <v>0.31362746691840498</v>
      </c>
      <c r="J11" s="14">
        <v>0.33381530503803097</v>
      </c>
      <c r="K11" s="14">
        <v>0.32791948939360099</v>
      </c>
      <c r="L11" s="14">
        <v>0.29660968924402997</v>
      </c>
      <c r="M11" s="14"/>
      <c r="N11" s="14">
        <v>0.17609123264756299</v>
      </c>
      <c r="O11" s="14">
        <v>0.277327647407974</v>
      </c>
      <c r="P11" s="14">
        <v>0.40133134470892001</v>
      </c>
      <c r="Q11" s="14">
        <v>0.46927451406170301</v>
      </c>
      <c r="R11" s="14"/>
      <c r="S11" s="14">
        <v>0.30203637048683701</v>
      </c>
      <c r="T11" s="14">
        <v>0.309089142606916</v>
      </c>
      <c r="U11" s="14">
        <v>0.31039000693415097</v>
      </c>
      <c r="V11" s="14">
        <v>0.31331539408454501</v>
      </c>
      <c r="W11" s="14">
        <v>0.34697239674826902</v>
      </c>
      <c r="X11" s="14">
        <v>0.343411366456774</v>
      </c>
      <c r="Y11" s="14">
        <v>0.35169993146794998</v>
      </c>
      <c r="Z11" s="14">
        <v>0.391848835719455</v>
      </c>
      <c r="AA11" s="14">
        <v>0.31831039481021001</v>
      </c>
      <c r="AB11" s="14">
        <v>0.33784458189313799</v>
      </c>
      <c r="AC11" s="14">
        <v>0.33920949179204901</v>
      </c>
      <c r="AD11" s="14">
        <v>0.27116581555068597</v>
      </c>
      <c r="AE11" s="14"/>
      <c r="AF11" s="14">
        <v>0.34984153283226599</v>
      </c>
      <c r="AG11" s="14">
        <v>0.26444655876080198</v>
      </c>
      <c r="AH11" s="14">
        <v>0.39674210800452397</v>
      </c>
      <c r="AI11" s="14"/>
      <c r="AJ11" s="14">
        <v>0.29911699619079501</v>
      </c>
      <c r="AK11" s="14">
        <v>0.34403619304091898</v>
      </c>
      <c r="AL11" s="14">
        <v>0.20810551820802001</v>
      </c>
      <c r="AM11" s="14"/>
      <c r="AN11" s="14">
        <v>0.47927981636384598</v>
      </c>
      <c r="AO11" s="14">
        <v>0.36582989161234702</v>
      </c>
      <c r="AP11" s="14">
        <v>0.21447269748644701</v>
      </c>
      <c r="AQ11" s="14">
        <v>0.16819456867743701</v>
      </c>
      <c r="AR11" s="14">
        <v>0.11914599420822999</v>
      </c>
    </row>
    <row r="12" spans="2:44">
      <c r="B12" s="15" t="s">
        <v>103</v>
      </c>
      <c r="C12" s="23">
        <v>4.4135849577575902E-2</v>
      </c>
      <c r="D12" s="23">
        <v>3.4730734138392297E-2</v>
      </c>
      <c r="E12" s="23">
        <v>5.3104986505337501E-2</v>
      </c>
      <c r="F12" s="23"/>
      <c r="G12" s="23">
        <v>6.8093519406501102E-2</v>
      </c>
      <c r="H12" s="23">
        <v>4.1267408905844599E-2</v>
      </c>
      <c r="I12" s="23">
        <v>4.4290721660061198E-2</v>
      </c>
      <c r="J12" s="23">
        <v>4.4881121854090301E-2</v>
      </c>
      <c r="K12" s="23">
        <v>4.3921808835122901E-2</v>
      </c>
      <c r="L12" s="23">
        <v>2.9841729075293401E-2</v>
      </c>
      <c r="M12" s="23"/>
      <c r="N12" s="23">
        <v>2.3546582687764099E-2</v>
      </c>
      <c r="O12" s="23">
        <v>3.9597545083074802E-2</v>
      </c>
      <c r="P12" s="23">
        <v>5.34857950016836E-2</v>
      </c>
      <c r="Q12" s="23">
        <v>6.2703695198364107E-2</v>
      </c>
      <c r="R12" s="23"/>
      <c r="S12" s="23">
        <v>2.8606066010085598E-2</v>
      </c>
      <c r="T12" s="23">
        <v>5.2938719020063703E-2</v>
      </c>
      <c r="U12" s="23">
        <v>5.5854854668494103E-2</v>
      </c>
      <c r="V12" s="23">
        <v>4.7252952263225498E-2</v>
      </c>
      <c r="W12" s="23">
        <v>4.08720187354739E-2</v>
      </c>
      <c r="X12" s="23">
        <v>6.7659563972318496E-2</v>
      </c>
      <c r="Y12" s="23">
        <v>3.03387014390816E-2</v>
      </c>
      <c r="Z12" s="23">
        <v>1.6864755938338302E-2</v>
      </c>
      <c r="AA12" s="23">
        <v>5.7434122292016297E-2</v>
      </c>
      <c r="AB12" s="23">
        <v>3.5494578256934702E-2</v>
      </c>
      <c r="AC12" s="23">
        <v>3.6806648984431402E-2</v>
      </c>
      <c r="AD12" s="23">
        <v>3.7285259891164102E-2</v>
      </c>
      <c r="AE12" s="23"/>
      <c r="AF12" s="23">
        <v>3.6134238668456102E-2</v>
      </c>
      <c r="AG12" s="23">
        <v>3.3003705341195198E-2</v>
      </c>
      <c r="AH12" s="23">
        <v>6.7095944105038094E-2</v>
      </c>
      <c r="AI12" s="23"/>
      <c r="AJ12" s="23">
        <v>2.4676515478016799E-2</v>
      </c>
      <c r="AK12" s="23">
        <v>3.8545929007612501E-2</v>
      </c>
      <c r="AL12" s="23">
        <v>2.88791074633271E-2</v>
      </c>
      <c r="AM12" s="23"/>
      <c r="AN12" s="23">
        <v>5.80929939015511E-2</v>
      </c>
      <c r="AO12" s="23">
        <v>4.97609873790094E-2</v>
      </c>
      <c r="AP12" s="23">
        <v>2.8061682329138599E-2</v>
      </c>
      <c r="AQ12" s="23">
        <v>2.46717914686801E-2</v>
      </c>
      <c r="AR12" s="23">
        <v>1.2635798005454E-2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B2:AR24"/>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779</v>
      </c>
      <c r="D7" s="10">
        <v>369</v>
      </c>
      <c r="E7" s="10">
        <v>409</v>
      </c>
      <c r="F7" s="10"/>
      <c r="G7" s="10">
        <v>81</v>
      </c>
      <c r="H7" s="10">
        <v>113</v>
      </c>
      <c r="I7" s="10">
        <v>124</v>
      </c>
      <c r="J7" s="10">
        <v>123</v>
      </c>
      <c r="K7" s="10">
        <v>132</v>
      </c>
      <c r="L7" s="10">
        <v>206</v>
      </c>
      <c r="M7" s="10"/>
      <c r="N7" s="10">
        <v>194</v>
      </c>
      <c r="O7" s="10">
        <v>220</v>
      </c>
      <c r="P7" s="10">
        <v>173</v>
      </c>
      <c r="Q7" s="10">
        <v>186</v>
      </c>
      <c r="R7" s="10"/>
      <c r="S7" s="10">
        <v>99</v>
      </c>
      <c r="T7" s="10">
        <v>113</v>
      </c>
      <c r="U7" s="10">
        <v>50</v>
      </c>
      <c r="V7" s="10">
        <v>60</v>
      </c>
      <c r="W7" s="10">
        <v>60</v>
      </c>
      <c r="X7" s="10">
        <v>73</v>
      </c>
      <c r="Y7" s="10">
        <v>64</v>
      </c>
      <c r="Z7" s="10">
        <v>33</v>
      </c>
      <c r="AA7" s="10">
        <v>93</v>
      </c>
      <c r="AB7" s="10">
        <v>70</v>
      </c>
      <c r="AC7" s="10">
        <v>44</v>
      </c>
      <c r="AD7" s="10">
        <v>20</v>
      </c>
      <c r="AE7" s="10"/>
      <c r="AF7" s="10">
        <v>324</v>
      </c>
      <c r="AG7" s="10">
        <v>320</v>
      </c>
      <c r="AH7" s="10">
        <v>86</v>
      </c>
      <c r="AI7" s="10"/>
      <c r="AJ7" s="10">
        <v>180</v>
      </c>
      <c r="AK7" s="10">
        <v>312</v>
      </c>
      <c r="AL7" s="10">
        <v>60</v>
      </c>
      <c r="AM7" s="10"/>
      <c r="AN7" s="10">
        <v>201</v>
      </c>
      <c r="AO7" s="10">
        <v>168</v>
      </c>
      <c r="AP7" s="10">
        <v>198</v>
      </c>
      <c r="AQ7" s="10">
        <v>84</v>
      </c>
      <c r="AR7" s="10">
        <v>9</v>
      </c>
    </row>
    <row r="8" spans="2:44" ht="30" customHeight="1">
      <c r="B8" s="11" t="s">
        <v>96</v>
      </c>
      <c r="C8" s="11">
        <v>770</v>
      </c>
      <c r="D8" s="11">
        <v>379</v>
      </c>
      <c r="E8" s="11">
        <v>391</v>
      </c>
      <c r="F8" s="11"/>
      <c r="G8" s="11">
        <v>88</v>
      </c>
      <c r="H8" s="11">
        <v>119</v>
      </c>
      <c r="I8" s="11">
        <v>137</v>
      </c>
      <c r="J8" s="11">
        <v>121</v>
      </c>
      <c r="K8" s="11">
        <v>111</v>
      </c>
      <c r="L8" s="11">
        <v>193</v>
      </c>
      <c r="M8" s="11"/>
      <c r="N8" s="11">
        <v>202</v>
      </c>
      <c r="O8" s="11">
        <v>210</v>
      </c>
      <c r="P8" s="11">
        <v>176</v>
      </c>
      <c r="Q8" s="11">
        <v>177</v>
      </c>
      <c r="R8" s="11"/>
      <c r="S8" s="11">
        <v>107</v>
      </c>
      <c r="T8" s="11">
        <v>106</v>
      </c>
      <c r="U8" s="11">
        <v>48</v>
      </c>
      <c r="V8" s="11">
        <v>65</v>
      </c>
      <c r="W8" s="11">
        <v>53</v>
      </c>
      <c r="X8" s="11">
        <v>73</v>
      </c>
      <c r="Y8" s="11">
        <v>61</v>
      </c>
      <c r="Z8" s="11">
        <v>31</v>
      </c>
      <c r="AA8" s="11">
        <v>89</v>
      </c>
      <c r="AB8" s="11">
        <v>72</v>
      </c>
      <c r="AC8" s="11">
        <v>43</v>
      </c>
      <c r="AD8" s="11">
        <v>23</v>
      </c>
      <c r="AE8" s="11"/>
      <c r="AF8" s="11">
        <v>309</v>
      </c>
      <c r="AG8" s="11">
        <v>318</v>
      </c>
      <c r="AH8" s="11">
        <v>89</v>
      </c>
      <c r="AI8" s="11"/>
      <c r="AJ8" s="11">
        <v>171</v>
      </c>
      <c r="AK8" s="11">
        <v>314</v>
      </c>
      <c r="AL8" s="11">
        <v>60</v>
      </c>
      <c r="AM8" s="11"/>
      <c r="AN8" s="11">
        <v>189</v>
      </c>
      <c r="AO8" s="11">
        <v>168</v>
      </c>
      <c r="AP8" s="11">
        <v>200</v>
      </c>
      <c r="AQ8" s="11">
        <v>87</v>
      </c>
      <c r="AR8" s="11">
        <v>9</v>
      </c>
    </row>
    <row r="9" spans="2:44" ht="43.5">
      <c r="B9" s="15" t="s">
        <v>302</v>
      </c>
      <c r="C9" s="14">
        <v>0.49317845761231899</v>
      </c>
      <c r="D9" s="14">
        <v>0.48973579183239002</v>
      </c>
      <c r="E9" s="14">
        <v>0.497653302907196</v>
      </c>
      <c r="F9" s="14"/>
      <c r="G9" s="14">
        <v>0.42143509636612603</v>
      </c>
      <c r="H9" s="14">
        <v>0.41550829866251998</v>
      </c>
      <c r="I9" s="14">
        <v>0.44870517235019303</v>
      </c>
      <c r="J9" s="14">
        <v>0.50017777899196902</v>
      </c>
      <c r="K9" s="14">
        <v>0.53503323913114498</v>
      </c>
      <c r="L9" s="14">
        <v>0.57678616885153899</v>
      </c>
      <c r="M9" s="14"/>
      <c r="N9" s="14">
        <v>0.58387377583412403</v>
      </c>
      <c r="O9" s="14">
        <v>0.53938478959223501</v>
      </c>
      <c r="P9" s="14">
        <v>0.39658288139957998</v>
      </c>
      <c r="Q9" s="14">
        <v>0.44140955998208198</v>
      </c>
      <c r="R9" s="14"/>
      <c r="S9" s="14">
        <v>0.51784930074464297</v>
      </c>
      <c r="T9" s="14">
        <v>0.475653849424438</v>
      </c>
      <c r="U9" s="14">
        <v>0.51220049063153505</v>
      </c>
      <c r="V9" s="14">
        <v>0.551497498971949</v>
      </c>
      <c r="W9" s="14">
        <v>0.52822099501432396</v>
      </c>
      <c r="X9" s="14">
        <v>0.395493155051794</v>
      </c>
      <c r="Y9" s="14">
        <v>0.42271247565008302</v>
      </c>
      <c r="Z9" s="14">
        <v>0.524465207606581</v>
      </c>
      <c r="AA9" s="14">
        <v>0.48817472305704301</v>
      </c>
      <c r="AB9" s="14">
        <v>0.53776384550705303</v>
      </c>
      <c r="AC9" s="14">
        <v>0.47163275304797603</v>
      </c>
      <c r="AD9" s="14">
        <v>0.54868584696908695</v>
      </c>
      <c r="AE9" s="14"/>
      <c r="AF9" s="14">
        <v>0.49584371828116902</v>
      </c>
      <c r="AG9" s="14">
        <v>0.54661404049179296</v>
      </c>
      <c r="AH9" s="14">
        <v>0.369322021728065</v>
      </c>
      <c r="AI9" s="14"/>
      <c r="AJ9" s="14">
        <v>0.54640688761524803</v>
      </c>
      <c r="AK9" s="14">
        <v>0.49286031799993801</v>
      </c>
      <c r="AL9" s="14">
        <v>0.52607851037006803</v>
      </c>
      <c r="AM9" s="14"/>
      <c r="AN9" s="14">
        <v>0.505579808896786</v>
      </c>
      <c r="AO9" s="14">
        <v>0.40913976886782799</v>
      </c>
      <c r="AP9" s="14">
        <v>0.53501346106012204</v>
      </c>
      <c r="AQ9" s="14">
        <v>0.55012592740687305</v>
      </c>
      <c r="AR9" s="14">
        <v>0.55241296490936098</v>
      </c>
    </row>
    <row r="10" spans="2:44">
      <c r="B10" s="15" t="s">
        <v>303</v>
      </c>
      <c r="C10" s="14">
        <v>0.42130767629702198</v>
      </c>
      <c r="D10" s="14">
        <v>0.42875101496520501</v>
      </c>
      <c r="E10" s="14">
        <v>0.41506916949616701</v>
      </c>
      <c r="F10" s="14"/>
      <c r="G10" s="14">
        <v>0.40322867871630702</v>
      </c>
      <c r="H10" s="14">
        <v>0.441481901080094</v>
      </c>
      <c r="I10" s="14">
        <v>0.43173790338002599</v>
      </c>
      <c r="J10" s="14">
        <v>0.40254261994590701</v>
      </c>
      <c r="K10" s="14">
        <v>0.40788300920364301</v>
      </c>
      <c r="L10" s="14">
        <v>0.42928013938631499</v>
      </c>
      <c r="M10" s="14"/>
      <c r="N10" s="14">
        <v>0.42919711158071899</v>
      </c>
      <c r="O10" s="14">
        <v>0.43651067012314398</v>
      </c>
      <c r="P10" s="14">
        <v>0.37469894935230502</v>
      </c>
      <c r="Q10" s="14">
        <v>0.42652215176274599</v>
      </c>
      <c r="R10" s="14"/>
      <c r="S10" s="14">
        <v>0.40835329599928299</v>
      </c>
      <c r="T10" s="14">
        <v>0.46682630051561402</v>
      </c>
      <c r="U10" s="14">
        <v>0.41778978778034698</v>
      </c>
      <c r="V10" s="14">
        <v>0.397615778375562</v>
      </c>
      <c r="W10" s="14">
        <v>0.25372284987627403</v>
      </c>
      <c r="X10" s="14">
        <v>0.37878187478214498</v>
      </c>
      <c r="Y10" s="14">
        <v>0.42320253616311898</v>
      </c>
      <c r="Z10" s="14">
        <v>0.431549737617686</v>
      </c>
      <c r="AA10" s="14">
        <v>0.50193961372225304</v>
      </c>
      <c r="AB10" s="14">
        <v>0.52483152144189404</v>
      </c>
      <c r="AC10" s="14">
        <v>0.329107523476593</v>
      </c>
      <c r="AD10" s="14">
        <v>0.38402011012788301</v>
      </c>
      <c r="AE10" s="14"/>
      <c r="AF10" s="14">
        <v>0.44044593083482098</v>
      </c>
      <c r="AG10" s="14">
        <v>0.41651062018358398</v>
      </c>
      <c r="AH10" s="14">
        <v>0.42436964861565002</v>
      </c>
      <c r="AI10" s="14"/>
      <c r="AJ10" s="14">
        <v>0.44656904870457598</v>
      </c>
      <c r="AK10" s="14">
        <v>0.43480012519397199</v>
      </c>
      <c r="AL10" s="14">
        <v>0.44615251764766201</v>
      </c>
      <c r="AM10" s="14"/>
      <c r="AN10" s="14">
        <v>0.41073375653145799</v>
      </c>
      <c r="AO10" s="14">
        <v>0.35506733262118101</v>
      </c>
      <c r="AP10" s="14">
        <v>0.46299328448131899</v>
      </c>
      <c r="AQ10" s="14">
        <v>0.45138955890211102</v>
      </c>
      <c r="AR10" s="14">
        <v>0.61068052146598595</v>
      </c>
    </row>
    <row r="11" spans="2:44">
      <c r="B11" s="15" t="s">
        <v>304</v>
      </c>
      <c r="C11" s="14">
        <v>0.38841377984916903</v>
      </c>
      <c r="D11" s="14">
        <v>0.38859248429079002</v>
      </c>
      <c r="E11" s="14">
        <v>0.38913790556366001</v>
      </c>
      <c r="F11" s="14"/>
      <c r="G11" s="14">
        <v>0.32583094504293603</v>
      </c>
      <c r="H11" s="14">
        <v>0.39096817603149903</v>
      </c>
      <c r="I11" s="14">
        <v>0.36472413737614401</v>
      </c>
      <c r="J11" s="14">
        <v>0.41360949173175998</v>
      </c>
      <c r="K11" s="14">
        <v>0.44536210178806701</v>
      </c>
      <c r="L11" s="14">
        <v>0.38367511775602497</v>
      </c>
      <c r="M11" s="14"/>
      <c r="N11" s="14">
        <v>0.37460341953291598</v>
      </c>
      <c r="O11" s="14">
        <v>0.48684573428525302</v>
      </c>
      <c r="P11" s="14">
        <v>0.31197312867579102</v>
      </c>
      <c r="Q11" s="14">
        <v>0.36479238082203402</v>
      </c>
      <c r="R11" s="14"/>
      <c r="S11" s="14">
        <v>0.45164810044276599</v>
      </c>
      <c r="T11" s="14">
        <v>0.409138009100457</v>
      </c>
      <c r="U11" s="14">
        <v>0.46117130081208602</v>
      </c>
      <c r="V11" s="14">
        <v>0.45201191150886</v>
      </c>
      <c r="W11" s="14">
        <v>0.39966126459776402</v>
      </c>
      <c r="X11" s="14">
        <v>0.29993018147982597</v>
      </c>
      <c r="Y11" s="14">
        <v>0.31958070353002299</v>
      </c>
      <c r="Z11" s="14">
        <v>0.37541240584854602</v>
      </c>
      <c r="AA11" s="14">
        <v>0.36959772186682999</v>
      </c>
      <c r="AB11" s="14">
        <v>0.40218184379550997</v>
      </c>
      <c r="AC11" s="14">
        <v>0.27547776563339499</v>
      </c>
      <c r="AD11" s="14">
        <v>0.36328360124057102</v>
      </c>
      <c r="AE11" s="14"/>
      <c r="AF11" s="14">
        <v>0.366983703754658</v>
      </c>
      <c r="AG11" s="14">
        <v>0.41760217984268899</v>
      </c>
      <c r="AH11" s="14">
        <v>0.367859396533466</v>
      </c>
      <c r="AI11" s="14"/>
      <c r="AJ11" s="14">
        <v>0.420214565711509</v>
      </c>
      <c r="AK11" s="14">
        <v>0.36505311848344202</v>
      </c>
      <c r="AL11" s="14">
        <v>0.48094960088456501</v>
      </c>
      <c r="AM11" s="14"/>
      <c r="AN11" s="14">
        <v>0.38960162759343597</v>
      </c>
      <c r="AO11" s="14">
        <v>0.369658616043263</v>
      </c>
      <c r="AP11" s="14">
        <v>0.41079700510070899</v>
      </c>
      <c r="AQ11" s="14">
        <v>0.399375256917963</v>
      </c>
      <c r="AR11" s="14">
        <v>0.53282136619350895</v>
      </c>
    </row>
    <row r="12" spans="2:44">
      <c r="B12" s="15" t="s">
        <v>300</v>
      </c>
      <c r="C12" s="14">
        <v>0.37720964606709401</v>
      </c>
      <c r="D12" s="14">
        <v>0.38712687067571599</v>
      </c>
      <c r="E12" s="14">
        <v>0.36847234932875</v>
      </c>
      <c r="F12" s="14"/>
      <c r="G12" s="14">
        <v>0.23272056146113501</v>
      </c>
      <c r="H12" s="14">
        <v>0.37316228717230698</v>
      </c>
      <c r="I12" s="14">
        <v>0.41264763344483202</v>
      </c>
      <c r="J12" s="14">
        <v>0.36398862706011798</v>
      </c>
      <c r="K12" s="14">
        <v>0.42318487971077501</v>
      </c>
      <c r="L12" s="14">
        <v>0.40255876049311401</v>
      </c>
      <c r="M12" s="14"/>
      <c r="N12" s="14">
        <v>0.42727207430172498</v>
      </c>
      <c r="O12" s="14">
        <v>0.35245020721943199</v>
      </c>
      <c r="P12" s="14">
        <v>0.333986947785961</v>
      </c>
      <c r="Q12" s="14">
        <v>0.38837059447507</v>
      </c>
      <c r="R12" s="14"/>
      <c r="S12" s="14">
        <v>0.41405254799542102</v>
      </c>
      <c r="T12" s="14">
        <v>0.36228897365970703</v>
      </c>
      <c r="U12" s="14">
        <v>0.38238621530274602</v>
      </c>
      <c r="V12" s="14">
        <v>0.37425547493046701</v>
      </c>
      <c r="W12" s="14">
        <v>0.39163110836280302</v>
      </c>
      <c r="X12" s="14">
        <v>0.30136940634100301</v>
      </c>
      <c r="Y12" s="14">
        <v>0.35470765475507299</v>
      </c>
      <c r="Z12" s="14">
        <v>0.43056192764170198</v>
      </c>
      <c r="AA12" s="14">
        <v>0.44743548964327101</v>
      </c>
      <c r="AB12" s="14">
        <v>0.36082369174608903</v>
      </c>
      <c r="AC12" s="14">
        <v>0.37343760964073203</v>
      </c>
      <c r="AD12" s="14">
        <v>0.25558594707605098</v>
      </c>
      <c r="AE12" s="14"/>
      <c r="AF12" s="14">
        <v>0.38441452010103999</v>
      </c>
      <c r="AG12" s="14">
        <v>0.38731016348733999</v>
      </c>
      <c r="AH12" s="14">
        <v>0.36514724269042897</v>
      </c>
      <c r="AI12" s="14"/>
      <c r="AJ12" s="14">
        <v>0.37084765730248098</v>
      </c>
      <c r="AK12" s="14">
        <v>0.438097189119389</v>
      </c>
      <c r="AL12" s="14">
        <v>0.36857797449498703</v>
      </c>
      <c r="AM12" s="14"/>
      <c r="AN12" s="14">
        <v>0.41856617221958597</v>
      </c>
      <c r="AO12" s="14">
        <v>0.34386142610613701</v>
      </c>
      <c r="AP12" s="14">
        <v>0.396622266577699</v>
      </c>
      <c r="AQ12" s="14">
        <v>0.39408567451659998</v>
      </c>
      <c r="AR12" s="14">
        <v>0.50678750778076698</v>
      </c>
    </row>
    <row r="13" spans="2:44">
      <c r="B13" s="15" t="s">
        <v>301</v>
      </c>
      <c r="C13" s="14">
        <v>0.35173860866216899</v>
      </c>
      <c r="D13" s="14">
        <v>0.39707809977694603</v>
      </c>
      <c r="E13" s="14">
        <v>0.30862224595378401</v>
      </c>
      <c r="F13" s="14"/>
      <c r="G13" s="14">
        <v>0.20829585862431199</v>
      </c>
      <c r="H13" s="14">
        <v>0.45371346890991798</v>
      </c>
      <c r="I13" s="14">
        <v>0.31785327610511299</v>
      </c>
      <c r="J13" s="14">
        <v>0.33333787367436901</v>
      </c>
      <c r="K13" s="14">
        <v>0.38681736482733098</v>
      </c>
      <c r="L13" s="14">
        <v>0.36998068292432501</v>
      </c>
      <c r="M13" s="14"/>
      <c r="N13" s="14">
        <v>0.36528599338029999</v>
      </c>
      <c r="O13" s="14">
        <v>0.36886541872092998</v>
      </c>
      <c r="P13" s="14">
        <v>0.33343883095178201</v>
      </c>
      <c r="Q13" s="14">
        <v>0.345885048349869</v>
      </c>
      <c r="R13" s="14"/>
      <c r="S13" s="14">
        <v>0.32808273127402598</v>
      </c>
      <c r="T13" s="14">
        <v>0.30153932503075398</v>
      </c>
      <c r="U13" s="14">
        <v>0.37773192022381502</v>
      </c>
      <c r="V13" s="14">
        <v>0.30897202039604199</v>
      </c>
      <c r="W13" s="14">
        <v>0.45090888363110898</v>
      </c>
      <c r="X13" s="14">
        <v>0.369154487372087</v>
      </c>
      <c r="Y13" s="14">
        <v>0.37902027920363301</v>
      </c>
      <c r="Z13" s="14">
        <v>0.29361152086287501</v>
      </c>
      <c r="AA13" s="14">
        <v>0.38165168355372597</v>
      </c>
      <c r="AB13" s="14">
        <v>0.442502910735529</v>
      </c>
      <c r="AC13" s="14">
        <v>0.27642874338616302</v>
      </c>
      <c r="AD13" s="14">
        <v>0.227393030748724</v>
      </c>
      <c r="AE13" s="14"/>
      <c r="AF13" s="14">
        <v>0.342397874472185</v>
      </c>
      <c r="AG13" s="14">
        <v>0.38338904918368599</v>
      </c>
      <c r="AH13" s="14">
        <v>0.33133728813285301</v>
      </c>
      <c r="AI13" s="14"/>
      <c r="AJ13" s="14">
        <v>0.40170674927412597</v>
      </c>
      <c r="AK13" s="14">
        <v>0.34612038339566298</v>
      </c>
      <c r="AL13" s="14">
        <v>0.29734501568633598</v>
      </c>
      <c r="AM13" s="14"/>
      <c r="AN13" s="14">
        <v>0.364576163721677</v>
      </c>
      <c r="AO13" s="14">
        <v>0.32780834063771802</v>
      </c>
      <c r="AP13" s="14">
        <v>0.33728730889939301</v>
      </c>
      <c r="AQ13" s="14">
        <v>0.37718009779548001</v>
      </c>
      <c r="AR13" s="14">
        <v>0.32409671729171302</v>
      </c>
    </row>
    <row r="14" spans="2:44">
      <c r="B14" s="15" t="s">
        <v>305</v>
      </c>
      <c r="C14" s="14">
        <v>0.30926489837175303</v>
      </c>
      <c r="D14" s="14">
        <v>0.30498432080258497</v>
      </c>
      <c r="E14" s="14">
        <v>0.31412673005417002</v>
      </c>
      <c r="F14" s="14"/>
      <c r="G14" s="14">
        <v>0.22342020915819699</v>
      </c>
      <c r="H14" s="14">
        <v>0.24660863533596999</v>
      </c>
      <c r="I14" s="14">
        <v>0.26944440435134398</v>
      </c>
      <c r="J14" s="14">
        <v>0.31893906829985302</v>
      </c>
      <c r="K14" s="14">
        <v>0.36256190260853699</v>
      </c>
      <c r="L14" s="14">
        <v>0.37853526805791898</v>
      </c>
      <c r="M14" s="14"/>
      <c r="N14" s="14">
        <v>0.29477573540554303</v>
      </c>
      <c r="O14" s="14">
        <v>0.30900458739198799</v>
      </c>
      <c r="P14" s="14">
        <v>0.31111559344435302</v>
      </c>
      <c r="Q14" s="14">
        <v>0.32861507538710699</v>
      </c>
      <c r="R14" s="14"/>
      <c r="S14" s="14">
        <v>0.33462345094086798</v>
      </c>
      <c r="T14" s="14">
        <v>0.29311141489749398</v>
      </c>
      <c r="U14" s="14">
        <v>0.317052713983353</v>
      </c>
      <c r="V14" s="14">
        <v>0.396309255787759</v>
      </c>
      <c r="W14" s="14">
        <v>0.24377396627909301</v>
      </c>
      <c r="X14" s="14">
        <v>0.15903114403589599</v>
      </c>
      <c r="Y14" s="14">
        <v>0.32212479631458102</v>
      </c>
      <c r="Z14" s="14">
        <v>0.27754088833143797</v>
      </c>
      <c r="AA14" s="14">
        <v>0.347148517334465</v>
      </c>
      <c r="AB14" s="14">
        <v>0.36561948259858901</v>
      </c>
      <c r="AC14" s="14">
        <v>0.382146018155126</v>
      </c>
      <c r="AD14" s="14">
        <v>0.18298466574212799</v>
      </c>
      <c r="AE14" s="14"/>
      <c r="AF14" s="14">
        <v>0.33015734812289099</v>
      </c>
      <c r="AG14" s="14">
        <v>0.32502056223311698</v>
      </c>
      <c r="AH14" s="14">
        <v>0.23259536787486099</v>
      </c>
      <c r="AI14" s="14"/>
      <c r="AJ14" s="14">
        <v>0.33176834148225198</v>
      </c>
      <c r="AK14" s="14">
        <v>0.30199680584278299</v>
      </c>
      <c r="AL14" s="14">
        <v>0.35021310582778498</v>
      </c>
      <c r="AM14" s="14"/>
      <c r="AN14" s="14">
        <v>0.31884776921906399</v>
      </c>
      <c r="AO14" s="14">
        <v>0.24858320334843201</v>
      </c>
      <c r="AP14" s="14">
        <v>0.37111122042474498</v>
      </c>
      <c r="AQ14" s="14">
        <v>0.32469244080336002</v>
      </c>
      <c r="AR14" s="14">
        <v>0.35325975463586801</v>
      </c>
    </row>
    <row r="15" spans="2:44">
      <c r="B15" s="15" t="s">
        <v>307</v>
      </c>
      <c r="C15" s="14">
        <v>0.26769257012075598</v>
      </c>
      <c r="D15" s="14">
        <v>0.30304366071054301</v>
      </c>
      <c r="E15" s="14">
        <v>0.23405969969078799</v>
      </c>
      <c r="F15" s="14"/>
      <c r="G15" s="14">
        <v>0.31918568265403702</v>
      </c>
      <c r="H15" s="14">
        <v>0.36754623247790402</v>
      </c>
      <c r="I15" s="14">
        <v>0.244596407217857</v>
      </c>
      <c r="J15" s="14">
        <v>0.26772533010766097</v>
      </c>
      <c r="K15" s="14">
        <v>0.23868709286544301</v>
      </c>
      <c r="L15" s="14">
        <v>0.215727875280776</v>
      </c>
      <c r="M15" s="14"/>
      <c r="N15" s="14">
        <v>0.19425695006354601</v>
      </c>
      <c r="O15" s="14">
        <v>0.32280788196322002</v>
      </c>
      <c r="P15" s="14">
        <v>0.254520452061893</v>
      </c>
      <c r="Q15" s="14">
        <v>0.29684385938174102</v>
      </c>
      <c r="R15" s="14"/>
      <c r="S15" s="14">
        <v>0.278814418220247</v>
      </c>
      <c r="T15" s="14">
        <v>0.27141728678825899</v>
      </c>
      <c r="U15" s="14">
        <v>0.17526366884271</v>
      </c>
      <c r="V15" s="14">
        <v>0.33166908567657799</v>
      </c>
      <c r="W15" s="14">
        <v>0.28061862356219203</v>
      </c>
      <c r="X15" s="14">
        <v>0.25595459840466001</v>
      </c>
      <c r="Y15" s="14">
        <v>0.351137175586622</v>
      </c>
      <c r="Z15" s="14">
        <v>0.239883506685969</v>
      </c>
      <c r="AA15" s="14">
        <v>0.26757374345526502</v>
      </c>
      <c r="AB15" s="14">
        <v>0.262291718109741</v>
      </c>
      <c r="AC15" s="14">
        <v>0.17703358217530599</v>
      </c>
      <c r="AD15" s="14">
        <v>0.22087921840709701</v>
      </c>
      <c r="AE15" s="14"/>
      <c r="AF15" s="14">
        <v>0.230194560294811</v>
      </c>
      <c r="AG15" s="14">
        <v>0.29214088472128902</v>
      </c>
      <c r="AH15" s="14">
        <v>0.24258311717857201</v>
      </c>
      <c r="AI15" s="14"/>
      <c r="AJ15" s="14">
        <v>0.234076091117114</v>
      </c>
      <c r="AK15" s="14">
        <v>0.291237825193913</v>
      </c>
      <c r="AL15" s="14">
        <v>0.32330678629699899</v>
      </c>
      <c r="AM15" s="14"/>
      <c r="AN15" s="14">
        <v>0.26798977941582902</v>
      </c>
      <c r="AO15" s="14">
        <v>0.28794286595788998</v>
      </c>
      <c r="AP15" s="14">
        <v>0.276658025025937</v>
      </c>
      <c r="AQ15" s="14">
        <v>0.23411437054053499</v>
      </c>
      <c r="AR15" s="14">
        <v>0.20872464890179601</v>
      </c>
    </row>
    <row r="16" spans="2:44">
      <c r="B16" s="15" t="s">
        <v>306</v>
      </c>
      <c r="C16" s="14">
        <v>0.24016476473412901</v>
      </c>
      <c r="D16" s="14">
        <v>0.231493891821513</v>
      </c>
      <c r="E16" s="14">
        <v>0.249120675499405</v>
      </c>
      <c r="F16" s="14"/>
      <c r="G16" s="14">
        <v>0.25517305918672001</v>
      </c>
      <c r="H16" s="14">
        <v>0.27727368916302803</v>
      </c>
      <c r="I16" s="14">
        <v>0.25805578906415699</v>
      </c>
      <c r="J16" s="14">
        <v>0.19948361046204</v>
      </c>
      <c r="K16" s="14">
        <v>0.243025193245959</v>
      </c>
      <c r="L16" s="14">
        <v>0.22169694294046999</v>
      </c>
      <c r="M16" s="14"/>
      <c r="N16" s="14">
        <v>0.25423746311372802</v>
      </c>
      <c r="O16" s="14">
        <v>0.25291847062483602</v>
      </c>
      <c r="P16" s="14">
        <v>0.17460632808256399</v>
      </c>
      <c r="Q16" s="14">
        <v>0.28228624805781199</v>
      </c>
      <c r="R16" s="14"/>
      <c r="S16" s="14">
        <v>0.24106383078480001</v>
      </c>
      <c r="T16" s="14">
        <v>0.17341446999113899</v>
      </c>
      <c r="U16" s="14">
        <v>0.141621617675843</v>
      </c>
      <c r="V16" s="14">
        <v>0.29202893575272298</v>
      </c>
      <c r="W16" s="14">
        <v>0.29568569476388001</v>
      </c>
      <c r="X16" s="14">
        <v>0.41303073754705799</v>
      </c>
      <c r="Y16" s="14">
        <v>0.24791051126396099</v>
      </c>
      <c r="Z16" s="14">
        <v>0.16838007222958301</v>
      </c>
      <c r="AA16" s="14">
        <v>0.20675672375051801</v>
      </c>
      <c r="AB16" s="14">
        <v>0.29481177049973101</v>
      </c>
      <c r="AC16" s="14">
        <v>0.15495147802709999</v>
      </c>
      <c r="AD16" s="14">
        <v>0.121060242806316</v>
      </c>
      <c r="AE16" s="14"/>
      <c r="AF16" s="14">
        <v>0.247313909779873</v>
      </c>
      <c r="AG16" s="14">
        <v>0.219107351026577</v>
      </c>
      <c r="AH16" s="14">
        <v>0.309307138055891</v>
      </c>
      <c r="AI16" s="14"/>
      <c r="AJ16" s="14">
        <v>0.28654961918841998</v>
      </c>
      <c r="AK16" s="14">
        <v>0.23426769589788399</v>
      </c>
      <c r="AL16" s="14">
        <v>0.28680943707565998</v>
      </c>
      <c r="AM16" s="14"/>
      <c r="AN16" s="14">
        <v>0.241608109589037</v>
      </c>
      <c r="AO16" s="14">
        <v>0.187689121955956</v>
      </c>
      <c r="AP16" s="14">
        <v>0.27651561689676002</v>
      </c>
      <c r="AQ16" s="14">
        <v>0.28211166374798702</v>
      </c>
      <c r="AR16" s="14">
        <v>0.153527753144899</v>
      </c>
    </row>
    <row r="17" spans="2:44" ht="29.1">
      <c r="B17" s="15" t="s">
        <v>308</v>
      </c>
      <c r="C17" s="14">
        <v>0.15654602496558301</v>
      </c>
      <c r="D17" s="14">
        <v>0.17479802733285699</v>
      </c>
      <c r="E17" s="14">
        <v>0.136913416591043</v>
      </c>
      <c r="F17" s="14"/>
      <c r="G17" s="14">
        <v>0.12969235461641199</v>
      </c>
      <c r="H17" s="14">
        <v>0.20403593678427301</v>
      </c>
      <c r="I17" s="14">
        <v>0.16481104419766399</v>
      </c>
      <c r="J17" s="14">
        <v>0.18097600342694201</v>
      </c>
      <c r="K17" s="14">
        <v>0.16951717998634599</v>
      </c>
      <c r="L17" s="14">
        <v>0.11097567446000201</v>
      </c>
      <c r="M17" s="14"/>
      <c r="N17" s="14">
        <v>0.184859613104807</v>
      </c>
      <c r="O17" s="14">
        <v>0.116744551910736</v>
      </c>
      <c r="P17" s="14">
        <v>0.15146385959768099</v>
      </c>
      <c r="Q17" s="14">
        <v>0.171619302407855</v>
      </c>
      <c r="R17" s="14"/>
      <c r="S17" s="14">
        <v>0.18772907553495999</v>
      </c>
      <c r="T17" s="14">
        <v>0.13865021167841099</v>
      </c>
      <c r="U17" s="14">
        <v>0.152312451091345</v>
      </c>
      <c r="V17" s="14">
        <v>0.25750966741103898</v>
      </c>
      <c r="W17" s="14">
        <v>9.1914203852661594E-2</v>
      </c>
      <c r="X17" s="14">
        <v>0.175698211698472</v>
      </c>
      <c r="Y17" s="14">
        <v>0.113758378956485</v>
      </c>
      <c r="Z17" s="14">
        <v>8.8082939684320793E-2</v>
      </c>
      <c r="AA17" s="14">
        <v>0.11197343513109199</v>
      </c>
      <c r="AB17" s="14">
        <v>0.131346967853848</v>
      </c>
      <c r="AC17" s="14">
        <v>0.160083136022556</v>
      </c>
      <c r="AD17" s="14">
        <v>0.35094819930100302</v>
      </c>
      <c r="AE17" s="14"/>
      <c r="AF17" s="14">
        <v>0.1837762353613</v>
      </c>
      <c r="AG17" s="14">
        <v>0.12854129783165999</v>
      </c>
      <c r="AH17" s="14">
        <v>0.177193516695551</v>
      </c>
      <c r="AI17" s="14"/>
      <c r="AJ17" s="14">
        <v>0.170562737448511</v>
      </c>
      <c r="AK17" s="14">
        <v>0.12862261244352299</v>
      </c>
      <c r="AL17" s="14">
        <v>0.17007801405057499</v>
      </c>
      <c r="AM17" s="14"/>
      <c r="AN17" s="14">
        <v>0.189362573668512</v>
      </c>
      <c r="AO17" s="14">
        <v>0.104441941183956</v>
      </c>
      <c r="AP17" s="14">
        <v>0.163576455743775</v>
      </c>
      <c r="AQ17" s="14">
        <v>0.20311435433990399</v>
      </c>
      <c r="AR17" s="14">
        <v>8.7215113524181306E-2</v>
      </c>
    </row>
    <row r="18" spans="2:44">
      <c r="B18" s="15" t="s">
        <v>129</v>
      </c>
      <c r="C18" s="14">
        <v>6.0824682358400902E-3</v>
      </c>
      <c r="D18" s="14">
        <v>2.4074823316837298E-3</v>
      </c>
      <c r="E18" s="14">
        <v>9.6571707494333796E-3</v>
      </c>
      <c r="F18" s="14"/>
      <c r="G18" s="14">
        <v>1.0124270666305999E-2</v>
      </c>
      <c r="H18" s="14">
        <v>8.4243603039720096E-3</v>
      </c>
      <c r="I18" s="14">
        <v>0</v>
      </c>
      <c r="J18" s="14">
        <v>8.3469927354477697E-3</v>
      </c>
      <c r="K18" s="14">
        <v>7.75990148143481E-3</v>
      </c>
      <c r="L18" s="14">
        <v>4.7130948339279E-3</v>
      </c>
      <c r="M18" s="14"/>
      <c r="N18" s="14">
        <v>4.5116263141920399E-3</v>
      </c>
      <c r="O18" s="14">
        <v>0</v>
      </c>
      <c r="P18" s="14">
        <v>1.06533261404395E-2</v>
      </c>
      <c r="Q18" s="14">
        <v>1.0740819563250801E-2</v>
      </c>
      <c r="R18" s="14"/>
      <c r="S18" s="14">
        <v>0</v>
      </c>
      <c r="T18" s="14">
        <v>8.1259077195058194E-3</v>
      </c>
      <c r="U18" s="14">
        <v>0</v>
      </c>
      <c r="V18" s="14">
        <v>0</v>
      </c>
      <c r="W18" s="14">
        <v>0</v>
      </c>
      <c r="X18" s="14">
        <v>1.2268593616378999E-2</v>
      </c>
      <c r="Y18" s="14">
        <v>0</v>
      </c>
      <c r="Z18" s="14">
        <v>0</v>
      </c>
      <c r="AA18" s="14">
        <v>2.1468651734066199E-2</v>
      </c>
      <c r="AB18" s="14">
        <v>1.41278621371715E-2</v>
      </c>
      <c r="AC18" s="14">
        <v>0</v>
      </c>
      <c r="AD18" s="14">
        <v>0</v>
      </c>
      <c r="AE18" s="14"/>
      <c r="AF18" s="14">
        <v>2.7940732976896301E-3</v>
      </c>
      <c r="AG18" s="14">
        <v>5.6757655349851197E-3</v>
      </c>
      <c r="AH18" s="14">
        <v>2.2537900517276499E-2</v>
      </c>
      <c r="AI18" s="14"/>
      <c r="AJ18" s="14">
        <v>0</v>
      </c>
      <c r="AK18" s="14">
        <v>8.9757234336221292E-3</v>
      </c>
      <c r="AL18" s="14">
        <v>0</v>
      </c>
      <c r="AM18" s="14"/>
      <c r="AN18" s="14">
        <v>4.7483026196735801E-3</v>
      </c>
      <c r="AO18" s="14">
        <v>5.1474275758508301E-3</v>
      </c>
      <c r="AP18" s="14">
        <v>0</v>
      </c>
      <c r="AQ18" s="14">
        <v>1.0436970936123601E-2</v>
      </c>
      <c r="AR18" s="14">
        <v>0</v>
      </c>
    </row>
    <row r="19" spans="2:44">
      <c r="B19" s="15" t="s">
        <v>262</v>
      </c>
      <c r="C19" s="23">
        <v>1.1757455542207199E-2</v>
      </c>
      <c r="D19" s="23">
        <v>1.20102377764056E-2</v>
      </c>
      <c r="E19" s="23">
        <v>1.1539698518342099E-2</v>
      </c>
      <c r="F19" s="23"/>
      <c r="G19" s="23">
        <v>3.4053873020835297E-2</v>
      </c>
      <c r="H19" s="23">
        <v>0</v>
      </c>
      <c r="I19" s="23">
        <v>1.0411154988944999E-2</v>
      </c>
      <c r="J19" s="23">
        <v>2.44339241734449E-2</v>
      </c>
      <c r="K19" s="23">
        <v>7.6600242163205098E-3</v>
      </c>
      <c r="L19" s="23">
        <v>4.1455560317964603E-3</v>
      </c>
      <c r="M19" s="23"/>
      <c r="N19" s="23">
        <v>8.4544174131976294E-3</v>
      </c>
      <c r="O19" s="23">
        <v>1.7234850262718201E-2</v>
      </c>
      <c r="P19" s="23">
        <v>5.4237343175386902E-3</v>
      </c>
      <c r="Q19" s="23">
        <v>1.57415047092422E-2</v>
      </c>
      <c r="R19" s="23"/>
      <c r="S19" s="23">
        <v>3.3651939971504501E-2</v>
      </c>
      <c r="T19" s="23">
        <v>0</v>
      </c>
      <c r="U19" s="23">
        <v>1.8022585145519E-2</v>
      </c>
      <c r="V19" s="23">
        <v>0</v>
      </c>
      <c r="W19" s="23">
        <v>1.6139679437047201E-2</v>
      </c>
      <c r="X19" s="23">
        <v>0</v>
      </c>
      <c r="Y19" s="23">
        <v>1.7654902201141801E-2</v>
      </c>
      <c r="Z19" s="23">
        <v>0</v>
      </c>
      <c r="AA19" s="23">
        <v>0</v>
      </c>
      <c r="AB19" s="23">
        <v>1.1180356572903701E-2</v>
      </c>
      <c r="AC19" s="23">
        <v>4.3381056653238902E-2</v>
      </c>
      <c r="AD19" s="23">
        <v>0</v>
      </c>
      <c r="AE19" s="23"/>
      <c r="AF19" s="23">
        <v>1.18636542831006E-2</v>
      </c>
      <c r="AG19" s="23">
        <v>4.4766051411174604E-3</v>
      </c>
      <c r="AH19" s="23">
        <v>1.06817090958467E-2</v>
      </c>
      <c r="AI19" s="23"/>
      <c r="AJ19" s="23">
        <v>0</v>
      </c>
      <c r="AK19" s="23">
        <v>9.9725371256144096E-3</v>
      </c>
      <c r="AL19" s="23">
        <v>1.56825937124359E-2</v>
      </c>
      <c r="AM19" s="23"/>
      <c r="AN19" s="23">
        <v>1.9811173131282899E-2</v>
      </c>
      <c r="AO19" s="23">
        <v>1.30450478343222E-2</v>
      </c>
      <c r="AP19" s="23">
        <v>1.14172269069595E-2</v>
      </c>
      <c r="AQ19" s="23">
        <v>9.7538840321187096E-3</v>
      </c>
      <c r="AR19" s="23">
        <v>0</v>
      </c>
    </row>
    <row r="20" spans="2:44">
      <c r="B20" s="16" t="s">
        <v>42</v>
      </c>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825</v>
      </c>
      <c r="D7" s="10">
        <v>404</v>
      </c>
      <c r="E7" s="10">
        <v>421</v>
      </c>
      <c r="F7" s="10"/>
      <c r="G7" s="10">
        <v>74</v>
      </c>
      <c r="H7" s="10">
        <v>101</v>
      </c>
      <c r="I7" s="10">
        <v>111</v>
      </c>
      <c r="J7" s="10">
        <v>121</v>
      </c>
      <c r="K7" s="10">
        <v>166</v>
      </c>
      <c r="L7" s="10">
        <v>252</v>
      </c>
      <c r="M7" s="10"/>
      <c r="N7" s="10">
        <v>231</v>
      </c>
      <c r="O7" s="10">
        <v>228</v>
      </c>
      <c r="P7" s="10">
        <v>175</v>
      </c>
      <c r="Q7" s="10">
        <v>189</v>
      </c>
      <c r="R7" s="10"/>
      <c r="S7" s="10">
        <v>105</v>
      </c>
      <c r="T7" s="10">
        <v>125</v>
      </c>
      <c r="U7" s="10">
        <v>60</v>
      </c>
      <c r="V7" s="10">
        <v>76</v>
      </c>
      <c r="W7" s="10">
        <v>59</v>
      </c>
      <c r="X7" s="10">
        <v>63</v>
      </c>
      <c r="Y7" s="10">
        <v>68</v>
      </c>
      <c r="Z7" s="10">
        <v>38</v>
      </c>
      <c r="AA7" s="10">
        <v>92</v>
      </c>
      <c r="AB7" s="10">
        <v>79</v>
      </c>
      <c r="AC7" s="10">
        <v>36</v>
      </c>
      <c r="AD7" s="10">
        <v>24</v>
      </c>
      <c r="AE7" s="10"/>
      <c r="AF7" s="10">
        <v>347</v>
      </c>
      <c r="AG7" s="10">
        <v>340</v>
      </c>
      <c r="AH7" s="10">
        <v>89</v>
      </c>
      <c r="AI7" s="10"/>
      <c r="AJ7" s="10">
        <v>223</v>
      </c>
      <c r="AK7" s="10">
        <v>308</v>
      </c>
      <c r="AL7" s="10">
        <v>46</v>
      </c>
      <c r="AM7" s="10"/>
      <c r="AN7" s="10">
        <v>219</v>
      </c>
      <c r="AO7" s="10">
        <v>182</v>
      </c>
      <c r="AP7" s="10">
        <v>200</v>
      </c>
      <c r="AQ7" s="10">
        <v>78</v>
      </c>
      <c r="AR7" s="10">
        <v>13</v>
      </c>
    </row>
    <row r="8" spans="2:44" ht="30" customHeight="1">
      <c r="B8" s="11" t="s">
        <v>96</v>
      </c>
      <c r="C8" s="11">
        <v>816</v>
      </c>
      <c r="D8" s="11">
        <v>414</v>
      </c>
      <c r="E8" s="11">
        <v>402</v>
      </c>
      <c r="F8" s="11"/>
      <c r="G8" s="11">
        <v>83</v>
      </c>
      <c r="H8" s="11">
        <v>109</v>
      </c>
      <c r="I8" s="11">
        <v>126</v>
      </c>
      <c r="J8" s="11">
        <v>120</v>
      </c>
      <c r="K8" s="11">
        <v>140</v>
      </c>
      <c r="L8" s="11">
        <v>238</v>
      </c>
      <c r="M8" s="11"/>
      <c r="N8" s="11">
        <v>241</v>
      </c>
      <c r="O8" s="11">
        <v>215</v>
      </c>
      <c r="P8" s="11">
        <v>176</v>
      </c>
      <c r="Q8" s="11">
        <v>182</v>
      </c>
      <c r="R8" s="11"/>
      <c r="S8" s="11">
        <v>115</v>
      </c>
      <c r="T8" s="11">
        <v>118</v>
      </c>
      <c r="U8" s="11">
        <v>57</v>
      </c>
      <c r="V8" s="11">
        <v>84</v>
      </c>
      <c r="W8" s="11">
        <v>53</v>
      </c>
      <c r="X8" s="11">
        <v>60</v>
      </c>
      <c r="Y8" s="11">
        <v>64</v>
      </c>
      <c r="Z8" s="11">
        <v>34</v>
      </c>
      <c r="AA8" s="11">
        <v>89</v>
      </c>
      <c r="AB8" s="11">
        <v>80</v>
      </c>
      <c r="AC8" s="11">
        <v>35</v>
      </c>
      <c r="AD8" s="11">
        <v>27</v>
      </c>
      <c r="AE8" s="11"/>
      <c r="AF8" s="11">
        <v>332</v>
      </c>
      <c r="AG8" s="11">
        <v>339</v>
      </c>
      <c r="AH8" s="11">
        <v>93</v>
      </c>
      <c r="AI8" s="11"/>
      <c r="AJ8" s="11">
        <v>217</v>
      </c>
      <c r="AK8" s="11">
        <v>312</v>
      </c>
      <c r="AL8" s="11">
        <v>45</v>
      </c>
      <c r="AM8" s="11"/>
      <c r="AN8" s="11">
        <v>209</v>
      </c>
      <c r="AO8" s="11">
        <v>184</v>
      </c>
      <c r="AP8" s="11">
        <v>200</v>
      </c>
      <c r="AQ8" s="11">
        <v>82</v>
      </c>
      <c r="AR8" s="11">
        <v>13</v>
      </c>
    </row>
    <row r="9" spans="2:44" ht="43.5">
      <c r="B9" s="15" t="s">
        <v>302</v>
      </c>
      <c r="C9" s="14">
        <v>0.54954672749179001</v>
      </c>
      <c r="D9" s="14">
        <v>0.55016977595432104</v>
      </c>
      <c r="E9" s="14">
        <v>0.54890567298761095</v>
      </c>
      <c r="F9" s="14"/>
      <c r="G9" s="14">
        <v>0.51860641451461897</v>
      </c>
      <c r="H9" s="14">
        <v>0.45957350398617303</v>
      </c>
      <c r="I9" s="14">
        <v>0.45302890437716498</v>
      </c>
      <c r="J9" s="14">
        <v>0.53230541497466899</v>
      </c>
      <c r="K9" s="14">
        <v>0.55253530353037505</v>
      </c>
      <c r="L9" s="14">
        <v>0.65958756813885999</v>
      </c>
      <c r="M9" s="14"/>
      <c r="N9" s="14">
        <v>0.57206836422695195</v>
      </c>
      <c r="O9" s="14">
        <v>0.56388152259630397</v>
      </c>
      <c r="P9" s="14">
        <v>0.48543951305819499</v>
      </c>
      <c r="Q9" s="14">
        <v>0.55964975957885799</v>
      </c>
      <c r="R9" s="14"/>
      <c r="S9" s="14">
        <v>0.49259709170808502</v>
      </c>
      <c r="T9" s="14">
        <v>0.60085116893236801</v>
      </c>
      <c r="U9" s="14">
        <v>0.67255369029808298</v>
      </c>
      <c r="V9" s="14">
        <v>0.47606106781763302</v>
      </c>
      <c r="W9" s="14">
        <v>0.55633871084146103</v>
      </c>
      <c r="X9" s="14">
        <v>0.51221648032087497</v>
      </c>
      <c r="Y9" s="14">
        <v>0.46426643787377703</v>
      </c>
      <c r="Z9" s="14">
        <v>0.59747781067093697</v>
      </c>
      <c r="AA9" s="14">
        <v>0.54268258402604497</v>
      </c>
      <c r="AB9" s="14">
        <v>0.600122152202757</v>
      </c>
      <c r="AC9" s="14">
        <v>0.61226509011790597</v>
      </c>
      <c r="AD9" s="14">
        <v>0.53690595136059205</v>
      </c>
      <c r="AE9" s="14"/>
      <c r="AF9" s="14">
        <v>0.55607937703169696</v>
      </c>
      <c r="AG9" s="14">
        <v>0.56835150985794602</v>
      </c>
      <c r="AH9" s="14">
        <v>0.43692066400207702</v>
      </c>
      <c r="AI9" s="14"/>
      <c r="AJ9" s="14">
        <v>0.58888373341978795</v>
      </c>
      <c r="AK9" s="14">
        <v>0.52298959226192998</v>
      </c>
      <c r="AL9" s="14">
        <v>0.56354775659699097</v>
      </c>
      <c r="AM9" s="14"/>
      <c r="AN9" s="14">
        <v>0.55828494370531101</v>
      </c>
      <c r="AO9" s="14">
        <v>0.583589122150453</v>
      </c>
      <c r="AP9" s="14">
        <v>0.58011322492012196</v>
      </c>
      <c r="AQ9" s="14">
        <v>0.44881791689102102</v>
      </c>
      <c r="AR9" s="14">
        <v>0.31329568691638898</v>
      </c>
    </row>
    <row r="10" spans="2:44">
      <c r="B10" s="15" t="s">
        <v>301</v>
      </c>
      <c r="C10" s="14">
        <v>0.43398041346077498</v>
      </c>
      <c r="D10" s="14">
        <v>0.45787306719980803</v>
      </c>
      <c r="E10" s="14">
        <v>0.409397264288128</v>
      </c>
      <c r="F10" s="14"/>
      <c r="G10" s="14">
        <v>0.31721639901535498</v>
      </c>
      <c r="H10" s="14">
        <v>0.463259741432413</v>
      </c>
      <c r="I10" s="14">
        <v>0.39564311829552301</v>
      </c>
      <c r="J10" s="14">
        <v>0.43059059376344599</v>
      </c>
      <c r="K10" s="14">
        <v>0.45316846808718703</v>
      </c>
      <c r="L10" s="14">
        <v>0.47229883042906201</v>
      </c>
      <c r="M10" s="14"/>
      <c r="N10" s="14">
        <v>0.36823439370014999</v>
      </c>
      <c r="O10" s="14">
        <v>0.45298969874308398</v>
      </c>
      <c r="P10" s="14">
        <v>0.53216791118124696</v>
      </c>
      <c r="Q10" s="14">
        <v>0.40273793312480899</v>
      </c>
      <c r="R10" s="14"/>
      <c r="S10" s="14">
        <v>0.47063470627152199</v>
      </c>
      <c r="T10" s="14">
        <v>0.48292901213797101</v>
      </c>
      <c r="U10" s="14">
        <v>0.36659978045715702</v>
      </c>
      <c r="V10" s="14">
        <v>0.43119782247281802</v>
      </c>
      <c r="W10" s="14">
        <v>0.43100978454914202</v>
      </c>
      <c r="X10" s="14">
        <v>0.369764150667517</v>
      </c>
      <c r="Y10" s="14">
        <v>0.297885460843269</v>
      </c>
      <c r="Z10" s="14">
        <v>0.279417367693853</v>
      </c>
      <c r="AA10" s="14">
        <v>0.42344953585450501</v>
      </c>
      <c r="AB10" s="14">
        <v>0.53053667982941599</v>
      </c>
      <c r="AC10" s="14">
        <v>0.50880201674570402</v>
      </c>
      <c r="AD10" s="14">
        <v>0.53159479843917701</v>
      </c>
      <c r="AE10" s="14"/>
      <c r="AF10" s="14">
        <v>0.49046438368053102</v>
      </c>
      <c r="AG10" s="14">
        <v>0.40244340580717602</v>
      </c>
      <c r="AH10" s="14">
        <v>0.37703342587164801</v>
      </c>
      <c r="AI10" s="14"/>
      <c r="AJ10" s="14">
        <v>0.41877086444867401</v>
      </c>
      <c r="AK10" s="14">
        <v>0.444019774694969</v>
      </c>
      <c r="AL10" s="14">
        <v>0.44331771249129798</v>
      </c>
      <c r="AM10" s="14"/>
      <c r="AN10" s="14">
        <v>0.445173740452874</v>
      </c>
      <c r="AO10" s="14">
        <v>0.45246007700938301</v>
      </c>
      <c r="AP10" s="14">
        <v>0.40037834856483101</v>
      </c>
      <c r="AQ10" s="14">
        <v>0.418157592703575</v>
      </c>
      <c r="AR10" s="14">
        <v>0.41549946047708203</v>
      </c>
    </row>
    <row r="11" spans="2:44">
      <c r="B11" s="15" t="s">
        <v>300</v>
      </c>
      <c r="C11" s="14">
        <v>0.41936024179499598</v>
      </c>
      <c r="D11" s="14">
        <v>0.43297105033045002</v>
      </c>
      <c r="E11" s="14">
        <v>0.40535608217999303</v>
      </c>
      <c r="F11" s="14"/>
      <c r="G11" s="14">
        <v>0.394561053955226</v>
      </c>
      <c r="H11" s="14">
        <v>0.46452652961088298</v>
      </c>
      <c r="I11" s="14">
        <v>0.37108120301146102</v>
      </c>
      <c r="J11" s="14">
        <v>0.46000004532963001</v>
      </c>
      <c r="K11" s="14">
        <v>0.43171292760095498</v>
      </c>
      <c r="L11" s="14">
        <v>0.40523268043663302</v>
      </c>
      <c r="M11" s="14"/>
      <c r="N11" s="14">
        <v>0.418784496009388</v>
      </c>
      <c r="O11" s="14">
        <v>0.422743770247828</v>
      </c>
      <c r="P11" s="14">
        <v>0.38966121648577601</v>
      </c>
      <c r="Q11" s="14">
        <v>0.44390805437069902</v>
      </c>
      <c r="R11" s="14"/>
      <c r="S11" s="14">
        <v>0.35717539285273198</v>
      </c>
      <c r="T11" s="14">
        <v>0.43617755098111599</v>
      </c>
      <c r="U11" s="14">
        <v>0.43052418157043898</v>
      </c>
      <c r="V11" s="14">
        <v>0.37908637550795499</v>
      </c>
      <c r="W11" s="14">
        <v>0.45003914814358198</v>
      </c>
      <c r="X11" s="14">
        <v>0.46200950233131599</v>
      </c>
      <c r="Y11" s="14">
        <v>0.40482701386502901</v>
      </c>
      <c r="Z11" s="14">
        <v>0.48383808623681901</v>
      </c>
      <c r="AA11" s="14">
        <v>0.42594349657222103</v>
      </c>
      <c r="AB11" s="14">
        <v>0.40309903668594699</v>
      </c>
      <c r="AC11" s="14">
        <v>0.49289089192073099</v>
      </c>
      <c r="AD11" s="14">
        <v>0.44016181191494302</v>
      </c>
      <c r="AE11" s="14"/>
      <c r="AF11" s="14">
        <v>0.42683856382430202</v>
      </c>
      <c r="AG11" s="14">
        <v>0.402740539261085</v>
      </c>
      <c r="AH11" s="14">
        <v>0.47851935301137899</v>
      </c>
      <c r="AI11" s="14"/>
      <c r="AJ11" s="14">
        <v>0.36570985722786198</v>
      </c>
      <c r="AK11" s="14">
        <v>0.43883541276178201</v>
      </c>
      <c r="AL11" s="14">
        <v>0.38173475679575503</v>
      </c>
      <c r="AM11" s="14"/>
      <c r="AN11" s="14">
        <v>0.50134627772959295</v>
      </c>
      <c r="AO11" s="14">
        <v>0.39312548786092899</v>
      </c>
      <c r="AP11" s="14">
        <v>0.41606343315973798</v>
      </c>
      <c r="AQ11" s="14">
        <v>0.332879989247166</v>
      </c>
      <c r="AR11" s="14">
        <v>0.49621216590405998</v>
      </c>
    </row>
    <row r="12" spans="2:44">
      <c r="B12" s="15" t="s">
        <v>305</v>
      </c>
      <c r="C12" s="14">
        <v>0.394239267090643</v>
      </c>
      <c r="D12" s="14">
        <v>0.40720591924805699</v>
      </c>
      <c r="E12" s="14">
        <v>0.38089787991209001</v>
      </c>
      <c r="F12" s="14"/>
      <c r="G12" s="14">
        <v>0.37858819864239102</v>
      </c>
      <c r="H12" s="14">
        <v>0.38162027636198398</v>
      </c>
      <c r="I12" s="14">
        <v>0.39814840449314998</v>
      </c>
      <c r="J12" s="14">
        <v>0.37954068200537899</v>
      </c>
      <c r="K12" s="14">
        <v>0.43409604030423599</v>
      </c>
      <c r="L12" s="14">
        <v>0.38729487196496198</v>
      </c>
      <c r="M12" s="14"/>
      <c r="N12" s="14">
        <v>0.39295196337927801</v>
      </c>
      <c r="O12" s="14">
        <v>0.38831023043581298</v>
      </c>
      <c r="P12" s="14">
        <v>0.35363441330149098</v>
      </c>
      <c r="Q12" s="14">
        <v>0.441061293390556</v>
      </c>
      <c r="R12" s="14"/>
      <c r="S12" s="14">
        <v>0.45222577054541302</v>
      </c>
      <c r="T12" s="14">
        <v>0.30987128093814698</v>
      </c>
      <c r="U12" s="14">
        <v>0.36240012598601801</v>
      </c>
      <c r="V12" s="14">
        <v>0.411502305769679</v>
      </c>
      <c r="W12" s="14">
        <v>0.38653931870548902</v>
      </c>
      <c r="X12" s="14">
        <v>0.361624559941426</v>
      </c>
      <c r="Y12" s="14">
        <v>0.45835274304527801</v>
      </c>
      <c r="Z12" s="14">
        <v>0.45968710306371802</v>
      </c>
      <c r="AA12" s="14">
        <v>0.380978702176693</v>
      </c>
      <c r="AB12" s="14">
        <v>0.37580192980475302</v>
      </c>
      <c r="AC12" s="14">
        <v>0.38931412229786799</v>
      </c>
      <c r="AD12" s="14">
        <v>0.48414452769410599</v>
      </c>
      <c r="AE12" s="14"/>
      <c r="AF12" s="14">
        <v>0.37965633439872198</v>
      </c>
      <c r="AG12" s="14">
        <v>0.40942425743167599</v>
      </c>
      <c r="AH12" s="14">
        <v>0.42826836241076499</v>
      </c>
      <c r="AI12" s="14"/>
      <c r="AJ12" s="14">
        <v>0.37540079993962</v>
      </c>
      <c r="AK12" s="14">
        <v>0.39985744701540399</v>
      </c>
      <c r="AL12" s="14">
        <v>0.35533790840687302</v>
      </c>
      <c r="AM12" s="14"/>
      <c r="AN12" s="14">
        <v>0.40813557857460198</v>
      </c>
      <c r="AO12" s="14">
        <v>0.32093617494633297</v>
      </c>
      <c r="AP12" s="14">
        <v>0.45174888127914198</v>
      </c>
      <c r="AQ12" s="14">
        <v>0.35733418006635698</v>
      </c>
      <c r="AR12" s="14">
        <v>0.53008800558287195</v>
      </c>
    </row>
    <row r="13" spans="2:44">
      <c r="B13" s="15" t="s">
        <v>303</v>
      </c>
      <c r="C13" s="14">
        <v>0.378443132995538</v>
      </c>
      <c r="D13" s="14">
        <v>0.40688146223363397</v>
      </c>
      <c r="E13" s="14">
        <v>0.34918293873177197</v>
      </c>
      <c r="F13" s="14"/>
      <c r="G13" s="14">
        <v>0.28009485450656002</v>
      </c>
      <c r="H13" s="14">
        <v>0.47566033839634903</v>
      </c>
      <c r="I13" s="14">
        <v>0.350261155919458</v>
      </c>
      <c r="J13" s="14">
        <v>0.35552680756991301</v>
      </c>
      <c r="K13" s="14">
        <v>0.45448797787167999</v>
      </c>
      <c r="L13" s="14">
        <v>0.35014136006192897</v>
      </c>
      <c r="M13" s="14"/>
      <c r="N13" s="14">
        <v>0.37541618158383699</v>
      </c>
      <c r="O13" s="14">
        <v>0.37316220436698599</v>
      </c>
      <c r="P13" s="14">
        <v>0.37359671417764201</v>
      </c>
      <c r="Q13" s="14">
        <v>0.39194070723809199</v>
      </c>
      <c r="R13" s="14"/>
      <c r="S13" s="14">
        <v>0.41962623642792402</v>
      </c>
      <c r="T13" s="14">
        <v>0.34197039425734599</v>
      </c>
      <c r="U13" s="14">
        <v>0.39447773411988002</v>
      </c>
      <c r="V13" s="14">
        <v>0.42304515450131702</v>
      </c>
      <c r="W13" s="14">
        <v>0.28376103686762399</v>
      </c>
      <c r="X13" s="14">
        <v>0.35774642174459997</v>
      </c>
      <c r="Y13" s="14">
        <v>0.30694817054203399</v>
      </c>
      <c r="Z13" s="14">
        <v>0.306052337707449</v>
      </c>
      <c r="AA13" s="14">
        <v>0.46467953146054902</v>
      </c>
      <c r="AB13" s="14">
        <v>0.39854526589674899</v>
      </c>
      <c r="AC13" s="14">
        <v>0.39169773504154498</v>
      </c>
      <c r="AD13" s="14">
        <v>0.32358089388570799</v>
      </c>
      <c r="AE13" s="14"/>
      <c r="AF13" s="14">
        <v>0.39426878134604598</v>
      </c>
      <c r="AG13" s="14">
        <v>0.38180576719864301</v>
      </c>
      <c r="AH13" s="14">
        <v>0.38895706063306801</v>
      </c>
      <c r="AI13" s="14"/>
      <c r="AJ13" s="14">
        <v>0.36076769378863799</v>
      </c>
      <c r="AK13" s="14">
        <v>0.39737595592941299</v>
      </c>
      <c r="AL13" s="14">
        <v>0.45637135649100802</v>
      </c>
      <c r="AM13" s="14"/>
      <c r="AN13" s="14">
        <v>0.38960464790541299</v>
      </c>
      <c r="AO13" s="14">
        <v>0.34778676632671501</v>
      </c>
      <c r="AP13" s="14">
        <v>0.386313608886307</v>
      </c>
      <c r="AQ13" s="14">
        <v>0.36762006519709101</v>
      </c>
      <c r="AR13" s="14">
        <v>0.409386943367606</v>
      </c>
    </row>
    <row r="14" spans="2:44">
      <c r="B14" s="15" t="s">
        <v>304</v>
      </c>
      <c r="C14" s="14">
        <v>0.34725325473046098</v>
      </c>
      <c r="D14" s="14">
        <v>0.35740938967247199</v>
      </c>
      <c r="E14" s="14">
        <v>0.33680360844905599</v>
      </c>
      <c r="F14" s="14"/>
      <c r="G14" s="14">
        <v>0.29688163626390601</v>
      </c>
      <c r="H14" s="14">
        <v>0.30666551781457102</v>
      </c>
      <c r="I14" s="14">
        <v>0.369353772347079</v>
      </c>
      <c r="J14" s="14">
        <v>0.32050262764599102</v>
      </c>
      <c r="K14" s="14">
        <v>0.37847484455610603</v>
      </c>
      <c r="L14" s="14">
        <v>0.36681376936363902</v>
      </c>
      <c r="M14" s="14"/>
      <c r="N14" s="14">
        <v>0.34830667804212001</v>
      </c>
      <c r="O14" s="14">
        <v>0.33982356869860803</v>
      </c>
      <c r="P14" s="14">
        <v>0.289931191872424</v>
      </c>
      <c r="Q14" s="14">
        <v>0.40842093976507998</v>
      </c>
      <c r="R14" s="14"/>
      <c r="S14" s="14">
        <v>0.325880899907739</v>
      </c>
      <c r="T14" s="14">
        <v>0.40158627058631902</v>
      </c>
      <c r="U14" s="14">
        <v>0.34292258671722498</v>
      </c>
      <c r="V14" s="14">
        <v>0.34124559086217099</v>
      </c>
      <c r="W14" s="14">
        <v>0.35958915588505502</v>
      </c>
      <c r="X14" s="14">
        <v>0.33967967035186197</v>
      </c>
      <c r="Y14" s="14">
        <v>0.22918607049536599</v>
      </c>
      <c r="Z14" s="14">
        <v>0.36964897702911498</v>
      </c>
      <c r="AA14" s="14">
        <v>0.37389999198553903</v>
      </c>
      <c r="AB14" s="14">
        <v>0.33780614282191601</v>
      </c>
      <c r="AC14" s="14">
        <v>0.46757840838982101</v>
      </c>
      <c r="AD14" s="14">
        <v>0.25730649644500497</v>
      </c>
      <c r="AE14" s="14"/>
      <c r="AF14" s="14">
        <v>0.32767412498390303</v>
      </c>
      <c r="AG14" s="14">
        <v>0.38401305651908302</v>
      </c>
      <c r="AH14" s="14">
        <v>0.30554081800759297</v>
      </c>
      <c r="AI14" s="14"/>
      <c r="AJ14" s="14">
        <v>0.33596388679200301</v>
      </c>
      <c r="AK14" s="14">
        <v>0.40555890025458302</v>
      </c>
      <c r="AL14" s="14">
        <v>0.381526464446452</v>
      </c>
      <c r="AM14" s="14"/>
      <c r="AN14" s="14">
        <v>0.32518233385651601</v>
      </c>
      <c r="AO14" s="14">
        <v>0.369015731225314</v>
      </c>
      <c r="AP14" s="14">
        <v>0.38647688851158601</v>
      </c>
      <c r="AQ14" s="14">
        <v>0.34181042756070301</v>
      </c>
      <c r="AR14" s="14">
        <v>0.121576345661377</v>
      </c>
    </row>
    <row r="15" spans="2:44">
      <c r="B15" s="15" t="s">
        <v>306</v>
      </c>
      <c r="C15" s="14">
        <v>0.190050292360393</v>
      </c>
      <c r="D15" s="14">
        <v>0.23492029455725599</v>
      </c>
      <c r="E15" s="14">
        <v>0.14388355134323699</v>
      </c>
      <c r="F15" s="14"/>
      <c r="G15" s="14">
        <v>0.14023147294934801</v>
      </c>
      <c r="H15" s="14">
        <v>0.20721819185656101</v>
      </c>
      <c r="I15" s="14">
        <v>0.23477092776286199</v>
      </c>
      <c r="J15" s="14">
        <v>0.217658743254457</v>
      </c>
      <c r="K15" s="14">
        <v>0.24818524675355699</v>
      </c>
      <c r="L15" s="14">
        <v>0.12773709912492201</v>
      </c>
      <c r="M15" s="14"/>
      <c r="N15" s="14">
        <v>0.18018939566603301</v>
      </c>
      <c r="O15" s="14">
        <v>0.18334544385590401</v>
      </c>
      <c r="P15" s="14">
        <v>0.188163590650266</v>
      </c>
      <c r="Q15" s="14">
        <v>0.20365274990179</v>
      </c>
      <c r="R15" s="14"/>
      <c r="S15" s="14">
        <v>0.25628070702909</v>
      </c>
      <c r="T15" s="14">
        <v>0.153880014668279</v>
      </c>
      <c r="U15" s="14">
        <v>0.17063655217534299</v>
      </c>
      <c r="V15" s="14">
        <v>0.261761448933581</v>
      </c>
      <c r="W15" s="14">
        <v>0.168381585900436</v>
      </c>
      <c r="X15" s="14">
        <v>0.25166660220520198</v>
      </c>
      <c r="Y15" s="14">
        <v>9.6688066375606799E-2</v>
      </c>
      <c r="Z15" s="14">
        <v>0.220048570423065</v>
      </c>
      <c r="AA15" s="14">
        <v>0.19734774138973199</v>
      </c>
      <c r="AB15" s="14">
        <v>0.15273569351116001</v>
      </c>
      <c r="AC15" s="14">
        <v>0.111569488092536</v>
      </c>
      <c r="AD15" s="14">
        <v>0.16186277059927001</v>
      </c>
      <c r="AE15" s="14"/>
      <c r="AF15" s="14">
        <v>0.201623411750775</v>
      </c>
      <c r="AG15" s="14">
        <v>0.180359773370004</v>
      </c>
      <c r="AH15" s="14">
        <v>0.25553730953353399</v>
      </c>
      <c r="AI15" s="14"/>
      <c r="AJ15" s="14">
        <v>0.188883111072494</v>
      </c>
      <c r="AK15" s="14">
        <v>0.221326805136488</v>
      </c>
      <c r="AL15" s="14">
        <v>0.25915421626282598</v>
      </c>
      <c r="AM15" s="14"/>
      <c r="AN15" s="14">
        <v>0.20945334132460999</v>
      </c>
      <c r="AO15" s="14">
        <v>0.16735905894512701</v>
      </c>
      <c r="AP15" s="14">
        <v>0.203728558504122</v>
      </c>
      <c r="AQ15" s="14">
        <v>0.161653550765257</v>
      </c>
      <c r="AR15" s="14">
        <v>0.313763884899386</v>
      </c>
    </row>
    <row r="16" spans="2:44">
      <c r="B16" s="15" t="s">
        <v>307</v>
      </c>
      <c r="C16" s="14">
        <v>0.16885858137790899</v>
      </c>
      <c r="D16" s="14">
        <v>0.17539010923603199</v>
      </c>
      <c r="E16" s="14">
        <v>0.162138292982348</v>
      </c>
      <c r="F16" s="14"/>
      <c r="G16" s="14">
        <v>0.19462429630963801</v>
      </c>
      <c r="H16" s="14">
        <v>0.25652666097605398</v>
      </c>
      <c r="I16" s="14">
        <v>0.16337064287499101</v>
      </c>
      <c r="J16" s="14">
        <v>0.16744513284672699</v>
      </c>
      <c r="K16" s="14">
        <v>0.17891556508551901</v>
      </c>
      <c r="L16" s="14">
        <v>0.117447694566037</v>
      </c>
      <c r="M16" s="14"/>
      <c r="N16" s="14">
        <v>0.17035230957087399</v>
      </c>
      <c r="O16" s="14">
        <v>0.16203475087441399</v>
      </c>
      <c r="P16" s="14">
        <v>0.17901879754177799</v>
      </c>
      <c r="Q16" s="14">
        <v>0.16121771505315199</v>
      </c>
      <c r="R16" s="14"/>
      <c r="S16" s="14">
        <v>0.23683603438574999</v>
      </c>
      <c r="T16" s="14">
        <v>0.18973061248679099</v>
      </c>
      <c r="U16" s="14">
        <v>0.15092295915018999</v>
      </c>
      <c r="V16" s="14">
        <v>0.160980199628871</v>
      </c>
      <c r="W16" s="14">
        <v>0.149112822992512</v>
      </c>
      <c r="X16" s="14">
        <v>0.12533489225441299</v>
      </c>
      <c r="Y16" s="14">
        <v>0.14030122883728599</v>
      </c>
      <c r="Z16" s="14">
        <v>0.22460343805482899</v>
      </c>
      <c r="AA16" s="14">
        <v>0.20547731742644701</v>
      </c>
      <c r="AB16" s="14">
        <v>0.147900522879615</v>
      </c>
      <c r="AC16" s="14">
        <v>5.4298787886935602E-2</v>
      </c>
      <c r="AD16" s="14">
        <v>7.4821375441675803E-2</v>
      </c>
      <c r="AE16" s="14"/>
      <c r="AF16" s="14">
        <v>0.16588348014448101</v>
      </c>
      <c r="AG16" s="14">
        <v>0.17719379716334699</v>
      </c>
      <c r="AH16" s="14">
        <v>0.13181274185794301</v>
      </c>
      <c r="AI16" s="14"/>
      <c r="AJ16" s="14">
        <v>0.167975614968153</v>
      </c>
      <c r="AK16" s="14">
        <v>0.19225840731233801</v>
      </c>
      <c r="AL16" s="14">
        <v>0.15443153461491699</v>
      </c>
      <c r="AM16" s="14"/>
      <c r="AN16" s="14">
        <v>0.141745152087451</v>
      </c>
      <c r="AO16" s="14">
        <v>0.166564732430487</v>
      </c>
      <c r="AP16" s="14">
        <v>0.140858494602042</v>
      </c>
      <c r="AQ16" s="14">
        <v>0.19864135944237901</v>
      </c>
      <c r="AR16" s="14">
        <v>0.7199310567817</v>
      </c>
    </row>
    <row r="17" spans="2:44" ht="29.1">
      <c r="B17" s="15" t="s">
        <v>308</v>
      </c>
      <c r="C17" s="23">
        <v>0.113838483321034</v>
      </c>
      <c r="D17" s="23">
        <v>0.12779084549564501</v>
      </c>
      <c r="E17" s="23">
        <v>9.9482899199000899E-2</v>
      </c>
      <c r="F17" s="23"/>
      <c r="G17" s="23">
        <v>0.13140081540519499</v>
      </c>
      <c r="H17" s="23">
        <v>0.18855037370177299</v>
      </c>
      <c r="I17" s="23">
        <v>0.148552645445718</v>
      </c>
      <c r="J17" s="23">
        <v>9.5619598539610107E-2</v>
      </c>
      <c r="K17" s="23">
        <v>7.8667908394244396E-2</v>
      </c>
      <c r="L17" s="23">
        <v>8.5112532420896003E-2</v>
      </c>
      <c r="M17" s="23"/>
      <c r="N17" s="23">
        <v>0.151415305342711</v>
      </c>
      <c r="O17" s="23">
        <v>9.8356223338908103E-2</v>
      </c>
      <c r="P17" s="23">
        <v>7.0135159330751706E-2</v>
      </c>
      <c r="Q17" s="23">
        <v>0.12012124759409901</v>
      </c>
      <c r="R17" s="23"/>
      <c r="S17" s="23">
        <v>0.133329845900646</v>
      </c>
      <c r="T17" s="23">
        <v>0.132136317261283</v>
      </c>
      <c r="U17" s="23">
        <v>0.12911091751532</v>
      </c>
      <c r="V17" s="23">
        <v>0.13131523868517</v>
      </c>
      <c r="W17" s="23">
        <v>6.6938631802210297E-2</v>
      </c>
      <c r="X17" s="23">
        <v>0.14053632045046299</v>
      </c>
      <c r="Y17" s="23">
        <v>5.5423138432749097E-2</v>
      </c>
      <c r="Z17" s="23">
        <v>0.107188101265667</v>
      </c>
      <c r="AA17" s="23">
        <v>8.2211366120458304E-2</v>
      </c>
      <c r="AB17" s="23">
        <v>9.2309092194180098E-2</v>
      </c>
      <c r="AC17" s="23">
        <v>0.16511867929391899</v>
      </c>
      <c r="AD17" s="23">
        <v>0.143445169544345</v>
      </c>
      <c r="AE17" s="23"/>
      <c r="AF17" s="23">
        <v>0.10453482319568699</v>
      </c>
      <c r="AG17" s="23">
        <v>0.11161655865728901</v>
      </c>
      <c r="AH17" s="23">
        <v>0.109812118948435</v>
      </c>
      <c r="AI17" s="23"/>
      <c r="AJ17" s="23">
        <v>0.103127056664263</v>
      </c>
      <c r="AK17" s="23">
        <v>0.115340358827623</v>
      </c>
      <c r="AL17" s="23">
        <v>6.1821213646285199E-2</v>
      </c>
      <c r="AM17" s="23"/>
      <c r="AN17" s="23">
        <v>0.14392494773476999</v>
      </c>
      <c r="AO17" s="23">
        <v>6.7835395777097393E-2</v>
      </c>
      <c r="AP17" s="23">
        <v>0.11951140562653</v>
      </c>
      <c r="AQ17" s="23">
        <v>0.152231725576986</v>
      </c>
      <c r="AR17" s="23">
        <v>0.33252307045004598</v>
      </c>
    </row>
    <row r="18" spans="2:44">
      <c r="B18" s="16" t="s">
        <v>43</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868</v>
      </c>
      <c r="D7" s="10">
        <v>433</v>
      </c>
      <c r="E7" s="10">
        <v>432</v>
      </c>
      <c r="F7" s="10"/>
      <c r="G7" s="10">
        <v>107</v>
      </c>
      <c r="H7" s="10">
        <v>97</v>
      </c>
      <c r="I7" s="10">
        <v>92</v>
      </c>
      <c r="J7" s="10">
        <v>146</v>
      </c>
      <c r="K7" s="10">
        <v>143</v>
      </c>
      <c r="L7" s="10">
        <v>283</v>
      </c>
      <c r="M7" s="10"/>
      <c r="N7" s="10">
        <v>238</v>
      </c>
      <c r="O7" s="10">
        <v>233</v>
      </c>
      <c r="P7" s="10">
        <v>178</v>
      </c>
      <c r="Q7" s="10">
        <v>214</v>
      </c>
      <c r="R7" s="10"/>
      <c r="S7" s="10">
        <v>96</v>
      </c>
      <c r="T7" s="10">
        <v>133</v>
      </c>
      <c r="U7" s="10">
        <v>59</v>
      </c>
      <c r="V7" s="10">
        <v>74</v>
      </c>
      <c r="W7" s="10">
        <v>79</v>
      </c>
      <c r="X7" s="10">
        <v>67</v>
      </c>
      <c r="Y7" s="10">
        <v>70</v>
      </c>
      <c r="Z7" s="10">
        <v>49</v>
      </c>
      <c r="AA7" s="10">
        <v>88</v>
      </c>
      <c r="AB7" s="10">
        <v>81</v>
      </c>
      <c r="AC7" s="10">
        <v>49</v>
      </c>
      <c r="AD7" s="10">
        <v>23</v>
      </c>
      <c r="AE7" s="10"/>
      <c r="AF7" s="10">
        <v>364</v>
      </c>
      <c r="AG7" s="10">
        <v>352</v>
      </c>
      <c r="AH7" s="10">
        <v>88</v>
      </c>
      <c r="AI7" s="10"/>
      <c r="AJ7" s="10">
        <v>222</v>
      </c>
      <c r="AK7" s="10">
        <v>311</v>
      </c>
      <c r="AL7" s="10">
        <v>47</v>
      </c>
      <c r="AM7" s="10"/>
      <c r="AN7" s="10">
        <v>231</v>
      </c>
      <c r="AO7" s="10">
        <v>211</v>
      </c>
      <c r="AP7" s="10">
        <v>191</v>
      </c>
      <c r="AQ7" s="10">
        <v>81</v>
      </c>
      <c r="AR7" s="10">
        <v>11</v>
      </c>
    </row>
    <row r="8" spans="2:44" ht="30" customHeight="1">
      <c r="B8" s="11" t="s">
        <v>96</v>
      </c>
      <c r="C8" s="11">
        <v>857</v>
      </c>
      <c r="D8" s="11">
        <v>442</v>
      </c>
      <c r="E8" s="11">
        <v>412</v>
      </c>
      <c r="F8" s="11"/>
      <c r="G8" s="11">
        <v>119</v>
      </c>
      <c r="H8" s="11">
        <v>103</v>
      </c>
      <c r="I8" s="11">
        <v>105</v>
      </c>
      <c r="J8" s="11">
        <v>145</v>
      </c>
      <c r="K8" s="11">
        <v>120</v>
      </c>
      <c r="L8" s="11">
        <v>265</v>
      </c>
      <c r="M8" s="11"/>
      <c r="N8" s="11">
        <v>249</v>
      </c>
      <c r="O8" s="11">
        <v>222</v>
      </c>
      <c r="P8" s="11">
        <v>180</v>
      </c>
      <c r="Q8" s="11">
        <v>202</v>
      </c>
      <c r="R8" s="11"/>
      <c r="S8" s="11">
        <v>109</v>
      </c>
      <c r="T8" s="11">
        <v>124</v>
      </c>
      <c r="U8" s="11">
        <v>57</v>
      </c>
      <c r="V8" s="11">
        <v>81</v>
      </c>
      <c r="W8" s="11">
        <v>71</v>
      </c>
      <c r="X8" s="11">
        <v>67</v>
      </c>
      <c r="Y8" s="11">
        <v>65</v>
      </c>
      <c r="Z8" s="11">
        <v>45</v>
      </c>
      <c r="AA8" s="11">
        <v>83</v>
      </c>
      <c r="AB8" s="11">
        <v>82</v>
      </c>
      <c r="AC8" s="11">
        <v>47</v>
      </c>
      <c r="AD8" s="11">
        <v>26</v>
      </c>
      <c r="AE8" s="11"/>
      <c r="AF8" s="11">
        <v>347</v>
      </c>
      <c r="AG8" s="11">
        <v>347</v>
      </c>
      <c r="AH8" s="11">
        <v>93</v>
      </c>
      <c r="AI8" s="11"/>
      <c r="AJ8" s="11">
        <v>214</v>
      </c>
      <c r="AK8" s="11">
        <v>313</v>
      </c>
      <c r="AL8" s="11">
        <v>46</v>
      </c>
      <c r="AM8" s="11"/>
      <c r="AN8" s="11">
        <v>220</v>
      </c>
      <c r="AO8" s="11">
        <v>213</v>
      </c>
      <c r="AP8" s="11">
        <v>194</v>
      </c>
      <c r="AQ8" s="11">
        <v>81</v>
      </c>
      <c r="AR8" s="11">
        <v>12</v>
      </c>
    </row>
    <row r="9" spans="2:44">
      <c r="B9" s="15" t="s">
        <v>301</v>
      </c>
      <c r="C9" s="14">
        <v>0.54974485279728502</v>
      </c>
      <c r="D9" s="14">
        <v>0.54397098374348196</v>
      </c>
      <c r="E9" s="14">
        <v>0.55775308845807103</v>
      </c>
      <c r="F9" s="14"/>
      <c r="G9" s="14">
        <v>0.52285220976680502</v>
      </c>
      <c r="H9" s="14">
        <v>0.42442262449076101</v>
      </c>
      <c r="I9" s="14">
        <v>0.59378663384188901</v>
      </c>
      <c r="J9" s="14">
        <v>0.55374406867391601</v>
      </c>
      <c r="K9" s="14">
        <v>0.61771859742813795</v>
      </c>
      <c r="L9" s="14">
        <v>0.56049588046571297</v>
      </c>
      <c r="M9" s="14"/>
      <c r="N9" s="14">
        <v>0.57743534786297201</v>
      </c>
      <c r="O9" s="14">
        <v>0.52788139783327703</v>
      </c>
      <c r="P9" s="14">
        <v>0.53965036083985696</v>
      </c>
      <c r="Q9" s="14">
        <v>0.54162060794808597</v>
      </c>
      <c r="R9" s="14"/>
      <c r="S9" s="14">
        <v>0.52467283271488396</v>
      </c>
      <c r="T9" s="14">
        <v>0.57788042752987501</v>
      </c>
      <c r="U9" s="14">
        <v>0.44776644624532203</v>
      </c>
      <c r="V9" s="14">
        <v>0.55962339888552404</v>
      </c>
      <c r="W9" s="14">
        <v>0.60847001372493204</v>
      </c>
      <c r="X9" s="14">
        <v>0.56094350539022497</v>
      </c>
      <c r="Y9" s="14">
        <v>0.47610287773189403</v>
      </c>
      <c r="Z9" s="14">
        <v>0.65647455687247303</v>
      </c>
      <c r="AA9" s="14">
        <v>0.58231573230575595</v>
      </c>
      <c r="AB9" s="14">
        <v>0.54650732051235595</v>
      </c>
      <c r="AC9" s="14">
        <v>0.54098320648862896</v>
      </c>
      <c r="AD9" s="14">
        <v>0.44812568915777301</v>
      </c>
      <c r="AE9" s="14"/>
      <c r="AF9" s="14">
        <v>0.54435424347679295</v>
      </c>
      <c r="AG9" s="14">
        <v>0.55878472309857996</v>
      </c>
      <c r="AH9" s="14">
        <v>0.48299414582512701</v>
      </c>
      <c r="AI9" s="14"/>
      <c r="AJ9" s="14">
        <v>0.58244806801793703</v>
      </c>
      <c r="AK9" s="14">
        <v>0.57428832722461698</v>
      </c>
      <c r="AL9" s="14">
        <v>0.41703449026244099</v>
      </c>
      <c r="AM9" s="14"/>
      <c r="AN9" s="14">
        <v>0.59946987619408898</v>
      </c>
      <c r="AO9" s="14">
        <v>0.50373410079962699</v>
      </c>
      <c r="AP9" s="14">
        <v>0.55137006257368004</v>
      </c>
      <c r="AQ9" s="14">
        <v>0.55399950563532296</v>
      </c>
      <c r="AR9" s="14">
        <v>0.36313017990337099</v>
      </c>
    </row>
    <row r="10" spans="2:44" ht="43.5">
      <c r="B10" s="15" t="s">
        <v>302</v>
      </c>
      <c r="C10" s="14">
        <v>0.49292744929955801</v>
      </c>
      <c r="D10" s="14">
        <v>0.466004855564428</v>
      </c>
      <c r="E10" s="14">
        <v>0.52037171130709603</v>
      </c>
      <c r="F10" s="14"/>
      <c r="G10" s="14">
        <v>0.41783071169890101</v>
      </c>
      <c r="H10" s="14">
        <v>0.48083674042818503</v>
      </c>
      <c r="I10" s="14">
        <v>0.30198524368017299</v>
      </c>
      <c r="J10" s="14">
        <v>0.51283437041193303</v>
      </c>
      <c r="K10" s="14">
        <v>0.48978660863166001</v>
      </c>
      <c r="L10" s="14">
        <v>0.59738305109636003</v>
      </c>
      <c r="M10" s="14"/>
      <c r="N10" s="14">
        <v>0.56207570450817601</v>
      </c>
      <c r="O10" s="14">
        <v>0.50531868516560896</v>
      </c>
      <c r="P10" s="14">
        <v>0.453613349589016</v>
      </c>
      <c r="Q10" s="14">
        <v>0.41658169469192602</v>
      </c>
      <c r="R10" s="14"/>
      <c r="S10" s="14">
        <v>0.393636679638597</v>
      </c>
      <c r="T10" s="14">
        <v>0.518286948725732</v>
      </c>
      <c r="U10" s="14">
        <v>0.54060332939833899</v>
      </c>
      <c r="V10" s="14">
        <v>0.50764496937199599</v>
      </c>
      <c r="W10" s="14">
        <v>0.58530800016820705</v>
      </c>
      <c r="X10" s="14">
        <v>0.47166063409023001</v>
      </c>
      <c r="Y10" s="14">
        <v>0.43049679904598198</v>
      </c>
      <c r="Z10" s="14">
        <v>0.52103421668945105</v>
      </c>
      <c r="AA10" s="14">
        <v>0.56361700226765998</v>
      </c>
      <c r="AB10" s="14">
        <v>0.478296649229564</v>
      </c>
      <c r="AC10" s="14">
        <v>0.42913825481504903</v>
      </c>
      <c r="AD10" s="14">
        <v>0.485183980822044</v>
      </c>
      <c r="AE10" s="14"/>
      <c r="AF10" s="14">
        <v>0.50514030548282896</v>
      </c>
      <c r="AG10" s="14">
        <v>0.51369095791213704</v>
      </c>
      <c r="AH10" s="14">
        <v>0.39593572543183603</v>
      </c>
      <c r="AI10" s="14"/>
      <c r="AJ10" s="14">
        <v>0.53074970482596595</v>
      </c>
      <c r="AK10" s="14">
        <v>0.48113417580305301</v>
      </c>
      <c r="AL10" s="14">
        <v>0.54748431103432904</v>
      </c>
      <c r="AM10" s="14"/>
      <c r="AN10" s="14">
        <v>0.46703908345481199</v>
      </c>
      <c r="AO10" s="14">
        <v>0.44148035043178302</v>
      </c>
      <c r="AP10" s="14">
        <v>0.57717008158674199</v>
      </c>
      <c r="AQ10" s="14">
        <v>0.54281891702963603</v>
      </c>
      <c r="AR10" s="14">
        <v>0.515546477191555</v>
      </c>
    </row>
    <row r="11" spans="2:44">
      <c r="B11" s="15" t="s">
        <v>303</v>
      </c>
      <c r="C11" s="14">
        <v>0.43186716235374201</v>
      </c>
      <c r="D11" s="14">
        <v>0.42691783643280801</v>
      </c>
      <c r="E11" s="14">
        <v>0.43524602588040101</v>
      </c>
      <c r="F11" s="14"/>
      <c r="G11" s="14">
        <v>0.41174588670288897</v>
      </c>
      <c r="H11" s="14">
        <v>0.37968658979918002</v>
      </c>
      <c r="I11" s="14">
        <v>0.55283441955930701</v>
      </c>
      <c r="J11" s="14">
        <v>0.40571690411241101</v>
      </c>
      <c r="K11" s="14">
        <v>0.42631386129808202</v>
      </c>
      <c r="L11" s="14">
        <v>0.43031647888137198</v>
      </c>
      <c r="M11" s="14"/>
      <c r="N11" s="14">
        <v>0.44495717967297199</v>
      </c>
      <c r="O11" s="14">
        <v>0.46653474342406398</v>
      </c>
      <c r="P11" s="14">
        <v>0.38806841627042998</v>
      </c>
      <c r="Q11" s="14">
        <v>0.40673203610936498</v>
      </c>
      <c r="R11" s="14"/>
      <c r="S11" s="14">
        <v>0.43697188625070599</v>
      </c>
      <c r="T11" s="14">
        <v>0.45134442572956102</v>
      </c>
      <c r="U11" s="14">
        <v>0.46849382371939502</v>
      </c>
      <c r="V11" s="14">
        <v>0.44591468873474399</v>
      </c>
      <c r="W11" s="14">
        <v>0.46069028377321503</v>
      </c>
      <c r="X11" s="14">
        <v>0.36629048734605002</v>
      </c>
      <c r="Y11" s="14">
        <v>0.32516695541215501</v>
      </c>
      <c r="Z11" s="14">
        <v>0.42419833143087898</v>
      </c>
      <c r="AA11" s="14">
        <v>0.49038913731476103</v>
      </c>
      <c r="AB11" s="14">
        <v>0.49604193720634598</v>
      </c>
      <c r="AC11" s="14">
        <v>0.37951949950396102</v>
      </c>
      <c r="AD11" s="14">
        <v>0.270846308601085</v>
      </c>
      <c r="AE11" s="14"/>
      <c r="AF11" s="14">
        <v>0.429185774408542</v>
      </c>
      <c r="AG11" s="14">
        <v>0.43812694547938802</v>
      </c>
      <c r="AH11" s="14">
        <v>0.40643151825115897</v>
      </c>
      <c r="AI11" s="14"/>
      <c r="AJ11" s="14">
        <v>0.420284795400372</v>
      </c>
      <c r="AK11" s="14">
        <v>0.46338610895353299</v>
      </c>
      <c r="AL11" s="14">
        <v>0.35834403056392</v>
      </c>
      <c r="AM11" s="14"/>
      <c r="AN11" s="14">
        <v>0.40573537131975301</v>
      </c>
      <c r="AO11" s="14">
        <v>0.40550903818351097</v>
      </c>
      <c r="AP11" s="14">
        <v>0.44853585301096799</v>
      </c>
      <c r="AQ11" s="14">
        <v>0.47144530696051901</v>
      </c>
      <c r="AR11" s="14">
        <v>0.57015795800523505</v>
      </c>
    </row>
    <row r="12" spans="2:44">
      <c r="B12" s="15" t="s">
        <v>305</v>
      </c>
      <c r="C12" s="14">
        <v>0.42426480612815598</v>
      </c>
      <c r="D12" s="14">
        <v>0.45827990634649501</v>
      </c>
      <c r="E12" s="14">
        <v>0.38858515444532399</v>
      </c>
      <c r="F12" s="14"/>
      <c r="G12" s="14">
        <v>0.33703191401342403</v>
      </c>
      <c r="H12" s="14">
        <v>0.45911478917396398</v>
      </c>
      <c r="I12" s="14">
        <v>0.502189021616955</v>
      </c>
      <c r="J12" s="14">
        <v>0.45101224946641999</v>
      </c>
      <c r="K12" s="14">
        <v>0.385721620711799</v>
      </c>
      <c r="L12" s="14">
        <v>0.421892374486388</v>
      </c>
      <c r="M12" s="14"/>
      <c r="N12" s="14">
        <v>0.44998661867956702</v>
      </c>
      <c r="O12" s="14">
        <v>0.450995259408081</v>
      </c>
      <c r="P12" s="14">
        <v>0.34217737082997102</v>
      </c>
      <c r="Q12" s="14">
        <v>0.43289486288287299</v>
      </c>
      <c r="R12" s="14"/>
      <c r="S12" s="14">
        <v>0.42879923434002998</v>
      </c>
      <c r="T12" s="14">
        <v>0.42320714972423401</v>
      </c>
      <c r="U12" s="14">
        <v>0.54163468293988204</v>
      </c>
      <c r="V12" s="14">
        <v>0.38577876847984599</v>
      </c>
      <c r="W12" s="14">
        <v>0.40242269547254</v>
      </c>
      <c r="X12" s="14">
        <v>0.43144715469802097</v>
      </c>
      <c r="Y12" s="14">
        <v>0.41789104496818003</v>
      </c>
      <c r="Z12" s="14">
        <v>0.47449092088570299</v>
      </c>
      <c r="AA12" s="14">
        <v>0.46189694861495101</v>
      </c>
      <c r="AB12" s="14">
        <v>0.39181548476053202</v>
      </c>
      <c r="AC12" s="14">
        <v>0.32702915499636098</v>
      </c>
      <c r="AD12" s="14">
        <v>0.40011921487846203</v>
      </c>
      <c r="AE12" s="14"/>
      <c r="AF12" s="14">
        <v>0.39598471320195699</v>
      </c>
      <c r="AG12" s="14">
        <v>0.44440198861666502</v>
      </c>
      <c r="AH12" s="14">
        <v>0.54526851114803598</v>
      </c>
      <c r="AI12" s="14"/>
      <c r="AJ12" s="14">
        <v>0.46406896197275299</v>
      </c>
      <c r="AK12" s="14">
        <v>0.44239177942776903</v>
      </c>
      <c r="AL12" s="14">
        <v>0.42186563406552002</v>
      </c>
      <c r="AM12" s="14"/>
      <c r="AN12" s="14">
        <v>0.40965598244699702</v>
      </c>
      <c r="AO12" s="14">
        <v>0.42839246997505998</v>
      </c>
      <c r="AP12" s="14">
        <v>0.40191724578558102</v>
      </c>
      <c r="AQ12" s="14">
        <v>0.51363559083803101</v>
      </c>
      <c r="AR12" s="14">
        <v>0.64751372373872895</v>
      </c>
    </row>
    <row r="13" spans="2:44">
      <c r="B13" s="15" t="s">
        <v>304</v>
      </c>
      <c r="C13" s="14">
        <v>0.41410151299751202</v>
      </c>
      <c r="D13" s="14">
        <v>0.402337195253471</v>
      </c>
      <c r="E13" s="14">
        <v>0.42240193967272599</v>
      </c>
      <c r="F13" s="14"/>
      <c r="G13" s="14">
        <v>0.46554442022798198</v>
      </c>
      <c r="H13" s="14">
        <v>0.39716961708850801</v>
      </c>
      <c r="I13" s="14">
        <v>0.39024056542812002</v>
      </c>
      <c r="J13" s="14">
        <v>0.41055196252586301</v>
      </c>
      <c r="K13" s="14">
        <v>0.47159112415041099</v>
      </c>
      <c r="L13" s="14">
        <v>0.382977996112708</v>
      </c>
      <c r="M13" s="14"/>
      <c r="N13" s="14">
        <v>0.41253546238285799</v>
      </c>
      <c r="O13" s="14">
        <v>0.49105765840874599</v>
      </c>
      <c r="P13" s="14">
        <v>0.37658379871910502</v>
      </c>
      <c r="Q13" s="14">
        <v>0.35453146912281802</v>
      </c>
      <c r="R13" s="14"/>
      <c r="S13" s="14">
        <v>0.45877151483137402</v>
      </c>
      <c r="T13" s="14">
        <v>0.402647147568577</v>
      </c>
      <c r="U13" s="14">
        <v>0.42286144045697199</v>
      </c>
      <c r="V13" s="14">
        <v>0.45237437085695797</v>
      </c>
      <c r="W13" s="14">
        <v>0.46509788750427</v>
      </c>
      <c r="X13" s="14">
        <v>0.42584629664295698</v>
      </c>
      <c r="Y13" s="14">
        <v>0.243549651332226</v>
      </c>
      <c r="Z13" s="14">
        <v>0.56785874635295597</v>
      </c>
      <c r="AA13" s="14">
        <v>0.44533141904941198</v>
      </c>
      <c r="AB13" s="14">
        <v>0.43085812494383502</v>
      </c>
      <c r="AC13" s="14">
        <v>0.29653503223366601</v>
      </c>
      <c r="AD13" s="14">
        <v>0.197918309096001</v>
      </c>
      <c r="AE13" s="14"/>
      <c r="AF13" s="14">
        <v>0.38168046274550199</v>
      </c>
      <c r="AG13" s="14">
        <v>0.44103487888155901</v>
      </c>
      <c r="AH13" s="14">
        <v>0.39419953608825697</v>
      </c>
      <c r="AI13" s="14"/>
      <c r="AJ13" s="14">
        <v>0.41537416154740597</v>
      </c>
      <c r="AK13" s="14">
        <v>0.49210356166556501</v>
      </c>
      <c r="AL13" s="14">
        <v>0.39630133293212999</v>
      </c>
      <c r="AM13" s="14"/>
      <c r="AN13" s="14">
        <v>0.36426639923426302</v>
      </c>
      <c r="AO13" s="14">
        <v>0.45757057710770999</v>
      </c>
      <c r="AP13" s="14">
        <v>0.43888855384525599</v>
      </c>
      <c r="AQ13" s="14">
        <v>0.509987145972152</v>
      </c>
      <c r="AR13" s="14">
        <v>0.389746562164836</v>
      </c>
    </row>
    <row r="14" spans="2:44">
      <c r="B14" s="15" t="s">
        <v>300</v>
      </c>
      <c r="C14" s="14">
        <v>0.38379002206704299</v>
      </c>
      <c r="D14" s="14">
        <v>0.39196292435007202</v>
      </c>
      <c r="E14" s="14">
        <v>0.37271120324325901</v>
      </c>
      <c r="F14" s="14"/>
      <c r="G14" s="14">
        <v>0.29254623458879198</v>
      </c>
      <c r="H14" s="14">
        <v>0.39703041686611201</v>
      </c>
      <c r="I14" s="14">
        <v>0.33789905290342098</v>
      </c>
      <c r="J14" s="14">
        <v>0.31476832257328502</v>
      </c>
      <c r="K14" s="14">
        <v>0.44877939853957799</v>
      </c>
      <c r="L14" s="14">
        <v>0.44617336155243997</v>
      </c>
      <c r="M14" s="14"/>
      <c r="N14" s="14">
        <v>0.37242528275710002</v>
      </c>
      <c r="O14" s="14">
        <v>0.39031750435491802</v>
      </c>
      <c r="P14" s="14">
        <v>0.37489340222296902</v>
      </c>
      <c r="Q14" s="14">
        <v>0.39424488569344102</v>
      </c>
      <c r="R14" s="14"/>
      <c r="S14" s="14">
        <v>0.43721799284239399</v>
      </c>
      <c r="T14" s="14">
        <v>0.34469200110077503</v>
      </c>
      <c r="U14" s="14">
        <v>0.34665830837029199</v>
      </c>
      <c r="V14" s="14">
        <v>0.31323368724975298</v>
      </c>
      <c r="W14" s="14">
        <v>0.46193435730453702</v>
      </c>
      <c r="X14" s="14">
        <v>0.38947793595323299</v>
      </c>
      <c r="Y14" s="14">
        <v>0.24239998838687801</v>
      </c>
      <c r="Z14" s="14">
        <v>0.54995857294015205</v>
      </c>
      <c r="AA14" s="14">
        <v>0.50509771149055804</v>
      </c>
      <c r="AB14" s="14">
        <v>0.362029042029684</v>
      </c>
      <c r="AC14" s="14">
        <v>0.34503427062847702</v>
      </c>
      <c r="AD14" s="14">
        <v>0.24024289878716401</v>
      </c>
      <c r="AE14" s="14"/>
      <c r="AF14" s="14">
        <v>0.41174083639769499</v>
      </c>
      <c r="AG14" s="14">
        <v>0.37281210044757102</v>
      </c>
      <c r="AH14" s="14">
        <v>0.358293855616035</v>
      </c>
      <c r="AI14" s="14"/>
      <c r="AJ14" s="14">
        <v>0.39770840153906201</v>
      </c>
      <c r="AK14" s="14">
        <v>0.40297245016593702</v>
      </c>
      <c r="AL14" s="14">
        <v>0.28260956153953498</v>
      </c>
      <c r="AM14" s="14"/>
      <c r="AN14" s="14">
        <v>0.39856926882379701</v>
      </c>
      <c r="AO14" s="14">
        <v>0.39942852865522699</v>
      </c>
      <c r="AP14" s="14">
        <v>0.360086050371281</v>
      </c>
      <c r="AQ14" s="14">
        <v>0.36577226948688302</v>
      </c>
      <c r="AR14" s="14">
        <v>0.34738182967498299</v>
      </c>
    </row>
    <row r="15" spans="2:44">
      <c r="B15" s="15" t="s">
        <v>307</v>
      </c>
      <c r="C15" s="14">
        <v>0.225448561615674</v>
      </c>
      <c r="D15" s="14">
        <v>0.21519764966958099</v>
      </c>
      <c r="E15" s="14">
        <v>0.23359443639209301</v>
      </c>
      <c r="F15" s="14"/>
      <c r="G15" s="14">
        <v>0.40102171956209398</v>
      </c>
      <c r="H15" s="14">
        <v>0.23807015318972499</v>
      </c>
      <c r="I15" s="14">
        <v>0.295982605885588</v>
      </c>
      <c r="J15" s="14">
        <v>0.15729137461204901</v>
      </c>
      <c r="K15" s="14">
        <v>0.18059784934213699</v>
      </c>
      <c r="L15" s="14">
        <v>0.17121306471016801</v>
      </c>
      <c r="M15" s="14"/>
      <c r="N15" s="14">
        <v>0.24621213554270699</v>
      </c>
      <c r="O15" s="14">
        <v>0.25998086756278599</v>
      </c>
      <c r="P15" s="14">
        <v>0.14579352956132499</v>
      </c>
      <c r="Q15" s="14">
        <v>0.22241301848262399</v>
      </c>
      <c r="R15" s="14"/>
      <c r="S15" s="14">
        <v>0.217781972049782</v>
      </c>
      <c r="T15" s="14">
        <v>0.27781158048947302</v>
      </c>
      <c r="U15" s="14">
        <v>0.327636536340982</v>
      </c>
      <c r="V15" s="14">
        <v>0.147368095328656</v>
      </c>
      <c r="W15" s="14">
        <v>0.31406268936884701</v>
      </c>
      <c r="X15" s="14">
        <v>0.271373961473377</v>
      </c>
      <c r="Y15" s="14">
        <v>0.17324590189547401</v>
      </c>
      <c r="Z15" s="14">
        <v>0.18640854334385901</v>
      </c>
      <c r="AA15" s="14">
        <v>0.204773501609289</v>
      </c>
      <c r="AB15" s="14">
        <v>0.19154699015306101</v>
      </c>
      <c r="AC15" s="14">
        <v>0.14876760068815301</v>
      </c>
      <c r="AD15" s="14">
        <v>0.175454291473501</v>
      </c>
      <c r="AE15" s="14"/>
      <c r="AF15" s="14">
        <v>0.17237536061823799</v>
      </c>
      <c r="AG15" s="14">
        <v>0.23241348175541801</v>
      </c>
      <c r="AH15" s="14">
        <v>0.24820144602585401</v>
      </c>
      <c r="AI15" s="14"/>
      <c r="AJ15" s="14">
        <v>0.20229838764733801</v>
      </c>
      <c r="AK15" s="14">
        <v>0.24265373731193099</v>
      </c>
      <c r="AL15" s="14">
        <v>0.23770802001462801</v>
      </c>
      <c r="AM15" s="14"/>
      <c r="AN15" s="14">
        <v>0.20348477869679699</v>
      </c>
      <c r="AO15" s="14">
        <v>0.22081268626589401</v>
      </c>
      <c r="AP15" s="14">
        <v>0.26088684515201699</v>
      </c>
      <c r="AQ15" s="14">
        <v>0.26646055059218698</v>
      </c>
      <c r="AR15" s="14">
        <v>0.29729294671769901</v>
      </c>
    </row>
    <row r="16" spans="2:44">
      <c r="B16" s="15" t="s">
        <v>306</v>
      </c>
      <c r="C16" s="14">
        <v>0.187662564134006</v>
      </c>
      <c r="D16" s="14">
        <v>0.21757164579385899</v>
      </c>
      <c r="E16" s="14">
        <v>0.15691231766376201</v>
      </c>
      <c r="F16" s="14"/>
      <c r="G16" s="14">
        <v>0.26054454856393799</v>
      </c>
      <c r="H16" s="14">
        <v>0.19437452509169201</v>
      </c>
      <c r="I16" s="14">
        <v>0.27899709908676501</v>
      </c>
      <c r="J16" s="14">
        <v>0.18984967103271</v>
      </c>
      <c r="K16" s="14">
        <v>0.15927421745595</v>
      </c>
      <c r="L16" s="14">
        <v>0.127808695178174</v>
      </c>
      <c r="M16" s="14"/>
      <c r="N16" s="14">
        <v>0.20618621727130099</v>
      </c>
      <c r="O16" s="14">
        <v>0.16649009696448</v>
      </c>
      <c r="P16" s="14">
        <v>0.17344833733238099</v>
      </c>
      <c r="Q16" s="14">
        <v>0.187602236978339</v>
      </c>
      <c r="R16" s="14"/>
      <c r="S16" s="14">
        <v>0.28231498163194702</v>
      </c>
      <c r="T16" s="14">
        <v>0.17457693995103299</v>
      </c>
      <c r="U16" s="14">
        <v>0.17454523360320201</v>
      </c>
      <c r="V16" s="14">
        <v>0.12336276700576899</v>
      </c>
      <c r="W16" s="14">
        <v>0.22956600360485199</v>
      </c>
      <c r="X16" s="14">
        <v>0.175987472120684</v>
      </c>
      <c r="Y16" s="14">
        <v>0.14344610930407101</v>
      </c>
      <c r="Z16" s="14">
        <v>0.26120941032948303</v>
      </c>
      <c r="AA16" s="14">
        <v>0.233839019785579</v>
      </c>
      <c r="AB16" s="14">
        <v>0.114978166732981</v>
      </c>
      <c r="AC16" s="14">
        <v>9.9851431232832799E-2</v>
      </c>
      <c r="AD16" s="14">
        <v>0.22210006307121399</v>
      </c>
      <c r="AE16" s="14"/>
      <c r="AF16" s="14">
        <v>0.15403840945246</v>
      </c>
      <c r="AG16" s="14">
        <v>0.19535799982719601</v>
      </c>
      <c r="AH16" s="14">
        <v>0.221514478353245</v>
      </c>
      <c r="AI16" s="14"/>
      <c r="AJ16" s="14">
        <v>0.191409127152362</v>
      </c>
      <c r="AK16" s="14">
        <v>0.21891435617749599</v>
      </c>
      <c r="AL16" s="14">
        <v>0.11437394778280401</v>
      </c>
      <c r="AM16" s="14"/>
      <c r="AN16" s="14">
        <v>0.20388915375553901</v>
      </c>
      <c r="AO16" s="14">
        <v>0.20359613732492299</v>
      </c>
      <c r="AP16" s="14">
        <v>0.159716137196208</v>
      </c>
      <c r="AQ16" s="14">
        <v>0.25173741125804799</v>
      </c>
      <c r="AR16" s="14">
        <v>0.27115701348058502</v>
      </c>
    </row>
    <row r="17" spans="2:44" ht="29.1">
      <c r="B17" s="15" t="s">
        <v>308</v>
      </c>
      <c r="C17" s="14">
        <v>0.10282629235902301</v>
      </c>
      <c r="D17" s="14">
        <v>0.11415056915603</v>
      </c>
      <c r="E17" s="14">
        <v>9.14189807808925E-2</v>
      </c>
      <c r="F17" s="14"/>
      <c r="G17" s="14">
        <v>0.14698708232596</v>
      </c>
      <c r="H17" s="14">
        <v>8.1217895260978196E-2</v>
      </c>
      <c r="I17" s="14">
        <v>0.16595959317223899</v>
      </c>
      <c r="J17" s="14">
        <v>0.11586049454291</v>
      </c>
      <c r="K17" s="14">
        <v>7.7208733157060602E-2</v>
      </c>
      <c r="L17" s="14">
        <v>7.0906915150443298E-2</v>
      </c>
      <c r="M17" s="14"/>
      <c r="N17" s="14">
        <v>0.11665476608832499</v>
      </c>
      <c r="O17" s="14">
        <v>9.6588174665422397E-2</v>
      </c>
      <c r="P17" s="14">
        <v>0.110777125653478</v>
      </c>
      <c r="Q17" s="14">
        <v>8.2814962730267005E-2</v>
      </c>
      <c r="R17" s="14"/>
      <c r="S17" s="14">
        <v>0.13468583710300899</v>
      </c>
      <c r="T17" s="14">
        <v>9.7981000037315205E-2</v>
      </c>
      <c r="U17" s="14">
        <v>4.9735190435091899E-2</v>
      </c>
      <c r="V17" s="14">
        <v>9.5718763039803506E-2</v>
      </c>
      <c r="W17" s="14">
        <v>9.5359802211788594E-2</v>
      </c>
      <c r="X17" s="14">
        <v>0.15154833253369801</v>
      </c>
      <c r="Y17" s="14">
        <v>2.7827422359164501E-2</v>
      </c>
      <c r="Z17" s="14">
        <v>0.13000167794543699</v>
      </c>
      <c r="AA17" s="14">
        <v>0.11684291142462</v>
      </c>
      <c r="AB17" s="14">
        <v>9.5850537284548398E-2</v>
      </c>
      <c r="AC17" s="14">
        <v>0.15933572652297701</v>
      </c>
      <c r="AD17" s="14">
        <v>4.3518042506103201E-2</v>
      </c>
      <c r="AE17" s="14"/>
      <c r="AF17" s="14">
        <v>9.1583724156139606E-2</v>
      </c>
      <c r="AG17" s="14">
        <v>0.121312444057753</v>
      </c>
      <c r="AH17" s="14">
        <v>6.1753062442210599E-2</v>
      </c>
      <c r="AI17" s="14"/>
      <c r="AJ17" s="14">
        <v>9.4317428188053207E-2</v>
      </c>
      <c r="AK17" s="14">
        <v>0.125660341670638</v>
      </c>
      <c r="AL17" s="14">
        <v>0.11674396871654701</v>
      </c>
      <c r="AM17" s="14"/>
      <c r="AN17" s="14">
        <v>8.30924560638715E-2</v>
      </c>
      <c r="AO17" s="14">
        <v>0.123558830592471</v>
      </c>
      <c r="AP17" s="14">
        <v>0.10244158883959301</v>
      </c>
      <c r="AQ17" s="14">
        <v>0.12462346537553901</v>
      </c>
      <c r="AR17" s="14">
        <v>0.26973641055006897</v>
      </c>
    </row>
    <row r="18" spans="2:44">
      <c r="B18" s="15" t="s">
        <v>129</v>
      </c>
      <c r="C18" s="23">
        <v>3.11489810212618E-3</v>
      </c>
      <c r="D18" s="23">
        <v>2.0611137417412698E-3</v>
      </c>
      <c r="E18" s="23">
        <v>4.27039869864098E-3</v>
      </c>
      <c r="F18" s="23"/>
      <c r="G18" s="23">
        <v>0</v>
      </c>
      <c r="H18" s="23">
        <v>0</v>
      </c>
      <c r="I18" s="23">
        <v>7.6112231504155102E-3</v>
      </c>
      <c r="J18" s="23">
        <v>0</v>
      </c>
      <c r="K18" s="23">
        <v>0</v>
      </c>
      <c r="L18" s="23">
        <v>7.06606609171085E-3</v>
      </c>
      <c r="M18" s="23"/>
      <c r="N18" s="23">
        <v>3.6623876158841401E-3</v>
      </c>
      <c r="O18" s="23">
        <v>0</v>
      </c>
      <c r="P18" s="23">
        <v>0</v>
      </c>
      <c r="Q18" s="23">
        <v>8.7132982810739796E-3</v>
      </c>
      <c r="R18" s="23"/>
      <c r="S18" s="23">
        <v>0</v>
      </c>
      <c r="T18" s="23">
        <v>0</v>
      </c>
      <c r="U18" s="23">
        <v>0</v>
      </c>
      <c r="V18" s="23">
        <v>1.1928141036530599E-2</v>
      </c>
      <c r="W18" s="23">
        <v>0</v>
      </c>
      <c r="X18" s="23">
        <v>0</v>
      </c>
      <c r="Y18" s="23">
        <v>0</v>
      </c>
      <c r="Z18" s="23">
        <v>0</v>
      </c>
      <c r="AA18" s="23">
        <v>1.1017683056262001E-2</v>
      </c>
      <c r="AB18" s="23">
        <v>0</v>
      </c>
      <c r="AC18" s="23">
        <v>1.6967330238160699E-2</v>
      </c>
      <c r="AD18" s="23">
        <v>0</v>
      </c>
      <c r="AE18" s="23"/>
      <c r="AF18" s="23">
        <v>2.29666324406909E-3</v>
      </c>
      <c r="AG18" s="23">
        <v>5.4019764769338303E-3</v>
      </c>
      <c r="AH18" s="23">
        <v>0</v>
      </c>
      <c r="AI18" s="23"/>
      <c r="AJ18" s="23">
        <v>0</v>
      </c>
      <c r="AK18" s="23">
        <v>5.4631277046959803E-3</v>
      </c>
      <c r="AL18" s="23">
        <v>0</v>
      </c>
      <c r="AM18" s="23"/>
      <c r="AN18" s="23">
        <v>7.9914720848626199E-3</v>
      </c>
      <c r="AO18" s="23">
        <v>0</v>
      </c>
      <c r="AP18" s="23">
        <v>0</v>
      </c>
      <c r="AQ18" s="23">
        <v>1.1276737929347301E-2</v>
      </c>
      <c r="AR18" s="23">
        <v>0</v>
      </c>
    </row>
    <row r="19" spans="2:44">
      <c r="B19" s="16" t="s">
        <v>44</v>
      </c>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B2:AR1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57.95">
      <c r="B9" s="15" t="s">
        <v>327</v>
      </c>
      <c r="C9" s="14">
        <v>7.1312478107393995E-2</v>
      </c>
      <c r="D9" s="14">
        <v>9.3854622871742399E-2</v>
      </c>
      <c r="E9" s="14">
        <v>4.9728846765328003E-2</v>
      </c>
      <c r="F9" s="14"/>
      <c r="G9" s="14">
        <v>7.6722885295825202E-2</v>
      </c>
      <c r="H9" s="14">
        <v>8.8775774915985997E-2</v>
      </c>
      <c r="I9" s="14">
        <v>6.3436297523633001E-2</v>
      </c>
      <c r="J9" s="14">
        <v>6.0607447864395599E-2</v>
      </c>
      <c r="K9" s="14">
        <v>6.5556713344967502E-2</v>
      </c>
      <c r="L9" s="14">
        <v>7.2405229786587699E-2</v>
      </c>
      <c r="M9" s="14"/>
      <c r="N9" s="14">
        <v>7.7685741533649294E-2</v>
      </c>
      <c r="O9" s="14">
        <v>6.5795946591523005E-2</v>
      </c>
      <c r="P9" s="14">
        <v>7.0567328222486694E-2</v>
      </c>
      <c r="Q9" s="14">
        <v>7.2168616868103302E-2</v>
      </c>
      <c r="R9" s="14"/>
      <c r="S9" s="14">
        <v>9.1594902090994496E-2</v>
      </c>
      <c r="T9" s="14">
        <v>4.7016049245928802E-2</v>
      </c>
      <c r="U9" s="14">
        <v>5.8731666406475098E-2</v>
      </c>
      <c r="V9" s="14">
        <v>6.1667883551184702E-2</v>
      </c>
      <c r="W9" s="14">
        <v>5.6273561845068203E-2</v>
      </c>
      <c r="X9" s="14">
        <v>8.8303530870599306E-2</v>
      </c>
      <c r="Y9" s="14">
        <v>6.9010549844871802E-2</v>
      </c>
      <c r="Z9" s="14">
        <v>0.101245688855128</v>
      </c>
      <c r="AA9" s="14">
        <v>7.7428029375601504E-2</v>
      </c>
      <c r="AB9" s="14">
        <v>5.7186878657254601E-2</v>
      </c>
      <c r="AC9" s="14">
        <v>9.8635960361476996E-2</v>
      </c>
      <c r="AD9" s="14">
        <v>6.9232200245207806E-2</v>
      </c>
      <c r="AE9" s="14"/>
      <c r="AF9" s="14">
        <v>8.3071106478394593E-2</v>
      </c>
      <c r="AG9" s="14">
        <v>6.5753068376468299E-2</v>
      </c>
      <c r="AH9" s="14">
        <v>7.25628171136877E-2</v>
      </c>
      <c r="AI9" s="14"/>
      <c r="AJ9" s="14">
        <v>8.1982760426457302E-2</v>
      </c>
      <c r="AK9" s="14">
        <v>8.2015331784494397E-2</v>
      </c>
      <c r="AL9" s="14">
        <v>7.15156299832823E-2</v>
      </c>
      <c r="AM9" s="14"/>
      <c r="AN9" s="14">
        <v>5.9364967096277102E-2</v>
      </c>
      <c r="AO9" s="14">
        <v>6.0828831551600501E-2</v>
      </c>
      <c r="AP9" s="14">
        <v>6.7224983080498402E-2</v>
      </c>
      <c r="AQ9" s="14">
        <v>9.1218317025186901E-2</v>
      </c>
      <c r="AR9" s="14">
        <v>0.18085353122863601</v>
      </c>
    </row>
    <row r="10" spans="2:44" ht="43.5">
      <c r="B10" s="15" t="s">
        <v>189</v>
      </c>
      <c r="C10" s="14">
        <v>0.48505952262392998</v>
      </c>
      <c r="D10" s="14">
        <v>0.51842025599390396</v>
      </c>
      <c r="E10" s="14">
        <v>0.45287613029261398</v>
      </c>
      <c r="F10" s="14"/>
      <c r="G10" s="14">
        <v>0.373959761770153</v>
      </c>
      <c r="H10" s="14">
        <v>0.42525180121626699</v>
      </c>
      <c r="I10" s="14">
        <v>0.45332337446451398</v>
      </c>
      <c r="J10" s="14">
        <v>0.47185562820612098</v>
      </c>
      <c r="K10" s="14">
        <v>0.53735263447479298</v>
      </c>
      <c r="L10" s="14">
        <v>0.60962141485823595</v>
      </c>
      <c r="M10" s="14"/>
      <c r="N10" s="14">
        <v>0.57283984286459</v>
      </c>
      <c r="O10" s="14">
        <v>0.48129088078689403</v>
      </c>
      <c r="P10" s="14">
        <v>0.44262090735706</v>
      </c>
      <c r="Q10" s="14">
        <v>0.42664692528320902</v>
      </c>
      <c r="R10" s="14"/>
      <c r="S10" s="14">
        <v>0.47613898853280601</v>
      </c>
      <c r="T10" s="14">
        <v>0.53476304898668203</v>
      </c>
      <c r="U10" s="14">
        <v>0.48224009286578201</v>
      </c>
      <c r="V10" s="14">
        <v>0.54705737261076304</v>
      </c>
      <c r="W10" s="14">
        <v>0.50603549829629801</v>
      </c>
      <c r="X10" s="14">
        <v>0.45778988685703298</v>
      </c>
      <c r="Y10" s="14">
        <v>0.46849558803691499</v>
      </c>
      <c r="Z10" s="14">
        <v>0.51703112242151394</v>
      </c>
      <c r="AA10" s="14">
        <v>0.42404986436078002</v>
      </c>
      <c r="AB10" s="14">
        <v>0.48775934798563397</v>
      </c>
      <c r="AC10" s="14">
        <v>0.46136795557931598</v>
      </c>
      <c r="AD10" s="14">
        <v>0.42196970684464202</v>
      </c>
      <c r="AE10" s="14"/>
      <c r="AF10" s="14">
        <v>0.47688522908832098</v>
      </c>
      <c r="AG10" s="14">
        <v>0.53576195961185902</v>
      </c>
      <c r="AH10" s="14">
        <v>0.42677641338199301</v>
      </c>
      <c r="AI10" s="14"/>
      <c r="AJ10" s="14">
        <v>0.55649080850566002</v>
      </c>
      <c r="AK10" s="14">
        <v>0.487044340369789</v>
      </c>
      <c r="AL10" s="14">
        <v>0.52799422451410805</v>
      </c>
      <c r="AM10" s="14"/>
      <c r="AN10" s="14">
        <v>0.44176865998262699</v>
      </c>
      <c r="AO10" s="14">
        <v>0.45454496674068501</v>
      </c>
      <c r="AP10" s="14">
        <v>0.53443876340780905</v>
      </c>
      <c r="AQ10" s="14">
        <v>0.54007707822406004</v>
      </c>
      <c r="AR10" s="14">
        <v>0.55761364320379103</v>
      </c>
    </row>
    <row r="11" spans="2:44" ht="57.95">
      <c r="B11" s="15" t="s">
        <v>190</v>
      </c>
      <c r="C11" s="14">
        <v>0.33700806709644199</v>
      </c>
      <c r="D11" s="14">
        <v>0.29352191763845598</v>
      </c>
      <c r="E11" s="14">
        <v>0.37901378397233298</v>
      </c>
      <c r="F11" s="14"/>
      <c r="G11" s="14">
        <v>0.38174757208037002</v>
      </c>
      <c r="H11" s="14">
        <v>0.35878126336844202</v>
      </c>
      <c r="I11" s="14">
        <v>0.36354565299355601</v>
      </c>
      <c r="J11" s="14">
        <v>0.36536505113560103</v>
      </c>
      <c r="K11" s="14">
        <v>0.30443026444084897</v>
      </c>
      <c r="L11" s="14">
        <v>0.26658684565718199</v>
      </c>
      <c r="M11" s="14"/>
      <c r="N11" s="14">
        <v>0.27431535606437002</v>
      </c>
      <c r="O11" s="14">
        <v>0.35053912639732399</v>
      </c>
      <c r="P11" s="14">
        <v>0.37316147334379901</v>
      </c>
      <c r="Q11" s="14">
        <v>0.36238145907296698</v>
      </c>
      <c r="R11" s="14"/>
      <c r="S11" s="14">
        <v>0.33415664029429698</v>
      </c>
      <c r="T11" s="14">
        <v>0.32272642543312202</v>
      </c>
      <c r="U11" s="14">
        <v>0.32969411077106098</v>
      </c>
      <c r="V11" s="14">
        <v>0.308088248392966</v>
      </c>
      <c r="W11" s="14">
        <v>0.340275626346354</v>
      </c>
      <c r="X11" s="14">
        <v>0.34172269576977599</v>
      </c>
      <c r="Y11" s="14">
        <v>0.365818303416999</v>
      </c>
      <c r="Z11" s="14">
        <v>0.28879725999414901</v>
      </c>
      <c r="AA11" s="14">
        <v>0.35714656977369003</v>
      </c>
      <c r="AB11" s="14">
        <v>0.35379103061971101</v>
      </c>
      <c r="AC11" s="14">
        <v>0.32735573899428899</v>
      </c>
      <c r="AD11" s="14">
        <v>0.37624321194951299</v>
      </c>
      <c r="AE11" s="14"/>
      <c r="AF11" s="14">
        <v>0.33911345028032502</v>
      </c>
      <c r="AG11" s="14">
        <v>0.313450834452003</v>
      </c>
      <c r="AH11" s="14">
        <v>0.370946615005455</v>
      </c>
      <c r="AI11" s="14"/>
      <c r="AJ11" s="14">
        <v>0.30104894078711297</v>
      </c>
      <c r="AK11" s="14">
        <v>0.339337675641051</v>
      </c>
      <c r="AL11" s="14">
        <v>0.29238425712122401</v>
      </c>
      <c r="AM11" s="14"/>
      <c r="AN11" s="14">
        <v>0.35623056239911299</v>
      </c>
      <c r="AO11" s="14">
        <v>0.36531358564707</v>
      </c>
      <c r="AP11" s="14">
        <v>0.315729205596814</v>
      </c>
      <c r="AQ11" s="14">
        <v>0.27244361536239903</v>
      </c>
      <c r="AR11" s="14">
        <v>0.17333182156673699</v>
      </c>
    </row>
    <row r="12" spans="2:44" ht="29.1">
      <c r="B12" s="15" t="s">
        <v>191</v>
      </c>
      <c r="C12" s="14">
        <v>3.6667565737571003E-2</v>
      </c>
      <c r="D12" s="14">
        <v>3.3526746292948099E-2</v>
      </c>
      <c r="E12" s="14">
        <v>3.9948290081985902E-2</v>
      </c>
      <c r="F12" s="14"/>
      <c r="G12" s="14">
        <v>6.6017859660220807E-2</v>
      </c>
      <c r="H12" s="14">
        <v>3.9801884055937403E-2</v>
      </c>
      <c r="I12" s="14">
        <v>4.5517062965835298E-2</v>
      </c>
      <c r="J12" s="14">
        <v>3.7044287633580898E-2</v>
      </c>
      <c r="K12" s="14">
        <v>2.4300715688104501E-2</v>
      </c>
      <c r="L12" s="14">
        <v>1.5258073205811899E-2</v>
      </c>
      <c r="M12" s="14"/>
      <c r="N12" s="14">
        <v>3.7612153760226398E-2</v>
      </c>
      <c r="O12" s="14">
        <v>4.1353745194109899E-2</v>
      </c>
      <c r="P12" s="14">
        <v>3.54370568178086E-2</v>
      </c>
      <c r="Q12" s="14">
        <v>3.1551576437802598E-2</v>
      </c>
      <c r="R12" s="14"/>
      <c r="S12" s="14">
        <v>4.0782044836504397E-2</v>
      </c>
      <c r="T12" s="14">
        <v>3.7362199039975799E-2</v>
      </c>
      <c r="U12" s="14">
        <v>3.5079911950928598E-2</v>
      </c>
      <c r="V12" s="14">
        <v>2.1417279838843398E-2</v>
      </c>
      <c r="W12" s="14">
        <v>4.2435529432367801E-2</v>
      </c>
      <c r="X12" s="14">
        <v>3.4827917116961801E-2</v>
      </c>
      <c r="Y12" s="14">
        <v>3.6168328620428701E-2</v>
      </c>
      <c r="Z12" s="14">
        <v>1.9568045050934402E-2</v>
      </c>
      <c r="AA12" s="14">
        <v>4.97793210130478E-2</v>
      </c>
      <c r="AB12" s="14">
        <v>4.0062070458971498E-2</v>
      </c>
      <c r="AC12" s="14">
        <v>3.2414742358559102E-2</v>
      </c>
      <c r="AD12" s="14">
        <v>2.94242825446582E-2</v>
      </c>
      <c r="AE12" s="14"/>
      <c r="AF12" s="14">
        <v>3.2561304484416E-2</v>
      </c>
      <c r="AG12" s="14">
        <v>3.7952170959527798E-2</v>
      </c>
      <c r="AH12" s="14">
        <v>2.9437626406563E-2</v>
      </c>
      <c r="AI12" s="14"/>
      <c r="AJ12" s="14">
        <v>2.23188437130812E-2</v>
      </c>
      <c r="AK12" s="14">
        <v>4.6574123554730701E-2</v>
      </c>
      <c r="AL12" s="14">
        <v>4.9920608225721301E-2</v>
      </c>
      <c r="AM12" s="14"/>
      <c r="AN12" s="14">
        <v>3.5207680337163601E-2</v>
      </c>
      <c r="AO12" s="14">
        <v>3.8710414282731302E-2</v>
      </c>
      <c r="AP12" s="14">
        <v>3.4089960495650197E-2</v>
      </c>
      <c r="AQ12" s="14">
        <v>4.5027381818373097E-2</v>
      </c>
      <c r="AR12" s="14">
        <v>7.2142267151176095E-2</v>
      </c>
    </row>
    <row r="13" spans="2:44" ht="29.1">
      <c r="B13" s="15" t="s">
        <v>192</v>
      </c>
      <c r="C13" s="14">
        <v>1.7035165294117902E-2</v>
      </c>
      <c r="D13" s="14">
        <v>1.8446387317552802E-2</v>
      </c>
      <c r="E13" s="14">
        <v>1.5757710980022498E-2</v>
      </c>
      <c r="F13" s="14"/>
      <c r="G13" s="14">
        <v>2.5020424027438901E-2</v>
      </c>
      <c r="H13" s="14">
        <v>2.5602626279704801E-2</v>
      </c>
      <c r="I13" s="14">
        <v>1.8856904155977499E-2</v>
      </c>
      <c r="J13" s="14">
        <v>1.86834147326876E-2</v>
      </c>
      <c r="K13" s="14">
        <v>1.1227487227224799E-2</v>
      </c>
      <c r="L13" s="14">
        <v>5.7841889854707796E-3</v>
      </c>
      <c r="M13" s="14"/>
      <c r="N13" s="14">
        <v>1.28043713962833E-2</v>
      </c>
      <c r="O13" s="14">
        <v>1.19510343595687E-2</v>
      </c>
      <c r="P13" s="14">
        <v>2.5200724292368099E-2</v>
      </c>
      <c r="Q13" s="14">
        <v>2.0024490348905799E-2</v>
      </c>
      <c r="R13" s="14"/>
      <c r="S13" s="14">
        <v>2.1178248352463E-2</v>
      </c>
      <c r="T13" s="14">
        <v>1.8328405965568399E-2</v>
      </c>
      <c r="U13" s="14">
        <v>1.77832026825595E-2</v>
      </c>
      <c r="V13" s="14">
        <v>1.7136264970157598E-2</v>
      </c>
      <c r="W13" s="14">
        <v>1.7018753547525599E-2</v>
      </c>
      <c r="X13" s="14">
        <v>8.1975859829523795E-3</v>
      </c>
      <c r="Y13" s="14">
        <v>2.0050193882557799E-2</v>
      </c>
      <c r="Z13" s="14">
        <v>1.6548361652922099E-2</v>
      </c>
      <c r="AA13" s="14">
        <v>1.6676919725544598E-2</v>
      </c>
      <c r="AB13" s="14">
        <v>1.6893142973342001E-2</v>
      </c>
      <c r="AC13" s="14">
        <v>1.5831491910419899E-2</v>
      </c>
      <c r="AD13" s="14">
        <v>1.27248060490523E-2</v>
      </c>
      <c r="AE13" s="14"/>
      <c r="AF13" s="14">
        <v>2.1140191938160201E-2</v>
      </c>
      <c r="AG13" s="14">
        <v>6.7208939457606498E-3</v>
      </c>
      <c r="AH13" s="14">
        <v>2.72469390101681E-2</v>
      </c>
      <c r="AI13" s="14"/>
      <c r="AJ13" s="14">
        <v>9.1263312185618194E-3</v>
      </c>
      <c r="AK13" s="14">
        <v>1.06543391596785E-2</v>
      </c>
      <c r="AL13" s="14">
        <v>1.2426245023772001E-2</v>
      </c>
      <c r="AM13" s="14"/>
      <c r="AN13" s="14">
        <v>2.7950133437503102E-2</v>
      </c>
      <c r="AO13" s="14">
        <v>1.8480028030928599E-2</v>
      </c>
      <c r="AP13" s="14">
        <v>1.5336268891655101E-2</v>
      </c>
      <c r="AQ13" s="14">
        <v>7.1594589141049398E-3</v>
      </c>
      <c r="AR13" s="14">
        <v>0</v>
      </c>
    </row>
    <row r="14" spans="2:44">
      <c r="B14" s="15" t="s">
        <v>129</v>
      </c>
      <c r="C14" s="23">
        <v>5.2917201140544302E-2</v>
      </c>
      <c r="D14" s="23">
        <v>4.22300698853963E-2</v>
      </c>
      <c r="E14" s="23">
        <v>6.26752379077163E-2</v>
      </c>
      <c r="F14" s="23"/>
      <c r="G14" s="23">
        <v>7.6531497165992196E-2</v>
      </c>
      <c r="H14" s="23">
        <v>6.1786650163662298E-2</v>
      </c>
      <c r="I14" s="23">
        <v>5.5320707896483898E-2</v>
      </c>
      <c r="J14" s="23">
        <v>4.6444170427614201E-2</v>
      </c>
      <c r="K14" s="23">
        <v>5.7132184824061197E-2</v>
      </c>
      <c r="L14" s="23">
        <v>3.0344247506711799E-2</v>
      </c>
      <c r="M14" s="23"/>
      <c r="N14" s="23">
        <v>2.4742534380881E-2</v>
      </c>
      <c r="O14" s="23">
        <v>4.9069266670580002E-2</v>
      </c>
      <c r="P14" s="23">
        <v>5.3012509966477203E-2</v>
      </c>
      <c r="Q14" s="23">
        <v>8.7226931989012796E-2</v>
      </c>
      <c r="R14" s="23"/>
      <c r="S14" s="23">
        <v>3.6149175892935002E-2</v>
      </c>
      <c r="T14" s="23">
        <v>3.9803871328723303E-2</v>
      </c>
      <c r="U14" s="23">
        <v>7.6471015323194294E-2</v>
      </c>
      <c r="V14" s="23">
        <v>4.4632950636085598E-2</v>
      </c>
      <c r="W14" s="23">
        <v>3.7961030532386898E-2</v>
      </c>
      <c r="X14" s="23">
        <v>6.9158383402677603E-2</v>
      </c>
      <c r="Y14" s="23">
        <v>4.0457036198227297E-2</v>
      </c>
      <c r="Z14" s="23">
        <v>5.6809522025353297E-2</v>
      </c>
      <c r="AA14" s="23">
        <v>7.4919295751335893E-2</v>
      </c>
      <c r="AB14" s="23">
        <v>4.4307529305086503E-2</v>
      </c>
      <c r="AC14" s="23">
        <v>6.4394110795939194E-2</v>
      </c>
      <c r="AD14" s="23">
        <v>9.0405792366926599E-2</v>
      </c>
      <c r="AE14" s="23"/>
      <c r="AF14" s="23">
        <v>4.7228717730382501E-2</v>
      </c>
      <c r="AG14" s="23">
        <v>4.0361072654380797E-2</v>
      </c>
      <c r="AH14" s="23">
        <v>7.3029589082132904E-2</v>
      </c>
      <c r="AI14" s="23"/>
      <c r="AJ14" s="23">
        <v>2.9032315349126699E-2</v>
      </c>
      <c r="AK14" s="23">
        <v>3.4374189490256099E-2</v>
      </c>
      <c r="AL14" s="23">
        <v>4.5759035131892299E-2</v>
      </c>
      <c r="AM14" s="23"/>
      <c r="AN14" s="23">
        <v>7.9477996747315802E-2</v>
      </c>
      <c r="AO14" s="23">
        <v>6.2122173746984498E-2</v>
      </c>
      <c r="AP14" s="23">
        <v>3.3180818527572799E-2</v>
      </c>
      <c r="AQ14" s="23">
        <v>4.4074148655875597E-2</v>
      </c>
      <c r="AR14" s="23">
        <v>1.60587368496595E-2</v>
      </c>
    </row>
    <row r="15" spans="2:44">
      <c r="B15" s="16"/>
    </row>
    <row r="16" spans="2:44">
      <c r="B16" t="s">
        <v>481</v>
      </c>
    </row>
    <row r="17" spans="2:2">
      <c r="B17" t="s">
        <v>482</v>
      </c>
    </row>
    <row r="19" spans="2:2">
      <c r="B1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328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329</v>
      </c>
      <c r="C9" s="14">
        <v>0.23664891599967799</v>
      </c>
      <c r="D9" s="14">
        <v>0.30898410206152899</v>
      </c>
      <c r="E9" s="14">
        <v>0.166064752649945</v>
      </c>
      <c r="F9" s="14"/>
      <c r="G9" s="14">
        <v>0.20373826879530199</v>
      </c>
      <c r="H9" s="14">
        <v>0.20473567188955</v>
      </c>
      <c r="I9" s="14">
        <v>0.217750256027713</v>
      </c>
      <c r="J9" s="14">
        <v>0.19257866251772099</v>
      </c>
      <c r="K9" s="14">
        <v>0.23761838074862501</v>
      </c>
      <c r="L9" s="14">
        <v>0.33516430134616998</v>
      </c>
      <c r="M9" s="14"/>
      <c r="N9" s="14">
        <v>0.32376819098971699</v>
      </c>
      <c r="O9" s="14">
        <v>0.227646610516789</v>
      </c>
      <c r="P9" s="14">
        <v>0.219558918361793</v>
      </c>
      <c r="Q9" s="14">
        <v>0.166388209388599</v>
      </c>
      <c r="R9" s="14"/>
      <c r="S9" s="14">
        <v>0.27946741520184598</v>
      </c>
      <c r="T9" s="14">
        <v>0.25525240426323698</v>
      </c>
      <c r="U9" s="14">
        <v>0.23688623930691899</v>
      </c>
      <c r="V9" s="14">
        <v>0.24936987856696999</v>
      </c>
      <c r="W9" s="14">
        <v>0.20879425660460199</v>
      </c>
      <c r="X9" s="14">
        <v>0.195237210846261</v>
      </c>
      <c r="Y9" s="14">
        <v>0.22061273139711601</v>
      </c>
      <c r="Z9" s="14">
        <v>0.20204954790539001</v>
      </c>
      <c r="AA9" s="14">
        <v>0.21044313624244201</v>
      </c>
      <c r="AB9" s="14">
        <v>0.23734535515496799</v>
      </c>
      <c r="AC9" s="14">
        <v>0.30214103388411501</v>
      </c>
      <c r="AD9" s="14">
        <v>0.18015191988283</v>
      </c>
      <c r="AE9" s="14"/>
      <c r="AF9" s="14">
        <v>0.22277657619741101</v>
      </c>
      <c r="AG9" s="14">
        <v>0.27918163681284902</v>
      </c>
      <c r="AH9" s="14">
        <v>0.192094692081278</v>
      </c>
      <c r="AI9" s="14"/>
      <c r="AJ9" s="14">
        <v>0.24599577365280101</v>
      </c>
      <c r="AK9" s="14">
        <v>0.25267743794139402</v>
      </c>
      <c r="AL9" s="14">
        <v>0.289102656074403</v>
      </c>
      <c r="AM9" s="14"/>
      <c r="AN9" s="14">
        <v>0.169940536957081</v>
      </c>
      <c r="AO9" s="14">
        <v>0.21555242506931499</v>
      </c>
      <c r="AP9" s="14">
        <v>0.27103524249611399</v>
      </c>
      <c r="AQ9" s="14">
        <v>0.30620895477821303</v>
      </c>
      <c r="AR9" s="14">
        <v>0.457153575682266</v>
      </c>
    </row>
    <row r="10" spans="2:44" ht="57.95">
      <c r="B10" s="15" t="s">
        <v>195</v>
      </c>
      <c r="C10" s="14">
        <v>0.49730302784142899</v>
      </c>
      <c r="D10" s="14">
        <v>0.48049843413877302</v>
      </c>
      <c r="E10" s="14">
        <v>0.51259555811409097</v>
      </c>
      <c r="F10" s="14"/>
      <c r="G10" s="14">
        <v>0.47876022417659198</v>
      </c>
      <c r="H10" s="14">
        <v>0.526242468935473</v>
      </c>
      <c r="I10" s="14">
        <v>0.48310916027427198</v>
      </c>
      <c r="J10" s="14">
        <v>0.51287170804772098</v>
      </c>
      <c r="K10" s="14">
        <v>0.4981148019069</v>
      </c>
      <c r="L10" s="14">
        <v>0.48449348616057097</v>
      </c>
      <c r="M10" s="14"/>
      <c r="N10" s="14">
        <v>0.48144246727432199</v>
      </c>
      <c r="O10" s="14">
        <v>0.50822844774933995</v>
      </c>
      <c r="P10" s="14">
        <v>0.52008456549265103</v>
      </c>
      <c r="Q10" s="14">
        <v>0.48148193639910303</v>
      </c>
      <c r="R10" s="14"/>
      <c r="S10" s="14">
        <v>0.47168185213163799</v>
      </c>
      <c r="T10" s="14">
        <v>0.50731941769245703</v>
      </c>
      <c r="U10" s="14">
        <v>0.50019809816517202</v>
      </c>
      <c r="V10" s="14">
        <v>0.51283067998368403</v>
      </c>
      <c r="W10" s="14">
        <v>0.51489386032407003</v>
      </c>
      <c r="X10" s="14">
        <v>0.50897490519813304</v>
      </c>
      <c r="Y10" s="14">
        <v>0.50328990508195603</v>
      </c>
      <c r="Z10" s="14">
        <v>0.54576957181357399</v>
      </c>
      <c r="AA10" s="14">
        <v>0.48385840386916401</v>
      </c>
      <c r="AB10" s="14">
        <v>0.50314125815099697</v>
      </c>
      <c r="AC10" s="14">
        <v>0.43855304121540201</v>
      </c>
      <c r="AD10" s="14">
        <v>0.49223524419230502</v>
      </c>
      <c r="AE10" s="14"/>
      <c r="AF10" s="14">
        <v>0.52590368920366704</v>
      </c>
      <c r="AG10" s="14">
        <v>0.49706744496452698</v>
      </c>
      <c r="AH10" s="14">
        <v>0.45040878830567699</v>
      </c>
      <c r="AI10" s="14"/>
      <c r="AJ10" s="14">
        <v>0.58351685960467603</v>
      </c>
      <c r="AK10" s="14">
        <v>0.49650562028133899</v>
      </c>
      <c r="AL10" s="14">
        <v>0.50732080880859198</v>
      </c>
      <c r="AM10" s="14"/>
      <c r="AN10" s="14">
        <v>0.509859907722647</v>
      </c>
      <c r="AO10" s="14">
        <v>0.50578700764710405</v>
      </c>
      <c r="AP10" s="14">
        <v>0.49796950600193202</v>
      </c>
      <c r="AQ10" s="14">
        <v>0.48480376251745499</v>
      </c>
      <c r="AR10" s="14">
        <v>0.369005410222635</v>
      </c>
    </row>
    <row r="11" spans="2:44" ht="43.5">
      <c r="B11" s="15" t="s">
        <v>330</v>
      </c>
      <c r="C11" s="14">
        <v>0.12979636039714201</v>
      </c>
      <c r="D11" s="14">
        <v>0.11347876686422401</v>
      </c>
      <c r="E11" s="14">
        <v>0.146484615267584</v>
      </c>
      <c r="F11" s="14"/>
      <c r="G11" s="14">
        <v>0.163330838908259</v>
      </c>
      <c r="H11" s="14">
        <v>0.16608504507595301</v>
      </c>
      <c r="I11" s="14">
        <v>0.143606561333643</v>
      </c>
      <c r="J11" s="14">
        <v>0.14000838126919901</v>
      </c>
      <c r="K11" s="14">
        <v>0.125341053209758</v>
      </c>
      <c r="L11" s="14">
        <v>6.1243604270222601E-2</v>
      </c>
      <c r="M11" s="14"/>
      <c r="N11" s="14">
        <v>8.5438476845179107E-2</v>
      </c>
      <c r="O11" s="14">
        <v>0.12766598363934101</v>
      </c>
      <c r="P11" s="14">
        <v>0.143339572455735</v>
      </c>
      <c r="Q11" s="14">
        <v>0.17045137919330799</v>
      </c>
      <c r="R11" s="14"/>
      <c r="S11" s="14">
        <v>0.14865368243301599</v>
      </c>
      <c r="T11" s="14">
        <v>0.12597976767917499</v>
      </c>
      <c r="U11" s="14">
        <v>0.12265798389369501</v>
      </c>
      <c r="V11" s="14">
        <v>9.7315570177681804E-2</v>
      </c>
      <c r="W11" s="14">
        <v>0.13444505572100701</v>
      </c>
      <c r="X11" s="14">
        <v>0.13327388241912499</v>
      </c>
      <c r="Y11" s="14">
        <v>0.163589503549318</v>
      </c>
      <c r="Z11" s="14">
        <v>8.0872723269430097E-2</v>
      </c>
      <c r="AA11" s="14">
        <v>0.14509220394318301</v>
      </c>
      <c r="AB11" s="14">
        <v>0.121852612515956</v>
      </c>
      <c r="AC11" s="14">
        <v>0.101693738760816</v>
      </c>
      <c r="AD11" s="14">
        <v>0.14349205539068799</v>
      </c>
      <c r="AE11" s="14"/>
      <c r="AF11" s="14">
        <v>0.12807287226283001</v>
      </c>
      <c r="AG11" s="14">
        <v>0.10058579596699301</v>
      </c>
      <c r="AH11" s="14">
        <v>0.18028184736637501</v>
      </c>
      <c r="AI11" s="14"/>
      <c r="AJ11" s="14">
        <v>8.4826094686300896E-2</v>
      </c>
      <c r="AK11" s="14">
        <v>0.14226275867647301</v>
      </c>
      <c r="AL11" s="14">
        <v>9.3554692555573596E-2</v>
      </c>
      <c r="AM11" s="14"/>
      <c r="AN11" s="14">
        <v>0.157873587182459</v>
      </c>
      <c r="AO11" s="14">
        <v>0.14117037386079101</v>
      </c>
      <c r="AP11" s="14">
        <v>0.10800647303397599</v>
      </c>
      <c r="AQ11" s="14">
        <v>0.101158345718618</v>
      </c>
      <c r="AR11" s="14">
        <v>9.2333004245441205E-2</v>
      </c>
    </row>
    <row r="12" spans="2:44">
      <c r="B12" s="15" t="s">
        <v>129</v>
      </c>
      <c r="C12" s="23">
        <v>0.136251695761751</v>
      </c>
      <c r="D12" s="23">
        <v>9.7038696935473304E-2</v>
      </c>
      <c r="E12" s="23">
        <v>0.17485507396837999</v>
      </c>
      <c r="F12" s="23"/>
      <c r="G12" s="23">
        <v>0.154170668119847</v>
      </c>
      <c r="H12" s="23">
        <v>0.102936814099024</v>
      </c>
      <c r="I12" s="23">
        <v>0.155534022364372</v>
      </c>
      <c r="J12" s="23">
        <v>0.154541248165359</v>
      </c>
      <c r="K12" s="23">
        <v>0.13892576413471699</v>
      </c>
      <c r="L12" s="23">
        <v>0.119098608223037</v>
      </c>
      <c r="M12" s="23"/>
      <c r="N12" s="23">
        <v>0.10935086489078299</v>
      </c>
      <c r="O12" s="23">
        <v>0.13645895809452999</v>
      </c>
      <c r="P12" s="23">
        <v>0.117016943689822</v>
      </c>
      <c r="Q12" s="23">
        <v>0.18167847501898901</v>
      </c>
      <c r="R12" s="23"/>
      <c r="S12" s="23">
        <v>0.10019705023350001</v>
      </c>
      <c r="T12" s="23">
        <v>0.11144841036513101</v>
      </c>
      <c r="U12" s="23">
        <v>0.14025767863421401</v>
      </c>
      <c r="V12" s="23">
        <v>0.14048387127166501</v>
      </c>
      <c r="W12" s="23">
        <v>0.141866827350321</v>
      </c>
      <c r="X12" s="23">
        <v>0.16251400153647999</v>
      </c>
      <c r="Y12" s="23">
        <v>0.112507859971609</v>
      </c>
      <c r="Z12" s="23">
        <v>0.17130815701160601</v>
      </c>
      <c r="AA12" s="23">
        <v>0.160606255945211</v>
      </c>
      <c r="AB12" s="23">
        <v>0.13766077417807901</v>
      </c>
      <c r="AC12" s="23">
        <v>0.15761218613966699</v>
      </c>
      <c r="AD12" s="23">
        <v>0.18412078053417799</v>
      </c>
      <c r="AE12" s="23"/>
      <c r="AF12" s="23">
        <v>0.123246862336092</v>
      </c>
      <c r="AG12" s="23">
        <v>0.12316512225563001</v>
      </c>
      <c r="AH12" s="23">
        <v>0.17721467224667001</v>
      </c>
      <c r="AI12" s="23"/>
      <c r="AJ12" s="23">
        <v>8.5661272056222093E-2</v>
      </c>
      <c r="AK12" s="23">
        <v>0.108554183100794</v>
      </c>
      <c r="AL12" s="23">
        <v>0.11002184256143099</v>
      </c>
      <c r="AM12" s="23"/>
      <c r="AN12" s="23">
        <v>0.162325968137813</v>
      </c>
      <c r="AO12" s="23">
        <v>0.13749019342279101</v>
      </c>
      <c r="AP12" s="23">
        <v>0.122988778467978</v>
      </c>
      <c r="AQ12" s="23">
        <v>0.107828936985714</v>
      </c>
      <c r="AR12" s="23">
        <v>8.1508009849657198E-2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98</v>
      </c>
      <c r="C9" s="14">
        <v>0.25043396621124098</v>
      </c>
      <c r="D9" s="14">
        <v>0.26821726317711198</v>
      </c>
      <c r="E9" s="14">
        <v>0.23336848684661499</v>
      </c>
      <c r="F9" s="14"/>
      <c r="G9" s="14">
        <v>0.24783968747385501</v>
      </c>
      <c r="H9" s="14">
        <v>0.26176927844283698</v>
      </c>
      <c r="I9" s="14">
        <v>0.26436629171612602</v>
      </c>
      <c r="J9" s="14">
        <v>0.20949074933527101</v>
      </c>
      <c r="K9" s="14">
        <v>0.284291359638707</v>
      </c>
      <c r="L9" s="14">
        <v>0.238004431561811</v>
      </c>
      <c r="M9" s="14"/>
      <c r="N9" s="14">
        <v>0.280901315332516</v>
      </c>
      <c r="O9" s="14">
        <v>0.24413724998464501</v>
      </c>
      <c r="P9" s="14">
        <v>0.22837522100454799</v>
      </c>
      <c r="Q9" s="14">
        <v>0.244536841967465</v>
      </c>
      <c r="R9" s="14"/>
      <c r="S9" s="14">
        <v>0.250815720348254</v>
      </c>
      <c r="T9" s="14">
        <v>0.22329239998914999</v>
      </c>
      <c r="U9" s="14">
        <v>0.23418689948211099</v>
      </c>
      <c r="V9" s="14">
        <v>0.30308453094362903</v>
      </c>
      <c r="W9" s="14">
        <v>0.23039813393238101</v>
      </c>
      <c r="X9" s="14">
        <v>0.23522697261582401</v>
      </c>
      <c r="Y9" s="14">
        <v>0.21606853223924199</v>
      </c>
      <c r="Z9" s="14">
        <v>0.24994326356417201</v>
      </c>
      <c r="AA9" s="14">
        <v>0.23504823868098901</v>
      </c>
      <c r="AB9" s="14">
        <v>0.24304236019023501</v>
      </c>
      <c r="AC9" s="14">
        <v>0.37556744383130197</v>
      </c>
      <c r="AD9" s="14">
        <v>0.31573374298514001</v>
      </c>
      <c r="AE9" s="14"/>
      <c r="AF9" s="14">
        <v>0.24004965221264801</v>
      </c>
      <c r="AG9" s="14">
        <v>0.28095538775551798</v>
      </c>
      <c r="AH9" s="14">
        <v>0.22379039908446</v>
      </c>
      <c r="AI9" s="14"/>
      <c r="AJ9" s="14">
        <v>0.22010646259487801</v>
      </c>
      <c r="AK9" s="14">
        <v>0.30344829456474498</v>
      </c>
      <c r="AL9" s="14">
        <v>0.323013667494367</v>
      </c>
      <c r="AM9" s="14"/>
      <c r="AN9" s="14">
        <v>0.22622412165529401</v>
      </c>
      <c r="AO9" s="14">
        <v>0.22630330645309499</v>
      </c>
      <c r="AP9" s="14">
        <v>0.26775365613948299</v>
      </c>
      <c r="AQ9" s="14">
        <v>0.31044850185927197</v>
      </c>
      <c r="AR9" s="14">
        <v>0.41216355081720102</v>
      </c>
    </row>
    <row r="10" spans="2:44">
      <c r="B10" s="15" t="s">
        <v>99</v>
      </c>
      <c r="C10" s="14">
        <v>0.51629565979407199</v>
      </c>
      <c r="D10" s="14">
        <v>0.52128663383574902</v>
      </c>
      <c r="E10" s="14">
        <v>0.51479001821693005</v>
      </c>
      <c r="F10" s="14"/>
      <c r="G10" s="14">
        <v>0.46548216376886298</v>
      </c>
      <c r="H10" s="14">
        <v>0.48238256695923898</v>
      </c>
      <c r="I10" s="14">
        <v>0.51522360890666696</v>
      </c>
      <c r="J10" s="14">
        <v>0.59859026012942096</v>
      </c>
      <c r="K10" s="14">
        <v>0.443583436686318</v>
      </c>
      <c r="L10" s="14">
        <v>0.57007985525448002</v>
      </c>
      <c r="M10" s="14"/>
      <c r="N10" s="14">
        <v>0.56392601294881795</v>
      </c>
      <c r="O10" s="14">
        <v>0.52654460241904499</v>
      </c>
      <c r="P10" s="14">
        <v>0.52377883679298298</v>
      </c>
      <c r="Q10" s="14">
        <v>0.44942629195293499</v>
      </c>
      <c r="R10" s="14"/>
      <c r="S10" s="14">
        <v>0.559117432079691</v>
      </c>
      <c r="T10" s="14">
        <v>0.51557315416573102</v>
      </c>
      <c r="U10" s="14">
        <v>0.55585080983275603</v>
      </c>
      <c r="V10" s="14">
        <v>0.47125918316971699</v>
      </c>
      <c r="W10" s="14">
        <v>0.52401959763453898</v>
      </c>
      <c r="X10" s="14">
        <v>0.54876784127301803</v>
      </c>
      <c r="Y10" s="14">
        <v>0.63113562874203999</v>
      </c>
      <c r="Z10" s="14">
        <v>0.55476518553519405</v>
      </c>
      <c r="AA10" s="14">
        <v>0.43747651134090798</v>
      </c>
      <c r="AB10" s="14">
        <v>0.48180255621414703</v>
      </c>
      <c r="AC10" s="14">
        <v>0.45432450597288698</v>
      </c>
      <c r="AD10" s="14">
        <v>0.442847818860932</v>
      </c>
      <c r="AE10" s="14"/>
      <c r="AF10" s="14">
        <v>0.53671469104025804</v>
      </c>
      <c r="AG10" s="14">
        <v>0.51695656324595896</v>
      </c>
      <c r="AH10" s="14">
        <v>0.46550108636248</v>
      </c>
      <c r="AI10" s="14"/>
      <c r="AJ10" s="14">
        <v>0.60241966858127705</v>
      </c>
      <c r="AK10" s="14">
        <v>0.47434913697412801</v>
      </c>
      <c r="AL10" s="14">
        <v>0.52675563869669095</v>
      </c>
      <c r="AM10" s="14"/>
      <c r="AN10" s="14">
        <v>0.49145724398617502</v>
      </c>
      <c r="AO10" s="14">
        <v>0.54871350429835997</v>
      </c>
      <c r="AP10" s="14">
        <v>0.53790012180857805</v>
      </c>
      <c r="AQ10" s="14">
        <v>0.49253501834513103</v>
      </c>
      <c r="AR10" s="14">
        <v>0.25099166070475198</v>
      </c>
    </row>
    <row r="11" spans="2:44">
      <c r="B11" s="15" t="s">
        <v>100</v>
      </c>
      <c r="C11" s="14">
        <v>0.16582676578078001</v>
      </c>
      <c r="D11" s="14">
        <v>0.15066649393433301</v>
      </c>
      <c r="E11" s="14">
        <v>0.17813918398411499</v>
      </c>
      <c r="F11" s="14"/>
      <c r="G11" s="14">
        <v>0.21385427852597599</v>
      </c>
      <c r="H11" s="14">
        <v>0.15364119978256999</v>
      </c>
      <c r="I11" s="14">
        <v>0.177127869949603</v>
      </c>
      <c r="J11" s="14">
        <v>0.12106354145942499</v>
      </c>
      <c r="K11" s="14">
        <v>0.19505831968470599</v>
      </c>
      <c r="L11" s="14">
        <v>0.14905558292578999</v>
      </c>
      <c r="M11" s="14"/>
      <c r="N11" s="14">
        <v>0.103563769682742</v>
      </c>
      <c r="O11" s="14">
        <v>0.162031617082598</v>
      </c>
      <c r="P11" s="14">
        <v>0.18761676073351299</v>
      </c>
      <c r="Q11" s="14">
        <v>0.216153390899369</v>
      </c>
      <c r="R11" s="14"/>
      <c r="S11" s="14">
        <v>0.12623027486243499</v>
      </c>
      <c r="T11" s="14">
        <v>0.19439046504146301</v>
      </c>
      <c r="U11" s="14">
        <v>0.134750641559606</v>
      </c>
      <c r="V11" s="14">
        <v>0.168861222275968</v>
      </c>
      <c r="W11" s="14">
        <v>0.13829767629190701</v>
      </c>
      <c r="X11" s="14">
        <v>0.16900296816199101</v>
      </c>
      <c r="Y11" s="14">
        <v>7.2581703712485193E-2</v>
      </c>
      <c r="Z11" s="14">
        <v>0.158790218244097</v>
      </c>
      <c r="AA11" s="14">
        <v>0.23453955360074299</v>
      </c>
      <c r="AB11" s="14">
        <v>0.22116381629085</v>
      </c>
      <c r="AC11" s="14">
        <v>0.122340322140537</v>
      </c>
      <c r="AD11" s="14">
        <v>0.18690782389663299</v>
      </c>
      <c r="AE11" s="14"/>
      <c r="AF11" s="14">
        <v>0.17104170638148899</v>
      </c>
      <c r="AG11" s="14">
        <v>0.126005754973182</v>
      </c>
      <c r="AH11" s="14">
        <v>0.24190219080515199</v>
      </c>
      <c r="AI11" s="14"/>
      <c r="AJ11" s="14">
        <v>0.14749621222703399</v>
      </c>
      <c r="AK11" s="14">
        <v>0.14292159840876301</v>
      </c>
      <c r="AL11" s="14">
        <v>8.8372328379231702E-2</v>
      </c>
      <c r="AM11" s="14"/>
      <c r="AN11" s="14">
        <v>0.209007552619907</v>
      </c>
      <c r="AO11" s="14">
        <v>0.16089243700530301</v>
      </c>
      <c r="AP11" s="14">
        <v>0.136566840550017</v>
      </c>
      <c r="AQ11" s="14">
        <v>0.134581792144219</v>
      </c>
      <c r="AR11" s="14">
        <v>0.30027535222204899</v>
      </c>
    </row>
    <row r="12" spans="2:44">
      <c r="B12" s="15" t="s">
        <v>101</v>
      </c>
      <c r="C12" s="14">
        <v>3.31105888911278E-2</v>
      </c>
      <c r="D12" s="14">
        <v>2.7094629490538698E-2</v>
      </c>
      <c r="E12" s="14">
        <v>3.8980853961246703E-2</v>
      </c>
      <c r="F12" s="14"/>
      <c r="G12" s="14">
        <v>3.5287793273436403E-2</v>
      </c>
      <c r="H12" s="14">
        <v>6.4657363318572594E-2</v>
      </c>
      <c r="I12" s="14">
        <v>1.9271223852955401E-2</v>
      </c>
      <c r="J12" s="14">
        <v>2.7586404849259401E-2</v>
      </c>
      <c r="K12" s="14">
        <v>2.5823996636611099E-2</v>
      </c>
      <c r="L12" s="14">
        <v>2.5080978844160599E-2</v>
      </c>
      <c r="M12" s="14"/>
      <c r="N12" s="14">
        <v>3.6702643258752797E-2</v>
      </c>
      <c r="O12" s="14">
        <v>3.9406440510638199E-2</v>
      </c>
      <c r="P12" s="14">
        <v>2.2218918008596399E-2</v>
      </c>
      <c r="Q12" s="14">
        <v>3.2395761934891201E-2</v>
      </c>
      <c r="R12" s="14"/>
      <c r="S12" s="14">
        <v>4.5443861058739501E-2</v>
      </c>
      <c r="T12" s="14">
        <v>2.8873460654944502E-2</v>
      </c>
      <c r="U12" s="14">
        <v>1.7070858292238499E-2</v>
      </c>
      <c r="V12" s="14">
        <v>2.8051236334563801E-2</v>
      </c>
      <c r="W12" s="14">
        <v>3.86583885631928E-2</v>
      </c>
      <c r="X12" s="14">
        <v>2.4765766513950099E-2</v>
      </c>
      <c r="Y12" s="14">
        <v>5.9955910869547199E-2</v>
      </c>
      <c r="Z12" s="14">
        <v>3.6501332656536399E-2</v>
      </c>
      <c r="AA12" s="14">
        <v>3.1117354136491401E-2</v>
      </c>
      <c r="AB12" s="14">
        <v>2.1190807912897999E-2</v>
      </c>
      <c r="AC12" s="14">
        <v>4.7767728055274197E-2</v>
      </c>
      <c r="AD12" s="14">
        <v>2.74863821615417E-2</v>
      </c>
      <c r="AE12" s="14"/>
      <c r="AF12" s="14">
        <v>2.4813674309765402E-2</v>
      </c>
      <c r="AG12" s="14">
        <v>3.6813248487818598E-2</v>
      </c>
      <c r="AH12" s="14">
        <v>4.6238412506604702E-2</v>
      </c>
      <c r="AI12" s="14"/>
      <c r="AJ12" s="14">
        <v>1.1693025494667201E-2</v>
      </c>
      <c r="AK12" s="14">
        <v>4.4855992421547003E-2</v>
      </c>
      <c r="AL12" s="14">
        <v>3.6789020657319198E-2</v>
      </c>
      <c r="AM12" s="14"/>
      <c r="AN12" s="14">
        <v>2.1080788012005001E-2</v>
      </c>
      <c r="AO12" s="14">
        <v>3.31933207752792E-2</v>
      </c>
      <c r="AP12" s="14">
        <v>3.3189213149021797E-2</v>
      </c>
      <c r="AQ12" s="14">
        <v>4.1916142850556497E-2</v>
      </c>
      <c r="AR12" s="14">
        <v>0</v>
      </c>
    </row>
    <row r="13" spans="2:44">
      <c r="B13" s="15" t="s">
        <v>102</v>
      </c>
      <c r="C13" s="14">
        <v>1.1194455302996301E-2</v>
      </c>
      <c r="D13" s="14">
        <v>1.5091669536460999E-2</v>
      </c>
      <c r="E13" s="14">
        <v>7.6720535282615099E-3</v>
      </c>
      <c r="F13" s="14"/>
      <c r="G13" s="14">
        <v>6.0978677842825103E-3</v>
      </c>
      <c r="H13" s="14">
        <v>1.7645884432464901E-2</v>
      </c>
      <c r="I13" s="14">
        <v>1.2418362311057101E-2</v>
      </c>
      <c r="J13" s="14">
        <v>1.36216086504775E-2</v>
      </c>
      <c r="K13" s="14">
        <v>1.8976630169050799E-2</v>
      </c>
      <c r="L13" s="14">
        <v>0</v>
      </c>
      <c r="M13" s="14"/>
      <c r="N13" s="14">
        <v>7.1276693200436102E-3</v>
      </c>
      <c r="O13" s="14">
        <v>8.7783782660916104E-3</v>
      </c>
      <c r="P13" s="14">
        <v>7.8693449736831605E-3</v>
      </c>
      <c r="Q13" s="14">
        <v>2.0391100516062501E-2</v>
      </c>
      <c r="R13" s="14"/>
      <c r="S13" s="14">
        <v>0</v>
      </c>
      <c r="T13" s="14">
        <v>1.43054366221566E-2</v>
      </c>
      <c r="U13" s="14">
        <v>2.30549597656509E-2</v>
      </c>
      <c r="V13" s="14">
        <v>2.8743827276122399E-2</v>
      </c>
      <c r="W13" s="14">
        <v>2.9120080675316299E-2</v>
      </c>
      <c r="X13" s="14">
        <v>7.5767327251939701E-3</v>
      </c>
      <c r="Y13" s="14">
        <v>8.1560026870543603E-3</v>
      </c>
      <c r="Z13" s="14">
        <v>0</v>
      </c>
      <c r="AA13" s="14">
        <v>1.24541549371649E-2</v>
      </c>
      <c r="AB13" s="14">
        <v>0</v>
      </c>
      <c r="AC13" s="14">
        <v>0</v>
      </c>
      <c r="AD13" s="14">
        <v>0</v>
      </c>
      <c r="AE13" s="14"/>
      <c r="AF13" s="14">
        <v>1.54941841748429E-2</v>
      </c>
      <c r="AG13" s="14">
        <v>9.9256609584005302E-3</v>
      </c>
      <c r="AH13" s="14">
        <v>0</v>
      </c>
      <c r="AI13" s="14"/>
      <c r="AJ13" s="14">
        <v>2.7614843217122998E-3</v>
      </c>
      <c r="AK13" s="14">
        <v>1.43513888306675E-2</v>
      </c>
      <c r="AL13" s="14">
        <v>0</v>
      </c>
      <c r="AM13" s="14"/>
      <c r="AN13" s="14">
        <v>1.8229389103577302E-2</v>
      </c>
      <c r="AO13" s="14">
        <v>9.6037673890231896E-3</v>
      </c>
      <c r="AP13" s="14">
        <v>8.91823917811683E-3</v>
      </c>
      <c r="AQ13" s="14">
        <v>1.0321777459468899E-2</v>
      </c>
      <c r="AR13" s="14">
        <v>3.6569436255997498E-2</v>
      </c>
    </row>
    <row r="14" spans="2:44">
      <c r="B14" s="15" t="s">
        <v>129</v>
      </c>
      <c r="C14" s="14">
        <v>2.31385640197826E-2</v>
      </c>
      <c r="D14" s="14">
        <v>1.7643310025806599E-2</v>
      </c>
      <c r="E14" s="14">
        <v>2.70494034628323E-2</v>
      </c>
      <c r="F14" s="14"/>
      <c r="G14" s="14">
        <v>3.1438209173586702E-2</v>
      </c>
      <c r="H14" s="14">
        <v>1.9903707064316701E-2</v>
      </c>
      <c r="I14" s="14">
        <v>1.1592643263591801E-2</v>
      </c>
      <c r="J14" s="14">
        <v>2.9647435576147199E-2</v>
      </c>
      <c r="K14" s="14">
        <v>3.2266257184607003E-2</v>
      </c>
      <c r="L14" s="14">
        <v>1.7779151413758999E-2</v>
      </c>
      <c r="M14" s="14"/>
      <c r="N14" s="14">
        <v>7.77858945712704E-3</v>
      </c>
      <c r="O14" s="14">
        <v>1.9101711736981799E-2</v>
      </c>
      <c r="P14" s="14">
        <v>3.01409184866764E-2</v>
      </c>
      <c r="Q14" s="14">
        <v>3.7096612729277799E-2</v>
      </c>
      <c r="R14" s="14"/>
      <c r="S14" s="14">
        <v>1.8392711650880401E-2</v>
      </c>
      <c r="T14" s="14">
        <v>2.3565083526555002E-2</v>
      </c>
      <c r="U14" s="14">
        <v>3.5085831067638101E-2</v>
      </c>
      <c r="V14" s="14">
        <v>0</v>
      </c>
      <c r="W14" s="14">
        <v>3.9506122902663698E-2</v>
      </c>
      <c r="X14" s="14">
        <v>1.4659718710022401E-2</v>
      </c>
      <c r="Y14" s="14">
        <v>1.2102221749630399E-2</v>
      </c>
      <c r="Z14" s="14">
        <v>0</v>
      </c>
      <c r="AA14" s="14">
        <v>4.9364187303703302E-2</v>
      </c>
      <c r="AB14" s="14">
        <v>3.2800459391869499E-2</v>
      </c>
      <c r="AC14" s="14">
        <v>0</v>
      </c>
      <c r="AD14" s="14">
        <v>2.70242320957528E-2</v>
      </c>
      <c r="AE14" s="14"/>
      <c r="AF14" s="14">
        <v>1.1886091880996499E-2</v>
      </c>
      <c r="AG14" s="14">
        <v>2.9343384579121699E-2</v>
      </c>
      <c r="AH14" s="14">
        <v>2.25679112413028E-2</v>
      </c>
      <c r="AI14" s="14"/>
      <c r="AJ14" s="14">
        <v>1.55231467804308E-2</v>
      </c>
      <c r="AK14" s="14">
        <v>2.0073588800148701E-2</v>
      </c>
      <c r="AL14" s="14">
        <v>2.50693447723917E-2</v>
      </c>
      <c r="AM14" s="14"/>
      <c r="AN14" s="14">
        <v>3.4000904623041901E-2</v>
      </c>
      <c r="AO14" s="14">
        <v>2.1293664078940101E-2</v>
      </c>
      <c r="AP14" s="14">
        <v>1.5671929174783099E-2</v>
      </c>
      <c r="AQ14" s="14">
        <v>1.0196767341352799E-2</v>
      </c>
      <c r="AR14" s="14">
        <v>0</v>
      </c>
    </row>
    <row r="15" spans="2:44">
      <c r="B15" s="15" t="s">
        <v>104</v>
      </c>
      <c r="C15" s="18">
        <v>0.76672962600531303</v>
      </c>
      <c r="D15" s="18">
        <v>0.78950389701286094</v>
      </c>
      <c r="E15" s="18">
        <v>0.74815850506354498</v>
      </c>
      <c r="F15" s="18"/>
      <c r="G15" s="18">
        <v>0.71332185124271796</v>
      </c>
      <c r="H15" s="18">
        <v>0.74415184540207602</v>
      </c>
      <c r="I15" s="18">
        <v>0.77958990062279299</v>
      </c>
      <c r="J15" s="18">
        <v>0.80808100946469097</v>
      </c>
      <c r="K15" s="18">
        <v>0.72787479632502505</v>
      </c>
      <c r="L15" s="18">
        <v>0.80808428681629096</v>
      </c>
      <c r="M15" s="18"/>
      <c r="N15" s="18">
        <v>0.844827328281334</v>
      </c>
      <c r="O15" s="18">
        <v>0.77068185240369003</v>
      </c>
      <c r="P15" s="18">
        <v>0.75215405779753097</v>
      </c>
      <c r="Q15" s="18">
        <v>0.69396313392039999</v>
      </c>
      <c r="R15" s="18"/>
      <c r="S15" s="18">
        <v>0.80993315242794495</v>
      </c>
      <c r="T15" s="18">
        <v>0.73886555415488098</v>
      </c>
      <c r="U15" s="18">
        <v>0.79003770931486705</v>
      </c>
      <c r="V15" s="18">
        <v>0.77434371411334602</v>
      </c>
      <c r="W15" s="18">
        <v>0.75441773156692005</v>
      </c>
      <c r="X15" s="18">
        <v>0.78399481388884296</v>
      </c>
      <c r="Y15" s="18">
        <v>0.84720416098128304</v>
      </c>
      <c r="Z15" s="18">
        <v>0.80470844909936601</v>
      </c>
      <c r="AA15" s="18">
        <v>0.67252475002189704</v>
      </c>
      <c r="AB15" s="18">
        <v>0.72484491640438198</v>
      </c>
      <c r="AC15" s="18">
        <v>0.82989194980418901</v>
      </c>
      <c r="AD15" s="18">
        <v>0.75858156184607295</v>
      </c>
      <c r="AE15" s="18"/>
      <c r="AF15" s="18">
        <v>0.776764343252906</v>
      </c>
      <c r="AG15" s="18">
        <v>0.79791195100147705</v>
      </c>
      <c r="AH15" s="18">
        <v>0.68929148544693997</v>
      </c>
      <c r="AI15" s="18"/>
      <c r="AJ15" s="18">
        <v>0.82252613117615603</v>
      </c>
      <c r="AK15" s="18">
        <v>0.77779743153887404</v>
      </c>
      <c r="AL15" s="18">
        <v>0.84976930619105695</v>
      </c>
      <c r="AM15" s="18"/>
      <c r="AN15" s="18">
        <v>0.71768136564146801</v>
      </c>
      <c r="AO15" s="18">
        <v>0.77501681075145501</v>
      </c>
      <c r="AP15" s="18">
        <v>0.80565377794806103</v>
      </c>
      <c r="AQ15" s="18">
        <v>0.802983520204403</v>
      </c>
      <c r="AR15" s="18">
        <v>0.663155211521953</v>
      </c>
    </row>
    <row r="16" spans="2:44">
      <c r="B16" s="15" t="s">
        <v>105</v>
      </c>
      <c r="C16" s="18">
        <v>4.43050441941241E-2</v>
      </c>
      <c r="D16" s="18">
        <v>4.2186299026999698E-2</v>
      </c>
      <c r="E16" s="18">
        <v>4.6652907489508302E-2</v>
      </c>
      <c r="F16" s="18"/>
      <c r="G16" s="18">
        <v>4.1385661057718903E-2</v>
      </c>
      <c r="H16" s="18">
        <v>8.2303247751037506E-2</v>
      </c>
      <c r="I16" s="18">
        <v>3.1689586164012497E-2</v>
      </c>
      <c r="J16" s="18">
        <v>4.1208013499736802E-2</v>
      </c>
      <c r="K16" s="18">
        <v>4.4800626805661901E-2</v>
      </c>
      <c r="L16" s="18">
        <v>2.5080978844160599E-2</v>
      </c>
      <c r="M16" s="18"/>
      <c r="N16" s="18">
        <v>4.3830312578796403E-2</v>
      </c>
      <c r="O16" s="18">
        <v>4.81848187767299E-2</v>
      </c>
      <c r="P16" s="18">
        <v>3.0088262982279599E-2</v>
      </c>
      <c r="Q16" s="18">
        <v>5.2786862450953702E-2</v>
      </c>
      <c r="R16" s="18"/>
      <c r="S16" s="18">
        <v>4.5443861058739501E-2</v>
      </c>
      <c r="T16" s="18">
        <v>4.3178897277101003E-2</v>
      </c>
      <c r="U16" s="18">
        <v>4.0125818057889402E-2</v>
      </c>
      <c r="V16" s="18">
        <v>5.6795063610686203E-2</v>
      </c>
      <c r="W16" s="18">
        <v>6.7778469238509095E-2</v>
      </c>
      <c r="X16" s="18">
        <v>3.2342499239144097E-2</v>
      </c>
      <c r="Y16" s="18">
        <v>6.8111913556601594E-2</v>
      </c>
      <c r="Z16" s="18">
        <v>3.6501332656536399E-2</v>
      </c>
      <c r="AA16" s="18">
        <v>4.3571509073656298E-2</v>
      </c>
      <c r="AB16" s="18">
        <v>2.1190807912897999E-2</v>
      </c>
      <c r="AC16" s="18">
        <v>4.7767728055274197E-2</v>
      </c>
      <c r="AD16" s="18">
        <v>2.74863821615417E-2</v>
      </c>
      <c r="AE16" s="18"/>
      <c r="AF16" s="18">
        <v>4.03078584846083E-2</v>
      </c>
      <c r="AG16" s="18">
        <v>4.6738909446219098E-2</v>
      </c>
      <c r="AH16" s="18">
        <v>4.6238412506604702E-2</v>
      </c>
      <c r="AI16" s="18"/>
      <c r="AJ16" s="18">
        <v>1.44545098163795E-2</v>
      </c>
      <c r="AK16" s="18">
        <v>5.9207381252214503E-2</v>
      </c>
      <c r="AL16" s="18">
        <v>3.6789020657319198E-2</v>
      </c>
      <c r="AM16" s="18"/>
      <c r="AN16" s="18">
        <v>3.9310177115582302E-2</v>
      </c>
      <c r="AO16" s="18">
        <v>4.2797088164302402E-2</v>
      </c>
      <c r="AP16" s="18">
        <v>4.2107452327138702E-2</v>
      </c>
      <c r="AQ16" s="18">
        <v>5.2237920310025401E-2</v>
      </c>
      <c r="AR16" s="18">
        <v>3.6569436255997498E-2</v>
      </c>
    </row>
    <row r="17" spans="2:44">
      <c r="B17" s="15" t="s">
        <v>106</v>
      </c>
      <c r="C17" s="19">
        <v>0.72242458181118896</v>
      </c>
      <c r="D17" s="19">
        <v>0.74731759798586095</v>
      </c>
      <c r="E17" s="19">
        <v>0.70150559757403697</v>
      </c>
      <c r="F17" s="19"/>
      <c r="G17" s="19">
        <v>0.67193619018499895</v>
      </c>
      <c r="H17" s="19">
        <v>0.66184859765103798</v>
      </c>
      <c r="I17" s="19">
        <v>0.74790031445878002</v>
      </c>
      <c r="J17" s="19">
        <v>0.76687299596495495</v>
      </c>
      <c r="K17" s="19">
        <v>0.68307416951936295</v>
      </c>
      <c r="L17" s="19">
        <v>0.78300330797213002</v>
      </c>
      <c r="M17" s="19"/>
      <c r="N17" s="19">
        <v>0.80099701570253801</v>
      </c>
      <c r="O17" s="19">
        <v>0.72249703362696105</v>
      </c>
      <c r="P17" s="19">
        <v>0.72206579481525102</v>
      </c>
      <c r="Q17" s="19">
        <v>0.641176271469446</v>
      </c>
      <c r="R17" s="19"/>
      <c r="S17" s="19">
        <v>0.76448929136920596</v>
      </c>
      <c r="T17" s="19">
        <v>0.69568665687777997</v>
      </c>
      <c r="U17" s="19">
        <v>0.74991189125697799</v>
      </c>
      <c r="V17" s="19">
        <v>0.71754865050265904</v>
      </c>
      <c r="W17" s="19">
        <v>0.68663926232841099</v>
      </c>
      <c r="X17" s="19">
        <v>0.75165231464969795</v>
      </c>
      <c r="Y17" s="19">
        <v>0.77909224742468097</v>
      </c>
      <c r="Z17" s="19">
        <v>0.76820711644283002</v>
      </c>
      <c r="AA17" s="19">
        <v>0.62895324094824101</v>
      </c>
      <c r="AB17" s="19">
        <v>0.70365410849148402</v>
      </c>
      <c r="AC17" s="19">
        <v>0.78212422174891405</v>
      </c>
      <c r="AD17" s="19">
        <v>0.73109517968453097</v>
      </c>
      <c r="AE17" s="19"/>
      <c r="AF17" s="19">
        <v>0.73645648476829795</v>
      </c>
      <c r="AG17" s="19">
        <v>0.75117304155525799</v>
      </c>
      <c r="AH17" s="19">
        <v>0.64305307294033598</v>
      </c>
      <c r="AI17" s="19"/>
      <c r="AJ17" s="19">
        <v>0.80807162135977595</v>
      </c>
      <c r="AK17" s="19">
        <v>0.71859005028665901</v>
      </c>
      <c r="AL17" s="19">
        <v>0.81298028553373802</v>
      </c>
      <c r="AM17" s="19"/>
      <c r="AN17" s="19">
        <v>0.67837118852588596</v>
      </c>
      <c r="AO17" s="19">
        <v>0.73221972258715196</v>
      </c>
      <c r="AP17" s="19">
        <v>0.76354632562092295</v>
      </c>
      <c r="AQ17" s="19">
        <v>0.75074559989437695</v>
      </c>
      <c r="AR17" s="19">
        <v>0.62658577526595605</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1361</v>
      </c>
      <c r="D7" s="10">
        <v>648</v>
      </c>
      <c r="E7" s="10">
        <v>710</v>
      </c>
      <c r="F7" s="10"/>
      <c r="G7" s="10">
        <v>185</v>
      </c>
      <c r="H7" s="10">
        <v>221</v>
      </c>
      <c r="I7" s="10">
        <v>210</v>
      </c>
      <c r="J7" s="10">
        <v>235</v>
      </c>
      <c r="K7" s="10">
        <v>206</v>
      </c>
      <c r="L7" s="10">
        <v>304</v>
      </c>
      <c r="M7" s="10"/>
      <c r="N7" s="10">
        <v>352</v>
      </c>
      <c r="O7" s="10">
        <v>362</v>
      </c>
      <c r="P7" s="10">
        <v>283</v>
      </c>
      <c r="Q7" s="10">
        <v>356</v>
      </c>
      <c r="R7" s="10"/>
      <c r="S7" s="10">
        <v>180</v>
      </c>
      <c r="T7" s="10">
        <v>178</v>
      </c>
      <c r="U7" s="10">
        <v>118</v>
      </c>
      <c r="V7" s="10">
        <v>105</v>
      </c>
      <c r="W7" s="10">
        <v>116</v>
      </c>
      <c r="X7" s="10">
        <v>125</v>
      </c>
      <c r="Y7" s="10">
        <v>126</v>
      </c>
      <c r="Z7" s="10">
        <v>53</v>
      </c>
      <c r="AA7" s="10">
        <v>151</v>
      </c>
      <c r="AB7" s="10">
        <v>109</v>
      </c>
      <c r="AC7" s="10">
        <v>67</v>
      </c>
      <c r="AD7" s="10">
        <v>33</v>
      </c>
      <c r="AE7" s="10"/>
      <c r="AF7" s="10">
        <v>520</v>
      </c>
      <c r="AG7" s="10">
        <v>522</v>
      </c>
      <c r="AH7" s="10">
        <v>197</v>
      </c>
      <c r="AI7" s="10"/>
      <c r="AJ7" s="10">
        <v>315</v>
      </c>
      <c r="AK7" s="10">
        <v>490</v>
      </c>
      <c r="AL7" s="10">
        <v>86</v>
      </c>
      <c r="AM7" s="10"/>
      <c r="AN7" s="10">
        <v>341</v>
      </c>
      <c r="AO7" s="10">
        <v>316</v>
      </c>
      <c r="AP7" s="10">
        <v>325</v>
      </c>
      <c r="AQ7" s="10">
        <v>149</v>
      </c>
      <c r="AR7" s="10">
        <v>24</v>
      </c>
    </row>
    <row r="8" spans="2:44" ht="30" customHeight="1">
      <c r="B8" s="11" t="s">
        <v>96</v>
      </c>
      <c r="C8" s="11">
        <v>1361</v>
      </c>
      <c r="D8" s="11">
        <v>675</v>
      </c>
      <c r="E8" s="11">
        <v>683</v>
      </c>
      <c r="F8" s="11"/>
      <c r="G8" s="11">
        <v>206</v>
      </c>
      <c r="H8" s="11">
        <v>233</v>
      </c>
      <c r="I8" s="11">
        <v>231</v>
      </c>
      <c r="J8" s="11">
        <v>235</v>
      </c>
      <c r="K8" s="11">
        <v>174</v>
      </c>
      <c r="L8" s="11">
        <v>282</v>
      </c>
      <c r="M8" s="11"/>
      <c r="N8" s="11">
        <v>371</v>
      </c>
      <c r="O8" s="11">
        <v>346</v>
      </c>
      <c r="P8" s="11">
        <v>292</v>
      </c>
      <c r="Q8" s="11">
        <v>343</v>
      </c>
      <c r="R8" s="11"/>
      <c r="S8" s="11">
        <v>203</v>
      </c>
      <c r="T8" s="11">
        <v>171</v>
      </c>
      <c r="U8" s="11">
        <v>114</v>
      </c>
      <c r="V8" s="11">
        <v>117</v>
      </c>
      <c r="W8" s="11">
        <v>103</v>
      </c>
      <c r="X8" s="11">
        <v>127</v>
      </c>
      <c r="Y8" s="11">
        <v>119</v>
      </c>
      <c r="Z8" s="11">
        <v>48</v>
      </c>
      <c r="AA8" s="11">
        <v>142</v>
      </c>
      <c r="AB8" s="11">
        <v>113</v>
      </c>
      <c r="AC8" s="11">
        <v>66</v>
      </c>
      <c r="AD8" s="11">
        <v>37</v>
      </c>
      <c r="AE8" s="11"/>
      <c r="AF8" s="11">
        <v>501</v>
      </c>
      <c r="AG8" s="11">
        <v>526</v>
      </c>
      <c r="AH8" s="11">
        <v>202</v>
      </c>
      <c r="AI8" s="11"/>
      <c r="AJ8" s="11">
        <v>310</v>
      </c>
      <c r="AK8" s="11">
        <v>494</v>
      </c>
      <c r="AL8" s="11">
        <v>90</v>
      </c>
      <c r="AM8" s="11"/>
      <c r="AN8" s="11">
        <v>327</v>
      </c>
      <c r="AO8" s="11">
        <v>317</v>
      </c>
      <c r="AP8" s="11">
        <v>335</v>
      </c>
      <c r="AQ8" s="11">
        <v>152</v>
      </c>
      <c r="AR8" s="11">
        <v>24</v>
      </c>
    </row>
    <row r="9" spans="2:44">
      <c r="B9" s="15" t="s">
        <v>98</v>
      </c>
      <c r="C9" s="14">
        <v>0.25751961543179303</v>
      </c>
      <c r="D9" s="14">
        <v>0.27660153436631602</v>
      </c>
      <c r="E9" s="14">
        <v>0.23686876836628701</v>
      </c>
      <c r="F9" s="14"/>
      <c r="G9" s="14">
        <v>0.19604986217262099</v>
      </c>
      <c r="H9" s="14">
        <v>0.21928627684573401</v>
      </c>
      <c r="I9" s="14">
        <v>0.28731437381111002</v>
      </c>
      <c r="J9" s="14">
        <v>0.23483649775802501</v>
      </c>
      <c r="K9" s="14">
        <v>0.27184704220549499</v>
      </c>
      <c r="L9" s="14">
        <v>0.31949072195543898</v>
      </c>
      <c r="M9" s="14"/>
      <c r="N9" s="14">
        <v>0.315031966765144</v>
      </c>
      <c r="O9" s="14">
        <v>0.23698333062399399</v>
      </c>
      <c r="P9" s="14">
        <v>0.20654664037694301</v>
      </c>
      <c r="Q9" s="14">
        <v>0.26006938169431298</v>
      </c>
      <c r="R9" s="14"/>
      <c r="S9" s="14">
        <v>0.27804500787434899</v>
      </c>
      <c r="T9" s="14">
        <v>0.25234599623281101</v>
      </c>
      <c r="U9" s="14">
        <v>0.31416663587134602</v>
      </c>
      <c r="V9" s="14">
        <v>0.21515649928242001</v>
      </c>
      <c r="W9" s="14">
        <v>0.282171020031805</v>
      </c>
      <c r="X9" s="14">
        <v>0.23771836107729599</v>
      </c>
      <c r="Y9" s="14">
        <v>0.18946139132071799</v>
      </c>
      <c r="Z9" s="14">
        <v>0.22397508560312701</v>
      </c>
      <c r="AA9" s="14">
        <v>0.29317349719781999</v>
      </c>
      <c r="AB9" s="14">
        <v>0.27774676673474902</v>
      </c>
      <c r="AC9" s="14">
        <v>0.254455921979786</v>
      </c>
      <c r="AD9" s="14">
        <v>0.195263907839546</v>
      </c>
      <c r="AE9" s="14"/>
      <c r="AF9" s="14">
        <v>0.26436389302662799</v>
      </c>
      <c r="AG9" s="14">
        <v>0.30131183509823001</v>
      </c>
      <c r="AH9" s="14">
        <v>0.19402880105630499</v>
      </c>
      <c r="AI9" s="14"/>
      <c r="AJ9" s="14">
        <v>0.33406394943501699</v>
      </c>
      <c r="AK9" s="14">
        <v>0.24171707060226699</v>
      </c>
      <c r="AL9" s="14">
        <v>0.28929902423003301</v>
      </c>
      <c r="AM9" s="14"/>
      <c r="AN9" s="14">
        <v>0.23287955181477199</v>
      </c>
      <c r="AO9" s="14">
        <v>0.26397276092262001</v>
      </c>
      <c r="AP9" s="14">
        <v>0.24730414380667101</v>
      </c>
      <c r="AQ9" s="14">
        <v>0.35101382095600098</v>
      </c>
      <c r="AR9" s="14">
        <v>0.41455861743184602</v>
      </c>
    </row>
    <row r="10" spans="2:44">
      <c r="B10" s="15" t="s">
        <v>99</v>
      </c>
      <c r="C10" s="14">
        <v>0.54562944792479795</v>
      </c>
      <c r="D10" s="14">
        <v>0.54091289511422402</v>
      </c>
      <c r="E10" s="14">
        <v>0.55119198010203996</v>
      </c>
      <c r="F10" s="14"/>
      <c r="G10" s="14">
        <v>0.52302900945070496</v>
      </c>
      <c r="H10" s="14">
        <v>0.60641931907723801</v>
      </c>
      <c r="I10" s="14">
        <v>0.55744356901367498</v>
      </c>
      <c r="J10" s="14">
        <v>0.53163423740742199</v>
      </c>
      <c r="K10" s="14">
        <v>0.52654190184093896</v>
      </c>
      <c r="L10" s="14">
        <v>0.52551839305126002</v>
      </c>
      <c r="M10" s="14"/>
      <c r="N10" s="14">
        <v>0.54819908267636897</v>
      </c>
      <c r="O10" s="14">
        <v>0.56304929864074704</v>
      </c>
      <c r="P10" s="14">
        <v>0.58054452335894102</v>
      </c>
      <c r="Q10" s="14">
        <v>0.49020165240805802</v>
      </c>
      <c r="R10" s="14"/>
      <c r="S10" s="14">
        <v>0.51890884309386598</v>
      </c>
      <c r="T10" s="14">
        <v>0.56886956738408101</v>
      </c>
      <c r="U10" s="14">
        <v>0.46160819899780298</v>
      </c>
      <c r="V10" s="14">
        <v>0.583239323953191</v>
      </c>
      <c r="W10" s="14">
        <v>0.52325488953433996</v>
      </c>
      <c r="X10" s="14">
        <v>0.52795945557467805</v>
      </c>
      <c r="Y10" s="14">
        <v>0.55015707717304296</v>
      </c>
      <c r="Z10" s="14">
        <v>0.619508148603785</v>
      </c>
      <c r="AA10" s="14">
        <v>0.56192918205443898</v>
      </c>
      <c r="AB10" s="14">
        <v>0.54387097481360802</v>
      </c>
      <c r="AC10" s="14">
        <v>0.55905429931317197</v>
      </c>
      <c r="AD10" s="14">
        <v>0.65783490327154903</v>
      </c>
      <c r="AE10" s="14"/>
      <c r="AF10" s="14">
        <v>0.51576257091003497</v>
      </c>
      <c r="AG10" s="14">
        <v>0.57314254960572997</v>
      </c>
      <c r="AH10" s="14">
        <v>0.54569082199687602</v>
      </c>
      <c r="AI10" s="14"/>
      <c r="AJ10" s="14">
        <v>0.52844925353927696</v>
      </c>
      <c r="AK10" s="14">
        <v>0.61521211126962805</v>
      </c>
      <c r="AL10" s="14">
        <v>0.55590258860181996</v>
      </c>
      <c r="AM10" s="14"/>
      <c r="AN10" s="14">
        <v>0.54409516311754502</v>
      </c>
      <c r="AO10" s="14">
        <v>0.54479703041512795</v>
      </c>
      <c r="AP10" s="14">
        <v>0.57725130058858998</v>
      </c>
      <c r="AQ10" s="14">
        <v>0.50563210899417899</v>
      </c>
      <c r="AR10" s="14">
        <v>0.53406799150343898</v>
      </c>
    </row>
    <row r="11" spans="2:44">
      <c r="B11" s="15" t="s">
        <v>100</v>
      </c>
      <c r="C11" s="14">
        <v>0.13883737844685501</v>
      </c>
      <c r="D11" s="14">
        <v>0.13240829589529701</v>
      </c>
      <c r="E11" s="14">
        <v>0.14581662619812499</v>
      </c>
      <c r="F11" s="14"/>
      <c r="G11" s="14">
        <v>0.215287559950083</v>
      </c>
      <c r="H11" s="14">
        <v>0.13403789706559799</v>
      </c>
      <c r="I11" s="14">
        <v>0.10506495480666</v>
      </c>
      <c r="J11" s="14">
        <v>0.14980620851593399</v>
      </c>
      <c r="K11" s="14">
        <v>0.147927861193525</v>
      </c>
      <c r="L11" s="14">
        <v>0.100127522641935</v>
      </c>
      <c r="M11" s="14"/>
      <c r="N11" s="14">
        <v>9.5419111657838201E-2</v>
      </c>
      <c r="O11" s="14">
        <v>0.15312231717485</v>
      </c>
      <c r="P11" s="14">
        <v>0.12940998260256101</v>
      </c>
      <c r="Q11" s="14">
        <v>0.182720220244526</v>
      </c>
      <c r="R11" s="14"/>
      <c r="S11" s="14">
        <v>0.148385554823908</v>
      </c>
      <c r="T11" s="14">
        <v>9.9526501210612794E-2</v>
      </c>
      <c r="U11" s="14">
        <v>0.15397506755620299</v>
      </c>
      <c r="V11" s="14">
        <v>0.134095153413584</v>
      </c>
      <c r="W11" s="14">
        <v>0.160674048326509</v>
      </c>
      <c r="X11" s="14">
        <v>0.16724903263684199</v>
      </c>
      <c r="Y11" s="14">
        <v>0.19330463059323599</v>
      </c>
      <c r="Z11" s="14">
        <v>8.5024580107528502E-2</v>
      </c>
      <c r="AA11" s="14">
        <v>9.8127086492328194E-2</v>
      </c>
      <c r="AB11" s="14">
        <v>0.128763677071387</v>
      </c>
      <c r="AC11" s="14">
        <v>0.14582953948650099</v>
      </c>
      <c r="AD11" s="14">
        <v>0.14690118888890499</v>
      </c>
      <c r="AE11" s="14"/>
      <c r="AF11" s="14">
        <v>0.142515385245436</v>
      </c>
      <c r="AG11" s="14">
        <v>9.2221391551356197E-2</v>
      </c>
      <c r="AH11" s="14">
        <v>0.19726374720411899</v>
      </c>
      <c r="AI11" s="14"/>
      <c r="AJ11" s="14">
        <v>0.104842082074653</v>
      </c>
      <c r="AK11" s="14">
        <v>0.103281105801795</v>
      </c>
      <c r="AL11" s="14">
        <v>0.100482698016763</v>
      </c>
      <c r="AM11" s="14"/>
      <c r="AN11" s="14">
        <v>0.149464349315129</v>
      </c>
      <c r="AO11" s="14">
        <v>0.145948753344736</v>
      </c>
      <c r="AP11" s="14">
        <v>0.124264999532369</v>
      </c>
      <c r="AQ11" s="14">
        <v>7.8713721150711694E-2</v>
      </c>
      <c r="AR11" s="14">
        <v>5.1373391064715203E-2</v>
      </c>
    </row>
    <row r="12" spans="2:44">
      <c r="B12" s="15" t="s">
        <v>101</v>
      </c>
      <c r="C12" s="14">
        <v>3.1090932813550399E-2</v>
      </c>
      <c r="D12" s="14">
        <v>2.54428254484955E-2</v>
      </c>
      <c r="E12" s="14">
        <v>3.68164670525261E-2</v>
      </c>
      <c r="F12" s="14"/>
      <c r="G12" s="14">
        <v>4.1102317397237798E-2</v>
      </c>
      <c r="H12" s="14">
        <v>2.2025847959905101E-2</v>
      </c>
      <c r="I12" s="14">
        <v>2.2294140547768199E-2</v>
      </c>
      <c r="J12" s="14">
        <v>4.7322897672890801E-2</v>
      </c>
      <c r="K12" s="14">
        <v>1.52056341187508E-2</v>
      </c>
      <c r="L12" s="14">
        <v>3.4778681889484103E-2</v>
      </c>
      <c r="M12" s="14"/>
      <c r="N12" s="14">
        <v>3.1850865593458899E-2</v>
      </c>
      <c r="O12" s="14">
        <v>2.83125545117059E-2</v>
      </c>
      <c r="P12" s="14">
        <v>3.2200553772711402E-2</v>
      </c>
      <c r="Q12" s="14">
        <v>3.2861304685364801E-2</v>
      </c>
      <c r="R12" s="14"/>
      <c r="S12" s="14">
        <v>2.11731241588917E-2</v>
      </c>
      <c r="T12" s="14">
        <v>5.6932966637839498E-2</v>
      </c>
      <c r="U12" s="14">
        <v>4.0362610010330403E-2</v>
      </c>
      <c r="V12" s="14">
        <v>2.7200955740316501E-2</v>
      </c>
      <c r="W12" s="14">
        <v>2.7426418346584502E-2</v>
      </c>
      <c r="X12" s="14">
        <v>2.3981261934986699E-2</v>
      </c>
      <c r="Y12" s="14">
        <v>3.5424417149725503E-2</v>
      </c>
      <c r="Z12" s="14">
        <v>2.0548330195282401E-2</v>
      </c>
      <c r="AA12" s="14">
        <v>2.2703104450956899E-2</v>
      </c>
      <c r="AB12" s="14">
        <v>3.07842193439192E-2</v>
      </c>
      <c r="AC12" s="14">
        <v>4.0660239220541801E-2</v>
      </c>
      <c r="AD12" s="14">
        <v>0</v>
      </c>
      <c r="AE12" s="14"/>
      <c r="AF12" s="14">
        <v>4.2751585771186602E-2</v>
      </c>
      <c r="AG12" s="14">
        <v>2.24019372784557E-2</v>
      </c>
      <c r="AH12" s="14">
        <v>2.4392537221275198E-2</v>
      </c>
      <c r="AI12" s="14"/>
      <c r="AJ12" s="14">
        <v>1.5735034012844401E-2</v>
      </c>
      <c r="AK12" s="14">
        <v>3.0027825395629499E-2</v>
      </c>
      <c r="AL12" s="14">
        <v>4.3945069025449202E-2</v>
      </c>
      <c r="AM12" s="14"/>
      <c r="AN12" s="14">
        <v>2.4072063287875201E-2</v>
      </c>
      <c r="AO12" s="14">
        <v>2.9352823267010698E-2</v>
      </c>
      <c r="AP12" s="14">
        <v>3.1314490927369799E-2</v>
      </c>
      <c r="AQ12" s="14">
        <v>3.1179809328358999E-2</v>
      </c>
      <c r="AR12" s="14">
        <v>0</v>
      </c>
    </row>
    <row r="13" spans="2:44">
      <c r="B13" s="15" t="s">
        <v>102</v>
      </c>
      <c r="C13" s="14">
        <v>1.0721245924847401E-2</v>
      </c>
      <c r="D13" s="14">
        <v>1.57510036265785E-2</v>
      </c>
      <c r="E13" s="14">
        <v>5.7940831605510302E-3</v>
      </c>
      <c r="F13" s="14"/>
      <c r="G13" s="14">
        <v>5.4523696856337003E-3</v>
      </c>
      <c r="H13" s="14">
        <v>0</v>
      </c>
      <c r="I13" s="14">
        <v>1.41281498108928E-2</v>
      </c>
      <c r="J13" s="14">
        <v>2.37486825139928E-2</v>
      </c>
      <c r="K13" s="14">
        <v>1.00147834239229E-2</v>
      </c>
      <c r="L13" s="14">
        <v>1.02353099636826E-2</v>
      </c>
      <c r="M13" s="14"/>
      <c r="N13" s="14">
        <v>3.8573766348758E-3</v>
      </c>
      <c r="O13" s="14">
        <v>8.3601685463210902E-3</v>
      </c>
      <c r="P13" s="14">
        <v>2.1382191635640601E-2</v>
      </c>
      <c r="Q13" s="14">
        <v>1.1715646264119599E-2</v>
      </c>
      <c r="R13" s="14"/>
      <c r="S13" s="14">
        <v>0</v>
      </c>
      <c r="T13" s="14">
        <v>1.7395719690509601E-2</v>
      </c>
      <c r="U13" s="14">
        <v>7.0583107364028102E-3</v>
      </c>
      <c r="V13" s="14">
        <v>2.0686463009829899E-2</v>
      </c>
      <c r="W13" s="14">
        <v>0</v>
      </c>
      <c r="X13" s="14">
        <v>8.8398783299736394E-3</v>
      </c>
      <c r="Y13" s="14">
        <v>9.0150407854701492E-3</v>
      </c>
      <c r="Z13" s="14">
        <v>3.5484839540954098E-2</v>
      </c>
      <c r="AA13" s="14">
        <v>1.668383728348E-2</v>
      </c>
      <c r="AB13" s="14">
        <v>1.8834362036336701E-2</v>
      </c>
      <c r="AC13" s="14">
        <v>0</v>
      </c>
      <c r="AD13" s="14">
        <v>0</v>
      </c>
      <c r="AE13" s="14"/>
      <c r="AF13" s="14">
        <v>1.88368806128619E-2</v>
      </c>
      <c r="AG13" s="14">
        <v>3.9658429794349904E-3</v>
      </c>
      <c r="AH13" s="14">
        <v>1.5156530343275E-2</v>
      </c>
      <c r="AI13" s="14"/>
      <c r="AJ13" s="14">
        <v>5.5415845472370504E-3</v>
      </c>
      <c r="AK13" s="14">
        <v>2.2697656621005402E-3</v>
      </c>
      <c r="AL13" s="14">
        <v>0</v>
      </c>
      <c r="AM13" s="14"/>
      <c r="AN13" s="14">
        <v>2.1214179870269599E-2</v>
      </c>
      <c r="AO13" s="14">
        <v>3.9346474022316303E-3</v>
      </c>
      <c r="AP13" s="14">
        <v>1.06898193531169E-2</v>
      </c>
      <c r="AQ13" s="14">
        <v>7.3934791739967698E-3</v>
      </c>
      <c r="AR13" s="14">
        <v>0</v>
      </c>
    </row>
    <row r="14" spans="2:44">
      <c r="B14" s="15" t="s">
        <v>129</v>
      </c>
      <c r="C14" s="14">
        <v>1.6201379458156601E-2</v>
      </c>
      <c r="D14" s="14">
        <v>8.8834455490888805E-3</v>
      </c>
      <c r="E14" s="14">
        <v>2.3512075120471099E-2</v>
      </c>
      <c r="F14" s="14"/>
      <c r="G14" s="14">
        <v>1.90788813437184E-2</v>
      </c>
      <c r="H14" s="14">
        <v>1.8230659051524298E-2</v>
      </c>
      <c r="I14" s="14">
        <v>1.37548120098934E-2</v>
      </c>
      <c r="J14" s="14">
        <v>1.2651476131735E-2</v>
      </c>
      <c r="K14" s="14">
        <v>2.84627772173674E-2</v>
      </c>
      <c r="L14" s="14">
        <v>9.8493704981994692E-3</v>
      </c>
      <c r="M14" s="14"/>
      <c r="N14" s="14">
        <v>5.6415966723133799E-3</v>
      </c>
      <c r="O14" s="14">
        <v>1.01723305023821E-2</v>
      </c>
      <c r="P14" s="14">
        <v>2.99161082532029E-2</v>
      </c>
      <c r="Q14" s="14">
        <v>2.2431794703619098E-2</v>
      </c>
      <c r="R14" s="14"/>
      <c r="S14" s="14">
        <v>3.3487470048985502E-2</v>
      </c>
      <c r="T14" s="14">
        <v>4.9292488441463403E-3</v>
      </c>
      <c r="U14" s="14">
        <v>2.2829176827915298E-2</v>
      </c>
      <c r="V14" s="14">
        <v>1.9621604600658201E-2</v>
      </c>
      <c r="W14" s="14">
        <v>6.4736237607616104E-3</v>
      </c>
      <c r="X14" s="14">
        <v>3.4252010446223898E-2</v>
      </c>
      <c r="Y14" s="14">
        <v>2.26374429778071E-2</v>
      </c>
      <c r="Z14" s="14">
        <v>1.5459015949323E-2</v>
      </c>
      <c r="AA14" s="14">
        <v>7.3832925209754204E-3</v>
      </c>
      <c r="AB14" s="14">
        <v>0</v>
      </c>
      <c r="AC14" s="14">
        <v>0</v>
      </c>
      <c r="AD14" s="14">
        <v>0</v>
      </c>
      <c r="AE14" s="14"/>
      <c r="AF14" s="14">
        <v>1.5769684433853098E-2</v>
      </c>
      <c r="AG14" s="14">
        <v>6.9564434867937196E-3</v>
      </c>
      <c r="AH14" s="14">
        <v>2.34675621781496E-2</v>
      </c>
      <c r="AI14" s="14"/>
      <c r="AJ14" s="14">
        <v>1.1368096390971499E-2</v>
      </c>
      <c r="AK14" s="14">
        <v>7.4921212685797999E-3</v>
      </c>
      <c r="AL14" s="14">
        <v>1.03706201259343E-2</v>
      </c>
      <c r="AM14" s="14"/>
      <c r="AN14" s="14">
        <v>2.82746925944098E-2</v>
      </c>
      <c r="AO14" s="14">
        <v>1.1993984648273399E-2</v>
      </c>
      <c r="AP14" s="14">
        <v>9.1752457918831999E-3</v>
      </c>
      <c r="AQ14" s="14">
        <v>2.6067060396752301E-2</v>
      </c>
      <c r="AR14" s="14">
        <v>0</v>
      </c>
    </row>
    <row r="15" spans="2:44">
      <c r="B15" s="15" t="s">
        <v>104</v>
      </c>
      <c r="C15" s="18">
        <v>0.80314906335658998</v>
      </c>
      <c r="D15" s="18">
        <v>0.81751442948053998</v>
      </c>
      <c r="E15" s="18">
        <v>0.78806074846832697</v>
      </c>
      <c r="F15" s="18"/>
      <c r="G15" s="18">
        <v>0.71907887162332695</v>
      </c>
      <c r="H15" s="18">
        <v>0.82570559592297199</v>
      </c>
      <c r="I15" s="18">
        <v>0.844757942824785</v>
      </c>
      <c r="J15" s="18">
        <v>0.76647073516544695</v>
      </c>
      <c r="K15" s="18">
        <v>0.79838894404643401</v>
      </c>
      <c r="L15" s="18">
        <v>0.84500911500669895</v>
      </c>
      <c r="M15" s="18"/>
      <c r="N15" s="18">
        <v>0.86323104944151396</v>
      </c>
      <c r="O15" s="18">
        <v>0.80003262926474095</v>
      </c>
      <c r="P15" s="18">
        <v>0.78709116373588395</v>
      </c>
      <c r="Q15" s="18">
        <v>0.75027103410237095</v>
      </c>
      <c r="R15" s="18"/>
      <c r="S15" s="18">
        <v>0.79695385096821503</v>
      </c>
      <c r="T15" s="18">
        <v>0.82121556361689196</v>
      </c>
      <c r="U15" s="18">
        <v>0.775774834869149</v>
      </c>
      <c r="V15" s="18">
        <v>0.79839582323561098</v>
      </c>
      <c r="W15" s="18">
        <v>0.80542590956614502</v>
      </c>
      <c r="X15" s="18">
        <v>0.76567781665197399</v>
      </c>
      <c r="Y15" s="18">
        <v>0.739618468493762</v>
      </c>
      <c r="Z15" s="18">
        <v>0.84348323420691196</v>
      </c>
      <c r="AA15" s="18">
        <v>0.85510267925226002</v>
      </c>
      <c r="AB15" s="18">
        <v>0.82161774154835698</v>
      </c>
      <c r="AC15" s="18">
        <v>0.81351022129295703</v>
      </c>
      <c r="AD15" s="18">
        <v>0.85309881111109498</v>
      </c>
      <c r="AE15" s="18"/>
      <c r="AF15" s="18">
        <v>0.78012646393666196</v>
      </c>
      <c r="AG15" s="18">
        <v>0.87445438470395898</v>
      </c>
      <c r="AH15" s="18">
        <v>0.73971962305318095</v>
      </c>
      <c r="AI15" s="18"/>
      <c r="AJ15" s="18">
        <v>0.86251320297429401</v>
      </c>
      <c r="AK15" s="18">
        <v>0.85692918187189504</v>
      </c>
      <c r="AL15" s="18">
        <v>0.84520161283185302</v>
      </c>
      <c r="AM15" s="18"/>
      <c r="AN15" s="18">
        <v>0.77697471493231696</v>
      </c>
      <c r="AO15" s="18">
        <v>0.80876979133774796</v>
      </c>
      <c r="AP15" s="18">
        <v>0.82455544439526096</v>
      </c>
      <c r="AQ15" s="18">
        <v>0.85664592995017996</v>
      </c>
      <c r="AR15" s="18">
        <v>0.94862660893528505</v>
      </c>
    </row>
    <row r="16" spans="2:44">
      <c r="B16" s="15" t="s">
        <v>105</v>
      </c>
      <c r="C16" s="18">
        <v>4.18121787383978E-2</v>
      </c>
      <c r="D16" s="18">
        <v>4.1193829075073997E-2</v>
      </c>
      <c r="E16" s="18">
        <v>4.2610550213077199E-2</v>
      </c>
      <c r="F16" s="18"/>
      <c r="G16" s="18">
        <v>4.6554687082871499E-2</v>
      </c>
      <c r="H16" s="18">
        <v>2.2025847959905101E-2</v>
      </c>
      <c r="I16" s="18">
        <v>3.6422290358661E-2</v>
      </c>
      <c r="J16" s="18">
        <v>7.1071580186883698E-2</v>
      </c>
      <c r="K16" s="18">
        <v>2.52204175426738E-2</v>
      </c>
      <c r="L16" s="18">
        <v>4.50139918531667E-2</v>
      </c>
      <c r="M16" s="18"/>
      <c r="N16" s="18">
        <v>3.57082422283347E-2</v>
      </c>
      <c r="O16" s="18">
        <v>3.6672723058026997E-2</v>
      </c>
      <c r="P16" s="18">
        <v>5.3582745408351999E-2</v>
      </c>
      <c r="Q16" s="18">
        <v>4.4576950949484398E-2</v>
      </c>
      <c r="R16" s="18"/>
      <c r="S16" s="18">
        <v>2.11731241588917E-2</v>
      </c>
      <c r="T16" s="18">
        <v>7.4328686328349103E-2</v>
      </c>
      <c r="U16" s="18">
        <v>4.7420920746733201E-2</v>
      </c>
      <c r="V16" s="18">
        <v>4.7887418750146397E-2</v>
      </c>
      <c r="W16" s="18">
        <v>2.7426418346584502E-2</v>
      </c>
      <c r="X16" s="18">
        <v>3.2821140264960302E-2</v>
      </c>
      <c r="Y16" s="18">
        <v>4.44394579351957E-2</v>
      </c>
      <c r="Z16" s="18">
        <v>5.6033169736236503E-2</v>
      </c>
      <c r="AA16" s="18">
        <v>3.9386941734436902E-2</v>
      </c>
      <c r="AB16" s="18">
        <v>4.9618581380255898E-2</v>
      </c>
      <c r="AC16" s="18">
        <v>4.0660239220541801E-2</v>
      </c>
      <c r="AD16" s="18">
        <v>0</v>
      </c>
      <c r="AE16" s="18"/>
      <c r="AF16" s="18">
        <v>6.1588466384048503E-2</v>
      </c>
      <c r="AG16" s="18">
        <v>2.6367780257890602E-2</v>
      </c>
      <c r="AH16" s="18">
        <v>3.9549067564550199E-2</v>
      </c>
      <c r="AI16" s="18"/>
      <c r="AJ16" s="18">
        <v>2.1276618560081399E-2</v>
      </c>
      <c r="AK16" s="18">
        <v>3.2297591057730099E-2</v>
      </c>
      <c r="AL16" s="18">
        <v>4.3945069025449202E-2</v>
      </c>
      <c r="AM16" s="18"/>
      <c r="AN16" s="18">
        <v>4.5286243158144897E-2</v>
      </c>
      <c r="AO16" s="18">
        <v>3.32874706692423E-2</v>
      </c>
      <c r="AP16" s="18">
        <v>4.2004310280486699E-2</v>
      </c>
      <c r="AQ16" s="18">
        <v>3.85732885023558E-2</v>
      </c>
      <c r="AR16" s="18">
        <v>0</v>
      </c>
    </row>
    <row r="17" spans="2:44">
      <c r="B17" s="15" t="s">
        <v>106</v>
      </c>
      <c r="C17" s="19">
        <v>0.76133688461819204</v>
      </c>
      <c r="D17" s="19">
        <v>0.77632060040546602</v>
      </c>
      <c r="E17" s="19">
        <v>0.74545019825525005</v>
      </c>
      <c r="F17" s="19"/>
      <c r="G17" s="19">
        <v>0.67252418454045504</v>
      </c>
      <c r="H17" s="19">
        <v>0.80367974796306696</v>
      </c>
      <c r="I17" s="19">
        <v>0.80833565246612404</v>
      </c>
      <c r="J17" s="19">
        <v>0.69539915497856397</v>
      </c>
      <c r="K17" s="19">
        <v>0.77316852650376</v>
      </c>
      <c r="L17" s="19">
        <v>0.79999512315353205</v>
      </c>
      <c r="M17" s="19"/>
      <c r="N17" s="19">
        <v>0.82752280721317895</v>
      </c>
      <c r="O17" s="19">
        <v>0.76335990620671401</v>
      </c>
      <c r="P17" s="19">
        <v>0.733508418327532</v>
      </c>
      <c r="Q17" s="19">
        <v>0.70569408315288595</v>
      </c>
      <c r="R17" s="19"/>
      <c r="S17" s="19">
        <v>0.77578072680932297</v>
      </c>
      <c r="T17" s="19">
        <v>0.74688687728854297</v>
      </c>
      <c r="U17" s="19">
        <v>0.72835391412241501</v>
      </c>
      <c r="V17" s="19">
        <v>0.75050840448546496</v>
      </c>
      <c r="W17" s="19">
        <v>0.77799949121956102</v>
      </c>
      <c r="X17" s="19">
        <v>0.73285667638701302</v>
      </c>
      <c r="Y17" s="19">
        <v>0.69517901055856601</v>
      </c>
      <c r="Z17" s="19">
        <v>0.787450064470676</v>
      </c>
      <c r="AA17" s="19">
        <v>0.815715737517823</v>
      </c>
      <c r="AB17" s="19">
        <v>0.77199916016810199</v>
      </c>
      <c r="AC17" s="19">
        <v>0.77284998207241595</v>
      </c>
      <c r="AD17" s="19">
        <v>0.85309881111109498</v>
      </c>
      <c r="AE17" s="19"/>
      <c r="AF17" s="19">
        <v>0.71853799755261405</v>
      </c>
      <c r="AG17" s="19">
        <v>0.84808660444606898</v>
      </c>
      <c r="AH17" s="19">
        <v>0.70017055548863105</v>
      </c>
      <c r="AI17" s="19"/>
      <c r="AJ17" s="19">
        <v>0.84123658441421301</v>
      </c>
      <c r="AK17" s="19">
        <v>0.82463159081416504</v>
      </c>
      <c r="AL17" s="19">
        <v>0.80125654380640399</v>
      </c>
      <c r="AM17" s="19"/>
      <c r="AN17" s="19">
        <v>0.73168847177417196</v>
      </c>
      <c r="AO17" s="19">
        <v>0.77548232066850598</v>
      </c>
      <c r="AP17" s="19">
        <v>0.78255113411477395</v>
      </c>
      <c r="AQ17" s="19">
        <v>0.81807264144782399</v>
      </c>
      <c r="AR17" s="19">
        <v>0.94862660893528505</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98</v>
      </c>
      <c r="C9" s="14">
        <v>0.169536284328375</v>
      </c>
      <c r="D9" s="14">
        <v>0.16831504883981499</v>
      </c>
      <c r="E9" s="14">
        <v>0.171533192772302</v>
      </c>
      <c r="F9" s="14"/>
      <c r="G9" s="14">
        <v>0.145665813190442</v>
      </c>
      <c r="H9" s="14">
        <v>0.16302939938425701</v>
      </c>
      <c r="I9" s="14">
        <v>0.18497859380195</v>
      </c>
      <c r="J9" s="14">
        <v>0.14653939953999201</v>
      </c>
      <c r="K9" s="14">
        <v>0.17200677507971099</v>
      </c>
      <c r="L9" s="14">
        <v>0.193380199720733</v>
      </c>
      <c r="M9" s="14"/>
      <c r="N9" s="14">
        <v>0.18029979025363399</v>
      </c>
      <c r="O9" s="14">
        <v>0.165432662117317</v>
      </c>
      <c r="P9" s="14">
        <v>0.151394327655031</v>
      </c>
      <c r="Q9" s="14">
        <v>0.17889540806511001</v>
      </c>
      <c r="R9" s="14"/>
      <c r="S9" s="14">
        <v>0.213295907037091</v>
      </c>
      <c r="T9" s="14">
        <v>0.14641205329481299</v>
      </c>
      <c r="U9" s="14">
        <v>0.14881038751505399</v>
      </c>
      <c r="V9" s="14">
        <v>0.20948214646354699</v>
      </c>
      <c r="W9" s="14">
        <v>0.12685737220047599</v>
      </c>
      <c r="X9" s="14">
        <v>0.10118372910029901</v>
      </c>
      <c r="Y9" s="14">
        <v>0.175866854076729</v>
      </c>
      <c r="Z9" s="14">
        <v>0.221705270782424</v>
      </c>
      <c r="AA9" s="14">
        <v>0.15794500706579201</v>
      </c>
      <c r="AB9" s="14">
        <v>0.14048048093007201</v>
      </c>
      <c r="AC9" s="14">
        <v>0.22992710940777</v>
      </c>
      <c r="AD9" s="14">
        <v>0.19048256071869299</v>
      </c>
      <c r="AE9" s="14"/>
      <c r="AF9" s="14">
        <v>0.18196465947344601</v>
      </c>
      <c r="AG9" s="14">
        <v>0.18837109547330899</v>
      </c>
      <c r="AH9" s="14">
        <v>0.11382326574564</v>
      </c>
      <c r="AI9" s="14"/>
      <c r="AJ9" s="14">
        <v>0.18723259544731799</v>
      </c>
      <c r="AK9" s="14">
        <v>0.20947788867200101</v>
      </c>
      <c r="AL9" s="14">
        <v>0.16364718277529999</v>
      </c>
      <c r="AM9" s="14"/>
      <c r="AN9" s="14">
        <v>0.159369997411</v>
      </c>
      <c r="AO9" s="14">
        <v>0.147163348875478</v>
      </c>
      <c r="AP9" s="14">
        <v>0.17889211248180101</v>
      </c>
      <c r="AQ9" s="14">
        <v>0.17274949337192699</v>
      </c>
      <c r="AR9" s="14">
        <v>0.59509553909481805</v>
      </c>
    </row>
    <row r="10" spans="2:44">
      <c r="B10" s="15" t="s">
        <v>99</v>
      </c>
      <c r="C10" s="14">
        <v>0.53471269094467799</v>
      </c>
      <c r="D10" s="14">
        <v>0.56484623998391603</v>
      </c>
      <c r="E10" s="14">
        <v>0.506629914188647</v>
      </c>
      <c r="F10" s="14"/>
      <c r="G10" s="14">
        <v>0.48118762540890597</v>
      </c>
      <c r="H10" s="14">
        <v>0.56040016750050903</v>
      </c>
      <c r="I10" s="14">
        <v>0.56511801777400805</v>
      </c>
      <c r="J10" s="14">
        <v>0.495549779452091</v>
      </c>
      <c r="K10" s="14">
        <v>0.52208224686229099</v>
      </c>
      <c r="L10" s="14">
        <v>0.56367616175549695</v>
      </c>
      <c r="M10" s="14"/>
      <c r="N10" s="14">
        <v>0.59629350647328805</v>
      </c>
      <c r="O10" s="14">
        <v>0.52851999141083705</v>
      </c>
      <c r="P10" s="14">
        <v>0.55048493281649702</v>
      </c>
      <c r="Q10" s="14">
        <v>0.46087758192397899</v>
      </c>
      <c r="R10" s="14"/>
      <c r="S10" s="14">
        <v>0.50432024958287103</v>
      </c>
      <c r="T10" s="14">
        <v>0.590832698434963</v>
      </c>
      <c r="U10" s="14">
        <v>0.49882186501237702</v>
      </c>
      <c r="V10" s="14">
        <v>0.492920219211609</v>
      </c>
      <c r="W10" s="14">
        <v>0.63297477543353997</v>
      </c>
      <c r="X10" s="14">
        <v>0.57501381485183001</v>
      </c>
      <c r="Y10" s="14">
        <v>0.51473916428640898</v>
      </c>
      <c r="Z10" s="14">
        <v>0.572966091795998</v>
      </c>
      <c r="AA10" s="14">
        <v>0.42608658867126498</v>
      </c>
      <c r="AB10" s="14">
        <v>0.60688308770927901</v>
      </c>
      <c r="AC10" s="14">
        <v>0.487142243633227</v>
      </c>
      <c r="AD10" s="14">
        <v>0.57140510382336895</v>
      </c>
      <c r="AE10" s="14"/>
      <c r="AF10" s="14">
        <v>0.51459556790687999</v>
      </c>
      <c r="AG10" s="14">
        <v>0.57400856753170304</v>
      </c>
      <c r="AH10" s="14">
        <v>0.460181280672534</v>
      </c>
      <c r="AI10" s="14"/>
      <c r="AJ10" s="14">
        <v>0.56336014051791905</v>
      </c>
      <c r="AK10" s="14">
        <v>0.53110631006943299</v>
      </c>
      <c r="AL10" s="14">
        <v>0.57870897867151005</v>
      </c>
      <c r="AM10" s="14"/>
      <c r="AN10" s="14">
        <v>0.49834511043909802</v>
      </c>
      <c r="AO10" s="14">
        <v>0.53368748784949505</v>
      </c>
      <c r="AP10" s="14">
        <v>0.57952756954524998</v>
      </c>
      <c r="AQ10" s="14">
        <v>0.61505154604702195</v>
      </c>
      <c r="AR10" s="14">
        <v>0.40490446090518201</v>
      </c>
    </row>
    <row r="11" spans="2:44">
      <c r="B11" s="15" t="s">
        <v>100</v>
      </c>
      <c r="C11" s="14">
        <v>0.20907146548554301</v>
      </c>
      <c r="D11" s="14">
        <v>0.18816326219700399</v>
      </c>
      <c r="E11" s="14">
        <v>0.22993544540761199</v>
      </c>
      <c r="F11" s="14"/>
      <c r="G11" s="14">
        <v>0.269900018886856</v>
      </c>
      <c r="H11" s="14">
        <v>0.208943661753489</v>
      </c>
      <c r="I11" s="14">
        <v>0.19029995484168</v>
      </c>
      <c r="J11" s="14">
        <v>0.237450737458795</v>
      </c>
      <c r="K11" s="14">
        <v>0.19156204089842899</v>
      </c>
      <c r="L11" s="14">
        <v>0.17554594368767301</v>
      </c>
      <c r="M11" s="14"/>
      <c r="N11" s="14">
        <v>0.159041117763835</v>
      </c>
      <c r="O11" s="14">
        <v>0.21159829447084999</v>
      </c>
      <c r="P11" s="14">
        <v>0.22947986575317</v>
      </c>
      <c r="Q11" s="14">
        <v>0.23601621688977401</v>
      </c>
      <c r="R11" s="14"/>
      <c r="S11" s="14">
        <v>0.206493461765581</v>
      </c>
      <c r="T11" s="14">
        <v>0.19056446461000801</v>
      </c>
      <c r="U11" s="14">
        <v>0.27050209183539697</v>
      </c>
      <c r="V11" s="14">
        <v>0.20819277785686499</v>
      </c>
      <c r="W11" s="14">
        <v>0.16564594249122</v>
      </c>
      <c r="X11" s="14">
        <v>0.26989041202463898</v>
      </c>
      <c r="Y11" s="14">
        <v>0.23232560166108901</v>
      </c>
      <c r="Z11" s="14">
        <v>0.120462749421997</v>
      </c>
      <c r="AA11" s="14">
        <v>0.26325494047543901</v>
      </c>
      <c r="AB11" s="14">
        <v>0.15347894574547399</v>
      </c>
      <c r="AC11" s="14">
        <v>0.17956094343704199</v>
      </c>
      <c r="AD11" s="14">
        <v>0.18427721358992799</v>
      </c>
      <c r="AE11" s="14"/>
      <c r="AF11" s="14">
        <v>0.21312939215016299</v>
      </c>
      <c r="AG11" s="14">
        <v>0.170419389372783</v>
      </c>
      <c r="AH11" s="14">
        <v>0.31342503396961102</v>
      </c>
      <c r="AI11" s="14"/>
      <c r="AJ11" s="14">
        <v>0.17889842746978099</v>
      </c>
      <c r="AK11" s="14">
        <v>0.19340469793204801</v>
      </c>
      <c r="AL11" s="14">
        <v>0.157328418175602</v>
      </c>
      <c r="AM11" s="14"/>
      <c r="AN11" s="14">
        <v>0.25859054773206802</v>
      </c>
      <c r="AO11" s="14">
        <v>0.22494758219542299</v>
      </c>
      <c r="AP11" s="14">
        <v>0.16409468217855</v>
      </c>
      <c r="AQ11" s="14">
        <v>0.149241495918358</v>
      </c>
      <c r="AR11" s="14">
        <v>0</v>
      </c>
    </row>
    <row r="12" spans="2:44">
      <c r="B12" s="15" t="s">
        <v>101</v>
      </c>
      <c r="C12" s="14">
        <v>4.16110786491228E-2</v>
      </c>
      <c r="D12" s="14">
        <v>3.8375704156279299E-2</v>
      </c>
      <c r="E12" s="14">
        <v>4.33126252944665E-2</v>
      </c>
      <c r="F12" s="14"/>
      <c r="G12" s="14">
        <v>5.0803173676817498E-2</v>
      </c>
      <c r="H12" s="14">
        <v>2.8727167514996901E-2</v>
      </c>
      <c r="I12" s="14">
        <v>3.0315492720092499E-2</v>
      </c>
      <c r="J12" s="14">
        <v>6.6842583604071304E-2</v>
      </c>
      <c r="K12" s="14">
        <v>4.7838410517702698E-2</v>
      </c>
      <c r="L12" s="14">
        <v>3.0381974680132699E-2</v>
      </c>
      <c r="M12" s="14"/>
      <c r="N12" s="14">
        <v>3.8392390400110901E-2</v>
      </c>
      <c r="O12" s="14">
        <v>4.8242411643480997E-2</v>
      </c>
      <c r="P12" s="14">
        <v>3.2478398771363597E-2</v>
      </c>
      <c r="Q12" s="14">
        <v>4.79839639820972E-2</v>
      </c>
      <c r="R12" s="14"/>
      <c r="S12" s="14">
        <v>4.3346263105349003E-2</v>
      </c>
      <c r="T12" s="14">
        <v>3.7618497358441201E-2</v>
      </c>
      <c r="U12" s="14">
        <v>4.14982616211143E-2</v>
      </c>
      <c r="V12" s="14">
        <v>5.4332358211712201E-2</v>
      </c>
      <c r="W12" s="14">
        <v>4.850312543667E-2</v>
      </c>
      <c r="X12" s="14">
        <v>1.4398908902896501E-2</v>
      </c>
      <c r="Y12" s="14">
        <v>4.4223365567295898E-2</v>
      </c>
      <c r="Z12" s="14">
        <v>2.51640730682826E-2</v>
      </c>
      <c r="AA12" s="14">
        <v>5.10554493477492E-2</v>
      </c>
      <c r="AB12" s="14">
        <v>4.4946301710309999E-2</v>
      </c>
      <c r="AC12" s="14">
        <v>3.8396746878181398E-2</v>
      </c>
      <c r="AD12" s="14">
        <v>5.3835121868009497E-2</v>
      </c>
      <c r="AE12" s="14"/>
      <c r="AF12" s="14">
        <v>5.5294733516970097E-2</v>
      </c>
      <c r="AG12" s="14">
        <v>2.5008306693976901E-2</v>
      </c>
      <c r="AH12" s="14">
        <v>5.1751643232301602E-2</v>
      </c>
      <c r="AI12" s="14"/>
      <c r="AJ12" s="14">
        <v>4.3022265914067E-2</v>
      </c>
      <c r="AK12" s="14">
        <v>3.2482003092672497E-2</v>
      </c>
      <c r="AL12" s="14">
        <v>3.94746854082395E-2</v>
      </c>
      <c r="AM12" s="14"/>
      <c r="AN12" s="14">
        <v>3.3337165140729097E-2</v>
      </c>
      <c r="AO12" s="14">
        <v>4.3662331448565003E-2</v>
      </c>
      <c r="AP12" s="14">
        <v>4.8225568991137599E-2</v>
      </c>
      <c r="AQ12" s="14">
        <v>2.1366053236941199E-2</v>
      </c>
      <c r="AR12" s="14">
        <v>0</v>
      </c>
    </row>
    <row r="13" spans="2:44">
      <c r="B13" s="15" t="s">
        <v>102</v>
      </c>
      <c r="C13" s="14">
        <v>9.1340651301328492E-3</v>
      </c>
      <c r="D13" s="14">
        <v>6.5395999158182399E-3</v>
      </c>
      <c r="E13" s="14">
        <v>1.02934263905294E-2</v>
      </c>
      <c r="F13" s="14"/>
      <c r="G13" s="14">
        <v>1.1467621682974299E-2</v>
      </c>
      <c r="H13" s="14">
        <v>9.2346164989494904E-3</v>
      </c>
      <c r="I13" s="14">
        <v>0</v>
      </c>
      <c r="J13" s="14">
        <v>1.2294356607873E-2</v>
      </c>
      <c r="K13" s="14">
        <v>1.7652632991940701E-2</v>
      </c>
      <c r="L13" s="14">
        <v>6.87830417762271E-3</v>
      </c>
      <c r="M13" s="14"/>
      <c r="N13" s="14">
        <v>1.0552924586732701E-2</v>
      </c>
      <c r="O13" s="14">
        <v>8.4665564757270498E-3</v>
      </c>
      <c r="P13" s="14">
        <v>1.16218615300636E-2</v>
      </c>
      <c r="Q13" s="14">
        <v>5.8886203984110496E-3</v>
      </c>
      <c r="R13" s="14"/>
      <c r="S13" s="14">
        <v>3.89933179054172E-3</v>
      </c>
      <c r="T13" s="14">
        <v>1.0672281099111201E-2</v>
      </c>
      <c r="U13" s="14">
        <v>0</v>
      </c>
      <c r="V13" s="14">
        <v>0</v>
      </c>
      <c r="W13" s="14">
        <v>0</v>
      </c>
      <c r="X13" s="14">
        <v>7.8169379608559499E-3</v>
      </c>
      <c r="Y13" s="14">
        <v>1.7916984124367302E-2</v>
      </c>
      <c r="Z13" s="14">
        <v>2.9851307994527301E-2</v>
      </c>
      <c r="AA13" s="14">
        <v>2.0016279314599601E-2</v>
      </c>
      <c r="AB13" s="14">
        <v>1.7928032626645499E-2</v>
      </c>
      <c r="AC13" s="14">
        <v>0</v>
      </c>
      <c r="AD13" s="14">
        <v>0</v>
      </c>
      <c r="AE13" s="14"/>
      <c r="AF13" s="14">
        <v>5.3514727685489497E-3</v>
      </c>
      <c r="AG13" s="14">
        <v>1.04915064867044E-2</v>
      </c>
      <c r="AH13" s="14">
        <v>1.0384987005148999E-2</v>
      </c>
      <c r="AI13" s="14"/>
      <c r="AJ13" s="14">
        <v>0</v>
      </c>
      <c r="AK13" s="14">
        <v>9.4214041140608593E-3</v>
      </c>
      <c r="AL13" s="14">
        <v>0</v>
      </c>
      <c r="AM13" s="14"/>
      <c r="AN13" s="14">
        <v>5.95262522668493E-3</v>
      </c>
      <c r="AO13" s="14">
        <v>1.9343350254152101E-2</v>
      </c>
      <c r="AP13" s="14">
        <v>8.9854777706556404E-3</v>
      </c>
      <c r="AQ13" s="14">
        <v>6.9818961156537102E-3</v>
      </c>
      <c r="AR13" s="14">
        <v>0</v>
      </c>
    </row>
    <row r="14" spans="2:44">
      <c r="B14" s="15" t="s">
        <v>129</v>
      </c>
      <c r="C14" s="14">
        <v>3.5934415462148699E-2</v>
      </c>
      <c r="D14" s="14">
        <v>3.3760144907167E-2</v>
      </c>
      <c r="E14" s="14">
        <v>3.82953959464431E-2</v>
      </c>
      <c r="F14" s="14"/>
      <c r="G14" s="14">
        <v>4.0975747154004101E-2</v>
      </c>
      <c r="H14" s="14">
        <v>2.9664987347798599E-2</v>
      </c>
      <c r="I14" s="14">
        <v>2.9287940862268901E-2</v>
      </c>
      <c r="J14" s="14">
        <v>4.13231433371773E-2</v>
      </c>
      <c r="K14" s="14">
        <v>4.8857893649924898E-2</v>
      </c>
      <c r="L14" s="14">
        <v>3.0137415978342099E-2</v>
      </c>
      <c r="M14" s="14"/>
      <c r="N14" s="14">
        <v>1.54202705224001E-2</v>
      </c>
      <c r="O14" s="14">
        <v>3.7740083881788601E-2</v>
      </c>
      <c r="P14" s="14">
        <v>2.4540613473874599E-2</v>
      </c>
      <c r="Q14" s="14">
        <v>7.0338208740629002E-2</v>
      </c>
      <c r="R14" s="14"/>
      <c r="S14" s="14">
        <v>2.8644786718566399E-2</v>
      </c>
      <c r="T14" s="14">
        <v>2.3900005202664099E-2</v>
      </c>
      <c r="U14" s="14">
        <v>4.0367394016057503E-2</v>
      </c>
      <c r="V14" s="14">
        <v>3.5072498256266599E-2</v>
      </c>
      <c r="W14" s="14">
        <v>2.60187844380931E-2</v>
      </c>
      <c r="X14" s="14">
        <v>3.1696197159479599E-2</v>
      </c>
      <c r="Y14" s="14">
        <v>1.4928030284109601E-2</v>
      </c>
      <c r="Z14" s="14">
        <v>2.9850506936771801E-2</v>
      </c>
      <c r="AA14" s="14">
        <v>8.1641735125154796E-2</v>
      </c>
      <c r="AB14" s="14">
        <v>3.6283151278220099E-2</v>
      </c>
      <c r="AC14" s="14">
        <v>6.4972956643779403E-2</v>
      </c>
      <c r="AD14" s="14">
        <v>0</v>
      </c>
      <c r="AE14" s="14"/>
      <c r="AF14" s="14">
        <v>2.9664174183993201E-2</v>
      </c>
      <c r="AG14" s="14">
        <v>3.1701134441522803E-2</v>
      </c>
      <c r="AH14" s="14">
        <v>5.0433789374763199E-2</v>
      </c>
      <c r="AI14" s="14"/>
      <c r="AJ14" s="14">
        <v>2.7486570650914598E-2</v>
      </c>
      <c r="AK14" s="14">
        <v>2.4107696119783601E-2</v>
      </c>
      <c r="AL14" s="14">
        <v>6.08407349693477E-2</v>
      </c>
      <c r="AM14" s="14"/>
      <c r="AN14" s="14">
        <v>4.44045540504205E-2</v>
      </c>
      <c r="AO14" s="14">
        <v>3.11958993768865E-2</v>
      </c>
      <c r="AP14" s="14">
        <v>2.0274589032606101E-2</v>
      </c>
      <c r="AQ14" s="14">
        <v>3.4609515310098003E-2</v>
      </c>
      <c r="AR14" s="14">
        <v>0</v>
      </c>
    </row>
    <row r="15" spans="2:44">
      <c r="B15" s="15" t="s">
        <v>104</v>
      </c>
      <c r="C15" s="18">
        <v>0.70424897527305297</v>
      </c>
      <c r="D15" s="18">
        <v>0.73316128882373099</v>
      </c>
      <c r="E15" s="18">
        <v>0.67816310696094895</v>
      </c>
      <c r="F15" s="18"/>
      <c r="G15" s="18">
        <v>0.62685343859934795</v>
      </c>
      <c r="H15" s="18">
        <v>0.72342956688476601</v>
      </c>
      <c r="I15" s="18">
        <v>0.75009661157595897</v>
      </c>
      <c r="J15" s="18">
        <v>0.64208917899208395</v>
      </c>
      <c r="K15" s="18">
        <v>0.69408902194200295</v>
      </c>
      <c r="L15" s="18">
        <v>0.75705636147623001</v>
      </c>
      <c r="M15" s="18"/>
      <c r="N15" s="18">
        <v>0.77659329672692201</v>
      </c>
      <c r="O15" s="18">
        <v>0.69395265352815305</v>
      </c>
      <c r="P15" s="18">
        <v>0.70187926047152804</v>
      </c>
      <c r="Q15" s="18">
        <v>0.63977298998908905</v>
      </c>
      <c r="R15" s="18"/>
      <c r="S15" s="18">
        <v>0.71761615661996203</v>
      </c>
      <c r="T15" s="18">
        <v>0.73724475172977599</v>
      </c>
      <c r="U15" s="18">
        <v>0.64763225252743195</v>
      </c>
      <c r="V15" s="18">
        <v>0.70240236567515602</v>
      </c>
      <c r="W15" s="18">
        <v>0.75983214763401596</v>
      </c>
      <c r="X15" s="18">
        <v>0.67619754395212905</v>
      </c>
      <c r="Y15" s="18">
        <v>0.69060601836313795</v>
      </c>
      <c r="Z15" s="18">
        <v>0.79467136257842097</v>
      </c>
      <c r="AA15" s="18">
        <v>0.58403159573705699</v>
      </c>
      <c r="AB15" s="18">
        <v>0.74736356863935005</v>
      </c>
      <c r="AC15" s="18">
        <v>0.71706935304099695</v>
      </c>
      <c r="AD15" s="18">
        <v>0.76188766454206203</v>
      </c>
      <c r="AE15" s="18"/>
      <c r="AF15" s="18">
        <v>0.69656022738032497</v>
      </c>
      <c r="AG15" s="18">
        <v>0.76237966300501303</v>
      </c>
      <c r="AH15" s="18">
        <v>0.574004546418175</v>
      </c>
      <c r="AI15" s="18"/>
      <c r="AJ15" s="18">
        <v>0.75059273596523801</v>
      </c>
      <c r="AK15" s="18">
        <v>0.740584198741435</v>
      </c>
      <c r="AL15" s="18">
        <v>0.74235616144681105</v>
      </c>
      <c r="AM15" s="18"/>
      <c r="AN15" s="18">
        <v>0.65771510785009701</v>
      </c>
      <c r="AO15" s="18">
        <v>0.68085083672497304</v>
      </c>
      <c r="AP15" s="18">
        <v>0.75841968202705101</v>
      </c>
      <c r="AQ15" s="18">
        <v>0.78780103941894897</v>
      </c>
      <c r="AR15" s="18">
        <v>1</v>
      </c>
    </row>
    <row r="16" spans="2:44">
      <c r="B16" s="15" t="s">
        <v>105</v>
      </c>
      <c r="C16" s="18">
        <v>5.0745143779255597E-2</v>
      </c>
      <c r="D16" s="18">
        <v>4.4915304072097602E-2</v>
      </c>
      <c r="E16" s="18">
        <v>5.3606051684995902E-2</v>
      </c>
      <c r="F16" s="18"/>
      <c r="G16" s="18">
        <v>6.2270795359791797E-2</v>
      </c>
      <c r="H16" s="18">
        <v>3.7961784013946398E-2</v>
      </c>
      <c r="I16" s="18">
        <v>3.0315492720092499E-2</v>
      </c>
      <c r="J16" s="18">
        <v>7.9136940211944298E-2</v>
      </c>
      <c r="K16" s="18">
        <v>6.5491043509643396E-2</v>
      </c>
      <c r="L16" s="18">
        <v>3.7260278857755402E-2</v>
      </c>
      <c r="M16" s="18"/>
      <c r="N16" s="18">
        <v>4.8945314986843597E-2</v>
      </c>
      <c r="O16" s="18">
        <v>5.67089681192081E-2</v>
      </c>
      <c r="P16" s="18">
        <v>4.4100260301427302E-2</v>
      </c>
      <c r="Q16" s="18">
        <v>5.38725843805083E-2</v>
      </c>
      <c r="R16" s="18"/>
      <c r="S16" s="18">
        <v>4.7245594895890697E-2</v>
      </c>
      <c r="T16" s="18">
        <v>4.8290778457552398E-2</v>
      </c>
      <c r="U16" s="18">
        <v>4.14982616211143E-2</v>
      </c>
      <c r="V16" s="18">
        <v>5.4332358211712201E-2</v>
      </c>
      <c r="W16" s="18">
        <v>4.850312543667E-2</v>
      </c>
      <c r="X16" s="18">
        <v>2.2215846863752501E-2</v>
      </c>
      <c r="Y16" s="18">
        <v>6.2140349691663301E-2</v>
      </c>
      <c r="Z16" s="18">
        <v>5.5015381062809898E-2</v>
      </c>
      <c r="AA16" s="18">
        <v>7.1071728662348801E-2</v>
      </c>
      <c r="AB16" s="18">
        <v>6.2874334336955495E-2</v>
      </c>
      <c r="AC16" s="18">
        <v>3.8396746878181398E-2</v>
      </c>
      <c r="AD16" s="18">
        <v>5.3835121868009497E-2</v>
      </c>
      <c r="AE16" s="18"/>
      <c r="AF16" s="18">
        <v>6.0646206285518998E-2</v>
      </c>
      <c r="AG16" s="18">
        <v>3.5499813180681301E-2</v>
      </c>
      <c r="AH16" s="18">
        <v>6.2136630237450502E-2</v>
      </c>
      <c r="AI16" s="18"/>
      <c r="AJ16" s="18">
        <v>4.3022265914067E-2</v>
      </c>
      <c r="AK16" s="18">
        <v>4.1903407206733398E-2</v>
      </c>
      <c r="AL16" s="18">
        <v>3.94746854082395E-2</v>
      </c>
      <c r="AM16" s="18"/>
      <c r="AN16" s="18">
        <v>3.9289790367414E-2</v>
      </c>
      <c r="AO16" s="18">
        <v>6.3005681702717004E-2</v>
      </c>
      <c r="AP16" s="18">
        <v>5.7211046761793199E-2</v>
      </c>
      <c r="AQ16" s="18">
        <v>2.8347949352594898E-2</v>
      </c>
      <c r="AR16" s="18">
        <v>0</v>
      </c>
    </row>
    <row r="17" spans="2:44">
      <c r="B17" s="15" t="s">
        <v>106</v>
      </c>
      <c r="C17" s="19">
        <v>0.65350383149379698</v>
      </c>
      <c r="D17" s="19">
        <v>0.68824598475163401</v>
      </c>
      <c r="E17" s="19">
        <v>0.62455705527595295</v>
      </c>
      <c r="F17" s="19"/>
      <c r="G17" s="19">
        <v>0.56458264323955598</v>
      </c>
      <c r="H17" s="19">
        <v>0.68546778287082</v>
      </c>
      <c r="I17" s="19">
        <v>0.71978111885586604</v>
      </c>
      <c r="J17" s="19">
        <v>0.562952238780139</v>
      </c>
      <c r="K17" s="19">
        <v>0.62859797843235898</v>
      </c>
      <c r="L17" s="19">
        <v>0.71979608261847505</v>
      </c>
      <c r="M17" s="19"/>
      <c r="N17" s="19">
        <v>0.72764798174007805</v>
      </c>
      <c r="O17" s="19">
        <v>0.63724368540894505</v>
      </c>
      <c r="P17" s="19">
        <v>0.65777900017010105</v>
      </c>
      <c r="Q17" s="19">
        <v>0.58590040560858103</v>
      </c>
      <c r="R17" s="19"/>
      <c r="S17" s="19">
        <v>0.67037056172407095</v>
      </c>
      <c r="T17" s="19">
        <v>0.68895397327222296</v>
      </c>
      <c r="U17" s="19">
        <v>0.60613399090631703</v>
      </c>
      <c r="V17" s="19">
        <v>0.64807000746344401</v>
      </c>
      <c r="W17" s="19">
        <v>0.71132902219734595</v>
      </c>
      <c r="X17" s="19">
        <v>0.65398169708837595</v>
      </c>
      <c r="Y17" s="19">
        <v>0.62846566867147402</v>
      </c>
      <c r="Z17" s="19">
        <v>0.73965598151561196</v>
      </c>
      <c r="AA17" s="19">
        <v>0.51295986707470798</v>
      </c>
      <c r="AB17" s="19">
        <v>0.68448923430239506</v>
      </c>
      <c r="AC17" s="19">
        <v>0.67867260616281599</v>
      </c>
      <c r="AD17" s="19">
        <v>0.70805254267405304</v>
      </c>
      <c r="AE17" s="19"/>
      <c r="AF17" s="19">
        <v>0.63591402109480599</v>
      </c>
      <c r="AG17" s="19">
        <v>0.72687984982433196</v>
      </c>
      <c r="AH17" s="19">
        <v>0.51186791618072403</v>
      </c>
      <c r="AI17" s="19"/>
      <c r="AJ17" s="19">
        <v>0.70757047005117102</v>
      </c>
      <c r="AK17" s="19">
        <v>0.69868079153470097</v>
      </c>
      <c r="AL17" s="19">
        <v>0.70288147603857098</v>
      </c>
      <c r="AM17" s="19"/>
      <c r="AN17" s="19">
        <v>0.61842531748268303</v>
      </c>
      <c r="AO17" s="19">
        <v>0.61784515502225601</v>
      </c>
      <c r="AP17" s="19">
        <v>0.70120863526525801</v>
      </c>
      <c r="AQ17" s="19">
        <v>0.75945309006635398</v>
      </c>
      <c r="AR17" s="19">
        <v>1</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B2:G22"/>
  <sheetViews>
    <sheetView showGridLines="0" workbookViewId="0">
      <pane xSplit="2" topLeftCell="C1" activePane="topRight" state="frozen"/>
      <selection pane="topRight"/>
    </sheetView>
  </sheetViews>
  <sheetFormatPr defaultColWidth="11.42578125" defaultRowHeight="14.45"/>
  <cols>
    <col min="2" max="2" width="25.7109375" customWidth="1"/>
    <col min="3" max="7" width="20.7109375" customWidth="1"/>
  </cols>
  <sheetData>
    <row r="2" spans="2:7" ht="39.950000000000003" customHeight="1">
      <c r="D2" s="29" t="s">
        <v>517</v>
      </c>
      <c r="E2" s="31"/>
      <c r="F2" s="31"/>
      <c r="G2" s="31"/>
    </row>
    <row r="6" spans="2:7" ht="50.1" customHeight="1">
      <c r="B6" s="17" t="s">
        <v>58</v>
      </c>
      <c r="C6" s="17" t="s">
        <v>518</v>
      </c>
      <c r="D6" s="17" t="s">
        <v>519</v>
      </c>
      <c r="E6" s="17" t="s">
        <v>520</v>
      </c>
      <c r="F6" s="17" t="s">
        <v>521</v>
      </c>
    </row>
    <row r="7" spans="2:7">
      <c r="B7" s="15" t="s">
        <v>98</v>
      </c>
      <c r="C7" s="14">
        <v>0.455293889066749</v>
      </c>
      <c r="D7" s="14">
        <v>0.32721837048158098</v>
      </c>
      <c r="E7" s="14">
        <v>0.188851948550739</v>
      </c>
      <c r="F7" s="14">
        <v>0.18617909470214</v>
      </c>
    </row>
    <row r="8" spans="2:7">
      <c r="B8" s="15" t="s">
        <v>99</v>
      </c>
      <c r="C8" s="14">
        <v>0.397495097094893</v>
      </c>
      <c r="D8" s="14">
        <v>0.50946809191420805</v>
      </c>
      <c r="E8" s="14">
        <v>0.56294678296781697</v>
      </c>
      <c r="F8" s="14">
        <v>0.52025118857605301</v>
      </c>
    </row>
    <row r="9" spans="2:7">
      <c r="B9" s="15" t="s">
        <v>100</v>
      </c>
      <c r="C9" s="14">
        <v>0.100286484489562</v>
      </c>
      <c r="D9" s="14">
        <v>0.106096937471741</v>
      </c>
      <c r="E9" s="14">
        <v>0.17479983290870599</v>
      </c>
      <c r="F9" s="14">
        <v>0.20388448821451999</v>
      </c>
    </row>
    <row r="10" spans="2:7">
      <c r="B10" s="15" t="s">
        <v>101</v>
      </c>
      <c r="C10" s="14">
        <v>2.44934720546011E-2</v>
      </c>
      <c r="D10" s="14">
        <v>3.2126517851908301E-2</v>
      </c>
      <c r="E10" s="14">
        <v>4.5996388544333799E-2</v>
      </c>
      <c r="F10" s="14">
        <v>4.7455699741103398E-2</v>
      </c>
    </row>
    <row r="11" spans="2:7">
      <c r="B11" s="15" t="s">
        <v>102</v>
      </c>
      <c r="C11" s="14">
        <v>4.9801773028008397E-3</v>
      </c>
      <c r="D11" s="14">
        <v>5.7962572074869096E-3</v>
      </c>
      <c r="E11" s="14">
        <v>5.9975578040017304E-3</v>
      </c>
      <c r="F11" s="14">
        <v>9.28379734400764E-3</v>
      </c>
    </row>
    <row r="12" spans="2:7">
      <c r="B12" s="15" t="s">
        <v>129</v>
      </c>
      <c r="C12" s="14">
        <v>1.7450879991393799E-2</v>
      </c>
      <c r="D12" s="14">
        <v>1.9293825073074498E-2</v>
      </c>
      <c r="E12" s="14">
        <v>2.1407489224402599E-2</v>
      </c>
      <c r="F12" s="14">
        <v>3.2945731422176203E-2</v>
      </c>
    </row>
    <row r="13" spans="2:7">
      <c r="B13" s="20" t="s">
        <v>104</v>
      </c>
      <c r="C13" s="18">
        <v>0.852788986161642</v>
      </c>
      <c r="D13" s="18">
        <v>0.83668646239578903</v>
      </c>
      <c r="E13" s="18">
        <v>0.75179873151855603</v>
      </c>
      <c r="F13" s="18">
        <v>0.70643028327819302</v>
      </c>
    </row>
    <row r="14" spans="2:7">
      <c r="B14" s="20" t="s">
        <v>105</v>
      </c>
      <c r="C14" s="18">
        <v>2.9473649357402001E-2</v>
      </c>
      <c r="D14" s="18">
        <v>3.79227750593953E-2</v>
      </c>
      <c r="E14" s="18">
        <v>5.1993946348335499E-2</v>
      </c>
      <c r="F14" s="18">
        <v>5.6739497085111099E-2</v>
      </c>
    </row>
    <row r="15" spans="2:7">
      <c r="B15" s="20" t="s">
        <v>106</v>
      </c>
      <c r="C15" s="19">
        <v>0.82331533680423996</v>
      </c>
      <c r="D15" s="19">
        <v>0.79876368733639402</v>
      </c>
      <c r="E15" s="19">
        <v>0.69980478517022104</v>
      </c>
      <c r="F15" s="19">
        <v>0.64969078619308196</v>
      </c>
    </row>
    <row r="16" spans="2:7">
      <c r="B16" s="16" t="s">
        <v>45</v>
      </c>
      <c r="C16" s="16"/>
      <c r="D16" s="16"/>
      <c r="E16" s="16"/>
      <c r="F16" s="16"/>
    </row>
    <row r="17" spans="2:2">
      <c r="B17" t="s">
        <v>481</v>
      </c>
    </row>
    <row r="18" spans="2:2">
      <c r="B18" t="s">
        <v>482</v>
      </c>
    </row>
    <row r="22" spans="2:2">
      <c r="B22" s="8" t="str">
        <f>HYPERLINK("#'Contents'!A1", "Return to Contents")</f>
        <v>Return to Contents</v>
      </c>
    </row>
  </sheetData>
  <mergeCells count="1">
    <mergeCell ref="D2:G2"/>
  </mergeCells>
  <pageMargins left="0.7" right="0.7" top="0.75" bottom="0.75" header="0.3" footer="0.3"/>
  <pageSetup paperSize="9"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98</v>
      </c>
      <c r="C9" s="14">
        <v>0.455293889066749</v>
      </c>
      <c r="D9" s="14">
        <v>0.42208790578019001</v>
      </c>
      <c r="E9" s="14">
        <v>0.48450365134268097</v>
      </c>
      <c r="F9" s="14"/>
      <c r="G9" s="14">
        <v>0.49124596175773499</v>
      </c>
      <c r="H9" s="14">
        <v>0.43452839798243997</v>
      </c>
      <c r="I9" s="14">
        <v>0.42055184352851899</v>
      </c>
      <c r="J9" s="14">
        <v>0.42118592483759099</v>
      </c>
      <c r="K9" s="14">
        <v>0.51020671986084698</v>
      </c>
      <c r="L9" s="14">
        <v>0.46419378997268002</v>
      </c>
      <c r="M9" s="14"/>
      <c r="N9" s="14">
        <v>0.467369215646806</v>
      </c>
      <c r="O9" s="14">
        <v>0.44205428740964597</v>
      </c>
      <c r="P9" s="14">
        <v>0.42777885573084401</v>
      </c>
      <c r="Q9" s="14">
        <v>0.47622650490667001</v>
      </c>
      <c r="R9" s="14"/>
      <c r="S9" s="14">
        <v>0.41843817137477102</v>
      </c>
      <c r="T9" s="14">
        <v>0.42629974009598698</v>
      </c>
      <c r="U9" s="14">
        <v>0.53236559219381296</v>
      </c>
      <c r="V9" s="14">
        <v>0.48378417656696499</v>
      </c>
      <c r="W9" s="14">
        <v>0.37678303445346101</v>
      </c>
      <c r="X9" s="14">
        <v>0.43903830139373701</v>
      </c>
      <c r="Y9" s="14">
        <v>0.44020525952529799</v>
      </c>
      <c r="Z9" s="14">
        <v>0.47092455554962998</v>
      </c>
      <c r="AA9" s="14">
        <v>0.43254162665585699</v>
      </c>
      <c r="AB9" s="14">
        <v>0.47599881122442</v>
      </c>
      <c r="AC9" s="14">
        <v>0.554725143371263</v>
      </c>
      <c r="AD9" s="14">
        <v>0.54183173827044895</v>
      </c>
      <c r="AE9" s="14"/>
      <c r="AF9" s="14">
        <v>0.41479910436432899</v>
      </c>
      <c r="AG9" s="14">
        <v>0.49455199488481899</v>
      </c>
      <c r="AH9" s="14">
        <v>0.43399319877421</v>
      </c>
      <c r="AI9" s="14"/>
      <c r="AJ9" s="14">
        <v>0.36765227048812299</v>
      </c>
      <c r="AK9" s="14">
        <v>0.50701372471001005</v>
      </c>
      <c r="AL9" s="14">
        <v>0.52321700184366504</v>
      </c>
      <c r="AM9" s="14"/>
      <c r="AN9" s="14">
        <v>0.46078932304432102</v>
      </c>
      <c r="AO9" s="14">
        <v>0.43705645820239197</v>
      </c>
      <c r="AP9" s="14">
        <v>0.47022312257819299</v>
      </c>
      <c r="AQ9" s="14">
        <v>0.52883945862269999</v>
      </c>
      <c r="AR9" s="14">
        <v>0.45989404481297103</v>
      </c>
    </row>
    <row r="10" spans="2:44">
      <c r="B10" s="15" t="s">
        <v>99</v>
      </c>
      <c r="C10" s="14">
        <v>0.397495097094893</v>
      </c>
      <c r="D10" s="14">
        <v>0.41298936095696898</v>
      </c>
      <c r="E10" s="14">
        <v>0.38485634751160602</v>
      </c>
      <c r="F10" s="14"/>
      <c r="G10" s="14">
        <v>0.31541773979732102</v>
      </c>
      <c r="H10" s="14">
        <v>0.40991906643991199</v>
      </c>
      <c r="I10" s="14">
        <v>0.41193177093983302</v>
      </c>
      <c r="J10" s="14">
        <v>0.440846444635771</v>
      </c>
      <c r="K10" s="14">
        <v>0.36150854501742602</v>
      </c>
      <c r="L10" s="14">
        <v>0.42192548357682103</v>
      </c>
      <c r="M10" s="14"/>
      <c r="N10" s="14">
        <v>0.41857757092852299</v>
      </c>
      <c r="O10" s="14">
        <v>0.42816855303294099</v>
      </c>
      <c r="P10" s="14">
        <v>0.392479699754266</v>
      </c>
      <c r="Q10" s="14">
        <v>0.35040620668232397</v>
      </c>
      <c r="R10" s="14"/>
      <c r="S10" s="14">
        <v>0.40935134306127502</v>
      </c>
      <c r="T10" s="14">
        <v>0.43503429884148997</v>
      </c>
      <c r="U10" s="14">
        <v>0.39865782174001102</v>
      </c>
      <c r="V10" s="14">
        <v>0.34891350314820302</v>
      </c>
      <c r="W10" s="14">
        <v>0.49015536378195301</v>
      </c>
      <c r="X10" s="14">
        <v>0.37983459269854197</v>
      </c>
      <c r="Y10" s="14">
        <v>0.46972541369979398</v>
      </c>
      <c r="Z10" s="14">
        <v>0.37048121034536202</v>
      </c>
      <c r="AA10" s="14">
        <v>0.37994518215503498</v>
      </c>
      <c r="AB10" s="14">
        <v>0.37158846829049103</v>
      </c>
      <c r="AC10" s="14">
        <v>0.31536082616968403</v>
      </c>
      <c r="AD10" s="14">
        <v>0.32074945226081197</v>
      </c>
      <c r="AE10" s="14"/>
      <c r="AF10" s="14">
        <v>0.42253773787378002</v>
      </c>
      <c r="AG10" s="14">
        <v>0.39330096707631801</v>
      </c>
      <c r="AH10" s="14">
        <v>0.382796977201175</v>
      </c>
      <c r="AI10" s="14"/>
      <c r="AJ10" s="14">
        <v>0.48961910883148801</v>
      </c>
      <c r="AK10" s="14">
        <v>0.36960867186429902</v>
      </c>
      <c r="AL10" s="14">
        <v>0.37216248846678701</v>
      </c>
      <c r="AM10" s="14"/>
      <c r="AN10" s="14">
        <v>0.38599878279053501</v>
      </c>
      <c r="AO10" s="14">
        <v>0.40928011762864702</v>
      </c>
      <c r="AP10" s="14">
        <v>0.38279364540353999</v>
      </c>
      <c r="AQ10" s="14">
        <v>0.383178665825405</v>
      </c>
      <c r="AR10" s="14">
        <v>0.336178992112876</v>
      </c>
    </row>
    <row r="11" spans="2:44">
      <c r="B11" s="15" t="s">
        <v>100</v>
      </c>
      <c r="C11" s="14">
        <v>0.100286484489562</v>
      </c>
      <c r="D11" s="14">
        <v>0.110977754069401</v>
      </c>
      <c r="E11" s="14">
        <v>9.1221144792120901E-2</v>
      </c>
      <c r="F11" s="14"/>
      <c r="G11" s="14">
        <v>0.14630049089074901</v>
      </c>
      <c r="H11" s="14">
        <v>7.5613329299139595E-2</v>
      </c>
      <c r="I11" s="14">
        <v>0.11826316856871701</v>
      </c>
      <c r="J11" s="14">
        <v>8.3058016452264197E-2</v>
      </c>
      <c r="K11" s="14">
        <v>9.6640751539059502E-2</v>
      </c>
      <c r="L11" s="14">
        <v>9.3131516318928104E-2</v>
      </c>
      <c r="M11" s="14"/>
      <c r="N11" s="14">
        <v>7.9252557752913205E-2</v>
      </c>
      <c r="O11" s="14">
        <v>9.0406654379269202E-2</v>
      </c>
      <c r="P11" s="14">
        <v>0.11815669456625499</v>
      </c>
      <c r="Q11" s="14">
        <v>0.117996617395159</v>
      </c>
      <c r="R11" s="14"/>
      <c r="S11" s="14">
        <v>8.8536754950172603E-2</v>
      </c>
      <c r="T11" s="14">
        <v>0.106496277603905</v>
      </c>
      <c r="U11" s="14">
        <v>5.0104768820024403E-2</v>
      </c>
      <c r="V11" s="14">
        <v>0.13323202737189699</v>
      </c>
      <c r="W11" s="14">
        <v>0.10298758304983401</v>
      </c>
      <c r="X11" s="14">
        <v>0.117817138937517</v>
      </c>
      <c r="Y11" s="14">
        <v>5.1956189075612599E-2</v>
      </c>
      <c r="Z11" s="14">
        <v>9.4016930478674293E-2</v>
      </c>
      <c r="AA11" s="14">
        <v>0.13528641993335799</v>
      </c>
      <c r="AB11" s="14">
        <v>0.10878674594906799</v>
      </c>
      <c r="AC11" s="14">
        <v>9.9661116799629704E-2</v>
      </c>
      <c r="AD11" s="14">
        <v>5.9178059537264197E-2</v>
      </c>
      <c r="AE11" s="14"/>
      <c r="AF11" s="14">
        <v>0.10805135698259601</v>
      </c>
      <c r="AG11" s="14">
        <v>7.0379088902734505E-2</v>
      </c>
      <c r="AH11" s="14">
        <v>0.139284830873416</v>
      </c>
      <c r="AI11" s="14"/>
      <c r="AJ11" s="14">
        <v>9.8303525418359197E-2</v>
      </c>
      <c r="AK11" s="14">
        <v>8.3705206803916604E-2</v>
      </c>
      <c r="AL11" s="14">
        <v>5.68293940713646E-2</v>
      </c>
      <c r="AM11" s="14"/>
      <c r="AN11" s="14">
        <v>0.10024966417379801</v>
      </c>
      <c r="AO11" s="14">
        <v>0.11524365711349301</v>
      </c>
      <c r="AP11" s="14">
        <v>0.107807353023655</v>
      </c>
      <c r="AQ11" s="14">
        <v>4.9154732400726001E-2</v>
      </c>
      <c r="AR11" s="14">
        <v>0.16735752681815499</v>
      </c>
    </row>
    <row r="12" spans="2:44">
      <c r="B12" s="15" t="s">
        <v>101</v>
      </c>
      <c r="C12" s="14">
        <v>2.44934720546011E-2</v>
      </c>
      <c r="D12" s="14">
        <v>3.3990533383063501E-2</v>
      </c>
      <c r="E12" s="14">
        <v>1.5885851040263702E-2</v>
      </c>
      <c r="F12" s="14"/>
      <c r="G12" s="14">
        <v>1.9790423342003999E-2</v>
      </c>
      <c r="H12" s="14">
        <v>4.3984874046564697E-2</v>
      </c>
      <c r="I12" s="14">
        <v>3.0107127420825001E-2</v>
      </c>
      <c r="J12" s="14">
        <v>2.3177404729023E-2</v>
      </c>
      <c r="K12" s="14">
        <v>1.8669594323102699E-2</v>
      </c>
      <c r="L12" s="14">
        <v>1.1190538786839101E-2</v>
      </c>
      <c r="M12" s="14"/>
      <c r="N12" s="14">
        <v>2.2631997538193699E-2</v>
      </c>
      <c r="O12" s="14">
        <v>1.7752653377169299E-2</v>
      </c>
      <c r="P12" s="14">
        <v>4.3097643971236499E-2</v>
      </c>
      <c r="Q12" s="14">
        <v>1.8545172933275501E-2</v>
      </c>
      <c r="R12" s="14"/>
      <c r="S12" s="14">
        <v>5.6138490532222599E-2</v>
      </c>
      <c r="T12" s="14">
        <v>6.9046723679751804E-3</v>
      </c>
      <c r="U12" s="14">
        <v>1.1294210168126101E-2</v>
      </c>
      <c r="V12" s="14">
        <v>3.4070292912935403E-2</v>
      </c>
      <c r="W12" s="14">
        <v>8.6850682087916704E-3</v>
      </c>
      <c r="X12" s="14">
        <v>3.24373916489651E-2</v>
      </c>
      <c r="Y12" s="14">
        <v>1.6169928320810399E-2</v>
      </c>
      <c r="Z12" s="14">
        <v>2.79033371160908E-2</v>
      </c>
      <c r="AA12" s="14">
        <v>3.4987641974007798E-2</v>
      </c>
      <c r="AB12" s="14">
        <v>9.1455363432534804E-3</v>
      </c>
      <c r="AC12" s="14">
        <v>1.53877236648477E-2</v>
      </c>
      <c r="AD12" s="14">
        <v>2.74863821615417E-2</v>
      </c>
      <c r="AE12" s="14"/>
      <c r="AF12" s="14">
        <v>3.4349231596817097E-2</v>
      </c>
      <c r="AG12" s="14">
        <v>1.9352065990609801E-2</v>
      </c>
      <c r="AH12" s="14">
        <v>2.3768484790949399E-2</v>
      </c>
      <c r="AI12" s="14"/>
      <c r="AJ12" s="14">
        <v>2.9126071605830899E-2</v>
      </c>
      <c r="AK12" s="14">
        <v>2.65571260948382E-2</v>
      </c>
      <c r="AL12" s="14">
        <v>7.7129653371372699E-3</v>
      </c>
      <c r="AM12" s="14"/>
      <c r="AN12" s="14">
        <v>2.3025255563912599E-2</v>
      </c>
      <c r="AO12" s="14">
        <v>1.33780241313984E-2</v>
      </c>
      <c r="AP12" s="14">
        <v>2.9960367791551701E-2</v>
      </c>
      <c r="AQ12" s="14">
        <v>3.2863465738895203E-2</v>
      </c>
      <c r="AR12" s="14">
        <v>0</v>
      </c>
    </row>
    <row r="13" spans="2:44">
      <c r="B13" s="15" t="s">
        <v>102</v>
      </c>
      <c r="C13" s="14">
        <v>4.9801773028008397E-3</v>
      </c>
      <c r="D13" s="14">
        <v>5.7624309249512699E-3</v>
      </c>
      <c r="E13" s="14">
        <v>2.90635176690591E-3</v>
      </c>
      <c r="F13" s="14"/>
      <c r="G13" s="14">
        <v>0</v>
      </c>
      <c r="H13" s="14">
        <v>2.0474425380270202E-2</v>
      </c>
      <c r="I13" s="14">
        <v>0</v>
      </c>
      <c r="J13" s="14">
        <v>5.0363554203875496E-3</v>
      </c>
      <c r="K13" s="14">
        <v>3.18763276199782E-3</v>
      </c>
      <c r="L13" s="14">
        <v>0</v>
      </c>
      <c r="M13" s="14"/>
      <c r="N13" s="14">
        <v>1.8642705544035E-3</v>
      </c>
      <c r="O13" s="14">
        <v>2.8415025604625701E-3</v>
      </c>
      <c r="P13" s="14">
        <v>3.4331066239888502E-3</v>
      </c>
      <c r="Q13" s="14">
        <v>1.14708754022403E-2</v>
      </c>
      <c r="R13" s="14"/>
      <c r="S13" s="14">
        <v>5.7816004654899396E-3</v>
      </c>
      <c r="T13" s="14">
        <v>1.01969772424558E-2</v>
      </c>
      <c r="U13" s="14">
        <v>0</v>
      </c>
      <c r="V13" s="14">
        <v>0</v>
      </c>
      <c r="W13" s="14">
        <v>0</v>
      </c>
      <c r="X13" s="14">
        <v>1.5906895371747502E-2</v>
      </c>
      <c r="Y13" s="14">
        <v>9.8409876288540303E-3</v>
      </c>
      <c r="Z13" s="14">
        <v>1.89559558621001E-2</v>
      </c>
      <c r="AA13" s="14">
        <v>0</v>
      </c>
      <c r="AB13" s="14">
        <v>0</v>
      </c>
      <c r="AC13" s="14">
        <v>0</v>
      </c>
      <c r="AD13" s="14">
        <v>0</v>
      </c>
      <c r="AE13" s="14"/>
      <c r="AF13" s="14">
        <v>6.2804345114433197E-3</v>
      </c>
      <c r="AG13" s="14">
        <v>5.0451544666211701E-3</v>
      </c>
      <c r="AH13" s="14">
        <v>0</v>
      </c>
      <c r="AI13" s="14"/>
      <c r="AJ13" s="14">
        <v>3.6901275698809298E-3</v>
      </c>
      <c r="AK13" s="14">
        <v>4.1149501536565398E-3</v>
      </c>
      <c r="AL13" s="14">
        <v>1.1880900120040601E-2</v>
      </c>
      <c r="AM13" s="14"/>
      <c r="AN13" s="14">
        <v>3.4658555525402899E-3</v>
      </c>
      <c r="AO13" s="14">
        <v>5.8832576366062497E-3</v>
      </c>
      <c r="AP13" s="14">
        <v>3.1585592422575999E-3</v>
      </c>
      <c r="AQ13" s="14">
        <v>0</v>
      </c>
      <c r="AR13" s="14">
        <v>3.6569436255997498E-2</v>
      </c>
    </row>
    <row r="14" spans="2:44">
      <c r="B14" s="15" t="s">
        <v>129</v>
      </c>
      <c r="C14" s="14">
        <v>1.7450879991393799E-2</v>
      </c>
      <c r="D14" s="14">
        <v>1.4192014885425199E-2</v>
      </c>
      <c r="E14" s="14">
        <v>2.0626653546422801E-2</v>
      </c>
      <c r="F14" s="14"/>
      <c r="G14" s="14">
        <v>2.7245384212191699E-2</v>
      </c>
      <c r="H14" s="14">
        <v>1.5479906851673201E-2</v>
      </c>
      <c r="I14" s="14">
        <v>1.9146089542105699E-2</v>
      </c>
      <c r="J14" s="14">
        <v>2.66958539249635E-2</v>
      </c>
      <c r="K14" s="14">
        <v>9.7867564975670993E-3</v>
      </c>
      <c r="L14" s="14">
        <v>9.5586713447321798E-3</v>
      </c>
      <c r="M14" s="14"/>
      <c r="N14" s="14">
        <v>1.03043875791603E-2</v>
      </c>
      <c r="O14" s="14">
        <v>1.87763492405119E-2</v>
      </c>
      <c r="P14" s="14">
        <v>1.50539993534084E-2</v>
      </c>
      <c r="Q14" s="14">
        <v>2.53546226803309E-2</v>
      </c>
      <c r="R14" s="14"/>
      <c r="S14" s="14">
        <v>2.1753639616069801E-2</v>
      </c>
      <c r="T14" s="14">
        <v>1.5068033848186099E-2</v>
      </c>
      <c r="U14" s="14">
        <v>7.5776070780249399E-3</v>
      </c>
      <c r="V14" s="14">
        <v>0</v>
      </c>
      <c r="W14" s="14">
        <v>2.1388950505959899E-2</v>
      </c>
      <c r="X14" s="14">
        <v>1.4965679949491601E-2</v>
      </c>
      <c r="Y14" s="14">
        <v>1.2102221749630399E-2</v>
      </c>
      <c r="Z14" s="14">
        <v>1.7718010648142699E-2</v>
      </c>
      <c r="AA14" s="14">
        <v>1.7239129281742701E-2</v>
      </c>
      <c r="AB14" s="14">
        <v>3.4480438192767998E-2</v>
      </c>
      <c r="AC14" s="14">
        <v>1.4865189994574901E-2</v>
      </c>
      <c r="AD14" s="14">
        <v>5.0754367769933501E-2</v>
      </c>
      <c r="AE14" s="14"/>
      <c r="AF14" s="14">
        <v>1.3982134671034799E-2</v>
      </c>
      <c r="AG14" s="14">
        <v>1.7370728678897399E-2</v>
      </c>
      <c r="AH14" s="14">
        <v>2.01565083602495E-2</v>
      </c>
      <c r="AI14" s="14"/>
      <c r="AJ14" s="14">
        <v>1.1608896086318E-2</v>
      </c>
      <c r="AK14" s="14">
        <v>9.0003203732788792E-3</v>
      </c>
      <c r="AL14" s="14">
        <v>2.8197250161005199E-2</v>
      </c>
      <c r="AM14" s="14"/>
      <c r="AN14" s="14">
        <v>2.6471118874892299E-2</v>
      </c>
      <c r="AO14" s="14">
        <v>1.9158485287463299E-2</v>
      </c>
      <c r="AP14" s="14">
        <v>6.0569519608026203E-3</v>
      </c>
      <c r="AQ14" s="14">
        <v>5.9636774122740904E-3</v>
      </c>
      <c r="AR14" s="14">
        <v>0</v>
      </c>
    </row>
    <row r="15" spans="2:44">
      <c r="B15" s="15" t="s">
        <v>104</v>
      </c>
      <c r="C15" s="18">
        <v>0.852788986161642</v>
      </c>
      <c r="D15" s="18">
        <v>0.83507726673715899</v>
      </c>
      <c r="E15" s="18">
        <v>0.86935999885428705</v>
      </c>
      <c r="F15" s="18"/>
      <c r="G15" s="18">
        <v>0.80666370155505496</v>
      </c>
      <c r="H15" s="18">
        <v>0.84444746442235197</v>
      </c>
      <c r="I15" s="18">
        <v>0.83248361446835295</v>
      </c>
      <c r="J15" s="18">
        <v>0.86203236947336204</v>
      </c>
      <c r="K15" s="18">
        <v>0.871715264878273</v>
      </c>
      <c r="L15" s="18">
        <v>0.88611927354950104</v>
      </c>
      <c r="M15" s="18"/>
      <c r="N15" s="18">
        <v>0.88594678657532899</v>
      </c>
      <c r="O15" s="18">
        <v>0.87022284044258702</v>
      </c>
      <c r="P15" s="18">
        <v>0.82025855548511095</v>
      </c>
      <c r="Q15" s="18">
        <v>0.82663271158899398</v>
      </c>
      <c r="R15" s="18"/>
      <c r="S15" s="18">
        <v>0.82778951443604498</v>
      </c>
      <c r="T15" s="18">
        <v>0.86133403893747795</v>
      </c>
      <c r="U15" s="18">
        <v>0.93102341393382404</v>
      </c>
      <c r="V15" s="18">
        <v>0.83269767971516795</v>
      </c>
      <c r="W15" s="18">
        <v>0.86693839823541397</v>
      </c>
      <c r="X15" s="18">
        <v>0.81887289409227904</v>
      </c>
      <c r="Y15" s="18">
        <v>0.90993067322509302</v>
      </c>
      <c r="Z15" s="18">
        <v>0.84140576589499205</v>
      </c>
      <c r="AA15" s="18">
        <v>0.81248680881089097</v>
      </c>
      <c r="AB15" s="18">
        <v>0.84758727951491097</v>
      </c>
      <c r="AC15" s="18">
        <v>0.87008596954094797</v>
      </c>
      <c r="AD15" s="18">
        <v>0.86258119053126103</v>
      </c>
      <c r="AE15" s="18"/>
      <c r="AF15" s="18">
        <v>0.837336842238109</v>
      </c>
      <c r="AG15" s="18">
        <v>0.88785296196113705</v>
      </c>
      <c r="AH15" s="18">
        <v>0.81679017597538495</v>
      </c>
      <c r="AI15" s="18"/>
      <c r="AJ15" s="18">
        <v>0.85727137931961095</v>
      </c>
      <c r="AK15" s="18">
        <v>0.87662239657430996</v>
      </c>
      <c r="AL15" s="18">
        <v>0.89537949031045205</v>
      </c>
      <c r="AM15" s="18"/>
      <c r="AN15" s="18">
        <v>0.84678810583485697</v>
      </c>
      <c r="AO15" s="18">
        <v>0.84633657583103905</v>
      </c>
      <c r="AP15" s="18">
        <v>0.85301676798173298</v>
      </c>
      <c r="AQ15" s="18">
        <v>0.91201812444810504</v>
      </c>
      <c r="AR15" s="18">
        <v>0.79607303692584697</v>
      </c>
    </row>
    <row r="16" spans="2:44">
      <c r="B16" s="15" t="s">
        <v>105</v>
      </c>
      <c r="C16" s="18">
        <v>2.9473649357402001E-2</v>
      </c>
      <c r="D16" s="18">
        <v>3.9752964308014803E-2</v>
      </c>
      <c r="E16" s="18">
        <v>1.8792202807169599E-2</v>
      </c>
      <c r="F16" s="18"/>
      <c r="G16" s="18">
        <v>1.9790423342003999E-2</v>
      </c>
      <c r="H16" s="18">
        <v>6.4459299426834898E-2</v>
      </c>
      <c r="I16" s="18">
        <v>3.0107127420825001E-2</v>
      </c>
      <c r="J16" s="18">
        <v>2.8213760149410499E-2</v>
      </c>
      <c r="K16" s="18">
        <v>2.1857227085100499E-2</v>
      </c>
      <c r="L16" s="18">
        <v>1.1190538786839101E-2</v>
      </c>
      <c r="M16" s="18"/>
      <c r="N16" s="18">
        <v>2.4496268092597199E-2</v>
      </c>
      <c r="O16" s="18">
        <v>2.0594155937631899E-2</v>
      </c>
      <c r="P16" s="18">
        <v>4.6530750595225399E-2</v>
      </c>
      <c r="Q16" s="18">
        <v>3.0016048335515799E-2</v>
      </c>
      <c r="R16" s="18"/>
      <c r="S16" s="18">
        <v>6.1920090997712597E-2</v>
      </c>
      <c r="T16" s="18">
        <v>1.7101649610431001E-2</v>
      </c>
      <c r="U16" s="18">
        <v>1.1294210168126101E-2</v>
      </c>
      <c r="V16" s="18">
        <v>3.4070292912935403E-2</v>
      </c>
      <c r="W16" s="18">
        <v>8.6850682087916704E-3</v>
      </c>
      <c r="X16" s="18">
        <v>4.8344287020712598E-2</v>
      </c>
      <c r="Y16" s="18">
        <v>2.6010915949664402E-2</v>
      </c>
      <c r="Z16" s="18">
        <v>4.68592929781909E-2</v>
      </c>
      <c r="AA16" s="18">
        <v>3.4987641974007798E-2</v>
      </c>
      <c r="AB16" s="18">
        <v>9.1455363432534804E-3</v>
      </c>
      <c r="AC16" s="18">
        <v>1.53877236648477E-2</v>
      </c>
      <c r="AD16" s="18">
        <v>2.74863821615417E-2</v>
      </c>
      <c r="AE16" s="18"/>
      <c r="AF16" s="18">
        <v>4.0629666108260402E-2</v>
      </c>
      <c r="AG16" s="18">
        <v>2.4397220457231E-2</v>
      </c>
      <c r="AH16" s="18">
        <v>2.3768484790949399E-2</v>
      </c>
      <c r="AI16" s="18"/>
      <c r="AJ16" s="18">
        <v>3.2816199175711797E-2</v>
      </c>
      <c r="AK16" s="18">
        <v>3.0672076248494801E-2</v>
      </c>
      <c r="AL16" s="18">
        <v>1.9593865457177801E-2</v>
      </c>
      <c r="AM16" s="18"/>
      <c r="AN16" s="18">
        <v>2.6491111116452901E-2</v>
      </c>
      <c r="AO16" s="18">
        <v>1.92612817680047E-2</v>
      </c>
      <c r="AP16" s="18">
        <v>3.3118927033809302E-2</v>
      </c>
      <c r="AQ16" s="18">
        <v>3.2863465738895203E-2</v>
      </c>
      <c r="AR16" s="18">
        <v>3.6569436255997498E-2</v>
      </c>
    </row>
    <row r="17" spans="2:44">
      <c r="B17" s="15" t="s">
        <v>106</v>
      </c>
      <c r="C17" s="19">
        <v>0.82331533680423996</v>
      </c>
      <c r="D17" s="19">
        <v>0.79532430242914398</v>
      </c>
      <c r="E17" s="19">
        <v>0.85056779604711696</v>
      </c>
      <c r="F17" s="19"/>
      <c r="G17" s="19">
        <v>0.78687327821305098</v>
      </c>
      <c r="H17" s="19">
        <v>0.77998816499551704</v>
      </c>
      <c r="I17" s="19">
        <v>0.80237648704752795</v>
      </c>
      <c r="J17" s="19">
        <v>0.83381860932395102</v>
      </c>
      <c r="K17" s="19">
        <v>0.84985803779317204</v>
      </c>
      <c r="L17" s="19">
        <v>0.87492873476266197</v>
      </c>
      <c r="M17" s="19"/>
      <c r="N17" s="19">
        <v>0.86145051848273202</v>
      </c>
      <c r="O17" s="19">
        <v>0.84962868450495499</v>
      </c>
      <c r="P17" s="19">
        <v>0.77372780488988502</v>
      </c>
      <c r="Q17" s="19">
        <v>0.79661666325347802</v>
      </c>
      <c r="R17" s="19"/>
      <c r="S17" s="19">
        <v>0.76586942343833198</v>
      </c>
      <c r="T17" s="19">
        <v>0.84423238932704603</v>
      </c>
      <c r="U17" s="19">
        <v>0.919729203765698</v>
      </c>
      <c r="V17" s="19">
        <v>0.798627386802232</v>
      </c>
      <c r="W17" s="19">
        <v>0.85825333002662296</v>
      </c>
      <c r="X17" s="19">
        <v>0.77052860707156601</v>
      </c>
      <c r="Y17" s="19">
        <v>0.88391975727542804</v>
      </c>
      <c r="Z17" s="19">
        <v>0.79454647291680103</v>
      </c>
      <c r="AA17" s="19">
        <v>0.77749916683688403</v>
      </c>
      <c r="AB17" s="19">
        <v>0.83844174317165698</v>
      </c>
      <c r="AC17" s="19">
        <v>0.85469824587609999</v>
      </c>
      <c r="AD17" s="19">
        <v>0.83509480836971905</v>
      </c>
      <c r="AE17" s="19"/>
      <c r="AF17" s="19">
        <v>0.79670717612984898</v>
      </c>
      <c r="AG17" s="19">
        <v>0.86345574150390603</v>
      </c>
      <c r="AH17" s="19">
        <v>0.793021691184436</v>
      </c>
      <c r="AI17" s="19"/>
      <c r="AJ17" s="19">
        <v>0.82445518014389896</v>
      </c>
      <c r="AK17" s="19">
        <v>0.84595032032581496</v>
      </c>
      <c r="AL17" s="19">
        <v>0.87578562485327505</v>
      </c>
      <c r="AM17" s="19"/>
      <c r="AN17" s="19">
        <v>0.820296994718404</v>
      </c>
      <c r="AO17" s="19">
        <v>0.82707529406303504</v>
      </c>
      <c r="AP17" s="19">
        <v>0.81989784094792395</v>
      </c>
      <c r="AQ17" s="19">
        <v>0.87915465870920895</v>
      </c>
      <c r="AR17" s="19">
        <v>0.75950360066985001</v>
      </c>
    </row>
    <row r="18" spans="2:44">
      <c r="B18" s="16" t="s">
        <v>45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136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137</v>
      </c>
      <c r="C9" s="14">
        <v>0.83284081860431403</v>
      </c>
      <c r="D9" s="14">
        <v>0.88414161555979198</v>
      </c>
      <c r="E9" s="14">
        <v>0.78269931003195503</v>
      </c>
      <c r="F9" s="14"/>
      <c r="G9" s="14">
        <v>0.80346903279910797</v>
      </c>
      <c r="H9" s="14">
        <v>0.82125067416603403</v>
      </c>
      <c r="I9" s="14">
        <v>0.83810528592148603</v>
      </c>
      <c r="J9" s="14">
        <v>0.83610088948530803</v>
      </c>
      <c r="K9" s="14">
        <v>0.80702680396841397</v>
      </c>
      <c r="L9" s="14">
        <v>0.87235636249618098</v>
      </c>
      <c r="M9" s="14"/>
      <c r="N9" s="14">
        <v>0.92388664836060896</v>
      </c>
      <c r="O9" s="14">
        <v>0.85464046964493801</v>
      </c>
      <c r="P9" s="14">
        <v>0.81500737958688496</v>
      </c>
      <c r="Q9" s="14">
        <v>0.72435205556337801</v>
      </c>
      <c r="R9" s="14"/>
      <c r="S9" s="14">
        <v>0.82938574083623695</v>
      </c>
      <c r="T9" s="14">
        <v>0.84562962198371605</v>
      </c>
      <c r="U9" s="14">
        <v>0.83775217296811899</v>
      </c>
      <c r="V9" s="14">
        <v>0.82823483728702796</v>
      </c>
      <c r="W9" s="14">
        <v>0.86117118026037998</v>
      </c>
      <c r="X9" s="14">
        <v>0.77493976749841298</v>
      </c>
      <c r="Y9" s="14">
        <v>0.86431017766485196</v>
      </c>
      <c r="Z9" s="14">
        <v>0.85700597295073899</v>
      </c>
      <c r="AA9" s="14">
        <v>0.81053186588203796</v>
      </c>
      <c r="AB9" s="14">
        <v>0.85055304129822196</v>
      </c>
      <c r="AC9" s="14">
        <v>0.83428954413958401</v>
      </c>
      <c r="AD9" s="14">
        <v>0.81199366517272398</v>
      </c>
      <c r="AE9" s="14"/>
      <c r="AF9" s="14">
        <v>0.82381881573538296</v>
      </c>
      <c r="AG9" s="14">
        <v>0.87888804988436298</v>
      </c>
      <c r="AH9" s="14">
        <v>0.74739124827103498</v>
      </c>
      <c r="AI9" s="14"/>
      <c r="AJ9" s="14">
        <v>0.85384667855817697</v>
      </c>
      <c r="AK9" s="14">
        <v>0.83887402422542501</v>
      </c>
      <c r="AL9" s="14">
        <v>0.90210129317995702</v>
      </c>
      <c r="AM9" s="14"/>
      <c r="AN9" s="14">
        <v>0.74988419824185004</v>
      </c>
      <c r="AO9" s="14">
        <v>0.81527478049813995</v>
      </c>
      <c r="AP9" s="14">
        <v>0.90392445307656599</v>
      </c>
      <c r="AQ9" s="14">
        <v>0.91355338796157404</v>
      </c>
      <c r="AR9" s="14">
        <v>0.94378742360912504</v>
      </c>
    </row>
    <row r="10" spans="2:44">
      <c r="B10" s="15" t="s">
        <v>138</v>
      </c>
      <c r="C10" s="14">
        <v>0.136391926087814</v>
      </c>
      <c r="D10" s="14">
        <v>9.6141492215786106E-2</v>
      </c>
      <c r="E10" s="14">
        <v>0.176036910374302</v>
      </c>
      <c r="F10" s="14"/>
      <c r="G10" s="14">
        <v>0.15978716579649499</v>
      </c>
      <c r="H10" s="14">
        <v>0.14150163552498701</v>
      </c>
      <c r="I10" s="14">
        <v>0.13568506383158699</v>
      </c>
      <c r="J10" s="14">
        <v>0.12936811256258299</v>
      </c>
      <c r="K10" s="14">
        <v>0.153693718424492</v>
      </c>
      <c r="L10" s="14">
        <v>0.111222680590653</v>
      </c>
      <c r="M10" s="14"/>
      <c r="N10" s="14">
        <v>6.6015556229330696E-2</v>
      </c>
      <c r="O10" s="14">
        <v>0.11468625440345299</v>
      </c>
      <c r="P10" s="14">
        <v>0.15451609591832199</v>
      </c>
      <c r="Q10" s="14">
        <v>0.22161643021376501</v>
      </c>
      <c r="R10" s="14"/>
      <c r="S10" s="14">
        <v>0.14374364224737199</v>
      </c>
      <c r="T10" s="14">
        <v>0.13470211498588</v>
      </c>
      <c r="U10" s="14">
        <v>0.13226968607171599</v>
      </c>
      <c r="V10" s="14">
        <v>0.150365808502399</v>
      </c>
      <c r="W10" s="14">
        <v>9.9496904317412704E-2</v>
      </c>
      <c r="X10" s="14">
        <v>0.169278241934402</v>
      </c>
      <c r="Y10" s="14">
        <v>0.122063729129571</v>
      </c>
      <c r="Z10" s="14">
        <v>0.12329845126710701</v>
      </c>
      <c r="AA10" s="14">
        <v>0.14870673979563501</v>
      </c>
      <c r="AB10" s="14">
        <v>0.111131110299972</v>
      </c>
      <c r="AC10" s="14">
        <v>0.14338519775495701</v>
      </c>
      <c r="AD10" s="14">
        <v>0.14055148207992499</v>
      </c>
      <c r="AE10" s="14"/>
      <c r="AF10" s="14">
        <v>0.14555032562002099</v>
      </c>
      <c r="AG10" s="14">
        <v>9.9601453892540798E-2</v>
      </c>
      <c r="AH10" s="14">
        <v>0.205183940870453</v>
      </c>
      <c r="AI10" s="14"/>
      <c r="AJ10" s="14">
        <v>0.13138992922748699</v>
      </c>
      <c r="AK10" s="14">
        <v>0.13486984701398899</v>
      </c>
      <c r="AL10" s="14">
        <v>7.25525309455992E-2</v>
      </c>
      <c r="AM10" s="14"/>
      <c r="AN10" s="14">
        <v>0.209425203778836</v>
      </c>
      <c r="AO10" s="14">
        <v>0.14640750979793099</v>
      </c>
      <c r="AP10" s="14">
        <v>7.4403235233366699E-2</v>
      </c>
      <c r="AQ10" s="14">
        <v>6.9840280552114803E-2</v>
      </c>
      <c r="AR10" s="14">
        <v>5.6212576390874902E-2</v>
      </c>
    </row>
    <row r="11" spans="2:44">
      <c r="B11" s="15" t="s">
        <v>103</v>
      </c>
      <c r="C11" s="23">
        <v>3.07672553078727E-2</v>
      </c>
      <c r="D11" s="23">
        <v>1.97168922244218E-2</v>
      </c>
      <c r="E11" s="23">
        <v>4.1263779593742798E-2</v>
      </c>
      <c r="F11" s="23"/>
      <c r="G11" s="23">
        <v>3.6743801404397702E-2</v>
      </c>
      <c r="H11" s="23">
        <v>3.72476903089786E-2</v>
      </c>
      <c r="I11" s="23">
        <v>2.6209650246927198E-2</v>
      </c>
      <c r="J11" s="23">
        <v>3.4530997952109503E-2</v>
      </c>
      <c r="K11" s="23">
        <v>3.9279477607093903E-2</v>
      </c>
      <c r="L11" s="23">
        <v>1.64209569131657E-2</v>
      </c>
      <c r="M11" s="23"/>
      <c r="N11" s="23">
        <v>1.00977954100598E-2</v>
      </c>
      <c r="O11" s="23">
        <v>3.0673275951608198E-2</v>
      </c>
      <c r="P11" s="23">
        <v>3.0476524494792798E-2</v>
      </c>
      <c r="Q11" s="23">
        <v>5.4031514222857201E-2</v>
      </c>
      <c r="R11" s="23"/>
      <c r="S11" s="23">
        <v>2.6870616916391501E-2</v>
      </c>
      <c r="T11" s="23">
        <v>1.9668263030404601E-2</v>
      </c>
      <c r="U11" s="23">
        <v>2.9978140960164799E-2</v>
      </c>
      <c r="V11" s="23">
        <v>2.1399354210573401E-2</v>
      </c>
      <c r="W11" s="23">
        <v>3.9331915422207799E-2</v>
      </c>
      <c r="X11" s="23">
        <v>5.5781990567184803E-2</v>
      </c>
      <c r="Y11" s="23">
        <v>1.3626093205576799E-2</v>
      </c>
      <c r="Z11" s="23">
        <v>1.96955757821538E-2</v>
      </c>
      <c r="AA11" s="23">
        <v>4.0761394322326297E-2</v>
      </c>
      <c r="AB11" s="23">
        <v>3.8315848401805998E-2</v>
      </c>
      <c r="AC11" s="23">
        <v>2.2325258105459399E-2</v>
      </c>
      <c r="AD11" s="23">
        <v>4.7454852747350798E-2</v>
      </c>
      <c r="AE11" s="23"/>
      <c r="AF11" s="23">
        <v>3.06308586445962E-2</v>
      </c>
      <c r="AG11" s="23">
        <v>2.15104962230959E-2</v>
      </c>
      <c r="AH11" s="23">
        <v>4.7424810858512502E-2</v>
      </c>
      <c r="AI11" s="23"/>
      <c r="AJ11" s="23">
        <v>1.47633922143365E-2</v>
      </c>
      <c r="AK11" s="23">
        <v>2.6256128760585602E-2</v>
      </c>
      <c r="AL11" s="23">
        <v>2.5346175874443599E-2</v>
      </c>
      <c r="AM11" s="23"/>
      <c r="AN11" s="23">
        <v>4.0690597979314902E-2</v>
      </c>
      <c r="AO11" s="23">
        <v>3.8317709703928803E-2</v>
      </c>
      <c r="AP11" s="23">
        <v>2.1672311690067302E-2</v>
      </c>
      <c r="AQ11" s="23">
        <v>1.6606331486311101E-2</v>
      </c>
      <c r="AR11" s="23">
        <v>0</v>
      </c>
    </row>
    <row r="12" spans="2:44">
      <c r="B12" s="16"/>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98</v>
      </c>
      <c r="C9" s="14">
        <v>0.32721837048158098</v>
      </c>
      <c r="D9" s="14">
        <v>0.34130085367024698</v>
      </c>
      <c r="E9" s="14">
        <v>0.315601241195541</v>
      </c>
      <c r="F9" s="14"/>
      <c r="G9" s="14">
        <v>0.321099618885274</v>
      </c>
      <c r="H9" s="14">
        <v>0.33539926067613102</v>
      </c>
      <c r="I9" s="14">
        <v>0.32633947607854702</v>
      </c>
      <c r="J9" s="14">
        <v>0.29467938683823902</v>
      </c>
      <c r="K9" s="14">
        <v>0.348190768945491</v>
      </c>
      <c r="L9" s="14">
        <v>0.33519326287599299</v>
      </c>
      <c r="M9" s="14"/>
      <c r="N9" s="14">
        <v>0.37589012957547602</v>
      </c>
      <c r="O9" s="14">
        <v>0.338204702687253</v>
      </c>
      <c r="P9" s="14">
        <v>0.295453812324524</v>
      </c>
      <c r="Q9" s="14">
        <v>0.28985836476584298</v>
      </c>
      <c r="R9" s="14"/>
      <c r="S9" s="14">
        <v>0.31952683569114398</v>
      </c>
      <c r="T9" s="14">
        <v>0.33128039519625901</v>
      </c>
      <c r="U9" s="14">
        <v>0.34952879261393699</v>
      </c>
      <c r="V9" s="14">
        <v>0.413764392489963</v>
      </c>
      <c r="W9" s="14">
        <v>0.28551680065221402</v>
      </c>
      <c r="X9" s="14">
        <v>0.28132652003070502</v>
      </c>
      <c r="Y9" s="14">
        <v>0.362807846342458</v>
      </c>
      <c r="Z9" s="14">
        <v>0.31545906561755399</v>
      </c>
      <c r="AA9" s="14">
        <v>0.25591368513103502</v>
      </c>
      <c r="AB9" s="14">
        <v>0.32428960727456602</v>
      </c>
      <c r="AC9" s="14">
        <v>0.46230740104066198</v>
      </c>
      <c r="AD9" s="14">
        <v>0.252554092676258</v>
      </c>
      <c r="AE9" s="14"/>
      <c r="AF9" s="14">
        <v>0.31594581420464302</v>
      </c>
      <c r="AG9" s="14">
        <v>0.36036886836140702</v>
      </c>
      <c r="AH9" s="14">
        <v>0.265669893523719</v>
      </c>
      <c r="AI9" s="14"/>
      <c r="AJ9" s="14">
        <v>0.29395360057369302</v>
      </c>
      <c r="AK9" s="14">
        <v>0.334430977494521</v>
      </c>
      <c r="AL9" s="14">
        <v>0.41968926108584698</v>
      </c>
      <c r="AM9" s="14"/>
      <c r="AN9" s="14">
        <v>0.30382274458095199</v>
      </c>
      <c r="AO9" s="14">
        <v>0.29818250621705999</v>
      </c>
      <c r="AP9" s="14">
        <v>0.391814374764344</v>
      </c>
      <c r="AQ9" s="14">
        <v>0.38418194690756402</v>
      </c>
      <c r="AR9" s="14">
        <v>0.29197139716826098</v>
      </c>
    </row>
    <row r="10" spans="2:44">
      <c r="B10" s="15" t="s">
        <v>99</v>
      </c>
      <c r="C10" s="14">
        <v>0.50946809191420805</v>
      </c>
      <c r="D10" s="14">
        <v>0.48653427272657102</v>
      </c>
      <c r="E10" s="14">
        <v>0.53081247203986903</v>
      </c>
      <c r="F10" s="14"/>
      <c r="G10" s="14">
        <v>0.43364761648231898</v>
      </c>
      <c r="H10" s="14">
        <v>0.465722218979091</v>
      </c>
      <c r="I10" s="14">
        <v>0.51662322755851597</v>
      </c>
      <c r="J10" s="14">
        <v>0.51096240492459699</v>
      </c>
      <c r="K10" s="14">
        <v>0.53170093771040805</v>
      </c>
      <c r="L10" s="14">
        <v>0.57524754589022697</v>
      </c>
      <c r="M10" s="14"/>
      <c r="N10" s="14">
        <v>0.49721519562626199</v>
      </c>
      <c r="O10" s="14">
        <v>0.53026354466303605</v>
      </c>
      <c r="P10" s="14">
        <v>0.52551299748460201</v>
      </c>
      <c r="Q10" s="14">
        <v>0.48974582193507898</v>
      </c>
      <c r="R10" s="14"/>
      <c r="S10" s="14">
        <v>0.49048991536557801</v>
      </c>
      <c r="T10" s="14">
        <v>0.52486615092854705</v>
      </c>
      <c r="U10" s="14">
        <v>0.49997876977920203</v>
      </c>
      <c r="V10" s="14">
        <v>0.452187566216323</v>
      </c>
      <c r="W10" s="14">
        <v>0.62748356089961399</v>
      </c>
      <c r="X10" s="14">
        <v>0.53154138585994504</v>
      </c>
      <c r="Y10" s="14">
        <v>0.51924773803542801</v>
      </c>
      <c r="Z10" s="14">
        <v>0.56038213763766298</v>
      </c>
      <c r="AA10" s="14">
        <v>0.51040577064356696</v>
      </c>
      <c r="AB10" s="14">
        <v>0.48361033770899298</v>
      </c>
      <c r="AC10" s="14">
        <v>0.42523536856694599</v>
      </c>
      <c r="AD10" s="14">
        <v>0.51939717913377603</v>
      </c>
      <c r="AE10" s="14"/>
      <c r="AF10" s="14">
        <v>0.534212306039065</v>
      </c>
      <c r="AG10" s="14">
        <v>0.49625206293000501</v>
      </c>
      <c r="AH10" s="14">
        <v>0.53816360402592101</v>
      </c>
      <c r="AI10" s="14"/>
      <c r="AJ10" s="14">
        <v>0.57177044775411001</v>
      </c>
      <c r="AK10" s="14">
        <v>0.48878682608269097</v>
      </c>
      <c r="AL10" s="14">
        <v>0.46711108673761498</v>
      </c>
      <c r="AM10" s="14"/>
      <c r="AN10" s="14">
        <v>0.50493672123631705</v>
      </c>
      <c r="AO10" s="14">
        <v>0.53412290552013497</v>
      </c>
      <c r="AP10" s="14">
        <v>0.48732719124741902</v>
      </c>
      <c r="AQ10" s="14">
        <v>0.46798499349568701</v>
      </c>
      <c r="AR10" s="14">
        <v>0.48310802033929101</v>
      </c>
    </row>
    <row r="11" spans="2:44">
      <c r="B11" s="15" t="s">
        <v>100</v>
      </c>
      <c r="C11" s="14">
        <v>0.106096937471741</v>
      </c>
      <c r="D11" s="14">
        <v>0.10931893377646</v>
      </c>
      <c r="E11" s="14">
        <v>0.102495297260908</v>
      </c>
      <c r="F11" s="14"/>
      <c r="G11" s="14">
        <v>0.16738012950218401</v>
      </c>
      <c r="H11" s="14">
        <v>0.112726001197847</v>
      </c>
      <c r="I11" s="14">
        <v>8.7953185579732404E-2</v>
      </c>
      <c r="J11" s="14">
        <v>0.14249374688966099</v>
      </c>
      <c r="K11" s="14">
        <v>8.7397849444075498E-2</v>
      </c>
      <c r="L11" s="14">
        <v>5.8783159543399001E-2</v>
      </c>
      <c r="M11" s="14"/>
      <c r="N11" s="14">
        <v>7.7032875557778296E-2</v>
      </c>
      <c r="O11" s="14">
        <v>8.1952999713835101E-2</v>
      </c>
      <c r="P11" s="14">
        <v>0.137506221748215</v>
      </c>
      <c r="Q11" s="14">
        <v>0.135179054804489</v>
      </c>
      <c r="R11" s="14"/>
      <c r="S11" s="14">
        <v>0.108473721476898</v>
      </c>
      <c r="T11" s="14">
        <v>0.109611549267302</v>
      </c>
      <c r="U11" s="14">
        <v>9.3579818105523405E-2</v>
      </c>
      <c r="V11" s="14">
        <v>8.9493724185284604E-2</v>
      </c>
      <c r="W11" s="14">
        <v>3.6142374981011798E-2</v>
      </c>
      <c r="X11" s="14">
        <v>0.122773156593314</v>
      </c>
      <c r="Y11" s="14">
        <v>7.8104257325581697E-2</v>
      </c>
      <c r="Z11" s="14">
        <v>6.1135844426315603E-2</v>
      </c>
      <c r="AA11" s="14">
        <v>0.14930651178142801</v>
      </c>
      <c r="AB11" s="14">
        <v>0.14178831152753699</v>
      </c>
      <c r="AC11" s="14">
        <v>7.9554963157630595E-2</v>
      </c>
      <c r="AD11" s="14">
        <v>0.14980797825849099</v>
      </c>
      <c r="AE11" s="14"/>
      <c r="AF11" s="14">
        <v>9.4550049270780104E-2</v>
      </c>
      <c r="AG11" s="14">
        <v>9.5491563723497402E-2</v>
      </c>
      <c r="AH11" s="14">
        <v>0.13348594984585199</v>
      </c>
      <c r="AI11" s="14"/>
      <c r="AJ11" s="14">
        <v>7.8768659694081103E-2</v>
      </c>
      <c r="AK11" s="14">
        <v>0.121486757363681</v>
      </c>
      <c r="AL11" s="14">
        <v>6.5720442072410803E-2</v>
      </c>
      <c r="AM11" s="14"/>
      <c r="AN11" s="14">
        <v>0.13143793922500999</v>
      </c>
      <c r="AO11" s="14">
        <v>0.10669108718553399</v>
      </c>
      <c r="AP11" s="14">
        <v>7.5950444473784698E-2</v>
      </c>
      <c r="AQ11" s="14">
        <v>0.107355122819818</v>
      </c>
      <c r="AR11" s="14">
        <v>0.146794598948149</v>
      </c>
    </row>
    <row r="12" spans="2:44">
      <c r="B12" s="15" t="s">
        <v>101</v>
      </c>
      <c r="C12" s="14">
        <v>3.2126517851908301E-2</v>
      </c>
      <c r="D12" s="14">
        <v>3.71425962836427E-2</v>
      </c>
      <c r="E12" s="14">
        <v>2.77450675664127E-2</v>
      </c>
      <c r="F12" s="14"/>
      <c r="G12" s="14">
        <v>4.2594546526376197E-2</v>
      </c>
      <c r="H12" s="14">
        <v>4.7897916262131898E-2</v>
      </c>
      <c r="I12" s="14">
        <v>4.1525513839801097E-2</v>
      </c>
      <c r="J12" s="14">
        <v>2.0734338042559201E-2</v>
      </c>
      <c r="K12" s="14">
        <v>1.6343366147717999E-2</v>
      </c>
      <c r="L12" s="14">
        <v>2.4525852154010801E-2</v>
      </c>
      <c r="M12" s="14"/>
      <c r="N12" s="14">
        <v>2.9890627154324698E-2</v>
      </c>
      <c r="O12" s="14">
        <v>2.20516830953871E-2</v>
      </c>
      <c r="P12" s="14">
        <v>1.6497697097251799E-2</v>
      </c>
      <c r="Q12" s="14">
        <v>5.7086380523157502E-2</v>
      </c>
      <c r="R12" s="14"/>
      <c r="S12" s="14">
        <v>3.8245993706119003E-2</v>
      </c>
      <c r="T12" s="14">
        <v>1.38783873329461E-2</v>
      </c>
      <c r="U12" s="14">
        <v>4.6980773094803398E-2</v>
      </c>
      <c r="V12" s="14">
        <v>4.45543171084299E-2</v>
      </c>
      <c r="W12" s="14">
        <v>2.9468312961199498E-2</v>
      </c>
      <c r="X12" s="14">
        <v>3.2162419140194499E-2</v>
      </c>
      <c r="Y12" s="14">
        <v>1.7896948918048099E-2</v>
      </c>
      <c r="Z12" s="14">
        <v>1.7401604554233899E-2</v>
      </c>
      <c r="AA12" s="14">
        <v>5.4724080856339598E-2</v>
      </c>
      <c r="AB12" s="14">
        <v>1.6749516753934299E-2</v>
      </c>
      <c r="AC12" s="14">
        <v>3.2902267234761397E-2</v>
      </c>
      <c r="AD12" s="14">
        <v>2.74863821615417E-2</v>
      </c>
      <c r="AE12" s="14"/>
      <c r="AF12" s="14">
        <v>4.01539758634024E-2</v>
      </c>
      <c r="AG12" s="14">
        <v>2.2134645808351599E-2</v>
      </c>
      <c r="AH12" s="14">
        <v>2.6199914616377801E-2</v>
      </c>
      <c r="AI12" s="14"/>
      <c r="AJ12" s="14">
        <v>4.0259977685471203E-2</v>
      </c>
      <c r="AK12" s="14">
        <v>3.6091113298894403E-2</v>
      </c>
      <c r="AL12" s="14">
        <v>1.15689946059845E-2</v>
      </c>
      <c r="AM12" s="14"/>
      <c r="AN12" s="14">
        <v>2.8235499121919999E-2</v>
      </c>
      <c r="AO12" s="14">
        <v>3.3323290918186699E-2</v>
      </c>
      <c r="AP12" s="14">
        <v>2.88659948951005E-2</v>
      </c>
      <c r="AQ12" s="14">
        <v>2.4864636256941301E-2</v>
      </c>
      <c r="AR12" s="14">
        <v>7.8125983544299005E-2</v>
      </c>
    </row>
    <row r="13" spans="2:44">
      <c r="B13" s="15" t="s">
        <v>102</v>
      </c>
      <c r="C13" s="14">
        <v>5.7962572074869096E-3</v>
      </c>
      <c r="D13" s="14">
        <v>1.06320519175495E-2</v>
      </c>
      <c r="E13" s="14">
        <v>1.35600862341776E-3</v>
      </c>
      <c r="F13" s="14"/>
      <c r="G13" s="14">
        <v>0</v>
      </c>
      <c r="H13" s="14">
        <v>1.79649928995868E-2</v>
      </c>
      <c r="I13" s="14">
        <v>4.1956407587844403E-3</v>
      </c>
      <c r="J13" s="14">
        <v>5.0072334103333904E-3</v>
      </c>
      <c r="K13" s="14">
        <v>6.9091540064509498E-3</v>
      </c>
      <c r="L13" s="14">
        <v>0</v>
      </c>
      <c r="M13" s="14"/>
      <c r="N13" s="14">
        <v>5.2344604988650602E-3</v>
      </c>
      <c r="O13" s="14">
        <v>6.1538212216205902E-3</v>
      </c>
      <c r="P13" s="14">
        <v>6.7264771962378097E-3</v>
      </c>
      <c r="Q13" s="14">
        <v>5.3366043540909302E-3</v>
      </c>
      <c r="R13" s="14"/>
      <c r="S13" s="14">
        <v>6.9556520263566899E-3</v>
      </c>
      <c r="T13" s="14">
        <v>0</v>
      </c>
      <c r="U13" s="14">
        <v>9.9318464065336707E-3</v>
      </c>
      <c r="V13" s="14">
        <v>0</v>
      </c>
      <c r="W13" s="14">
        <v>0</v>
      </c>
      <c r="X13" s="14">
        <v>1.72308384263497E-2</v>
      </c>
      <c r="Y13" s="14">
        <v>9.8409876288540303E-3</v>
      </c>
      <c r="Z13" s="14">
        <v>2.79033371160908E-2</v>
      </c>
      <c r="AA13" s="14">
        <v>5.9177269929788397E-3</v>
      </c>
      <c r="AB13" s="14">
        <v>0</v>
      </c>
      <c r="AC13" s="14">
        <v>0</v>
      </c>
      <c r="AD13" s="14">
        <v>0</v>
      </c>
      <c r="AE13" s="14"/>
      <c r="AF13" s="14">
        <v>3.3448782682449301E-3</v>
      </c>
      <c r="AG13" s="14">
        <v>8.1800648007759793E-3</v>
      </c>
      <c r="AH13" s="14">
        <v>8.5713308863152402E-3</v>
      </c>
      <c r="AI13" s="14"/>
      <c r="AJ13" s="14">
        <v>4.0806268207094097E-3</v>
      </c>
      <c r="AK13" s="14">
        <v>6.4845315270968696E-3</v>
      </c>
      <c r="AL13" s="14">
        <v>7.7129653371372699E-3</v>
      </c>
      <c r="AM13" s="14"/>
      <c r="AN13" s="14">
        <v>7.9089600578237194E-3</v>
      </c>
      <c r="AO13" s="14">
        <v>5.8832576366062497E-3</v>
      </c>
      <c r="AP13" s="14">
        <v>9.9850426585491904E-3</v>
      </c>
      <c r="AQ13" s="14">
        <v>0</v>
      </c>
      <c r="AR13" s="14">
        <v>0</v>
      </c>
    </row>
    <row r="14" spans="2:44">
      <c r="B14" s="15" t="s">
        <v>129</v>
      </c>
      <c r="C14" s="14">
        <v>1.9293825073074498E-2</v>
      </c>
      <c r="D14" s="14">
        <v>1.5071291625530199E-2</v>
      </c>
      <c r="E14" s="14">
        <v>2.19899133138514E-2</v>
      </c>
      <c r="F14" s="14"/>
      <c r="G14" s="14">
        <v>3.5278088603847499E-2</v>
      </c>
      <c r="H14" s="14">
        <v>2.0289609985211701E-2</v>
      </c>
      <c r="I14" s="14">
        <v>2.3362956184618599E-2</v>
      </c>
      <c r="J14" s="14">
        <v>2.612288989461E-2</v>
      </c>
      <c r="K14" s="14">
        <v>9.4579237458561408E-3</v>
      </c>
      <c r="L14" s="14">
        <v>6.2501795363701998E-3</v>
      </c>
      <c r="M14" s="14"/>
      <c r="N14" s="14">
        <v>1.4736711587293901E-2</v>
      </c>
      <c r="O14" s="14">
        <v>2.1373248618867999E-2</v>
      </c>
      <c r="P14" s="14">
        <v>1.8302794149169899E-2</v>
      </c>
      <c r="Q14" s="14">
        <v>2.2793773617340501E-2</v>
      </c>
      <c r="R14" s="14"/>
      <c r="S14" s="14">
        <v>3.6307881733903299E-2</v>
      </c>
      <c r="T14" s="14">
        <v>2.0363517274946698E-2</v>
      </c>
      <c r="U14" s="14">
        <v>0</v>
      </c>
      <c r="V14" s="14">
        <v>0</v>
      </c>
      <c r="W14" s="14">
        <v>2.1388950505959899E-2</v>
      </c>
      <c r="X14" s="14">
        <v>1.4965679949491601E-2</v>
      </c>
      <c r="Y14" s="14">
        <v>1.2102221749630399E-2</v>
      </c>
      <c r="Z14" s="14">
        <v>1.7718010648142699E-2</v>
      </c>
      <c r="AA14" s="14">
        <v>2.3732224594652102E-2</v>
      </c>
      <c r="AB14" s="14">
        <v>3.3562226734969898E-2</v>
      </c>
      <c r="AC14" s="14">
        <v>0</v>
      </c>
      <c r="AD14" s="14">
        <v>5.0754367769933501E-2</v>
      </c>
      <c r="AE14" s="14"/>
      <c r="AF14" s="14">
        <v>1.1792976353865401E-2</v>
      </c>
      <c r="AG14" s="14">
        <v>1.75727943759636E-2</v>
      </c>
      <c r="AH14" s="14">
        <v>2.7909307101815301E-2</v>
      </c>
      <c r="AI14" s="14"/>
      <c r="AJ14" s="14">
        <v>1.11666874719359E-2</v>
      </c>
      <c r="AK14" s="14">
        <v>1.27197942331154E-2</v>
      </c>
      <c r="AL14" s="14">
        <v>2.8197250161005199E-2</v>
      </c>
      <c r="AM14" s="14"/>
      <c r="AN14" s="14">
        <v>2.3658135777977499E-2</v>
      </c>
      <c r="AO14" s="14">
        <v>2.1796952522478801E-2</v>
      </c>
      <c r="AP14" s="14">
        <v>6.0569519608026203E-3</v>
      </c>
      <c r="AQ14" s="14">
        <v>1.56133005199896E-2</v>
      </c>
      <c r="AR14" s="14">
        <v>0</v>
      </c>
    </row>
    <row r="15" spans="2:44">
      <c r="B15" s="15" t="s">
        <v>104</v>
      </c>
      <c r="C15" s="18">
        <v>0.83668646239578903</v>
      </c>
      <c r="D15" s="18">
        <v>0.827835126396818</v>
      </c>
      <c r="E15" s="18">
        <v>0.84641371323541004</v>
      </c>
      <c r="F15" s="18"/>
      <c r="G15" s="18">
        <v>0.75474723536759303</v>
      </c>
      <c r="H15" s="18">
        <v>0.80112147965522196</v>
      </c>
      <c r="I15" s="18">
        <v>0.84296270363706305</v>
      </c>
      <c r="J15" s="18">
        <v>0.80564179176283601</v>
      </c>
      <c r="K15" s="18">
        <v>0.8798917066559</v>
      </c>
      <c r="L15" s="18">
        <v>0.91044080876622002</v>
      </c>
      <c r="M15" s="18"/>
      <c r="N15" s="18">
        <v>0.873105325201738</v>
      </c>
      <c r="O15" s="18">
        <v>0.86846824735028905</v>
      </c>
      <c r="P15" s="18">
        <v>0.82096680980912595</v>
      </c>
      <c r="Q15" s="18">
        <v>0.77960418670092202</v>
      </c>
      <c r="R15" s="18"/>
      <c r="S15" s="18">
        <v>0.81001675105672299</v>
      </c>
      <c r="T15" s="18">
        <v>0.85614654612480601</v>
      </c>
      <c r="U15" s="18">
        <v>0.84950756239313896</v>
      </c>
      <c r="V15" s="18">
        <v>0.86595195870628505</v>
      </c>
      <c r="W15" s="18">
        <v>0.91300036155182895</v>
      </c>
      <c r="X15" s="18">
        <v>0.81286790589065006</v>
      </c>
      <c r="Y15" s="18">
        <v>0.882055584377886</v>
      </c>
      <c r="Z15" s="18">
        <v>0.87584120325521697</v>
      </c>
      <c r="AA15" s="18">
        <v>0.76631945577460103</v>
      </c>
      <c r="AB15" s="18">
        <v>0.80789994498355899</v>
      </c>
      <c r="AC15" s="18">
        <v>0.88754276960760803</v>
      </c>
      <c r="AD15" s="18">
        <v>0.77195127181003398</v>
      </c>
      <c r="AE15" s="18"/>
      <c r="AF15" s="18">
        <v>0.85015812024370696</v>
      </c>
      <c r="AG15" s="18">
        <v>0.85662093129141104</v>
      </c>
      <c r="AH15" s="18">
        <v>0.80383349754963995</v>
      </c>
      <c r="AI15" s="18"/>
      <c r="AJ15" s="18">
        <v>0.86572404832780203</v>
      </c>
      <c r="AK15" s="18">
        <v>0.82321780357721197</v>
      </c>
      <c r="AL15" s="18">
        <v>0.88680034782346195</v>
      </c>
      <c r="AM15" s="18"/>
      <c r="AN15" s="18">
        <v>0.80875946581726899</v>
      </c>
      <c r="AO15" s="18">
        <v>0.83230541173719497</v>
      </c>
      <c r="AP15" s="18">
        <v>0.87914156601176296</v>
      </c>
      <c r="AQ15" s="18">
        <v>0.85216694040325103</v>
      </c>
      <c r="AR15" s="18">
        <v>0.77507941750755205</v>
      </c>
    </row>
    <row r="16" spans="2:44">
      <c r="B16" s="15" t="s">
        <v>105</v>
      </c>
      <c r="C16" s="18">
        <v>3.79227750593953E-2</v>
      </c>
      <c r="D16" s="18">
        <v>4.7774648201192198E-2</v>
      </c>
      <c r="E16" s="18">
        <v>2.9101076189830499E-2</v>
      </c>
      <c r="F16" s="18"/>
      <c r="G16" s="18">
        <v>4.2594546526376197E-2</v>
      </c>
      <c r="H16" s="18">
        <v>6.5862909161718802E-2</v>
      </c>
      <c r="I16" s="18">
        <v>4.5721154598585598E-2</v>
      </c>
      <c r="J16" s="18">
        <v>2.57415714528926E-2</v>
      </c>
      <c r="K16" s="18">
        <v>2.3252520154168899E-2</v>
      </c>
      <c r="L16" s="18">
        <v>2.4525852154010801E-2</v>
      </c>
      <c r="M16" s="18"/>
      <c r="N16" s="18">
        <v>3.51250876531898E-2</v>
      </c>
      <c r="O16" s="18">
        <v>2.82055043170076E-2</v>
      </c>
      <c r="P16" s="18">
        <v>2.3224174293489601E-2</v>
      </c>
      <c r="Q16" s="18">
        <v>6.24229848772484E-2</v>
      </c>
      <c r="R16" s="18"/>
      <c r="S16" s="18">
        <v>4.5201645732475697E-2</v>
      </c>
      <c r="T16" s="18">
        <v>1.38783873329461E-2</v>
      </c>
      <c r="U16" s="18">
        <v>5.6912619501337101E-2</v>
      </c>
      <c r="V16" s="18">
        <v>4.45543171084299E-2</v>
      </c>
      <c r="W16" s="18">
        <v>2.9468312961199498E-2</v>
      </c>
      <c r="X16" s="18">
        <v>4.93932575665443E-2</v>
      </c>
      <c r="Y16" s="18">
        <v>2.7737936546902101E-2</v>
      </c>
      <c r="Z16" s="18">
        <v>4.53049416703247E-2</v>
      </c>
      <c r="AA16" s="18">
        <v>6.0641807849318503E-2</v>
      </c>
      <c r="AB16" s="18">
        <v>1.6749516753934299E-2</v>
      </c>
      <c r="AC16" s="18">
        <v>3.2902267234761397E-2</v>
      </c>
      <c r="AD16" s="18">
        <v>2.74863821615417E-2</v>
      </c>
      <c r="AE16" s="18"/>
      <c r="AF16" s="18">
        <v>4.3498854131647301E-2</v>
      </c>
      <c r="AG16" s="18">
        <v>3.03147106091275E-2</v>
      </c>
      <c r="AH16" s="18">
        <v>3.4771245502693102E-2</v>
      </c>
      <c r="AI16" s="18"/>
      <c r="AJ16" s="18">
        <v>4.4340604506180603E-2</v>
      </c>
      <c r="AK16" s="18">
        <v>4.2575644825991299E-2</v>
      </c>
      <c r="AL16" s="18">
        <v>1.9281959943121801E-2</v>
      </c>
      <c r="AM16" s="18"/>
      <c r="AN16" s="18">
        <v>3.6144459179743703E-2</v>
      </c>
      <c r="AO16" s="18">
        <v>3.92065485547929E-2</v>
      </c>
      <c r="AP16" s="18">
        <v>3.88510375536497E-2</v>
      </c>
      <c r="AQ16" s="18">
        <v>2.4864636256941301E-2</v>
      </c>
      <c r="AR16" s="18">
        <v>7.8125983544299005E-2</v>
      </c>
    </row>
    <row r="17" spans="2:44">
      <c r="B17" s="15" t="s">
        <v>106</v>
      </c>
      <c r="C17" s="19">
        <v>0.79876368733639402</v>
      </c>
      <c r="D17" s="19">
        <v>0.78006047819562596</v>
      </c>
      <c r="E17" s="19">
        <v>0.81731263704557999</v>
      </c>
      <c r="F17" s="19"/>
      <c r="G17" s="19">
        <v>0.71215268884121696</v>
      </c>
      <c r="H17" s="19">
        <v>0.73525857049350396</v>
      </c>
      <c r="I17" s="19">
        <v>0.79724154903847799</v>
      </c>
      <c r="J17" s="19">
        <v>0.77990022030994399</v>
      </c>
      <c r="K17" s="19">
        <v>0.85663918650173099</v>
      </c>
      <c r="L17" s="19">
        <v>0.88591495661220898</v>
      </c>
      <c r="M17" s="19"/>
      <c r="N17" s="19">
        <v>0.837980237548548</v>
      </c>
      <c r="O17" s="19">
        <v>0.84026274303328197</v>
      </c>
      <c r="P17" s="19">
        <v>0.79774263551563596</v>
      </c>
      <c r="Q17" s="19">
        <v>0.71718120182367395</v>
      </c>
      <c r="R17" s="19"/>
      <c r="S17" s="19">
        <v>0.76481510532424701</v>
      </c>
      <c r="T17" s="19">
        <v>0.84226815879185901</v>
      </c>
      <c r="U17" s="19">
        <v>0.79259494289180199</v>
      </c>
      <c r="V17" s="19">
        <v>0.821397641597855</v>
      </c>
      <c r="W17" s="19">
        <v>0.88353204859062895</v>
      </c>
      <c r="X17" s="19">
        <v>0.76347464832410605</v>
      </c>
      <c r="Y17" s="19">
        <v>0.85431764783098396</v>
      </c>
      <c r="Z17" s="19">
        <v>0.83053626158489202</v>
      </c>
      <c r="AA17" s="19">
        <v>0.70567764792528298</v>
      </c>
      <c r="AB17" s="19">
        <v>0.791150428229624</v>
      </c>
      <c r="AC17" s="19">
        <v>0.85464050237284706</v>
      </c>
      <c r="AD17" s="19">
        <v>0.744464889648492</v>
      </c>
      <c r="AE17" s="19"/>
      <c r="AF17" s="19">
        <v>0.80665926611205996</v>
      </c>
      <c r="AG17" s="19">
        <v>0.82630622068228399</v>
      </c>
      <c r="AH17" s="19">
        <v>0.769062252046947</v>
      </c>
      <c r="AI17" s="19"/>
      <c r="AJ17" s="19">
        <v>0.82138344382162198</v>
      </c>
      <c r="AK17" s="19">
        <v>0.780642158751221</v>
      </c>
      <c r="AL17" s="19">
        <v>0.86751838788034097</v>
      </c>
      <c r="AM17" s="19"/>
      <c r="AN17" s="19">
        <v>0.77261500663752503</v>
      </c>
      <c r="AO17" s="19">
        <v>0.79309886318240197</v>
      </c>
      <c r="AP17" s="19">
        <v>0.84029052845811303</v>
      </c>
      <c r="AQ17" s="19">
        <v>0.82730230414631001</v>
      </c>
      <c r="AR17" s="19">
        <v>0.69695343396325304</v>
      </c>
    </row>
    <row r="18" spans="2:44">
      <c r="B18" s="16" t="s">
        <v>45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98</v>
      </c>
      <c r="C9" s="14">
        <v>0.18617909470214</v>
      </c>
      <c r="D9" s="14">
        <v>0.19335811722190499</v>
      </c>
      <c r="E9" s="14">
        <v>0.17976022981930201</v>
      </c>
      <c r="F9" s="14"/>
      <c r="G9" s="14">
        <v>0.20668561197725399</v>
      </c>
      <c r="H9" s="14">
        <v>0.18588570052883499</v>
      </c>
      <c r="I9" s="14">
        <v>0.13903208599610301</v>
      </c>
      <c r="J9" s="14">
        <v>0.158572291759635</v>
      </c>
      <c r="K9" s="14">
        <v>0.20775234990961999</v>
      </c>
      <c r="L9" s="14">
        <v>0.21760106717536401</v>
      </c>
      <c r="M9" s="14"/>
      <c r="N9" s="14">
        <v>0.193492582274325</v>
      </c>
      <c r="O9" s="14">
        <v>0.14274982782333701</v>
      </c>
      <c r="P9" s="14">
        <v>0.174734503193301</v>
      </c>
      <c r="Q9" s="14">
        <v>0.22777131209104201</v>
      </c>
      <c r="R9" s="14"/>
      <c r="S9" s="14">
        <v>0.203628980193375</v>
      </c>
      <c r="T9" s="14">
        <v>0.15634678632478899</v>
      </c>
      <c r="U9" s="14">
        <v>0.16551131918512299</v>
      </c>
      <c r="V9" s="14">
        <v>0.24471789673241501</v>
      </c>
      <c r="W9" s="14">
        <v>0.134556019931521</v>
      </c>
      <c r="X9" s="14">
        <v>0.181591662799759</v>
      </c>
      <c r="Y9" s="14">
        <v>0.185731142920217</v>
      </c>
      <c r="Z9" s="14">
        <v>0.14782511656990699</v>
      </c>
      <c r="AA9" s="14">
        <v>0.16552903621598899</v>
      </c>
      <c r="AB9" s="14">
        <v>0.205115067672027</v>
      </c>
      <c r="AC9" s="14">
        <v>0.29769235050502901</v>
      </c>
      <c r="AD9" s="14">
        <v>0.138513451471282</v>
      </c>
      <c r="AE9" s="14"/>
      <c r="AF9" s="14">
        <v>0.20058024773571101</v>
      </c>
      <c r="AG9" s="14">
        <v>0.18910409596897701</v>
      </c>
      <c r="AH9" s="14">
        <v>0.155579695414616</v>
      </c>
      <c r="AI9" s="14"/>
      <c r="AJ9" s="14">
        <v>0.182904553411737</v>
      </c>
      <c r="AK9" s="14">
        <v>0.20437679279314999</v>
      </c>
      <c r="AL9" s="14">
        <v>0.244737351712843</v>
      </c>
      <c r="AM9" s="14"/>
      <c r="AN9" s="14">
        <v>0.186311484908116</v>
      </c>
      <c r="AO9" s="14">
        <v>0.16713609631949999</v>
      </c>
      <c r="AP9" s="14">
        <v>0.19870861499643999</v>
      </c>
      <c r="AQ9" s="14">
        <v>0.20211651937316299</v>
      </c>
      <c r="AR9" s="14">
        <v>0.260597528720102</v>
      </c>
    </row>
    <row r="10" spans="2:44">
      <c r="B10" s="15" t="s">
        <v>99</v>
      </c>
      <c r="C10" s="14">
        <v>0.52025118857605301</v>
      </c>
      <c r="D10" s="14">
        <v>0.51656131754910295</v>
      </c>
      <c r="E10" s="14">
        <v>0.52512696059932795</v>
      </c>
      <c r="F10" s="14"/>
      <c r="G10" s="14">
        <v>0.45786238819231401</v>
      </c>
      <c r="H10" s="14">
        <v>0.51671092430275101</v>
      </c>
      <c r="I10" s="14">
        <v>0.53272595738401995</v>
      </c>
      <c r="J10" s="14">
        <v>0.55436477693811503</v>
      </c>
      <c r="K10" s="14">
        <v>0.45297575376083199</v>
      </c>
      <c r="L10" s="14">
        <v>0.57850236849778502</v>
      </c>
      <c r="M10" s="14"/>
      <c r="N10" s="14">
        <v>0.54036473598090495</v>
      </c>
      <c r="O10" s="14">
        <v>0.57293122826365495</v>
      </c>
      <c r="P10" s="14">
        <v>0.50460995027779998</v>
      </c>
      <c r="Q10" s="14">
        <v>0.46264589637743297</v>
      </c>
      <c r="R10" s="14"/>
      <c r="S10" s="14">
        <v>0.48980369115129901</v>
      </c>
      <c r="T10" s="14">
        <v>0.53250973061763396</v>
      </c>
      <c r="U10" s="14">
        <v>0.52827704588199897</v>
      </c>
      <c r="V10" s="14">
        <v>0.48372577316843801</v>
      </c>
      <c r="W10" s="14">
        <v>0.53687196632147804</v>
      </c>
      <c r="X10" s="14">
        <v>0.469699652298119</v>
      </c>
      <c r="Y10" s="14">
        <v>0.59136851806555502</v>
      </c>
      <c r="Z10" s="14">
        <v>0.59554436449598103</v>
      </c>
      <c r="AA10" s="14">
        <v>0.468079602330635</v>
      </c>
      <c r="AB10" s="14">
        <v>0.54841394353943695</v>
      </c>
      <c r="AC10" s="14">
        <v>0.56272829677530201</v>
      </c>
      <c r="AD10" s="14">
        <v>0.57695608551535804</v>
      </c>
      <c r="AE10" s="14"/>
      <c r="AF10" s="14">
        <v>0.51556200072693503</v>
      </c>
      <c r="AG10" s="14">
        <v>0.53459386876795101</v>
      </c>
      <c r="AH10" s="14">
        <v>0.491606604487409</v>
      </c>
      <c r="AI10" s="14"/>
      <c r="AJ10" s="14">
        <v>0.568050191970072</v>
      </c>
      <c r="AK10" s="14">
        <v>0.50099234496044198</v>
      </c>
      <c r="AL10" s="14">
        <v>0.47928071744808698</v>
      </c>
      <c r="AM10" s="14"/>
      <c r="AN10" s="14">
        <v>0.49348455304481598</v>
      </c>
      <c r="AO10" s="14">
        <v>0.531568003610835</v>
      </c>
      <c r="AP10" s="14">
        <v>0.53998935276141702</v>
      </c>
      <c r="AQ10" s="14">
        <v>0.55724264642003296</v>
      </c>
      <c r="AR10" s="14">
        <v>0.36056457623069998</v>
      </c>
    </row>
    <row r="11" spans="2:44">
      <c r="B11" s="15" t="s">
        <v>100</v>
      </c>
      <c r="C11" s="14">
        <v>0.20388448821451999</v>
      </c>
      <c r="D11" s="14">
        <v>0.20715437324390601</v>
      </c>
      <c r="E11" s="14">
        <v>0.20129308972552301</v>
      </c>
      <c r="F11" s="14"/>
      <c r="G11" s="14">
        <v>0.215636443177879</v>
      </c>
      <c r="H11" s="14">
        <v>0.18154456443497599</v>
      </c>
      <c r="I11" s="14">
        <v>0.24201320971076201</v>
      </c>
      <c r="J11" s="14">
        <v>0.210301269279039</v>
      </c>
      <c r="K11" s="14">
        <v>0.23772692511145699</v>
      </c>
      <c r="L11" s="14">
        <v>0.153394337966681</v>
      </c>
      <c r="M11" s="14"/>
      <c r="N11" s="14">
        <v>0.183317180499277</v>
      </c>
      <c r="O11" s="14">
        <v>0.20852547728586299</v>
      </c>
      <c r="P11" s="14">
        <v>0.21244107743174301</v>
      </c>
      <c r="Q11" s="14">
        <v>0.212946594189136</v>
      </c>
      <c r="R11" s="14"/>
      <c r="S11" s="14">
        <v>0.23075894570201699</v>
      </c>
      <c r="T11" s="14">
        <v>0.21250930647903099</v>
      </c>
      <c r="U11" s="14">
        <v>0.20551277252723299</v>
      </c>
      <c r="V11" s="14">
        <v>0.20654725043167901</v>
      </c>
      <c r="W11" s="14">
        <v>0.201724130296667</v>
      </c>
      <c r="X11" s="14">
        <v>0.21628191745667399</v>
      </c>
      <c r="Y11" s="14">
        <v>0.170013598369185</v>
      </c>
      <c r="Z11" s="14">
        <v>0.22238390365901001</v>
      </c>
      <c r="AA11" s="14">
        <v>0.24287175678286299</v>
      </c>
      <c r="AB11" s="14">
        <v>0.176275973688332</v>
      </c>
      <c r="AC11" s="14">
        <v>6.0924555007139197E-2</v>
      </c>
      <c r="AD11" s="14">
        <v>0.23377609524342599</v>
      </c>
      <c r="AE11" s="14"/>
      <c r="AF11" s="14">
        <v>0.22157567971324699</v>
      </c>
      <c r="AG11" s="14">
        <v>0.17606716042716</v>
      </c>
      <c r="AH11" s="14">
        <v>0.25779407464008203</v>
      </c>
      <c r="AI11" s="14"/>
      <c r="AJ11" s="14">
        <v>0.19372469346367299</v>
      </c>
      <c r="AK11" s="14">
        <v>0.18860070394783601</v>
      </c>
      <c r="AL11" s="14">
        <v>0.13214207088434399</v>
      </c>
      <c r="AM11" s="14"/>
      <c r="AN11" s="14">
        <v>0.226359529598266</v>
      </c>
      <c r="AO11" s="14">
        <v>0.20735742653924999</v>
      </c>
      <c r="AP11" s="14">
        <v>0.19392149666439401</v>
      </c>
      <c r="AQ11" s="14">
        <v>0.13654724831133799</v>
      </c>
      <c r="AR11" s="14">
        <v>0.342268458793201</v>
      </c>
    </row>
    <row r="12" spans="2:44">
      <c r="B12" s="15" t="s">
        <v>101</v>
      </c>
      <c r="C12" s="14">
        <v>4.7455699741103398E-2</v>
      </c>
      <c r="D12" s="14">
        <v>4.6587995465174198E-2</v>
      </c>
      <c r="E12" s="14">
        <v>4.8669035855003297E-2</v>
      </c>
      <c r="F12" s="14"/>
      <c r="G12" s="14">
        <v>8.0317439629925005E-2</v>
      </c>
      <c r="H12" s="14">
        <v>5.0818413500284897E-2</v>
      </c>
      <c r="I12" s="14">
        <v>4.6961095287656303E-2</v>
      </c>
      <c r="J12" s="14">
        <v>4.2418467356623302E-2</v>
      </c>
      <c r="K12" s="14">
        <v>6.3433912228123501E-2</v>
      </c>
      <c r="L12" s="14">
        <v>1.47352173887451E-2</v>
      </c>
      <c r="M12" s="14"/>
      <c r="N12" s="14">
        <v>5.1786601688320798E-2</v>
      </c>
      <c r="O12" s="14">
        <v>4.4292926627748398E-2</v>
      </c>
      <c r="P12" s="14">
        <v>5.23717874679588E-2</v>
      </c>
      <c r="Q12" s="14">
        <v>4.2983366308714001E-2</v>
      </c>
      <c r="R12" s="14"/>
      <c r="S12" s="14">
        <v>3.1599709610757101E-2</v>
      </c>
      <c r="T12" s="14">
        <v>6.6450540421755397E-2</v>
      </c>
      <c r="U12" s="14">
        <v>7.2526923212209604E-2</v>
      </c>
      <c r="V12" s="14">
        <v>5.74089748210369E-2</v>
      </c>
      <c r="W12" s="14">
        <v>5.7630484566871802E-2</v>
      </c>
      <c r="X12" s="14">
        <v>6.9579033707066598E-2</v>
      </c>
      <c r="Y12" s="14">
        <v>3.1768930540234497E-2</v>
      </c>
      <c r="Z12" s="14">
        <v>0</v>
      </c>
      <c r="AA12" s="14">
        <v>6.6093822912809005E-2</v>
      </c>
      <c r="AB12" s="14">
        <v>2.25817600935889E-2</v>
      </c>
      <c r="AC12" s="14">
        <v>1.52601023508685E-2</v>
      </c>
      <c r="AD12" s="14">
        <v>0</v>
      </c>
      <c r="AE12" s="14"/>
      <c r="AF12" s="14">
        <v>2.70892952167168E-2</v>
      </c>
      <c r="AG12" s="14">
        <v>4.9000225961225802E-2</v>
      </c>
      <c r="AH12" s="14">
        <v>6.9314985298112405E-2</v>
      </c>
      <c r="AI12" s="14"/>
      <c r="AJ12" s="14">
        <v>2.62582297002644E-2</v>
      </c>
      <c r="AK12" s="14">
        <v>6.7311174586511299E-2</v>
      </c>
      <c r="AL12" s="14">
        <v>0.117682539019324</v>
      </c>
      <c r="AM12" s="14"/>
      <c r="AN12" s="14">
        <v>3.5618676155235E-2</v>
      </c>
      <c r="AO12" s="14">
        <v>5.69161635745494E-2</v>
      </c>
      <c r="AP12" s="14">
        <v>3.9512499419123798E-2</v>
      </c>
      <c r="AQ12" s="14">
        <v>7.3908252630306606E-2</v>
      </c>
      <c r="AR12" s="14">
        <v>3.6569436255997498E-2</v>
      </c>
    </row>
    <row r="13" spans="2:44">
      <c r="B13" s="15" t="s">
        <v>102</v>
      </c>
      <c r="C13" s="14">
        <v>9.28379734400764E-3</v>
      </c>
      <c r="D13" s="14">
        <v>9.0404000426782694E-3</v>
      </c>
      <c r="E13" s="14">
        <v>9.5895451774809602E-3</v>
      </c>
      <c r="F13" s="14"/>
      <c r="G13" s="14">
        <v>5.3881509845802303E-3</v>
      </c>
      <c r="H13" s="14">
        <v>3.2128037036146702E-2</v>
      </c>
      <c r="I13" s="14">
        <v>0</v>
      </c>
      <c r="J13" s="14">
        <v>4.3641171631995501E-3</v>
      </c>
      <c r="K13" s="14">
        <v>8.2453345357671702E-3</v>
      </c>
      <c r="L13" s="14">
        <v>4.0602678133669903E-3</v>
      </c>
      <c r="M13" s="14"/>
      <c r="N13" s="14">
        <v>1.5686631567220201E-2</v>
      </c>
      <c r="O13" s="14">
        <v>8.1486549802316701E-3</v>
      </c>
      <c r="P13" s="14">
        <v>8.1599615829072193E-3</v>
      </c>
      <c r="Q13" s="14">
        <v>5.0617774828991E-3</v>
      </c>
      <c r="R13" s="14"/>
      <c r="S13" s="14">
        <v>8.119531314259E-3</v>
      </c>
      <c r="T13" s="14">
        <v>0</v>
      </c>
      <c r="U13" s="14">
        <v>8.2712100543728805E-3</v>
      </c>
      <c r="V13" s="14">
        <v>7.6001048464309001E-3</v>
      </c>
      <c r="W13" s="14">
        <v>2.0456094088203002E-2</v>
      </c>
      <c r="X13" s="14">
        <v>2.5023924890779099E-2</v>
      </c>
      <c r="Y13" s="14">
        <v>0</v>
      </c>
      <c r="Z13" s="14">
        <v>1.6528604626959001E-2</v>
      </c>
      <c r="AA13" s="14">
        <v>7.0298498729583101E-3</v>
      </c>
      <c r="AB13" s="14">
        <v>0</v>
      </c>
      <c r="AC13" s="14">
        <v>3.6299601898121203E-2</v>
      </c>
      <c r="AD13" s="14">
        <v>0</v>
      </c>
      <c r="AE13" s="14"/>
      <c r="AF13" s="14">
        <v>4.38034703699076E-3</v>
      </c>
      <c r="AG13" s="14">
        <v>1.7239880183788199E-2</v>
      </c>
      <c r="AH13" s="14">
        <v>4.8459143831808098E-3</v>
      </c>
      <c r="AI13" s="14"/>
      <c r="AJ13" s="14">
        <v>8.6350947571532596E-3</v>
      </c>
      <c r="AK13" s="14">
        <v>1.18543238356412E-2</v>
      </c>
      <c r="AL13" s="14">
        <v>0</v>
      </c>
      <c r="AM13" s="14"/>
      <c r="AN13" s="14">
        <v>8.9655842698005504E-3</v>
      </c>
      <c r="AO13" s="14">
        <v>9.8143719262013505E-3</v>
      </c>
      <c r="AP13" s="14">
        <v>9.5492147467778794E-3</v>
      </c>
      <c r="AQ13" s="14">
        <v>1.4572032745169401E-2</v>
      </c>
      <c r="AR13" s="14">
        <v>0</v>
      </c>
    </row>
    <row r="14" spans="2:44">
      <c r="B14" s="15" t="s">
        <v>129</v>
      </c>
      <c r="C14" s="14">
        <v>3.2945731422176203E-2</v>
      </c>
      <c r="D14" s="14">
        <v>2.7297796477234602E-2</v>
      </c>
      <c r="E14" s="14">
        <v>3.5561138823362599E-2</v>
      </c>
      <c r="F14" s="14"/>
      <c r="G14" s="14">
        <v>3.4109966038048299E-2</v>
      </c>
      <c r="H14" s="14">
        <v>3.2912360197006198E-2</v>
      </c>
      <c r="I14" s="14">
        <v>3.9267651621457601E-2</v>
      </c>
      <c r="J14" s="14">
        <v>2.9979077503388001E-2</v>
      </c>
      <c r="K14" s="14">
        <v>2.9865724454200701E-2</v>
      </c>
      <c r="L14" s="14">
        <v>3.1706741158058001E-2</v>
      </c>
      <c r="M14" s="14"/>
      <c r="N14" s="14">
        <v>1.5352267989952E-2</v>
      </c>
      <c r="O14" s="14">
        <v>2.33518850191652E-2</v>
      </c>
      <c r="P14" s="14">
        <v>4.7682720046289498E-2</v>
      </c>
      <c r="Q14" s="14">
        <v>4.8591053550775698E-2</v>
      </c>
      <c r="R14" s="14"/>
      <c r="S14" s="14">
        <v>3.6089142028293199E-2</v>
      </c>
      <c r="T14" s="14">
        <v>3.2183636156790103E-2</v>
      </c>
      <c r="U14" s="14">
        <v>1.9900729139062601E-2</v>
      </c>
      <c r="V14" s="14">
        <v>0</v>
      </c>
      <c r="W14" s="14">
        <v>4.87613047952591E-2</v>
      </c>
      <c r="X14" s="14">
        <v>3.7823808847602301E-2</v>
      </c>
      <c r="Y14" s="14">
        <v>2.1117810104808999E-2</v>
      </c>
      <c r="Z14" s="14">
        <v>1.7718010648142699E-2</v>
      </c>
      <c r="AA14" s="14">
        <v>5.03959318847459E-2</v>
      </c>
      <c r="AB14" s="14">
        <v>4.7613255006616201E-2</v>
      </c>
      <c r="AC14" s="14">
        <v>2.7095093463541001E-2</v>
      </c>
      <c r="AD14" s="14">
        <v>5.0754367769933501E-2</v>
      </c>
      <c r="AE14" s="14"/>
      <c r="AF14" s="14">
        <v>3.08124295704E-2</v>
      </c>
      <c r="AG14" s="14">
        <v>3.3994768690897702E-2</v>
      </c>
      <c r="AH14" s="14">
        <v>2.0858725776599099E-2</v>
      </c>
      <c r="AI14" s="14"/>
      <c r="AJ14" s="14">
        <v>2.0427236697101E-2</v>
      </c>
      <c r="AK14" s="14">
        <v>2.68646598764192E-2</v>
      </c>
      <c r="AL14" s="14">
        <v>2.6157320935401299E-2</v>
      </c>
      <c r="AM14" s="14"/>
      <c r="AN14" s="14">
        <v>4.9260172023766098E-2</v>
      </c>
      <c r="AO14" s="14">
        <v>2.7207938029664199E-2</v>
      </c>
      <c r="AP14" s="14">
        <v>1.8318821411847101E-2</v>
      </c>
      <c r="AQ14" s="14">
        <v>1.56133005199896E-2</v>
      </c>
      <c r="AR14" s="14">
        <v>0</v>
      </c>
    </row>
    <row r="15" spans="2:44">
      <c r="B15" s="15" t="s">
        <v>104</v>
      </c>
      <c r="C15" s="18">
        <v>0.70643028327819302</v>
      </c>
      <c r="D15" s="18">
        <v>0.70991943477100705</v>
      </c>
      <c r="E15" s="18">
        <v>0.70488719041863002</v>
      </c>
      <c r="F15" s="18"/>
      <c r="G15" s="18">
        <v>0.66454800016956705</v>
      </c>
      <c r="H15" s="18">
        <v>0.70259662483158603</v>
      </c>
      <c r="I15" s="18">
        <v>0.67175804338012401</v>
      </c>
      <c r="J15" s="18">
        <v>0.71293706869774998</v>
      </c>
      <c r="K15" s="18">
        <v>0.66072810367045098</v>
      </c>
      <c r="L15" s="18">
        <v>0.79610343567314901</v>
      </c>
      <c r="M15" s="18"/>
      <c r="N15" s="18">
        <v>0.73385731825523004</v>
      </c>
      <c r="O15" s="18">
        <v>0.71568105608699195</v>
      </c>
      <c r="P15" s="18">
        <v>0.67934445347110095</v>
      </c>
      <c r="Q15" s="18">
        <v>0.69041720846847499</v>
      </c>
      <c r="R15" s="18"/>
      <c r="S15" s="18">
        <v>0.69343267134467401</v>
      </c>
      <c r="T15" s="18">
        <v>0.688856516942423</v>
      </c>
      <c r="U15" s="18">
        <v>0.69378836506712205</v>
      </c>
      <c r="V15" s="18">
        <v>0.72844366990085296</v>
      </c>
      <c r="W15" s="18">
        <v>0.67142798625299904</v>
      </c>
      <c r="X15" s="18">
        <v>0.65129131509787797</v>
      </c>
      <c r="Y15" s="18">
        <v>0.77709966098577199</v>
      </c>
      <c r="Z15" s="18">
        <v>0.74336948106588796</v>
      </c>
      <c r="AA15" s="18">
        <v>0.63360863854662397</v>
      </c>
      <c r="AB15" s="18">
        <v>0.75352901121146298</v>
      </c>
      <c r="AC15" s="18">
        <v>0.86042064728032996</v>
      </c>
      <c r="AD15" s="18">
        <v>0.71546953698663995</v>
      </c>
      <c r="AE15" s="18"/>
      <c r="AF15" s="18">
        <v>0.71614224846264596</v>
      </c>
      <c r="AG15" s="18">
        <v>0.72369796473692805</v>
      </c>
      <c r="AH15" s="18">
        <v>0.64718629990202503</v>
      </c>
      <c r="AI15" s="18"/>
      <c r="AJ15" s="18">
        <v>0.75095474538180895</v>
      </c>
      <c r="AK15" s="18">
        <v>0.705369137753593</v>
      </c>
      <c r="AL15" s="18">
        <v>0.72401806916093003</v>
      </c>
      <c r="AM15" s="18"/>
      <c r="AN15" s="18">
        <v>0.67979603795293198</v>
      </c>
      <c r="AO15" s="18">
        <v>0.698704099930335</v>
      </c>
      <c r="AP15" s="18">
        <v>0.73869796775785701</v>
      </c>
      <c r="AQ15" s="18">
        <v>0.75935916579319596</v>
      </c>
      <c r="AR15" s="18">
        <v>0.62116210495080104</v>
      </c>
    </row>
    <row r="16" spans="2:44">
      <c r="B16" s="15" t="s">
        <v>105</v>
      </c>
      <c r="C16" s="18">
        <v>5.6739497085111099E-2</v>
      </c>
      <c r="D16" s="18">
        <v>5.56283955078525E-2</v>
      </c>
      <c r="E16" s="18">
        <v>5.8258581032484297E-2</v>
      </c>
      <c r="F16" s="18"/>
      <c r="G16" s="18">
        <v>8.5705590614505195E-2</v>
      </c>
      <c r="H16" s="18">
        <v>8.2946450536431598E-2</v>
      </c>
      <c r="I16" s="18">
        <v>4.6961095287656303E-2</v>
      </c>
      <c r="J16" s="18">
        <v>4.6782584519822798E-2</v>
      </c>
      <c r="K16" s="18">
        <v>7.1679246763890703E-2</v>
      </c>
      <c r="L16" s="18">
        <v>1.8795485202112099E-2</v>
      </c>
      <c r="M16" s="18"/>
      <c r="N16" s="18">
        <v>6.7473233255540999E-2</v>
      </c>
      <c r="O16" s="18">
        <v>5.2441581607980098E-2</v>
      </c>
      <c r="P16" s="18">
        <v>6.0531749050866099E-2</v>
      </c>
      <c r="Q16" s="18">
        <v>4.80451437916131E-2</v>
      </c>
      <c r="R16" s="18"/>
      <c r="S16" s="18">
        <v>3.9719240925016101E-2</v>
      </c>
      <c r="T16" s="18">
        <v>6.6450540421755397E-2</v>
      </c>
      <c r="U16" s="18">
        <v>8.07981332665825E-2</v>
      </c>
      <c r="V16" s="18">
        <v>6.5009079667467801E-2</v>
      </c>
      <c r="W16" s="18">
        <v>7.8086578655074804E-2</v>
      </c>
      <c r="X16" s="18">
        <v>9.4602958597845704E-2</v>
      </c>
      <c r="Y16" s="18">
        <v>3.1768930540234497E-2</v>
      </c>
      <c r="Z16" s="18">
        <v>1.6528604626959001E-2</v>
      </c>
      <c r="AA16" s="18">
        <v>7.3123672785767299E-2</v>
      </c>
      <c r="AB16" s="18">
        <v>2.25817600935889E-2</v>
      </c>
      <c r="AC16" s="18">
        <v>5.1559704248989799E-2</v>
      </c>
      <c r="AD16" s="18">
        <v>0</v>
      </c>
      <c r="AE16" s="18"/>
      <c r="AF16" s="18">
        <v>3.1469642253707603E-2</v>
      </c>
      <c r="AG16" s="18">
        <v>6.6240106145013994E-2</v>
      </c>
      <c r="AH16" s="18">
        <v>7.4160899681293205E-2</v>
      </c>
      <c r="AI16" s="18"/>
      <c r="AJ16" s="18">
        <v>3.4893324457417697E-2</v>
      </c>
      <c r="AK16" s="18">
        <v>7.9165498422152494E-2</v>
      </c>
      <c r="AL16" s="18">
        <v>0.117682539019324</v>
      </c>
      <c r="AM16" s="18"/>
      <c r="AN16" s="18">
        <v>4.45842604250355E-2</v>
      </c>
      <c r="AO16" s="18">
        <v>6.6730535500750698E-2</v>
      </c>
      <c r="AP16" s="18">
        <v>4.9061714165901701E-2</v>
      </c>
      <c r="AQ16" s="18">
        <v>8.8480285375476003E-2</v>
      </c>
      <c r="AR16" s="18">
        <v>3.6569436255997498E-2</v>
      </c>
    </row>
    <row r="17" spans="2:44">
      <c r="B17" s="15" t="s">
        <v>106</v>
      </c>
      <c r="C17" s="19">
        <v>0.64969078619308196</v>
      </c>
      <c r="D17" s="19">
        <v>0.65429103926315502</v>
      </c>
      <c r="E17" s="19">
        <v>0.64662860938614597</v>
      </c>
      <c r="F17" s="19"/>
      <c r="G17" s="19">
        <v>0.57884240955506205</v>
      </c>
      <c r="H17" s="19">
        <v>0.61965017429515501</v>
      </c>
      <c r="I17" s="19">
        <v>0.624796948092467</v>
      </c>
      <c r="J17" s="19">
        <v>0.666154484177927</v>
      </c>
      <c r="K17" s="19">
        <v>0.58904885690656095</v>
      </c>
      <c r="L17" s="19">
        <v>0.77730795047103696</v>
      </c>
      <c r="M17" s="19"/>
      <c r="N17" s="19">
        <v>0.66638408499968904</v>
      </c>
      <c r="O17" s="19">
        <v>0.66323947447901199</v>
      </c>
      <c r="P17" s="19">
        <v>0.61881270442023495</v>
      </c>
      <c r="Q17" s="19">
        <v>0.64237206467686203</v>
      </c>
      <c r="R17" s="19"/>
      <c r="S17" s="19">
        <v>0.65371343041965801</v>
      </c>
      <c r="T17" s="19">
        <v>0.62240597652066798</v>
      </c>
      <c r="U17" s="19">
        <v>0.61299023180053902</v>
      </c>
      <c r="V17" s="19">
        <v>0.66343459023338502</v>
      </c>
      <c r="W17" s="19">
        <v>0.59334140759792398</v>
      </c>
      <c r="X17" s="19">
        <v>0.55668835650003201</v>
      </c>
      <c r="Y17" s="19">
        <v>0.74533073044553699</v>
      </c>
      <c r="Z17" s="19">
        <v>0.72684087643892903</v>
      </c>
      <c r="AA17" s="19">
        <v>0.56048496576085705</v>
      </c>
      <c r="AB17" s="19">
        <v>0.73094725111787395</v>
      </c>
      <c r="AC17" s="19">
        <v>0.80886094303134004</v>
      </c>
      <c r="AD17" s="19">
        <v>0.71546953698663995</v>
      </c>
      <c r="AE17" s="19"/>
      <c r="AF17" s="19">
        <v>0.68467260620893799</v>
      </c>
      <c r="AG17" s="19">
        <v>0.65745785859191397</v>
      </c>
      <c r="AH17" s="19">
        <v>0.57302540022073201</v>
      </c>
      <c r="AI17" s="19"/>
      <c r="AJ17" s="19">
        <v>0.71606142092439096</v>
      </c>
      <c r="AK17" s="19">
        <v>0.62620363933143997</v>
      </c>
      <c r="AL17" s="19">
        <v>0.60633553014160602</v>
      </c>
      <c r="AM17" s="19"/>
      <c r="AN17" s="19">
        <v>0.63521177752789604</v>
      </c>
      <c r="AO17" s="19">
        <v>0.63197356442958397</v>
      </c>
      <c r="AP17" s="19">
        <v>0.68963625359195602</v>
      </c>
      <c r="AQ17" s="19">
        <v>0.67087888041772004</v>
      </c>
      <c r="AR17" s="19">
        <v>0.58459266869480397</v>
      </c>
    </row>
    <row r="18" spans="2:44">
      <c r="B18" s="16" t="s">
        <v>45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98</v>
      </c>
      <c r="C9" s="14">
        <v>0.188851948550739</v>
      </c>
      <c r="D9" s="14">
        <v>0.19555135500030499</v>
      </c>
      <c r="E9" s="14">
        <v>0.18425388691397199</v>
      </c>
      <c r="F9" s="14"/>
      <c r="G9" s="14">
        <v>0.226246204628194</v>
      </c>
      <c r="H9" s="14">
        <v>0.165359991211211</v>
      </c>
      <c r="I9" s="14">
        <v>0.16427923060400201</v>
      </c>
      <c r="J9" s="14">
        <v>0.167628375634197</v>
      </c>
      <c r="K9" s="14">
        <v>0.211739413624076</v>
      </c>
      <c r="L9" s="14">
        <v>0.204698509798592</v>
      </c>
      <c r="M9" s="14"/>
      <c r="N9" s="14">
        <v>0.207114708881704</v>
      </c>
      <c r="O9" s="14">
        <v>0.148362258607278</v>
      </c>
      <c r="P9" s="14">
        <v>0.19450945816527301</v>
      </c>
      <c r="Q9" s="14">
        <v>0.20618870787799601</v>
      </c>
      <c r="R9" s="14"/>
      <c r="S9" s="14">
        <v>0.20502919839238501</v>
      </c>
      <c r="T9" s="14">
        <v>0.17487570374362099</v>
      </c>
      <c r="U9" s="14">
        <v>0.16536343474736101</v>
      </c>
      <c r="V9" s="14">
        <v>0.233040588012424</v>
      </c>
      <c r="W9" s="14">
        <v>0.15302427624697601</v>
      </c>
      <c r="X9" s="14">
        <v>0.153537638206696</v>
      </c>
      <c r="Y9" s="14">
        <v>0.20888019011408901</v>
      </c>
      <c r="Z9" s="14">
        <v>0.19713887680723599</v>
      </c>
      <c r="AA9" s="14">
        <v>0.171183701405308</v>
      </c>
      <c r="AB9" s="14">
        <v>0.16808965457879099</v>
      </c>
      <c r="AC9" s="14">
        <v>0.292572564129358</v>
      </c>
      <c r="AD9" s="14">
        <v>0.21697780372031</v>
      </c>
      <c r="AE9" s="14"/>
      <c r="AF9" s="14">
        <v>0.18672658396219799</v>
      </c>
      <c r="AG9" s="14">
        <v>0.19284500965157</v>
      </c>
      <c r="AH9" s="14">
        <v>0.179764713010025</v>
      </c>
      <c r="AI9" s="14"/>
      <c r="AJ9" s="14">
        <v>0.172455127510034</v>
      </c>
      <c r="AK9" s="14">
        <v>0.228367524473441</v>
      </c>
      <c r="AL9" s="14">
        <v>0.21306417352118701</v>
      </c>
      <c r="AM9" s="14"/>
      <c r="AN9" s="14">
        <v>0.188069881932484</v>
      </c>
      <c r="AO9" s="14">
        <v>0.16308862239400701</v>
      </c>
      <c r="AP9" s="14">
        <v>0.21457153020972899</v>
      </c>
      <c r="AQ9" s="14">
        <v>0.2353657358848</v>
      </c>
      <c r="AR9" s="14">
        <v>0.14687448415277199</v>
      </c>
    </row>
    <row r="10" spans="2:44">
      <c r="B10" s="15" t="s">
        <v>99</v>
      </c>
      <c r="C10" s="14">
        <v>0.56294678296781697</v>
      </c>
      <c r="D10" s="14">
        <v>0.578153531662144</v>
      </c>
      <c r="E10" s="14">
        <v>0.54965150547515795</v>
      </c>
      <c r="F10" s="14"/>
      <c r="G10" s="14">
        <v>0.47900438915757798</v>
      </c>
      <c r="H10" s="14">
        <v>0.55931073012719601</v>
      </c>
      <c r="I10" s="14">
        <v>0.557511491772822</v>
      </c>
      <c r="J10" s="14">
        <v>0.60611086798176095</v>
      </c>
      <c r="K10" s="14">
        <v>0.51583462942132197</v>
      </c>
      <c r="L10" s="14">
        <v>0.62793040697537394</v>
      </c>
      <c r="M10" s="14"/>
      <c r="N10" s="14">
        <v>0.57955692853573504</v>
      </c>
      <c r="O10" s="14">
        <v>0.62360068454219098</v>
      </c>
      <c r="P10" s="14">
        <v>0.55629130010333205</v>
      </c>
      <c r="Q10" s="14">
        <v>0.49133073856228998</v>
      </c>
      <c r="R10" s="14"/>
      <c r="S10" s="14">
        <v>0.56189158069614697</v>
      </c>
      <c r="T10" s="14">
        <v>0.61433622386504905</v>
      </c>
      <c r="U10" s="14">
        <v>0.60078314511312503</v>
      </c>
      <c r="V10" s="14">
        <v>0.54377596910727599</v>
      </c>
      <c r="W10" s="14">
        <v>0.55921860703012805</v>
      </c>
      <c r="X10" s="14">
        <v>0.57323454242616401</v>
      </c>
      <c r="Y10" s="14">
        <v>0.57796846909004396</v>
      </c>
      <c r="Z10" s="14">
        <v>0.53353070680231296</v>
      </c>
      <c r="AA10" s="14">
        <v>0.47577704451931302</v>
      </c>
      <c r="AB10" s="14">
        <v>0.57289480379676905</v>
      </c>
      <c r="AC10" s="14">
        <v>0.56237433517704605</v>
      </c>
      <c r="AD10" s="14">
        <v>0.58991365036196197</v>
      </c>
      <c r="AE10" s="14"/>
      <c r="AF10" s="14">
        <v>0.57777306972644304</v>
      </c>
      <c r="AG10" s="14">
        <v>0.58094086154515001</v>
      </c>
      <c r="AH10" s="14">
        <v>0.52843483809328395</v>
      </c>
      <c r="AI10" s="14"/>
      <c r="AJ10" s="14">
        <v>0.62041986312880104</v>
      </c>
      <c r="AK10" s="14">
        <v>0.53180701325727397</v>
      </c>
      <c r="AL10" s="14">
        <v>0.65243366992040097</v>
      </c>
      <c r="AM10" s="14"/>
      <c r="AN10" s="14">
        <v>0.53454635182279298</v>
      </c>
      <c r="AO10" s="14">
        <v>0.59662108709178097</v>
      </c>
      <c r="AP10" s="14">
        <v>0.57147854616343396</v>
      </c>
      <c r="AQ10" s="14">
        <v>0.53130960725907606</v>
      </c>
      <c r="AR10" s="14">
        <v>0.63394232077939805</v>
      </c>
    </row>
    <row r="11" spans="2:44">
      <c r="B11" s="15" t="s">
        <v>100</v>
      </c>
      <c r="C11" s="14">
        <v>0.17479983290870599</v>
      </c>
      <c r="D11" s="14">
        <v>0.15826853963557799</v>
      </c>
      <c r="E11" s="14">
        <v>0.188462330077662</v>
      </c>
      <c r="F11" s="14"/>
      <c r="G11" s="14">
        <v>0.21472129770759599</v>
      </c>
      <c r="H11" s="14">
        <v>0.180821059040285</v>
      </c>
      <c r="I11" s="14">
        <v>0.18594364096924601</v>
      </c>
      <c r="J11" s="14">
        <v>0.147594225579981</v>
      </c>
      <c r="K11" s="14">
        <v>0.215777449438948</v>
      </c>
      <c r="L11" s="14">
        <v>0.124300010304862</v>
      </c>
      <c r="M11" s="14"/>
      <c r="N11" s="14">
        <v>0.15573078454323799</v>
      </c>
      <c r="O11" s="14">
        <v>0.167448519200638</v>
      </c>
      <c r="P11" s="14">
        <v>0.16077084500983699</v>
      </c>
      <c r="Q11" s="14">
        <v>0.21174968972907399</v>
      </c>
      <c r="R11" s="14"/>
      <c r="S11" s="14">
        <v>0.15773162486181699</v>
      </c>
      <c r="T11" s="14">
        <v>0.16418751490421801</v>
      </c>
      <c r="U11" s="14">
        <v>0.14637259168847</v>
      </c>
      <c r="V11" s="14">
        <v>0.172240333612561</v>
      </c>
      <c r="W11" s="14">
        <v>0.19045014849361599</v>
      </c>
      <c r="X11" s="14">
        <v>0.21093476641347</v>
      </c>
      <c r="Y11" s="14">
        <v>0.11721109078157201</v>
      </c>
      <c r="Z11" s="14">
        <v>0.180557803137777</v>
      </c>
      <c r="AA11" s="14">
        <v>0.27179750903510003</v>
      </c>
      <c r="AB11" s="14">
        <v>0.17902760712545299</v>
      </c>
      <c r="AC11" s="14">
        <v>6.3606045923250101E-2</v>
      </c>
      <c r="AD11" s="14">
        <v>0.142354178147795</v>
      </c>
      <c r="AE11" s="14"/>
      <c r="AF11" s="14">
        <v>0.16884696637142099</v>
      </c>
      <c r="AG11" s="14">
        <v>0.15251401974857901</v>
      </c>
      <c r="AH11" s="14">
        <v>0.212915897933112</v>
      </c>
      <c r="AI11" s="14"/>
      <c r="AJ11" s="14">
        <v>0.17640752880472099</v>
      </c>
      <c r="AK11" s="14">
        <v>0.163146535765682</v>
      </c>
      <c r="AL11" s="14">
        <v>5.47888381105021E-2</v>
      </c>
      <c r="AM11" s="14"/>
      <c r="AN11" s="14">
        <v>0.17922367801500799</v>
      </c>
      <c r="AO11" s="14">
        <v>0.18032289718361</v>
      </c>
      <c r="AP11" s="14">
        <v>0.16100371708071601</v>
      </c>
      <c r="AQ11" s="14">
        <v>0.18084559177500101</v>
      </c>
      <c r="AR11" s="14">
        <v>0.104487775267533</v>
      </c>
    </row>
    <row r="12" spans="2:44">
      <c r="B12" s="15" t="s">
        <v>101</v>
      </c>
      <c r="C12" s="14">
        <v>4.5996388544333799E-2</v>
      </c>
      <c r="D12" s="14">
        <v>4.6579201443084202E-2</v>
      </c>
      <c r="E12" s="14">
        <v>4.58503812392324E-2</v>
      </c>
      <c r="F12" s="14"/>
      <c r="G12" s="14">
        <v>4.8821022860756097E-2</v>
      </c>
      <c r="H12" s="14">
        <v>5.2413552624179897E-2</v>
      </c>
      <c r="I12" s="14">
        <v>5.1953395305380901E-2</v>
      </c>
      <c r="J12" s="14">
        <v>5.7431019452655101E-2</v>
      </c>
      <c r="K12" s="14">
        <v>4.4353113699732299E-2</v>
      </c>
      <c r="L12" s="14">
        <v>2.5466730495568701E-2</v>
      </c>
      <c r="M12" s="14"/>
      <c r="N12" s="14">
        <v>4.2525703520501397E-2</v>
      </c>
      <c r="O12" s="14">
        <v>3.6278909076326901E-2</v>
      </c>
      <c r="P12" s="14">
        <v>5.6626501023679103E-2</v>
      </c>
      <c r="Q12" s="14">
        <v>5.11781227342991E-2</v>
      </c>
      <c r="R12" s="14"/>
      <c r="S12" s="14">
        <v>5.6309635391216903E-2</v>
      </c>
      <c r="T12" s="14">
        <v>3.0556197781262302E-2</v>
      </c>
      <c r="U12" s="14">
        <v>6.3149926738607504E-2</v>
      </c>
      <c r="V12" s="14">
        <v>4.0835048314037198E-2</v>
      </c>
      <c r="W12" s="14">
        <v>4.6774090156610403E-2</v>
      </c>
      <c r="X12" s="14">
        <v>3.9750640278984797E-2</v>
      </c>
      <c r="Y12" s="14">
        <v>7.4822439909485797E-2</v>
      </c>
      <c r="Z12" s="14">
        <v>5.2098646742430803E-2</v>
      </c>
      <c r="AA12" s="14">
        <v>4.6505872113293899E-2</v>
      </c>
      <c r="AB12" s="14">
        <v>4.5370013643108199E-2</v>
      </c>
      <c r="AC12" s="14">
        <v>3.0647555189778301E-2</v>
      </c>
      <c r="AD12" s="14">
        <v>0</v>
      </c>
      <c r="AE12" s="14"/>
      <c r="AF12" s="14">
        <v>4.1343634471359102E-2</v>
      </c>
      <c r="AG12" s="14">
        <v>4.2855520439009899E-2</v>
      </c>
      <c r="AH12" s="14">
        <v>5.9320895295701503E-2</v>
      </c>
      <c r="AI12" s="14"/>
      <c r="AJ12" s="14">
        <v>2.0817986976330902E-2</v>
      </c>
      <c r="AK12" s="14">
        <v>5.51940317092805E-2</v>
      </c>
      <c r="AL12" s="14">
        <v>2.65396443317398E-2</v>
      </c>
      <c r="AM12" s="14"/>
      <c r="AN12" s="14">
        <v>5.63727182102403E-2</v>
      </c>
      <c r="AO12" s="14">
        <v>3.5016051139017297E-2</v>
      </c>
      <c r="AP12" s="14">
        <v>4.3993972300772899E-2</v>
      </c>
      <c r="AQ12" s="14">
        <v>4.6515387668849002E-2</v>
      </c>
      <c r="AR12" s="14">
        <v>3.6569436255997498E-2</v>
      </c>
    </row>
    <row r="13" spans="2:44">
      <c r="B13" s="15" t="s">
        <v>102</v>
      </c>
      <c r="C13" s="14">
        <v>5.9975578040017304E-3</v>
      </c>
      <c r="D13" s="14">
        <v>7.4702852382045196E-3</v>
      </c>
      <c r="E13" s="14">
        <v>4.68165089173704E-3</v>
      </c>
      <c r="F13" s="14"/>
      <c r="G13" s="14">
        <v>6.9917658076568802E-3</v>
      </c>
      <c r="H13" s="14">
        <v>1.77815316614762E-2</v>
      </c>
      <c r="I13" s="14">
        <v>6.2570534416062102E-3</v>
      </c>
      <c r="J13" s="14">
        <v>0</v>
      </c>
      <c r="K13" s="14">
        <v>0</v>
      </c>
      <c r="L13" s="14">
        <v>4.0602678133669903E-3</v>
      </c>
      <c r="M13" s="14"/>
      <c r="N13" s="14">
        <v>5.9602009258552099E-3</v>
      </c>
      <c r="O13" s="14">
        <v>3.6362165712551498E-3</v>
      </c>
      <c r="P13" s="14">
        <v>8.2696416847128501E-3</v>
      </c>
      <c r="Q13" s="14">
        <v>6.6381317740316602E-3</v>
      </c>
      <c r="R13" s="14"/>
      <c r="S13" s="14">
        <v>6.8839917389074802E-3</v>
      </c>
      <c r="T13" s="14">
        <v>0</v>
      </c>
      <c r="U13" s="14">
        <v>0</v>
      </c>
      <c r="V13" s="14">
        <v>1.01080609537009E-2</v>
      </c>
      <c r="W13" s="14">
        <v>1.1017099676398599E-2</v>
      </c>
      <c r="X13" s="14">
        <v>7.5767327251939701E-3</v>
      </c>
      <c r="Y13" s="14">
        <v>0</v>
      </c>
      <c r="Z13" s="14">
        <v>0</v>
      </c>
      <c r="AA13" s="14">
        <v>8.8252393797966198E-3</v>
      </c>
      <c r="AB13" s="14">
        <v>0</v>
      </c>
      <c r="AC13" s="14">
        <v>3.6299601898121203E-2</v>
      </c>
      <c r="AD13" s="14">
        <v>0</v>
      </c>
      <c r="AE13" s="14"/>
      <c r="AF13" s="14">
        <v>7.4116331799659501E-3</v>
      </c>
      <c r="AG13" s="14">
        <v>6.0017331053769498E-3</v>
      </c>
      <c r="AH13" s="14">
        <v>0</v>
      </c>
      <c r="AI13" s="14"/>
      <c r="AJ13" s="14">
        <v>3.8716624970276899E-3</v>
      </c>
      <c r="AK13" s="14">
        <v>9.2664206494640893E-3</v>
      </c>
      <c r="AL13" s="14">
        <v>0</v>
      </c>
      <c r="AM13" s="14"/>
      <c r="AN13" s="14">
        <v>3.45216654279806E-3</v>
      </c>
      <c r="AO13" s="14">
        <v>1.02860166531017E-2</v>
      </c>
      <c r="AP13" s="14">
        <v>3.0056591996394499E-3</v>
      </c>
      <c r="AQ13" s="14">
        <v>0</v>
      </c>
      <c r="AR13" s="14">
        <v>7.8125983544299005E-2</v>
      </c>
    </row>
    <row r="14" spans="2:44">
      <c r="B14" s="15" t="s">
        <v>129</v>
      </c>
      <c r="C14" s="14">
        <v>2.1407489224402599E-2</v>
      </c>
      <c r="D14" s="14">
        <v>1.39770870206833E-2</v>
      </c>
      <c r="E14" s="14">
        <v>2.7100245402239299E-2</v>
      </c>
      <c r="F14" s="14"/>
      <c r="G14" s="14">
        <v>2.42153198382195E-2</v>
      </c>
      <c r="H14" s="14">
        <v>2.43131353356517E-2</v>
      </c>
      <c r="I14" s="14">
        <v>3.4055187906943001E-2</v>
      </c>
      <c r="J14" s="14">
        <v>2.1235511351406701E-2</v>
      </c>
      <c r="K14" s="14">
        <v>1.2295393815920701E-2</v>
      </c>
      <c r="L14" s="14">
        <v>1.35440746122358E-2</v>
      </c>
      <c r="M14" s="14"/>
      <c r="N14" s="14">
        <v>9.1116735929662098E-3</v>
      </c>
      <c r="O14" s="14">
        <v>2.0673412002311601E-2</v>
      </c>
      <c r="P14" s="14">
        <v>2.35322540131668E-2</v>
      </c>
      <c r="Q14" s="14">
        <v>3.2914609322309302E-2</v>
      </c>
      <c r="R14" s="14"/>
      <c r="S14" s="14">
        <v>1.21539689195269E-2</v>
      </c>
      <c r="T14" s="14">
        <v>1.6044359705849599E-2</v>
      </c>
      <c r="U14" s="14">
        <v>2.43309017124375E-2</v>
      </c>
      <c r="V14" s="14">
        <v>0</v>
      </c>
      <c r="W14" s="14">
        <v>3.9515778396271697E-2</v>
      </c>
      <c r="X14" s="14">
        <v>1.4965679949491601E-2</v>
      </c>
      <c r="Y14" s="14">
        <v>2.1117810104808999E-2</v>
      </c>
      <c r="Z14" s="14">
        <v>3.6673966510242802E-2</v>
      </c>
      <c r="AA14" s="14">
        <v>2.5910633547189199E-2</v>
      </c>
      <c r="AB14" s="14">
        <v>3.46179208558779E-2</v>
      </c>
      <c r="AC14" s="14">
        <v>1.44998976824459E-2</v>
      </c>
      <c r="AD14" s="14">
        <v>5.0754367769933501E-2</v>
      </c>
      <c r="AE14" s="14"/>
      <c r="AF14" s="14">
        <v>1.7898112288613498E-2</v>
      </c>
      <c r="AG14" s="14">
        <v>2.48428555103135E-2</v>
      </c>
      <c r="AH14" s="14">
        <v>1.9563655667877499E-2</v>
      </c>
      <c r="AI14" s="14"/>
      <c r="AJ14" s="14">
        <v>6.0278310830843198E-3</v>
      </c>
      <c r="AK14" s="14">
        <v>1.22184741448591E-2</v>
      </c>
      <c r="AL14" s="14">
        <v>5.3173674116170501E-2</v>
      </c>
      <c r="AM14" s="14"/>
      <c r="AN14" s="14">
        <v>3.8335203476677203E-2</v>
      </c>
      <c r="AO14" s="14">
        <v>1.46653255384833E-2</v>
      </c>
      <c r="AP14" s="14">
        <v>5.9465750457078897E-3</v>
      </c>
      <c r="AQ14" s="14">
        <v>5.9636774122740904E-3</v>
      </c>
      <c r="AR14" s="14">
        <v>0</v>
      </c>
    </row>
    <row r="15" spans="2:44">
      <c r="B15" s="15" t="s">
        <v>104</v>
      </c>
      <c r="C15" s="18">
        <v>0.75179873151855603</v>
      </c>
      <c r="D15" s="18">
        <v>0.77370488666244996</v>
      </c>
      <c r="E15" s="18">
        <v>0.733905392389129</v>
      </c>
      <c r="F15" s="18"/>
      <c r="G15" s="18">
        <v>0.70525059378577204</v>
      </c>
      <c r="H15" s="18">
        <v>0.72467072133840704</v>
      </c>
      <c r="I15" s="18">
        <v>0.72179072237682396</v>
      </c>
      <c r="J15" s="18">
        <v>0.77373924361595703</v>
      </c>
      <c r="K15" s="18">
        <v>0.72757404304539897</v>
      </c>
      <c r="L15" s="18">
        <v>0.832628916773967</v>
      </c>
      <c r="M15" s="18"/>
      <c r="N15" s="18">
        <v>0.78667163741743895</v>
      </c>
      <c r="O15" s="18">
        <v>0.77196294314946801</v>
      </c>
      <c r="P15" s="18">
        <v>0.75080075826860404</v>
      </c>
      <c r="Q15" s="18">
        <v>0.69751944644028596</v>
      </c>
      <c r="R15" s="18"/>
      <c r="S15" s="18">
        <v>0.76692077908853196</v>
      </c>
      <c r="T15" s="18">
        <v>0.78921192760866998</v>
      </c>
      <c r="U15" s="18">
        <v>0.76614657986048496</v>
      </c>
      <c r="V15" s="18">
        <v>0.77681655711969999</v>
      </c>
      <c r="W15" s="18">
        <v>0.71224288327710406</v>
      </c>
      <c r="X15" s="18">
        <v>0.72677218063285998</v>
      </c>
      <c r="Y15" s="18">
        <v>0.78684865920413405</v>
      </c>
      <c r="Z15" s="18">
        <v>0.73066958360954903</v>
      </c>
      <c r="AA15" s="18">
        <v>0.64696074592462105</v>
      </c>
      <c r="AB15" s="18">
        <v>0.74098445837556104</v>
      </c>
      <c r="AC15" s="18">
        <v>0.854946899306404</v>
      </c>
      <c r="AD15" s="18">
        <v>0.80689145408227103</v>
      </c>
      <c r="AE15" s="18"/>
      <c r="AF15" s="18">
        <v>0.76449965368864103</v>
      </c>
      <c r="AG15" s="18">
        <v>0.77378587119672104</v>
      </c>
      <c r="AH15" s="18">
        <v>0.70819955110330901</v>
      </c>
      <c r="AI15" s="18"/>
      <c r="AJ15" s="18">
        <v>0.79287499063883604</v>
      </c>
      <c r="AK15" s="18">
        <v>0.76017453773071397</v>
      </c>
      <c r="AL15" s="18">
        <v>0.86549784344158798</v>
      </c>
      <c r="AM15" s="18"/>
      <c r="AN15" s="18">
        <v>0.72261623375527595</v>
      </c>
      <c r="AO15" s="18">
        <v>0.75970970948578798</v>
      </c>
      <c r="AP15" s="18">
        <v>0.78605007637316304</v>
      </c>
      <c r="AQ15" s="18">
        <v>0.76667534314387598</v>
      </c>
      <c r="AR15" s="18">
        <v>0.78081680493216998</v>
      </c>
    </row>
    <row r="16" spans="2:44">
      <c r="B16" s="15" t="s">
        <v>105</v>
      </c>
      <c r="C16" s="18">
        <v>5.1993946348335499E-2</v>
      </c>
      <c r="D16" s="18">
        <v>5.40494866812887E-2</v>
      </c>
      <c r="E16" s="18">
        <v>5.0532032130969497E-2</v>
      </c>
      <c r="F16" s="18"/>
      <c r="G16" s="18">
        <v>5.5812788668413001E-2</v>
      </c>
      <c r="H16" s="18">
        <v>7.0195084285656101E-2</v>
      </c>
      <c r="I16" s="18">
        <v>5.8210448746987102E-2</v>
      </c>
      <c r="J16" s="18">
        <v>5.7431019452655101E-2</v>
      </c>
      <c r="K16" s="18">
        <v>4.4353113699732299E-2</v>
      </c>
      <c r="L16" s="18">
        <v>2.9526998308935699E-2</v>
      </c>
      <c r="M16" s="18"/>
      <c r="N16" s="18">
        <v>4.8485904446356601E-2</v>
      </c>
      <c r="O16" s="18">
        <v>3.9915125647582102E-2</v>
      </c>
      <c r="P16" s="18">
        <v>6.4896142708392002E-2</v>
      </c>
      <c r="Q16" s="18">
        <v>5.7816254508330799E-2</v>
      </c>
      <c r="R16" s="18"/>
      <c r="S16" s="18">
        <v>6.31936271301244E-2</v>
      </c>
      <c r="T16" s="18">
        <v>3.0556197781262302E-2</v>
      </c>
      <c r="U16" s="18">
        <v>6.3149926738607504E-2</v>
      </c>
      <c r="V16" s="18">
        <v>5.0943109267738103E-2</v>
      </c>
      <c r="W16" s="18">
        <v>5.7791189833009099E-2</v>
      </c>
      <c r="X16" s="18">
        <v>4.7327373004178802E-2</v>
      </c>
      <c r="Y16" s="18">
        <v>7.4822439909485797E-2</v>
      </c>
      <c r="Z16" s="18">
        <v>5.2098646742430803E-2</v>
      </c>
      <c r="AA16" s="18">
        <v>5.5331111493090501E-2</v>
      </c>
      <c r="AB16" s="18">
        <v>4.5370013643108199E-2</v>
      </c>
      <c r="AC16" s="18">
        <v>6.6947157087899598E-2</v>
      </c>
      <c r="AD16" s="18">
        <v>0</v>
      </c>
      <c r="AE16" s="18"/>
      <c r="AF16" s="18">
        <v>4.8755267651325103E-2</v>
      </c>
      <c r="AG16" s="18">
        <v>4.8857253544386803E-2</v>
      </c>
      <c r="AH16" s="18">
        <v>5.9320895295701503E-2</v>
      </c>
      <c r="AI16" s="18"/>
      <c r="AJ16" s="18">
        <v>2.46896494733586E-2</v>
      </c>
      <c r="AK16" s="18">
        <v>6.4460452358744494E-2</v>
      </c>
      <c r="AL16" s="18">
        <v>2.65396443317398E-2</v>
      </c>
      <c r="AM16" s="18"/>
      <c r="AN16" s="18">
        <v>5.9824884753038397E-2</v>
      </c>
      <c r="AO16" s="18">
        <v>4.5302067792118997E-2</v>
      </c>
      <c r="AP16" s="18">
        <v>4.6999631500412302E-2</v>
      </c>
      <c r="AQ16" s="18">
        <v>4.6515387668849002E-2</v>
      </c>
      <c r="AR16" s="18">
        <v>0.114695419800297</v>
      </c>
    </row>
    <row r="17" spans="2:44">
      <c r="B17" s="15" t="s">
        <v>106</v>
      </c>
      <c r="C17" s="19">
        <v>0.69980478517022104</v>
      </c>
      <c r="D17" s="19">
        <v>0.71965539998116101</v>
      </c>
      <c r="E17" s="19">
        <v>0.68337336025815998</v>
      </c>
      <c r="F17" s="19"/>
      <c r="G17" s="19">
        <v>0.64943780511735905</v>
      </c>
      <c r="H17" s="19">
        <v>0.65447563705275102</v>
      </c>
      <c r="I17" s="19">
        <v>0.66358027362983696</v>
      </c>
      <c r="J17" s="19">
        <v>0.71630822416330198</v>
      </c>
      <c r="K17" s="19">
        <v>0.68322092934566603</v>
      </c>
      <c r="L17" s="19">
        <v>0.80310191846503098</v>
      </c>
      <c r="M17" s="19"/>
      <c r="N17" s="19">
        <v>0.73818573297108303</v>
      </c>
      <c r="O17" s="19">
        <v>0.73204781750188597</v>
      </c>
      <c r="P17" s="19">
        <v>0.68590461556021198</v>
      </c>
      <c r="Q17" s="19">
        <v>0.63970319193195502</v>
      </c>
      <c r="R17" s="19"/>
      <c r="S17" s="19">
        <v>0.70372715195840796</v>
      </c>
      <c r="T17" s="19">
        <v>0.75865572982740803</v>
      </c>
      <c r="U17" s="19">
        <v>0.70299665312187798</v>
      </c>
      <c r="V17" s="19">
        <v>0.72587344785196195</v>
      </c>
      <c r="W17" s="19">
        <v>0.65445169344409504</v>
      </c>
      <c r="X17" s="19">
        <v>0.67944480762868098</v>
      </c>
      <c r="Y17" s="19">
        <v>0.71202621929464804</v>
      </c>
      <c r="Z17" s="19">
        <v>0.678570936867118</v>
      </c>
      <c r="AA17" s="19">
        <v>0.59162963443153005</v>
      </c>
      <c r="AB17" s="19">
        <v>0.69561444473245204</v>
      </c>
      <c r="AC17" s="19">
        <v>0.78799974221850499</v>
      </c>
      <c r="AD17" s="19">
        <v>0.80689145408227103</v>
      </c>
      <c r="AE17" s="19"/>
      <c r="AF17" s="19">
        <v>0.71574438603731505</v>
      </c>
      <c r="AG17" s="19">
        <v>0.72492861765233396</v>
      </c>
      <c r="AH17" s="19">
        <v>0.64887865580760795</v>
      </c>
      <c r="AI17" s="19"/>
      <c r="AJ17" s="19">
        <v>0.76818534116547699</v>
      </c>
      <c r="AK17" s="19">
        <v>0.69571408537196999</v>
      </c>
      <c r="AL17" s="19">
        <v>0.83895819910984804</v>
      </c>
      <c r="AM17" s="19"/>
      <c r="AN17" s="19">
        <v>0.66279134900223802</v>
      </c>
      <c r="AO17" s="19">
        <v>0.71440764169366899</v>
      </c>
      <c r="AP17" s="19">
        <v>0.73905044487275096</v>
      </c>
      <c r="AQ17" s="19">
        <v>0.72015995547502698</v>
      </c>
      <c r="AR17" s="19">
        <v>0.66612138513187402</v>
      </c>
    </row>
    <row r="18" spans="2:44">
      <c r="B18" s="16" t="s">
        <v>45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B2:H21"/>
  <sheetViews>
    <sheetView showGridLines="0" workbookViewId="0">
      <pane xSplit="2" topLeftCell="C1" activePane="topRight" state="frozen"/>
      <selection pane="topRight"/>
    </sheetView>
  </sheetViews>
  <sheetFormatPr defaultColWidth="11.42578125" defaultRowHeight="14.45"/>
  <cols>
    <col min="2" max="2" width="25.7109375" customWidth="1"/>
    <col min="3" max="8" width="20.7109375" customWidth="1"/>
  </cols>
  <sheetData>
    <row r="2" spans="2:8" ht="39.950000000000003" customHeight="1">
      <c r="D2" s="29" t="s">
        <v>522</v>
      </c>
      <c r="E2" s="31"/>
      <c r="F2" s="31"/>
      <c r="G2" s="31"/>
      <c r="H2" s="31"/>
    </row>
    <row r="6" spans="2:8" ht="50.1" customHeight="1">
      <c r="B6" s="17" t="s">
        <v>58</v>
      </c>
      <c r="C6" s="17" t="s">
        <v>523</v>
      </c>
      <c r="D6" s="17" t="s">
        <v>524</v>
      </c>
      <c r="E6" s="17" t="s">
        <v>525</v>
      </c>
      <c r="F6" s="17" t="s">
        <v>526</v>
      </c>
      <c r="G6" s="17" t="s">
        <v>527</v>
      </c>
    </row>
    <row r="7" spans="2:8">
      <c r="B7" s="15" t="s">
        <v>339</v>
      </c>
      <c r="C7" s="14">
        <v>1.8050279189619701E-2</v>
      </c>
      <c r="D7" s="14">
        <v>3.7485763638177197E-2</v>
      </c>
      <c r="E7" s="14">
        <v>2.13599576678059E-2</v>
      </c>
      <c r="F7" s="14">
        <v>1.4779063227435101E-2</v>
      </c>
      <c r="G7" s="14">
        <v>2.0566152559566699E-2</v>
      </c>
    </row>
    <row r="8" spans="2:8">
      <c r="B8" s="15" t="s">
        <v>111</v>
      </c>
      <c r="C8" s="14">
        <v>2.70813975848819E-2</v>
      </c>
      <c r="D8" s="14">
        <v>5.5176110095515499E-2</v>
      </c>
      <c r="E8" s="14">
        <v>2.0340138165952398E-2</v>
      </c>
      <c r="F8" s="14">
        <v>2.5221207098198899E-2</v>
      </c>
      <c r="G8" s="14">
        <v>4.2483938929559498E-2</v>
      </c>
    </row>
    <row r="9" spans="2:8">
      <c r="B9" s="15" t="s">
        <v>112</v>
      </c>
      <c r="C9" s="14">
        <v>8.6010890612375601E-2</v>
      </c>
      <c r="D9" s="14">
        <v>0.11473827801189999</v>
      </c>
      <c r="E9" s="14">
        <v>9.4544218841025193E-2</v>
      </c>
      <c r="F9" s="14">
        <v>6.1572404799547599E-2</v>
      </c>
      <c r="G9" s="14">
        <v>9.3720054378560805E-2</v>
      </c>
    </row>
    <row r="10" spans="2:8">
      <c r="B10" s="15" t="s">
        <v>340</v>
      </c>
      <c r="C10" s="14">
        <v>0.165341616289571</v>
      </c>
      <c r="D10" s="14">
        <v>0.24131244289628601</v>
      </c>
      <c r="E10" s="14">
        <v>0.20947620828755301</v>
      </c>
      <c r="F10" s="14">
        <v>0.17374150220451401</v>
      </c>
      <c r="G10" s="14">
        <v>0.20037888116205699</v>
      </c>
    </row>
    <row r="11" spans="2:8">
      <c r="B11" s="15" t="s">
        <v>341</v>
      </c>
      <c r="C11" s="14">
        <v>0.27071266593083299</v>
      </c>
      <c r="D11" s="14">
        <v>0.22978413938560099</v>
      </c>
      <c r="E11" s="14">
        <v>0.27349866011064999</v>
      </c>
      <c r="F11" s="14">
        <v>0.28880074398490602</v>
      </c>
      <c r="G11" s="14">
        <v>0.25478372023905399</v>
      </c>
    </row>
    <row r="12" spans="2:8">
      <c r="B12" s="15" t="s">
        <v>342</v>
      </c>
      <c r="C12" s="14">
        <v>0.23951929326616</v>
      </c>
      <c r="D12" s="14">
        <v>0.16719871802348901</v>
      </c>
      <c r="E12" s="14">
        <v>0.199957391958928</v>
      </c>
      <c r="F12" s="14">
        <v>0.238750980537525</v>
      </c>
      <c r="G12" s="14">
        <v>0.176969018687191</v>
      </c>
    </row>
    <row r="13" spans="2:8">
      <c r="B13" s="15" t="s">
        <v>343</v>
      </c>
      <c r="C13" s="14">
        <v>0.16290814742537699</v>
      </c>
      <c r="D13" s="14">
        <v>0.121293667480063</v>
      </c>
      <c r="E13" s="14">
        <v>0.133771018085763</v>
      </c>
      <c r="F13" s="14">
        <v>0.171522066404067</v>
      </c>
      <c r="G13" s="14">
        <v>0.17102042305574899</v>
      </c>
    </row>
    <row r="14" spans="2:8">
      <c r="B14" s="15" t="s">
        <v>103</v>
      </c>
      <c r="C14" s="14">
        <v>3.0375709701181301E-2</v>
      </c>
      <c r="D14" s="14">
        <v>3.3010880468968197E-2</v>
      </c>
      <c r="E14" s="14">
        <v>4.7052406882323199E-2</v>
      </c>
      <c r="F14" s="14">
        <v>2.56120317438072E-2</v>
      </c>
      <c r="G14" s="14">
        <v>4.0077810988262602E-2</v>
      </c>
    </row>
    <row r="15" spans="2:8">
      <c r="B15" s="16" t="s">
        <v>45</v>
      </c>
      <c r="C15" s="16"/>
      <c r="D15" s="16"/>
      <c r="E15" s="16"/>
      <c r="F15" s="16"/>
      <c r="G15" s="16"/>
    </row>
    <row r="16" spans="2:8">
      <c r="B16" t="s">
        <v>481</v>
      </c>
    </row>
    <row r="17" spans="2:2">
      <c r="B17" t="s">
        <v>482</v>
      </c>
    </row>
    <row r="21" spans="2:2">
      <c r="B21"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B2:AR21"/>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339</v>
      </c>
      <c r="C9" s="14">
        <v>1.8050279189619701E-2</v>
      </c>
      <c r="D9" s="14">
        <v>2.02960462451897E-2</v>
      </c>
      <c r="E9" s="14">
        <v>1.6120143730804101E-2</v>
      </c>
      <c r="F9" s="14"/>
      <c r="G9" s="14">
        <v>5.4287127319562097E-3</v>
      </c>
      <c r="H9" s="14">
        <v>3.34624478085035E-2</v>
      </c>
      <c r="I9" s="14">
        <v>1.2418362311057101E-2</v>
      </c>
      <c r="J9" s="14">
        <v>8.5006673476668501E-3</v>
      </c>
      <c r="K9" s="14">
        <v>2.2704809472450301E-2</v>
      </c>
      <c r="L9" s="14">
        <v>2.1692851262324099E-2</v>
      </c>
      <c r="M9" s="14"/>
      <c r="N9" s="14">
        <v>1.9629489765322899E-2</v>
      </c>
      <c r="O9" s="14">
        <v>1.0492553813517901E-2</v>
      </c>
      <c r="P9" s="14">
        <v>1.36085615502232E-2</v>
      </c>
      <c r="Q9" s="14">
        <v>2.76913690827904E-2</v>
      </c>
      <c r="R9" s="14"/>
      <c r="S9" s="14">
        <v>1.2744624753560301E-2</v>
      </c>
      <c r="T9" s="14">
        <v>1.8720425514774201E-2</v>
      </c>
      <c r="U9" s="14">
        <v>2.13943234134901E-2</v>
      </c>
      <c r="V9" s="14">
        <v>1.8172657265426901E-2</v>
      </c>
      <c r="W9" s="14">
        <v>1.1017099676398599E-2</v>
      </c>
      <c r="X9" s="14">
        <v>2.4549412774714698E-2</v>
      </c>
      <c r="Y9" s="14">
        <v>2.5880148855195202E-2</v>
      </c>
      <c r="Z9" s="14">
        <v>3.2125918712853502E-2</v>
      </c>
      <c r="AA9" s="14">
        <v>1.7076736867199099E-2</v>
      </c>
      <c r="AB9" s="14">
        <v>8.0931340409625008E-3</v>
      </c>
      <c r="AC9" s="14">
        <v>3.2902267234761397E-2</v>
      </c>
      <c r="AD9" s="14">
        <v>0</v>
      </c>
      <c r="AE9" s="14"/>
      <c r="AF9" s="14">
        <v>2.7758610718203802E-2</v>
      </c>
      <c r="AG9" s="14">
        <v>1.3536308505368499E-2</v>
      </c>
      <c r="AH9" s="14">
        <v>1.8406001006357899E-2</v>
      </c>
      <c r="AI9" s="14"/>
      <c r="AJ9" s="14">
        <v>7.0786569457332704E-3</v>
      </c>
      <c r="AK9" s="14">
        <v>1.95058787565172E-2</v>
      </c>
      <c r="AL9" s="14">
        <v>1.30617971002766E-2</v>
      </c>
      <c r="AM9" s="14"/>
      <c r="AN9" s="14">
        <v>2.9212807486628901E-2</v>
      </c>
      <c r="AO9" s="14">
        <v>1.46078150099292E-2</v>
      </c>
      <c r="AP9" s="14">
        <v>1.7654828197254099E-2</v>
      </c>
      <c r="AQ9" s="14">
        <v>1.19888600487043E-2</v>
      </c>
      <c r="AR9" s="14">
        <v>3.6569436255997498E-2</v>
      </c>
    </row>
    <row r="10" spans="2:44">
      <c r="B10" s="15" t="s">
        <v>111</v>
      </c>
      <c r="C10" s="14">
        <v>2.70813975848819E-2</v>
      </c>
      <c r="D10" s="14">
        <v>2.8161427784166498E-2</v>
      </c>
      <c r="E10" s="14">
        <v>2.5004442696670001E-2</v>
      </c>
      <c r="F10" s="14"/>
      <c r="G10" s="14">
        <v>2.3062642492744499E-2</v>
      </c>
      <c r="H10" s="14">
        <v>1.20454044982277E-2</v>
      </c>
      <c r="I10" s="14">
        <v>3.8740160849981199E-2</v>
      </c>
      <c r="J10" s="14">
        <v>5.7465762551337299E-2</v>
      </c>
      <c r="K10" s="14">
        <v>2.4179855689446E-2</v>
      </c>
      <c r="L10" s="14">
        <v>1.1106737020902599E-2</v>
      </c>
      <c r="M10" s="14"/>
      <c r="N10" s="14">
        <v>2.04287734964659E-2</v>
      </c>
      <c r="O10" s="14">
        <v>2.8318079618654301E-2</v>
      </c>
      <c r="P10" s="14">
        <v>3.4981310828018003E-2</v>
      </c>
      <c r="Q10" s="14">
        <v>2.6538531112486899E-2</v>
      </c>
      <c r="R10" s="14"/>
      <c r="S10" s="14">
        <v>3.2641047368452102E-2</v>
      </c>
      <c r="T10" s="14">
        <v>2.40621011999353E-2</v>
      </c>
      <c r="U10" s="14">
        <v>4.7717945085231098E-2</v>
      </c>
      <c r="V10" s="14">
        <v>2.1939729242692399E-2</v>
      </c>
      <c r="W10" s="14">
        <v>8.6639865871133807E-3</v>
      </c>
      <c r="X10" s="14">
        <v>2.1989915680673201E-2</v>
      </c>
      <c r="Y10" s="14">
        <v>0</v>
      </c>
      <c r="Z10" s="14">
        <v>4.9380080235590401E-2</v>
      </c>
      <c r="AA10" s="14">
        <v>4.8659684453190202E-2</v>
      </c>
      <c r="AB10" s="14">
        <v>2.1457002372336099E-2</v>
      </c>
      <c r="AC10" s="14">
        <v>1.42763156941086E-2</v>
      </c>
      <c r="AD10" s="14">
        <v>2.74863821615417E-2</v>
      </c>
      <c r="AE10" s="14"/>
      <c r="AF10" s="14">
        <v>2.6318244037402998E-2</v>
      </c>
      <c r="AG10" s="14">
        <v>3.2990009352676E-2</v>
      </c>
      <c r="AH10" s="14">
        <v>1.8324983636041601E-2</v>
      </c>
      <c r="AI10" s="14"/>
      <c r="AJ10" s="14">
        <v>2.5170556170924799E-2</v>
      </c>
      <c r="AK10" s="14">
        <v>3.2405820734697298E-2</v>
      </c>
      <c r="AL10" s="14">
        <v>0</v>
      </c>
      <c r="AM10" s="14"/>
      <c r="AN10" s="14">
        <v>3.7117766654717201E-2</v>
      </c>
      <c r="AO10" s="14">
        <v>1.5152126065706499E-2</v>
      </c>
      <c r="AP10" s="14">
        <v>2.54328338843685E-2</v>
      </c>
      <c r="AQ10" s="14">
        <v>2.26867084656137E-2</v>
      </c>
      <c r="AR10" s="14">
        <v>0</v>
      </c>
    </row>
    <row r="11" spans="2:44">
      <c r="B11" s="15" t="s">
        <v>112</v>
      </c>
      <c r="C11" s="14">
        <v>8.6010890612375601E-2</v>
      </c>
      <c r="D11" s="14">
        <v>8.2107138305131999E-2</v>
      </c>
      <c r="E11" s="14">
        <v>8.8707397369676894E-2</v>
      </c>
      <c r="F11" s="14"/>
      <c r="G11" s="14">
        <v>0.10035063342049901</v>
      </c>
      <c r="H11" s="14">
        <v>0.10247397729466499</v>
      </c>
      <c r="I11" s="14">
        <v>5.7252315670575198E-2</v>
      </c>
      <c r="J11" s="14">
        <v>8.41407651546352E-2</v>
      </c>
      <c r="K11" s="14">
        <v>7.2086181677696204E-2</v>
      </c>
      <c r="L11" s="14">
        <v>9.7628048098779105E-2</v>
      </c>
      <c r="M11" s="14"/>
      <c r="N11" s="14">
        <v>0.10037938743404</v>
      </c>
      <c r="O11" s="14">
        <v>7.8838743919042595E-2</v>
      </c>
      <c r="P11" s="14">
        <v>8.9897166692584907E-2</v>
      </c>
      <c r="Q11" s="14">
        <v>7.6843653165453094E-2</v>
      </c>
      <c r="R11" s="14"/>
      <c r="S11" s="14">
        <v>6.3624808597717103E-2</v>
      </c>
      <c r="T11" s="14">
        <v>7.42148369928195E-2</v>
      </c>
      <c r="U11" s="14">
        <v>5.6308048625716298E-2</v>
      </c>
      <c r="V11" s="14">
        <v>9.6249378101119706E-2</v>
      </c>
      <c r="W11" s="14">
        <v>0.114080833188288</v>
      </c>
      <c r="X11" s="14">
        <v>7.9672549733678696E-2</v>
      </c>
      <c r="Y11" s="14">
        <v>7.2021984324897204E-2</v>
      </c>
      <c r="Z11" s="14">
        <v>0.13779411417177401</v>
      </c>
      <c r="AA11" s="14">
        <v>0.108921395424684</v>
      </c>
      <c r="AB11" s="14">
        <v>0.10996325933183899</v>
      </c>
      <c r="AC11" s="14">
        <v>6.7769067637238001E-2</v>
      </c>
      <c r="AD11" s="14">
        <v>6.1561961235010898E-2</v>
      </c>
      <c r="AE11" s="14"/>
      <c r="AF11" s="14">
        <v>8.1551116162057805E-2</v>
      </c>
      <c r="AG11" s="14">
        <v>9.3248259890496593E-2</v>
      </c>
      <c r="AH11" s="14">
        <v>7.9484744099835594E-2</v>
      </c>
      <c r="AI11" s="14"/>
      <c r="AJ11" s="14">
        <v>8.3360848177704006E-2</v>
      </c>
      <c r="AK11" s="14">
        <v>9.1362331626197196E-2</v>
      </c>
      <c r="AL11" s="14">
        <v>0.103227560951026</v>
      </c>
      <c r="AM11" s="14"/>
      <c r="AN11" s="14">
        <v>8.5936104397481394E-2</v>
      </c>
      <c r="AO11" s="14">
        <v>6.9563277775373203E-2</v>
      </c>
      <c r="AP11" s="14">
        <v>0.10117702321729299</v>
      </c>
      <c r="AQ11" s="14">
        <v>9.3134934032402597E-2</v>
      </c>
      <c r="AR11" s="14">
        <v>5.71323641260039E-2</v>
      </c>
    </row>
    <row r="12" spans="2:44">
      <c r="B12" s="15" t="s">
        <v>340</v>
      </c>
      <c r="C12" s="14">
        <v>0.165341616289571</v>
      </c>
      <c r="D12" s="14">
        <v>0.15694343576450401</v>
      </c>
      <c r="E12" s="14">
        <v>0.173038271148474</v>
      </c>
      <c r="F12" s="14"/>
      <c r="G12" s="14">
        <v>0.19462311555553999</v>
      </c>
      <c r="H12" s="14">
        <v>0.139721534786791</v>
      </c>
      <c r="I12" s="14">
        <v>0.16265913232748699</v>
      </c>
      <c r="J12" s="14">
        <v>0.14023858611172099</v>
      </c>
      <c r="K12" s="14">
        <v>0.19778245386870799</v>
      </c>
      <c r="L12" s="14">
        <v>0.16630989657924899</v>
      </c>
      <c r="M12" s="14"/>
      <c r="N12" s="14">
        <v>0.15161192103203799</v>
      </c>
      <c r="O12" s="14">
        <v>0.16140702443909699</v>
      </c>
      <c r="P12" s="14">
        <v>0.16636834273758799</v>
      </c>
      <c r="Q12" s="14">
        <v>0.18158436320615101</v>
      </c>
      <c r="R12" s="14"/>
      <c r="S12" s="14">
        <v>0.161400817727578</v>
      </c>
      <c r="T12" s="14">
        <v>0.15570225222251199</v>
      </c>
      <c r="U12" s="14">
        <v>0.16578612562821399</v>
      </c>
      <c r="V12" s="14">
        <v>0.16992928231653101</v>
      </c>
      <c r="W12" s="14">
        <v>0.21194805168251901</v>
      </c>
      <c r="X12" s="14">
        <v>0.182617734554749</v>
      </c>
      <c r="Y12" s="14">
        <v>0.210263341365616</v>
      </c>
      <c r="Z12" s="14">
        <v>0.13692070860202901</v>
      </c>
      <c r="AA12" s="14">
        <v>0.158405567576207</v>
      </c>
      <c r="AB12" s="14">
        <v>0.17944960677128899</v>
      </c>
      <c r="AC12" s="14">
        <v>0.115721633324401</v>
      </c>
      <c r="AD12" s="14">
        <v>2.7715293626475599E-2</v>
      </c>
      <c r="AE12" s="14"/>
      <c r="AF12" s="14">
        <v>0.18704527103862401</v>
      </c>
      <c r="AG12" s="14">
        <v>0.139600232876956</v>
      </c>
      <c r="AH12" s="14">
        <v>0.145351793284408</v>
      </c>
      <c r="AI12" s="14"/>
      <c r="AJ12" s="14">
        <v>0.18325538336613401</v>
      </c>
      <c r="AK12" s="14">
        <v>0.131991866468505</v>
      </c>
      <c r="AL12" s="14">
        <v>0.18139212920973799</v>
      </c>
      <c r="AM12" s="14"/>
      <c r="AN12" s="14">
        <v>0.146014024858349</v>
      </c>
      <c r="AO12" s="14">
        <v>0.175968071762445</v>
      </c>
      <c r="AP12" s="14">
        <v>0.168681345197078</v>
      </c>
      <c r="AQ12" s="14">
        <v>0.168808699098944</v>
      </c>
      <c r="AR12" s="14">
        <v>0.29087348209181502</v>
      </c>
    </row>
    <row r="13" spans="2:44">
      <c r="B13" s="15" t="s">
        <v>341</v>
      </c>
      <c r="C13" s="14">
        <v>0.27071266593083299</v>
      </c>
      <c r="D13" s="14">
        <v>0.26865122420349902</v>
      </c>
      <c r="E13" s="14">
        <v>0.27495229363527701</v>
      </c>
      <c r="F13" s="14"/>
      <c r="G13" s="14">
        <v>0.309752093272395</v>
      </c>
      <c r="H13" s="14">
        <v>0.24002907942305299</v>
      </c>
      <c r="I13" s="14">
        <v>0.258755628011127</v>
      </c>
      <c r="J13" s="14">
        <v>0.31537740027198002</v>
      </c>
      <c r="K13" s="14">
        <v>0.269242073836576</v>
      </c>
      <c r="L13" s="14">
        <v>0.246586162958817</v>
      </c>
      <c r="M13" s="14"/>
      <c r="N13" s="14">
        <v>0.25863732396030598</v>
      </c>
      <c r="O13" s="14">
        <v>0.33216108196704203</v>
      </c>
      <c r="P13" s="14">
        <v>0.26877928283720398</v>
      </c>
      <c r="Q13" s="14">
        <v>0.22218353503760299</v>
      </c>
      <c r="R13" s="14"/>
      <c r="S13" s="14">
        <v>0.24445994999222301</v>
      </c>
      <c r="T13" s="14">
        <v>0.26714731873035902</v>
      </c>
      <c r="U13" s="14">
        <v>0.313419127308736</v>
      </c>
      <c r="V13" s="14">
        <v>0.27097258171057598</v>
      </c>
      <c r="W13" s="14">
        <v>0.27514561319874498</v>
      </c>
      <c r="X13" s="14">
        <v>0.234372252347506</v>
      </c>
      <c r="Y13" s="14">
        <v>0.30480902408577598</v>
      </c>
      <c r="Z13" s="14">
        <v>0.28662146957853002</v>
      </c>
      <c r="AA13" s="14">
        <v>0.30202667126197702</v>
      </c>
      <c r="AB13" s="14">
        <v>0.26653170249911901</v>
      </c>
      <c r="AC13" s="14">
        <v>0.203121211922349</v>
      </c>
      <c r="AD13" s="14">
        <v>0.27062273343884902</v>
      </c>
      <c r="AE13" s="14"/>
      <c r="AF13" s="14">
        <v>0.27602083599280303</v>
      </c>
      <c r="AG13" s="14">
        <v>0.25783190556801999</v>
      </c>
      <c r="AH13" s="14">
        <v>0.28052921693170702</v>
      </c>
      <c r="AI13" s="14"/>
      <c r="AJ13" s="14">
        <v>0.25937952569460199</v>
      </c>
      <c r="AK13" s="14">
        <v>0.27269990873035799</v>
      </c>
      <c r="AL13" s="14">
        <v>0.29103621403313801</v>
      </c>
      <c r="AM13" s="14"/>
      <c r="AN13" s="14">
        <v>0.21169578863540101</v>
      </c>
      <c r="AO13" s="14">
        <v>0.32246348797518698</v>
      </c>
      <c r="AP13" s="14">
        <v>0.30473506659334298</v>
      </c>
      <c r="AQ13" s="14">
        <v>0.22929916569251399</v>
      </c>
      <c r="AR13" s="14">
        <v>0.186310740936214</v>
      </c>
    </row>
    <row r="14" spans="2:44">
      <c r="B14" s="15" t="s">
        <v>342</v>
      </c>
      <c r="C14" s="14">
        <v>0.23951929326616</v>
      </c>
      <c r="D14" s="14">
        <v>0.269139019637465</v>
      </c>
      <c r="E14" s="14">
        <v>0.21136991037349201</v>
      </c>
      <c r="F14" s="14"/>
      <c r="G14" s="14">
        <v>0.164376867536391</v>
      </c>
      <c r="H14" s="14">
        <v>0.27570116079706902</v>
      </c>
      <c r="I14" s="14">
        <v>0.27482301316902802</v>
      </c>
      <c r="J14" s="14">
        <v>0.219061331037671</v>
      </c>
      <c r="K14" s="14">
        <v>0.215738983547442</v>
      </c>
      <c r="L14" s="14">
        <v>0.26330735765917701</v>
      </c>
      <c r="M14" s="14"/>
      <c r="N14" s="14">
        <v>0.27351608724071003</v>
      </c>
      <c r="O14" s="14">
        <v>0.22431125935580901</v>
      </c>
      <c r="P14" s="14">
        <v>0.25811826259407</v>
      </c>
      <c r="Q14" s="14">
        <v>0.203794913614749</v>
      </c>
      <c r="R14" s="14"/>
      <c r="S14" s="14">
        <v>0.31370729811642101</v>
      </c>
      <c r="T14" s="14">
        <v>0.25281078123300899</v>
      </c>
      <c r="U14" s="14">
        <v>0.21160848186173201</v>
      </c>
      <c r="V14" s="14">
        <v>0.193078580616421</v>
      </c>
      <c r="W14" s="14">
        <v>0.202011111054923</v>
      </c>
      <c r="X14" s="14">
        <v>0.28654913245840202</v>
      </c>
      <c r="Y14" s="14">
        <v>0.17575041562746399</v>
      </c>
      <c r="Z14" s="14">
        <v>0.251319524440759</v>
      </c>
      <c r="AA14" s="14">
        <v>0.19779507374010999</v>
      </c>
      <c r="AB14" s="14">
        <v>0.22868525934657599</v>
      </c>
      <c r="AC14" s="14">
        <v>0.25633566683186998</v>
      </c>
      <c r="AD14" s="14">
        <v>0.35570437951207901</v>
      </c>
      <c r="AE14" s="14"/>
      <c r="AF14" s="14">
        <v>0.22015017293087</v>
      </c>
      <c r="AG14" s="14">
        <v>0.27675330293202999</v>
      </c>
      <c r="AH14" s="14">
        <v>0.22734447932039101</v>
      </c>
      <c r="AI14" s="14"/>
      <c r="AJ14" s="14">
        <v>0.27079197092563101</v>
      </c>
      <c r="AK14" s="14">
        <v>0.25135945966645801</v>
      </c>
      <c r="AL14" s="14">
        <v>0.23987097546313299</v>
      </c>
      <c r="AM14" s="14"/>
      <c r="AN14" s="14">
        <v>0.24459526986512001</v>
      </c>
      <c r="AO14" s="14">
        <v>0.23115867978619101</v>
      </c>
      <c r="AP14" s="14">
        <v>0.229924340243162</v>
      </c>
      <c r="AQ14" s="14">
        <v>0.25731906632464402</v>
      </c>
      <c r="AR14" s="14">
        <v>0.362363307467921</v>
      </c>
    </row>
    <row r="15" spans="2:44">
      <c r="B15" s="15" t="s">
        <v>343</v>
      </c>
      <c r="C15" s="14">
        <v>0.16290814742537699</v>
      </c>
      <c r="D15" s="14">
        <v>0.15010769216807701</v>
      </c>
      <c r="E15" s="14">
        <v>0.176192860943405</v>
      </c>
      <c r="F15" s="14"/>
      <c r="G15" s="14">
        <v>0.18287394960181899</v>
      </c>
      <c r="H15" s="14">
        <v>0.16372864604038101</v>
      </c>
      <c r="I15" s="14">
        <v>0.162280598971418</v>
      </c>
      <c r="J15" s="14">
        <v>0.14676612721134</v>
      </c>
      <c r="K15" s="14">
        <v>0.161988358781855</v>
      </c>
      <c r="L15" s="14">
        <v>0.16304700606484501</v>
      </c>
      <c r="M15" s="14"/>
      <c r="N15" s="14">
        <v>0.16362150240459999</v>
      </c>
      <c r="O15" s="14">
        <v>0.14020356338750301</v>
      </c>
      <c r="P15" s="14">
        <v>0.133383892344802</v>
      </c>
      <c r="Q15" s="14">
        <v>0.21008297921038299</v>
      </c>
      <c r="R15" s="14"/>
      <c r="S15" s="14">
        <v>0.159320335098977</v>
      </c>
      <c r="T15" s="14">
        <v>0.17810059847507501</v>
      </c>
      <c r="U15" s="14">
        <v>0.15358657121425401</v>
      </c>
      <c r="V15" s="14">
        <v>0.20950099488580701</v>
      </c>
      <c r="W15" s="14">
        <v>0.11397360735994801</v>
      </c>
      <c r="X15" s="14">
        <v>0.13155239383463699</v>
      </c>
      <c r="Y15" s="14">
        <v>0.19368898863009201</v>
      </c>
      <c r="Z15" s="14">
        <v>8.8291357687907204E-2</v>
      </c>
      <c r="AA15" s="14">
        <v>0.117599976925927</v>
      </c>
      <c r="AB15" s="14">
        <v>0.15860952717430299</v>
      </c>
      <c r="AC15" s="14">
        <v>0.29448611369042399</v>
      </c>
      <c r="AD15" s="14">
        <v>0.20615488225611101</v>
      </c>
      <c r="AE15" s="14"/>
      <c r="AF15" s="14">
        <v>0.155896232667082</v>
      </c>
      <c r="AG15" s="14">
        <v>0.158547015500315</v>
      </c>
      <c r="AH15" s="14">
        <v>0.198037958541848</v>
      </c>
      <c r="AI15" s="14"/>
      <c r="AJ15" s="14">
        <v>0.15600015706573001</v>
      </c>
      <c r="AK15" s="14">
        <v>0.18179926785992001</v>
      </c>
      <c r="AL15" s="14">
        <v>0.17141132324268901</v>
      </c>
      <c r="AM15" s="14"/>
      <c r="AN15" s="14">
        <v>0.19583762562095899</v>
      </c>
      <c r="AO15" s="14">
        <v>0.13227998322571699</v>
      </c>
      <c r="AP15" s="14">
        <v>0.14239201873146001</v>
      </c>
      <c r="AQ15" s="14">
        <v>0.20489714791557101</v>
      </c>
      <c r="AR15" s="14">
        <v>6.6750669122047995E-2</v>
      </c>
    </row>
    <row r="16" spans="2:44">
      <c r="B16" s="15" t="s">
        <v>103</v>
      </c>
      <c r="C16" s="23">
        <v>3.0375709701181301E-2</v>
      </c>
      <c r="D16" s="23">
        <v>2.45940158919658E-2</v>
      </c>
      <c r="E16" s="23">
        <v>3.4614680102200701E-2</v>
      </c>
      <c r="F16" s="23"/>
      <c r="G16" s="23">
        <v>1.9531985388655401E-2</v>
      </c>
      <c r="H16" s="23">
        <v>3.2837749351309897E-2</v>
      </c>
      <c r="I16" s="23">
        <v>3.30707886893273E-2</v>
      </c>
      <c r="J16" s="23">
        <v>2.8449360313647601E-2</v>
      </c>
      <c r="K16" s="23">
        <v>3.6277283125826003E-2</v>
      </c>
      <c r="L16" s="23">
        <v>3.0321940355906501E-2</v>
      </c>
      <c r="M16" s="23"/>
      <c r="N16" s="23">
        <v>1.2175514666517199E-2</v>
      </c>
      <c r="O16" s="23">
        <v>2.42676934993344E-2</v>
      </c>
      <c r="P16" s="23">
        <v>3.4863180415510502E-2</v>
      </c>
      <c r="Q16" s="23">
        <v>5.1280655570383603E-2</v>
      </c>
      <c r="R16" s="23"/>
      <c r="S16" s="23">
        <v>1.2101118345070499E-2</v>
      </c>
      <c r="T16" s="23">
        <v>2.92416856315155E-2</v>
      </c>
      <c r="U16" s="23">
        <v>3.01793768626267E-2</v>
      </c>
      <c r="V16" s="23">
        <v>2.01567958614252E-2</v>
      </c>
      <c r="W16" s="23">
        <v>6.3159697252065106E-2</v>
      </c>
      <c r="X16" s="23">
        <v>3.8696608615639103E-2</v>
      </c>
      <c r="Y16" s="23">
        <v>1.758609711096E-2</v>
      </c>
      <c r="Z16" s="23">
        <v>1.75468265705566E-2</v>
      </c>
      <c r="AA16" s="23">
        <v>4.95148937507051E-2</v>
      </c>
      <c r="AB16" s="23">
        <v>2.7210508463575599E-2</v>
      </c>
      <c r="AC16" s="23">
        <v>1.53877236648477E-2</v>
      </c>
      <c r="AD16" s="23">
        <v>5.0754367769933501E-2</v>
      </c>
      <c r="AE16" s="23"/>
      <c r="AF16" s="23">
        <v>2.5259516452956699E-2</v>
      </c>
      <c r="AG16" s="23">
        <v>2.7492965374137202E-2</v>
      </c>
      <c r="AH16" s="23">
        <v>3.2520823179409797E-2</v>
      </c>
      <c r="AI16" s="23"/>
      <c r="AJ16" s="23">
        <v>1.49629016535402E-2</v>
      </c>
      <c r="AK16" s="23">
        <v>1.88754661573469E-2</v>
      </c>
      <c r="AL16" s="23">
        <v>0</v>
      </c>
      <c r="AM16" s="23"/>
      <c r="AN16" s="23">
        <v>4.95906124813425E-2</v>
      </c>
      <c r="AO16" s="23">
        <v>3.8806558399451803E-2</v>
      </c>
      <c r="AP16" s="23">
        <v>1.00025439360415E-2</v>
      </c>
      <c r="AQ16" s="23">
        <v>1.18654184216067E-2</v>
      </c>
      <c r="AR16" s="23">
        <v>0</v>
      </c>
    </row>
    <row r="17" spans="2:2">
      <c r="B17" s="16" t="s">
        <v>45</v>
      </c>
    </row>
    <row r="18" spans="2:2">
      <c r="B18" t="s">
        <v>481</v>
      </c>
    </row>
    <row r="19" spans="2:2">
      <c r="B19" t="s">
        <v>482</v>
      </c>
    </row>
    <row r="21" spans="2:2">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B2:AR21"/>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339</v>
      </c>
      <c r="C9" s="14">
        <v>3.7485763638177197E-2</v>
      </c>
      <c r="D9" s="14">
        <v>3.1614021307673802E-2</v>
      </c>
      <c r="E9" s="14">
        <v>4.3259708218109101E-2</v>
      </c>
      <c r="F9" s="14"/>
      <c r="G9" s="14">
        <v>5.6375040006690302E-2</v>
      </c>
      <c r="H9" s="14">
        <v>4.2082758224442997E-2</v>
      </c>
      <c r="I9" s="14">
        <v>3.9772918393976397E-2</v>
      </c>
      <c r="J9" s="14">
        <v>3.2496184426892102E-2</v>
      </c>
      <c r="K9" s="14">
        <v>3.10127772160626E-2</v>
      </c>
      <c r="L9" s="14">
        <v>2.77762019506625E-2</v>
      </c>
      <c r="M9" s="14"/>
      <c r="N9" s="14">
        <v>2.5948400232425901E-2</v>
      </c>
      <c r="O9" s="14">
        <v>2.6469292850036699E-2</v>
      </c>
      <c r="P9" s="14">
        <v>4.0180432590645E-2</v>
      </c>
      <c r="Q9" s="14">
        <v>5.81360389596947E-2</v>
      </c>
      <c r="R9" s="14"/>
      <c r="S9" s="14">
        <v>5.6217471935266598E-2</v>
      </c>
      <c r="T9" s="14">
        <v>2.5131685401752799E-2</v>
      </c>
      <c r="U9" s="14">
        <v>6.73886649834744E-2</v>
      </c>
      <c r="V9" s="14">
        <v>3.5575222444801102E-2</v>
      </c>
      <c r="W9" s="14">
        <v>2.4763089254786201E-2</v>
      </c>
      <c r="X9" s="14">
        <v>1.48953070735589E-2</v>
      </c>
      <c r="Y9" s="14">
        <v>3.5230162484700699E-2</v>
      </c>
      <c r="Z9" s="14">
        <v>4.9672745283410001E-2</v>
      </c>
      <c r="AA9" s="14">
        <v>5.3879036239742002E-2</v>
      </c>
      <c r="AB9" s="14">
        <v>2.8211366819990001E-2</v>
      </c>
      <c r="AC9" s="14">
        <v>3.2902267234761397E-2</v>
      </c>
      <c r="AD9" s="14">
        <v>0</v>
      </c>
      <c r="AE9" s="14"/>
      <c r="AF9" s="14">
        <v>3.9488121150611899E-2</v>
      </c>
      <c r="AG9" s="14">
        <v>3.7524690798557601E-2</v>
      </c>
      <c r="AH9" s="14">
        <v>3.2819257260912303E-2</v>
      </c>
      <c r="AI9" s="14"/>
      <c r="AJ9" s="14">
        <v>1.3653378115147601E-2</v>
      </c>
      <c r="AK9" s="14">
        <v>4.2635836274865301E-2</v>
      </c>
      <c r="AL9" s="14">
        <v>4.9353607160173202E-2</v>
      </c>
      <c r="AM9" s="14"/>
      <c r="AN9" s="14">
        <v>6.0989227864965502E-2</v>
      </c>
      <c r="AO9" s="14">
        <v>4.7193199965602603E-2</v>
      </c>
      <c r="AP9" s="14">
        <v>2.7795339317403599E-2</v>
      </c>
      <c r="AQ9" s="14">
        <v>1.7660366480745399E-2</v>
      </c>
      <c r="AR9" s="14">
        <v>3.6569436255997498E-2</v>
      </c>
    </row>
    <row r="10" spans="2:44">
      <c r="B10" s="15" t="s">
        <v>111</v>
      </c>
      <c r="C10" s="14">
        <v>5.5176110095515499E-2</v>
      </c>
      <c r="D10" s="14">
        <v>4.8169680867572597E-2</v>
      </c>
      <c r="E10" s="14">
        <v>6.2155583126310303E-2</v>
      </c>
      <c r="F10" s="14"/>
      <c r="G10" s="14">
        <v>5.9877161191921303E-2</v>
      </c>
      <c r="H10" s="14">
        <v>4.4715137218623698E-2</v>
      </c>
      <c r="I10" s="14">
        <v>5.3479041256642601E-2</v>
      </c>
      <c r="J10" s="14">
        <v>5.2599038620445002E-2</v>
      </c>
      <c r="K10" s="14">
        <v>5.5258843391535098E-2</v>
      </c>
      <c r="L10" s="14">
        <v>6.4734475655226401E-2</v>
      </c>
      <c r="M10" s="14"/>
      <c r="N10" s="14">
        <v>6.7788150389075194E-2</v>
      </c>
      <c r="O10" s="14">
        <v>5.2125157522165302E-2</v>
      </c>
      <c r="P10" s="14">
        <v>5.0766865947968601E-2</v>
      </c>
      <c r="Q10" s="14">
        <v>4.7310388646292799E-2</v>
      </c>
      <c r="R10" s="14"/>
      <c r="S10" s="14">
        <v>4.3331709004730802E-2</v>
      </c>
      <c r="T10" s="14">
        <v>5.3747824992548099E-2</v>
      </c>
      <c r="U10" s="14">
        <v>2.4760675798961299E-2</v>
      </c>
      <c r="V10" s="14">
        <v>4.9875576480699901E-2</v>
      </c>
      <c r="W10" s="14">
        <v>3.71162274488223E-2</v>
      </c>
      <c r="X10" s="14">
        <v>4.44524950320919E-2</v>
      </c>
      <c r="Y10" s="14">
        <v>4.12051875706494E-2</v>
      </c>
      <c r="Z10" s="14">
        <v>0.15160692732483699</v>
      </c>
      <c r="AA10" s="14">
        <v>6.1363936149620497E-2</v>
      </c>
      <c r="AB10" s="14">
        <v>7.0413330571112501E-2</v>
      </c>
      <c r="AC10" s="14">
        <v>9.7432836170256498E-2</v>
      </c>
      <c r="AD10" s="14">
        <v>5.5460824984055197E-2</v>
      </c>
      <c r="AE10" s="14"/>
      <c r="AF10" s="14">
        <v>4.6950867946000598E-2</v>
      </c>
      <c r="AG10" s="14">
        <v>5.8629421888027701E-2</v>
      </c>
      <c r="AH10" s="14">
        <v>6.3300130263619095E-2</v>
      </c>
      <c r="AI10" s="14"/>
      <c r="AJ10" s="14">
        <v>3.3157449886932401E-2</v>
      </c>
      <c r="AK10" s="14">
        <v>6.2881140032961899E-2</v>
      </c>
      <c r="AL10" s="14">
        <v>8.7276942517364606E-2</v>
      </c>
      <c r="AM10" s="14"/>
      <c r="AN10" s="14">
        <v>7.0147467798218205E-2</v>
      </c>
      <c r="AO10" s="14">
        <v>4.3946181382085801E-2</v>
      </c>
      <c r="AP10" s="14">
        <v>6.1015186855810401E-2</v>
      </c>
      <c r="AQ10" s="14">
        <v>4.3063662340272403E-2</v>
      </c>
      <c r="AR10" s="14">
        <v>9.3045733021215202E-2</v>
      </c>
    </row>
    <row r="11" spans="2:44">
      <c r="B11" s="15" t="s">
        <v>112</v>
      </c>
      <c r="C11" s="14">
        <v>0.11473827801189999</v>
      </c>
      <c r="D11" s="14">
        <v>0.102282551292164</v>
      </c>
      <c r="E11" s="14">
        <v>0.127289103951088</v>
      </c>
      <c r="F11" s="14"/>
      <c r="G11" s="14">
        <v>0.14520461972312701</v>
      </c>
      <c r="H11" s="14">
        <v>0.100104014307839</v>
      </c>
      <c r="I11" s="14">
        <v>5.1378128027541201E-2</v>
      </c>
      <c r="J11" s="14">
        <v>0.16082101474829999</v>
      </c>
      <c r="K11" s="14">
        <v>0.134271730376197</v>
      </c>
      <c r="L11" s="14">
        <v>0.10751773932877901</v>
      </c>
      <c r="M11" s="14"/>
      <c r="N11" s="14">
        <v>0.10043768654875</v>
      </c>
      <c r="O11" s="14">
        <v>0.12303797648362701</v>
      </c>
      <c r="P11" s="14">
        <v>0.13632920183868799</v>
      </c>
      <c r="Q11" s="14">
        <v>0.105068451251907</v>
      </c>
      <c r="R11" s="14"/>
      <c r="S11" s="14">
        <v>0.10755343376336</v>
      </c>
      <c r="T11" s="14">
        <v>0.13384850819077601</v>
      </c>
      <c r="U11" s="14">
        <v>0.10823643139990199</v>
      </c>
      <c r="V11" s="14">
        <v>0.222137068690062</v>
      </c>
      <c r="W11" s="14">
        <v>0.10037696129463</v>
      </c>
      <c r="X11" s="14">
        <v>7.7833282377689106E-2</v>
      </c>
      <c r="Y11" s="14">
        <v>0.15716534885266101</v>
      </c>
      <c r="Z11" s="14">
        <v>9.0410178143139799E-2</v>
      </c>
      <c r="AA11" s="14">
        <v>0.115748357339628</v>
      </c>
      <c r="AB11" s="14">
        <v>5.3266593458801602E-2</v>
      </c>
      <c r="AC11" s="14">
        <v>9.4118610939733394E-2</v>
      </c>
      <c r="AD11" s="14">
        <v>5.3160418386633802E-2</v>
      </c>
      <c r="AE11" s="14"/>
      <c r="AF11" s="14">
        <v>0.132975856161933</v>
      </c>
      <c r="AG11" s="14">
        <v>8.6973553917414098E-2</v>
      </c>
      <c r="AH11" s="14">
        <v>0.11223035782112201</v>
      </c>
      <c r="AI11" s="14"/>
      <c r="AJ11" s="14">
        <v>9.0697135596407699E-2</v>
      </c>
      <c r="AK11" s="14">
        <v>0.119612719797377</v>
      </c>
      <c r="AL11" s="14">
        <v>6.1516365025228198E-2</v>
      </c>
      <c r="AM11" s="14"/>
      <c r="AN11" s="14">
        <v>9.7384915144604497E-2</v>
      </c>
      <c r="AO11" s="14">
        <v>0.13091084376078699</v>
      </c>
      <c r="AP11" s="14">
        <v>0.118710127603111</v>
      </c>
      <c r="AQ11" s="14">
        <v>9.1799330494919201E-2</v>
      </c>
      <c r="AR11" s="14">
        <v>0.103846296294572</v>
      </c>
    </row>
    <row r="12" spans="2:44">
      <c r="B12" s="15" t="s">
        <v>340</v>
      </c>
      <c r="C12" s="14">
        <v>0.24131244289628601</v>
      </c>
      <c r="D12" s="14">
        <v>0.241737355586778</v>
      </c>
      <c r="E12" s="14">
        <v>0.238495671744369</v>
      </c>
      <c r="F12" s="14"/>
      <c r="G12" s="14">
        <v>0.278739699490413</v>
      </c>
      <c r="H12" s="14">
        <v>0.23023501265243199</v>
      </c>
      <c r="I12" s="14">
        <v>0.25361326075306301</v>
      </c>
      <c r="J12" s="14">
        <v>0.19533821942672899</v>
      </c>
      <c r="K12" s="14">
        <v>0.24228453477598499</v>
      </c>
      <c r="L12" s="14">
        <v>0.25230360668541502</v>
      </c>
      <c r="M12" s="14"/>
      <c r="N12" s="14">
        <v>0.25552798173883701</v>
      </c>
      <c r="O12" s="14">
        <v>0.28059030596990903</v>
      </c>
      <c r="P12" s="14">
        <v>0.23646587468310401</v>
      </c>
      <c r="Q12" s="14">
        <v>0.19537343258268899</v>
      </c>
      <c r="R12" s="14"/>
      <c r="S12" s="14">
        <v>0.21989399811257501</v>
      </c>
      <c r="T12" s="14">
        <v>0.25172836107173802</v>
      </c>
      <c r="U12" s="14">
        <v>0.25066380485685702</v>
      </c>
      <c r="V12" s="14">
        <v>0.221119249695376</v>
      </c>
      <c r="W12" s="14">
        <v>0.29228915434060698</v>
      </c>
      <c r="X12" s="14">
        <v>0.25023912019738198</v>
      </c>
      <c r="Y12" s="14">
        <v>0.21498080574200801</v>
      </c>
      <c r="Z12" s="14">
        <v>0.249859176343395</v>
      </c>
      <c r="AA12" s="14">
        <v>0.234467801817484</v>
      </c>
      <c r="AB12" s="14">
        <v>0.25672406612482901</v>
      </c>
      <c r="AC12" s="14">
        <v>0.241781177790268</v>
      </c>
      <c r="AD12" s="14">
        <v>0.20919157173775599</v>
      </c>
      <c r="AE12" s="14"/>
      <c r="AF12" s="14">
        <v>0.23139803761444799</v>
      </c>
      <c r="AG12" s="14">
        <v>0.246772408354439</v>
      </c>
      <c r="AH12" s="14">
        <v>0.23248704642145901</v>
      </c>
      <c r="AI12" s="14"/>
      <c r="AJ12" s="14">
        <v>0.26041694862530801</v>
      </c>
      <c r="AK12" s="14">
        <v>0.21852134132006501</v>
      </c>
      <c r="AL12" s="14">
        <v>0.28891872866058599</v>
      </c>
      <c r="AM12" s="14"/>
      <c r="AN12" s="14">
        <v>0.22631058955059299</v>
      </c>
      <c r="AO12" s="14">
        <v>0.23405326301343801</v>
      </c>
      <c r="AP12" s="14">
        <v>0.240424610078497</v>
      </c>
      <c r="AQ12" s="14">
        <v>0.26924912244135402</v>
      </c>
      <c r="AR12" s="14">
        <v>0.419413132437917</v>
      </c>
    </row>
    <row r="13" spans="2:44">
      <c r="B13" s="15" t="s">
        <v>341</v>
      </c>
      <c r="C13" s="14">
        <v>0.22978413938560099</v>
      </c>
      <c r="D13" s="14">
        <v>0.24153065248102301</v>
      </c>
      <c r="E13" s="14">
        <v>0.22085146348389101</v>
      </c>
      <c r="F13" s="14"/>
      <c r="G13" s="14">
        <v>0.20552961570261499</v>
      </c>
      <c r="H13" s="14">
        <v>0.24228357546178</v>
      </c>
      <c r="I13" s="14">
        <v>0.237314725628364</v>
      </c>
      <c r="J13" s="14">
        <v>0.23003815896034899</v>
      </c>
      <c r="K13" s="14">
        <v>0.234011174920501</v>
      </c>
      <c r="L13" s="14">
        <v>0.22533571334994301</v>
      </c>
      <c r="M13" s="14"/>
      <c r="N13" s="14">
        <v>0.28909201130947099</v>
      </c>
      <c r="O13" s="14">
        <v>0.22864303849732101</v>
      </c>
      <c r="P13" s="14">
        <v>0.19557139860594699</v>
      </c>
      <c r="Q13" s="14">
        <v>0.19959199897883101</v>
      </c>
      <c r="R13" s="14"/>
      <c r="S13" s="14">
        <v>0.29430981657279998</v>
      </c>
      <c r="T13" s="14">
        <v>0.24659790996969999</v>
      </c>
      <c r="U13" s="14">
        <v>0.28343317416724301</v>
      </c>
      <c r="V13" s="14">
        <v>0.180572127113415</v>
      </c>
      <c r="W13" s="14">
        <v>0.268602156854166</v>
      </c>
      <c r="X13" s="14">
        <v>0.202337718174148</v>
      </c>
      <c r="Y13" s="14">
        <v>0.170505021104538</v>
      </c>
      <c r="Z13" s="14">
        <v>0.17859484021320199</v>
      </c>
      <c r="AA13" s="14">
        <v>0.247215562265336</v>
      </c>
      <c r="AB13" s="14">
        <v>0.191850981310421</v>
      </c>
      <c r="AC13" s="14">
        <v>0.16938447345726401</v>
      </c>
      <c r="AD13" s="14">
        <v>0.26382891610061698</v>
      </c>
      <c r="AE13" s="14"/>
      <c r="AF13" s="14">
        <v>0.21925486525113799</v>
      </c>
      <c r="AG13" s="14">
        <v>0.231009247244541</v>
      </c>
      <c r="AH13" s="14">
        <v>0.24828563283947699</v>
      </c>
      <c r="AI13" s="14"/>
      <c r="AJ13" s="14">
        <v>0.25768059333680399</v>
      </c>
      <c r="AK13" s="14">
        <v>0.230265667331779</v>
      </c>
      <c r="AL13" s="14">
        <v>0.25284415922627701</v>
      </c>
      <c r="AM13" s="14"/>
      <c r="AN13" s="14">
        <v>0.180601780041621</v>
      </c>
      <c r="AO13" s="14">
        <v>0.237989708884672</v>
      </c>
      <c r="AP13" s="14">
        <v>0.26515202161061902</v>
      </c>
      <c r="AQ13" s="14">
        <v>0.26117212308867199</v>
      </c>
      <c r="AR13" s="14">
        <v>0.143232153446542</v>
      </c>
    </row>
    <row r="14" spans="2:44">
      <c r="B14" s="15" t="s">
        <v>342</v>
      </c>
      <c r="C14" s="14">
        <v>0.16719871802348901</v>
      </c>
      <c r="D14" s="14">
        <v>0.19144821116531799</v>
      </c>
      <c r="E14" s="14">
        <v>0.14611936421968799</v>
      </c>
      <c r="F14" s="14"/>
      <c r="G14" s="14">
        <v>9.4439248420383107E-2</v>
      </c>
      <c r="H14" s="14">
        <v>0.19201206309761701</v>
      </c>
      <c r="I14" s="14">
        <v>0.207799957537806</v>
      </c>
      <c r="J14" s="14">
        <v>0.18622192600624299</v>
      </c>
      <c r="K14" s="14">
        <v>0.11710802013735</v>
      </c>
      <c r="L14" s="14">
        <v>0.183135995900568</v>
      </c>
      <c r="M14" s="14"/>
      <c r="N14" s="14">
        <v>0.15139134811213401</v>
      </c>
      <c r="O14" s="14">
        <v>0.15980104343083901</v>
      </c>
      <c r="P14" s="14">
        <v>0.163028152608931</v>
      </c>
      <c r="Q14" s="14">
        <v>0.19041539745970501</v>
      </c>
      <c r="R14" s="14"/>
      <c r="S14" s="14">
        <v>0.138200444883361</v>
      </c>
      <c r="T14" s="14">
        <v>0.14129287666353299</v>
      </c>
      <c r="U14" s="14">
        <v>0.11127085560637</v>
      </c>
      <c r="V14" s="14">
        <v>0.17705726482141801</v>
      </c>
      <c r="W14" s="14">
        <v>0.16719487863416499</v>
      </c>
      <c r="X14" s="14">
        <v>0.222472446081938</v>
      </c>
      <c r="Y14" s="14">
        <v>0.19948728678873301</v>
      </c>
      <c r="Z14" s="14">
        <v>0.14142590342347</v>
      </c>
      <c r="AA14" s="14">
        <v>0.146663640732416</v>
      </c>
      <c r="AB14" s="14">
        <v>0.22280736676893401</v>
      </c>
      <c r="AC14" s="14">
        <v>0.218631020602052</v>
      </c>
      <c r="AD14" s="14">
        <v>0.111296119512447</v>
      </c>
      <c r="AE14" s="14"/>
      <c r="AF14" s="14">
        <v>0.187551345260316</v>
      </c>
      <c r="AG14" s="14">
        <v>0.17946755524685701</v>
      </c>
      <c r="AH14" s="14">
        <v>0.15543308571183501</v>
      </c>
      <c r="AI14" s="14"/>
      <c r="AJ14" s="14">
        <v>0.24396433049560601</v>
      </c>
      <c r="AK14" s="14">
        <v>0.15556336232496801</v>
      </c>
      <c r="AL14" s="14">
        <v>0.124779698486745</v>
      </c>
      <c r="AM14" s="14"/>
      <c r="AN14" s="14">
        <v>0.17730021887196801</v>
      </c>
      <c r="AO14" s="14">
        <v>0.161097039513937</v>
      </c>
      <c r="AP14" s="14">
        <v>0.16680421410570301</v>
      </c>
      <c r="AQ14" s="14">
        <v>0.16786583449395501</v>
      </c>
      <c r="AR14" s="14">
        <v>0</v>
      </c>
    </row>
    <row r="15" spans="2:44">
      <c r="B15" s="15" t="s">
        <v>343</v>
      </c>
      <c r="C15" s="14">
        <v>0.121293667480063</v>
      </c>
      <c r="D15" s="14">
        <v>0.120497255535882</v>
      </c>
      <c r="E15" s="14">
        <v>0.118979798773276</v>
      </c>
      <c r="F15" s="14"/>
      <c r="G15" s="14">
        <v>0.12663460797165499</v>
      </c>
      <c r="H15" s="14">
        <v>0.128862707580819</v>
      </c>
      <c r="I15" s="14">
        <v>0.113791119364308</v>
      </c>
      <c r="J15" s="14">
        <v>0.10464711796827</v>
      </c>
      <c r="K15" s="14">
        <v>0.145752609889338</v>
      </c>
      <c r="L15" s="14">
        <v>0.112077033530668</v>
      </c>
      <c r="M15" s="14"/>
      <c r="N15" s="14">
        <v>9.1942559591755901E-2</v>
      </c>
      <c r="O15" s="14">
        <v>0.105863065452172</v>
      </c>
      <c r="P15" s="14">
        <v>0.14555844887642999</v>
      </c>
      <c r="Q15" s="14">
        <v>0.14552325475547401</v>
      </c>
      <c r="R15" s="14"/>
      <c r="S15" s="14">
        <v>0.134842598042863</v>
      </c>
      <c r="T15" s="14">
        <v>0.110422592513253</v>
      </c>
      <c r="U15" s="14">
        <v>0.10782767039876</v>
      </c>
      <c r="V15" s="14">
        <v>0.101864062443408</v>
      </c>
      <c r="W15" s="14">
        <v>6.1471978565621699E-2</v>
      </c>
      <c r="X15" s="14">
        <v>0.12778370576682699</v>
      </c>
      <c r="Y15" s="14">
        <v>0.16384009034574901</v>
      </c>
      <c r="Z15" s="14">
        <v>0.118955507292624</v>
      </c>
      <c r="AA15" s="14">
        <v>9.7362494917355297E-2</v>
      </c>
      <c r="AB15" s="14">
        <v>0.13714765758306399</v>
      </c>
      <c r="AC15" s="14">
        <v>0.14574961380566501</v>
      </c>
      <c r="AD15" s="14">
        <v>0.22303195400297501</v>
      </c>
      <c r="AE15" s="14"/>
      <c r="AF15" s="14">
        <v>0.117775696516897</v>
      </c>
      <c r="AG15" s="14">
        <v>0.12798001370332701</v>
      </c>
      <c r="AH15" s="14">
        <v>0.117888482986534</v>
      </c>
      <c r="AI15" s="14"/>
      <c r="AJ15" s="14">
        <v>7.9403228487967201E-2</v>
      </c>
      <c r="AK15" s="14">
        <v>0.15228984589352701</v>
      </c>
      <c r="AL15" s="14">
        <v>0.13531049892362701</v>
      </c>
      <c r="AM15" s="14"/>
      <c r="AN15" s="14">
        <v>0.128413174882402</v>
      </c>
      <c r="AO15" s="14">
        <v>0.101102007522565</v>
      </c>
      <c r="AP15" s="14">
        <v>0.11093798181864099</v>
      </c>
      <c r="AQ15" s="14">
        <v>0.132593486708391</v>
      </c>
      <c r="AR15" s="14">
        <v>0.20389324854375601</v>
      </c>
    </row>
    <row r="16" spans="2:44">
      <c r="B16" s="15" t="s">
        <v>103</v>
      </c>
      <c r="C16" s="23">
        <v>3.3010880468968197E-2</v>
      </c>
      <c r="D16" s="23">
        <v>2.27202717635882E-2</v>
      </c>
      <c r="E16" s="23">
        <v>4.28493064832682E-2</v>
      </c>
      <c r="F16" s="23"/>
      <c r="G16" s="23">
        <v>3.3200007493195703E-2</v>
      </c>
      <c r="H16" s="23">
        <v>1.9704731456447099E-2</v>
      </c>
      <c r="I16" s="23">
        <v>4.2850849038298701E-2</v>
      </c>
      <c r="J16" s="23">
        <v>3.7838339842770498E-2</v>
      </c>
      <c r="K16" s="23">
        <v>4.0300309293031501E-2</v>
      </c>
      <c r="L16" s="23">
        <v>2.71192335987386E-2</v>
      </c>
      <c r="M16" s="23"/>
      <c r="N16" s="23">
        <v>1.7871862077550101E-2</v>
      </c>
      <c r="O16" s="23">
        <v>2.3470119793929201E-2</v>
      </c>
      <c r="P16" s="23">
        <v>3.20996248482864E-2</v>
      </c>
      <c r="Q16" s="23">
        <v>5.8581037365406097E-2</v>
      </c>
      <c r="R16" s="23"/>
      <c r="S16" s="23">
        <v>5.6505276850432398E-3</v>
      </c>
      <c r="T16" s="23">
        <v>3.7230241196698398E-2</v>
      </c>
      <c r="U16" s="23">
        <v>4.6418722788432502E-2</v>
      </c>
      <c r="V16" s="23">
        <v>1.17994283108211E-2</v>
      </c>
      <c r="W16" s="23">
        <v>4.8185553607201302E-2</v>
      </c>
      <c r="X16" s="23">
        <v>5.9985925296365303E-2</v>
      </c>
      <c r="Y16" s="23">
        <v>1.758609711096E-2</v>
      </c>
      <c r="Z16" s="23">
        <v>1.9474721975921701E-2</v>
      </c>
      <c r="AA16" s="23">
        <v>4.3299170538418301E-2</v>
      </c>
      <c r="AB16" s="23">
        <v>3.9578637362847502E-2</v>
      </c>
      <c r="AC16" s="23">
        <v>0</v>
      </c>
      <c r="AD16" s="23">
        <v>8.4030195275515904E-2</v>
      </c>
      <c r="AE16" s="23"/>
      <c r="AF16" s="23">
        <v>2.4605210098655701E-2</v>
      </c>
      <c r="AG16" s="23">
        <v>3.16431088468365E-2</v>
      </c>
      <c r="AH16" s="23">
        <v>3.7556006695042103E-2</v>
      </c>
      <c r="AI16" s="23"/>
      <c r="AJ16" s="23">
        <v>2.10269354558273E-2</v>
      </c>
      <c r="AK16" s="23">
        <v>1.8230087024456301E-2</v>
      </c>
      <c r="AL16" s="23">
        <v>0</v>
      </c>
      <c r="AM16" s="23"/>
      <c r="AN16" s="23">
        <v>5.8852625845628302E-2</v>
      </c>
      <c r="AO16" s="23">
        <v>4.37077559569133E-2</v>
      </c>
      <c r="AP16" s="23">
        <v>9.1605186102155598E-3</v>
      </c>
      <c r="AQ16" s="23">
        <v>1.6596073951690798E-2</v>
      </c>
      <c r="AR16" s="23">
        <v>0</v>
      </c>
    </row>
    <row r="17" spans="2:2">
      <c r="B17" s="16" t="s">
        <v>45</v>
      </c>
    </row>
    <row r="18" spans="2:2">
      <c r="B18" t="s">
        <v>481</v>
      </c>
    </row>
    <row r="19" spans="2:2">
      <c r="B19" t="s">
        <v>482</v>
      </c>
    </row>
    <row r="21" spans="2:2">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B2:AR21"/>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339</v>
      </c>
      <c r="C9" s="14">
        <v>2.13599576678059E-2</v>
      </c>
      <c r="D9" s="14">
        <v>1.9938708837536501E-2</v>
      </c>
      <c r="E9" s="14">
        <v>2.28630833051492E-2</v>
      </c>
      <c r="F9" s="14"/>
      <c r="G9" s="14">
        <v>1.7525120111154899E-2</v>
      </c>
      <c r="H9" s="14">
        <v>3.0156291389139101E-2</v>
      </c>
      <c r="I9" s="14">
        <v>1.8778977018347302E-2</v>
      </c>
      <c r="J9" s="14">
        <v>2.1139193935448702E-2</v>
      </c>
      <c r="K9" s="14">
        <v>2.2707363311388999E-2</v>
      </c>
      <c r="L9" s="14">
        <v>1.7413496052306601E-2</v>
      </c>
      <c r="M9" s="14"/>
      <c r="N9" s="14">
        <v>1.6096542071025999E-2</v>
      </c>
      <c r="O9" s="14">
        <v>1.2905417032096999E-2</v>
      </c>
      <c r="P9" s="14">
        <v>1.4133236452919E-2</v>
      </c>
      <c r="Q9" s="14">
        <v>4.0923871788130499E-2</v>
      </c>
      <c r="R9" s="14"/>
      <c r="S9" s="14">
        <v>1.1358363615613201E-2</v>
      </c>
      <c r="T9" s="14">
        <v>1.60737782184028E-2</v>
      </c>
      <c r="U9" s="14">
        <v>8.3493133988483195E-3</v>
      </c>
      <c r="V9" s="14">
        <v>2.5910951638016901E-2</v>
      </c>
      <c r="W9" s="14">
        <v>8.6639865871133807E-3</v>
      </c>
      <c r="X9" s="14">
        <v>2.4549412774714698E-2</v>
      </c>
      <c r="Y9" s="14">
        <v>3.43757140449438E-2</v>
      </c>
      <c r="Z9" s="14">
        <v>3.2125918712853502E-2</v>
      </c>
      <c r="AA9" s="14">
        <v>3.37763670078099E-2</v>
      </c>
      <c r="AB9" s="14">
        <v>8.0931340409625008E-3</v>
      </c>
      <c r="AC9" s="14">
        <v>4.8162369585629902E-2</v>
      </c>
      <c r="AD9" s="14">
        <v>3.3587518412497498E-2</v>
      </c>
      <c r="AE9" s="14"/>
      <c r="AF9" s="14">
        <v>2.54276849246159E-2</v>
      </c>
      <c r="AG9" s="14">
        <v>1.6558796037261299E-2</v>
      </c>
      <c r="AH9" s="14">
        <v>3.3407653199794697E-2</v>
      </c>
      <c r="AI9" s="14"/>
      <c r="AJ9" s="14">
        <v>1.9276558667395201E-2</v>
      </c>
      <c r="AK9" s="14">
        <v>2.7861517470046601E-2</v>
      </c>
      <c r="AL9" s="14">
        <v>1.30617971002766E-2</v>
      </c>
      <c r="AM9" s="14"/>
      <c r="AN9" s="14">
        <v>2.8263750583920999E-2</v>
      </c>
      <c r="AO9" s="14">
        <v>2.25968455281195E-2</v>
      </c>
      <c r="AP9" s="14">
        <v>1.7215611547914501E-2</v>
      </c>
      <c r="AQ9" s="14">
        <v>1.19888600487043E-2</v>
      </c>
      <c r="AR9" s="14">
        <v>0</v>
      </c>
    </row>
    <row r="10" spans="2:44">
      <c r="B10" s="15" t="s">
        <v>111</v>
      </c>
      <c r="C10" s="14">
        <v>2.0340138165952398E-2</v>
      </c>
      <c r="D10" s="14">
        <v>1.83919817631908E-2</v>
      </c>
      <c r="E10" s="14">
        <v>2.10169472497885E-2</v>
      </c>
      <c r="F10" s="14"/>
      <c r="G10" s="14">
        <v>2.6394041028861601E-2</v>
      </c>
      <c r="H10" s="14">
        <v>1.7747768668309499E-2</v>
      </c>
      <c r="I10" s="14">
        <v>4.1956407587844403E-3</v>
      </c>
      <c r="J10" s="14">
        <v>2.3320530478652499E-2</v>
      </c>
      <c r="K10" s="14">
        <v>5.0922188543358698E-2</v>
      </c>
      <c r="L10" s="14">
        <v>6.2772849789890601E-3</v>
      </c>
      <c r="M10" s="14"/>
      <c r="N10" s="14">
        <v>2.2101584335502199E-2</v>
      </c>
      <c r="O10" s="14">
        <v>9.8008759910948508E-3</v>
      </c>
      <c r="P10" s="14">
        <v>2.8345612501710402E-2</v>
      </c>
      <c r="Q10" s="14">
        <v>2.2898613114481499E-2</v>
      </c>
      <c r="R10" s="14"/>
      <c r="S10" s="14">
        <v>3.0366512001452298E-2</v>
      </c>
      <c r="T10" s="14">
        <v>2.8047348158658201E-2</v>
      </c>
      <c r="U10" s="14">
        <v>0</v>
      </c>
      <c r="V10" s="14">
        <v>2.8703645152103101E-2</v>
      </c>
      <c r="W10" s="14">
        <v>8.0859791121118303E-3</v>
      </c>
      <c r="X10" s="14">
        <v>0</v>
      </c>
      <c r="Y10" s="14">
        <v>2.1658230867386399E-2</v>
      </c>
      <c r="Z10" s="14">
        <v>0</v>
      </c>
      <c r="AA10" s="14">
        <v>3.6587396880435899E-2</v>
      </c>
      <c r="AB10" s="14">
        <v>2.9920248634292799E-2</v>
      </c>
      <c r="AC10" s="14">
        <v>1.53874528389098E-2</v>
      </c>
      <c r="AD10" s="14">
        <v>0</v>
      </c>
      <c r="AE10" s="14"/>
      <c r="AF10" s="14">
        <v>2.3561394899924301E-2</v>
      </c>
      <c r="AG10" s="14">
        <v>1.9164109379989198E-2</v>
      </c>
      <c r="AH10" s="14">
        <v>1.6710544126527602E-2</v>
      </c>
      <c r="AI10" s="14"/>
      <c r="AJ10" s="14">
        <v>1.1708134118966E-2</v>
      </c>
      <c r="AK10" s="14">
        <v>1.9257760382979699E-2</v>
      </c>
      <c r="AL10" s="14">
        <v>2.65396443317398E-2</v>
      </c>
      <c r="AM10" s="14"/>
      <c r="AN10" s="14">
        <v>3.12786716449001E-2</v>
      </c>
      <c r="AO10" s="14">
        <v>1.8681815603007499E-2</v>
      </c>
      <c r="AP10" s="14">
        <v>1.2800884638472799E-2</v>
      </c>
      <c r="AQ10" s="14">
        <v>3.0600318520861699E-2</v>
      </c>
      <c r="AR10" s="14">
        <v>3.6569436255997498E-2</v>
      </c>
    </row>
    <row r="11" spans="2:44">
      <c r="B11" s="15" t="s">
        <v>112</v>
      </c>
      <c r="C11" s="14">
        <v>9.4544218841025193E-2</v>
      </c>
      <c r="D11" s="14">
        <v>8.1873864638743299E-2</v>
      </c>
      <c r="E11" s="14">
        <v>0.105453833138529</v>
      </c>
      <c r="F11" s="14"/>
      <c r="G11" s="14">
        <v>0.12601642750693301</v>
      </c>
      <c r="H11" s="14">
        <v>0.116385942238285</v>
      </c>
      <c r="I11" s="14">
        <v>0.109080298810305</v>
      </c>
      <c r="J11" s="14">
        <v>5.6805581050677303E-2</v>
      </c>
      <c r="K11" s="14">
        <v>7.1868792575939297E-2</v>
      </c>
      <c r="L11" s="14">
        <v>8.9752392526576796E-2</v>
      </c>
      <c r="M11" s="14"/>
      <c r="N11" s="14">
        <v>8.4137864245567698E-2</v>
      </c>
      <c r="O11" s="14">
        <v>0.115136647670528</v>
      </c>
      <c r="P11" s="14">
        <v>0.101783474668522</v>
      </c>
      <c r="Q11" s="14">
        <v>8.0011399629027993E-2</v>
      </c>
      <c r="R11" s="14"/>
      <c r="S11" s="14">
        <v>6.3021333170624499E-2</v>
      </c>
      <c r="T11" s="14">
        <v>9.9602208631845102E-2</v>
      </c>
      <c r="U11" s="14">
        <v>8.7147863989263399E-2</v>
      </c>
      <c r="V11" s="14">
        <v>8.8978437619681397E-2</v>
      </c>
      <c r="W11" s="14">
        <v>0.11475406601004701</v>
      </c>
      <c r="X11" s="14">
        <v>8.1082201972509704E-2</v>
      </c>
      <c r="Y11" s="14">
        <v>7.4457655180094104E-2</v>
      </c>
      <c r="Z11" s="14">
        <v>0.13969047862603901</v>
      </c>
      <c r="AA11" s="14">
        <v>0.101023133691901</v>
      </c>
      <c r="AB11" s="14">
        <v>0.12782375865665499</v>
      </c>
      <c r="AC11" s="14">
        <v>6.7528060383299796E-2</v>
      </c>
      <c r="AD11" s="14">
        <v>0.134718143014326</v>
      </c>
      <c r="AE11" s="14"/>
      <c r="AF11" s="14">
        <v>8.3497884400137098E-2</v>
      </c>
      <c r="AG11" s="14">
        <v>8.8538691307230702E-2</v>
      </c>
      <c r="AH11" s="14">
        <v>0.112213216116198</v>
      </c>
      <c r="AI11" s="14"/>
      <c r="AJ11" s="14">
        <v>7.0130682364322003E-2</v>
      </c>
      <c r="AK11" s="14">
        <v>9.7861304835187096E-2</v>
      </c>
      <c r="AL11" s="14">
        <v>9.4266120794045893E-2</v>
      </c>
      <c r="AM11" s="14"/>
      <c r="AN11" s="14">
        <v>7.3585067143038294E-2</v>
      </c>
      <c r="AO11" s="14">
        <v>9.5260215991601199E-2</v>
      </c>
      <c r="AP11" s="14">
        <v>0.10224828466305599</v>
      </c>
      <c r="AQ11" s="14">
        <v>8.7685886537898994E-2</v>
      </c>
      <c r="AR11" s="14">
        <v>5.71323641260039E-2</v>
      </c>
    </row>
    <row r="12" spans="2:44">
      <c r="B12" s="15" t="s">
        <v>340</v>
      </c>
      <c r="C12" s="14">
        <v>0.20947620828755301</v>
      </c>
      <c r="D12" s="14">
        <v>0.19863181520786199</v>
      </c>
      <c r="E12" s="14">
        <v>0.219823316059752</v>
      </c>
      <c r="F12" s="14"/>
      <c r="G12" s="14">
        <v>0.22584899220669799</v>
      </c>
      <c r="H12" s="14">
        <v>0.16031893308725501</v>
      </c>
      <c r="I12" s="14">
        <v>0.150247050623844</v>
      </c>
      <c r="J12" s="14">
        <v>0.225692069018011</v>
      </c>
      <c r="K12" s="14">
        <v>0.24043022081856999</v>
      </c>
      <c r="L12" s="14">
        <v>0.25446752945378198</v>
      </c>
      <c r="M12" s="14"/>
      <c r="N12" s="14">
        <v>0.212096391969329</v>
      </c>
      <c r="O12" s="14">
        <v>0.25037628379431198</v>
      </c>
      <c r="P12" s="14">
        <v>0.19199751688900499</v>
      </c>
      <c r="Q12" s="14">
        <v>0.17794749927036599</v>
      </c>
      <c r="R12" s="14"/>
      <c r="S12" s="14">
        <v>0.17933317729783399</v>
      </c>
      <c r="T12" s="14">
        <v>0.20488735798781199</v>
      </c>
      <c r="U12" s="14">
        <v>0.237658033458236</v>
      </c>
      <c r="V12" s="14">
        <v>0.213439200615025</v>
      </c>
      <c r="W12" s="14">
        <v>0.263549003021467</v>
      </c>
      <c r="X12" s="14">
        <v>0.19957212643458599</v>
      </c>
      <c r="Y12" s="14">
        <v>0.238663484306429</v>
      </c>
      <c r="Z12" s="14">
        <v>0.30771736764252899</v>
      </c>
      <c r="AA12" s="14">
        <v>0.204733094282537</v>
      </c>
      <c r="AB12" s="14">
        <v>0.20137460057523299</v>
      </c>
      <c r="AC12" s="14">
        <v>0.16715620696898001</v>
      </c>
      <c r="AD12" s="14">
        <v>8.7332766452771604E-2</v>
      </c>
      <c r="AE12" s="14"/>
      <c r="AF12" s="14">
        <v>0.246935983617349</v>
      </c>
      <c r="AG12" s="14">
        <v>0.18325040987485799</v>
      </c>
      <c r="AH12" s="14">
        <v>0.20427675905352499</v>
      </c>
      <c r="AI12" s="14"/>
      <c r="AJ12" s="14">
        <v>0.219804420913912</v>
      </c>
      <c r="AK12" s="14">
        <v>0.18389979408541701</v>
      </c>
      <c r="AL12" s="14">
        <v>0.174541931323202</v>
      </c>
      <c r="AM12" s="14"/>
      <c r="AN12" s="14">
        <v>0.199774691267987</v>
      </c>
      <c r="AO12" s="14">
        <v>0.22637423506745899</v>
      </c>
      <c r="AP12" s="14">
        <v>0.229354414753355</v>
      </c>
      <c r="AQ12" s="14">
        <v>0.175669153019402</v>
      </c>
      <c r="AR12" s="14">
        <v>5.4791841859595201E-2</v>
      </c>
    </row>
    <row r="13" spans="2:44">
      <c r="B13" s="15" t="s">
        <v>341</v>
      </c>
      <c r="C13" s="14">
        <v>0.27349866011064999</v>
      </c>
      <c r="D13" s="14">
        <v>0.28960673687244598</v>
      </c>
      <c r="E13" s="14">
        <v>0.26089179930346401</v>
      </c>
      <c r="F13" s="14"/>
      <c r="G13" s="14">
        <v>0.30259439463430998</v>
      </c>
      <c r="H13" s="14">
        <v>0.27306318176620298</v>
      </c>
      <c r="I13" s="14">
        <v>0.253561779940498</v>
      </c>
      <c r="J13" s="14">
        <v>0.30221227380039101</v>
      </c>
      <c r="K13" s="14">
        <v>0.24364510805748599</v>
      </c>
      <c r="L13" s="14">
        <v>0.27026262006976398</v>
      </c>
      <c r="M13" s="14"/>
      <c r="N13" s="14">
        <v>0.28129502282508401</v>
      </c>
      <c r="O13" s="14">
        <v>0.282347268194024</v>
      </c>
      <c r="P13" s="14">
        <v>0.29424221234092701</v>
      </c>
      <c r="Q13" s="14">
        <v>0.24175983538843901</v>
      </c>
      <c r="R13" s="14"/>
      <c r="S13" s="14">
        <v>0.26195220875444197</v>
      </c>
      <c r="T13" s="14">
        <v>0.330428469510959</v>
      </c>
      <c r="U13" s="14">
        <v>0.31321923130712198</v>
      </c>
      <c r="V13" s="14">
        <v>0.29198517777060101</v>
      </c>
      <c r="W13" s="14">
        <v>0.35124210477888201</v>
      </c>
      <c r="X13" s="14">
        <v>0.29222612089212502</v>
      </c>
      <c r="Y13" s="14">
        <v>0.230046690157856</v>
      </c>
      <c r="Z13" s="14">
        <v>0.25210148918701297</v>
      </c>
      <c r="AA13" s="14">
        <v>0.25242633885364901</v>
      </c>
      <c r="AB13" s="14">
        <v>0.212216261060751</v>
      </c>
      <c r="AC13" s="14">
        <v>0.185796245381258</v>
      </c>
      <c r="AD13" s="14">
        <v>0.24104427341413201</v>
      </c>
      <c r="AE13" s="14"/>
      <c r="AF13" s="14">
        <v>0.27417660059030302</v>
      </c>
      <c r="AG13" s="14">
        <v>0.274091113723473</v>
      </c>
      <c r="AH13" s="14">
        <v>0.24862409622923001</v>
      </c>
      <c r="AI13" s="14"/>
      <c r="AJ13" s="14">
        <v>0.30012449725719598</v>
      </c>
      <c r="AK13" s="14">
        <v>0.26186712412305702</v>
      </c>
      <c r="AL13" s="14">
        <v>0.348085526395846</v>
      </c>
      <c r="AM13" s="14"/>
      <c r="AN13" s="14">
        <v>0.26366686066210998</v>
      </c>
      <c r="AO13" s="14">
        <v>0.28001391925046498</v>
      </c>
      <c r="AP13" s="14">
        <v>0.27977136171346301</v>
      </c>
      <c r="AQ13" s="14">
        <v>0.20917992645953301</v>
      </c>
      <c r="AR13" s="14">
        <v>0.53130721125527802</v>
      </c>
    </row>
    <row r="14" spans="2:44">
      <c r="B14" s="15" t="s">
        <v>342</v>
      </c>
      <c r="C14" s="14">
        <v>0.199957391958928</v>
      </c>
      <c r="D14" s="14">
        <v>0.21331028876762001</v>
      </c>
      <c r="E14" s="14">
        <v>0.18657192237164499</v>
      </c>
      <c r="F14" s="14"/>
      <c r="G14" s="14">
        <v>0.17322706785151601</v>
      </c>
      <c r="H14" s="14">
        <v>0.19393715551692101</v>
      </c>
      <c r="I14" s="14">
        <v>0.23947938016822601</v>
      </c>
      <c r="J14" s="14">
        <v>0.23506590610750799</v>
      </c>
      <c r="K14" s="14">
        <v>0.17307708155440099</v>
      </c>
      <c r="L14" s="14">
        <v>0.18259012712771799</v>
      </c>
      <c r="M14" s="14"/>
      <c r="N14" s="14">
        <v>0.220803999968359</v>
      </c>
      <c r="O14" s="14">
        <v>0.19796506348179599</v>
      </c>
      <c r="P14" s="14">
        <v>0.19168635290580099</v>
      </c>
      <c r="Q14" s="14">
        <v>0.18504868976482999</v>
      </c>
      <c r="R14" s="14"/>
      <c r="S14" s="14">
        <v>0.27514085756738299</v>
      </c>
      <c r="T14" s="14">
        <v>0.14479708782963199</v>
      </c>
      <c r="U14" s="14">
        <v>0.178155953422685</v>
      </c>
      <c r="V14" s="14">
        <v>0.18842293068360899</v>
      </c>
      <c r="W14" s="14">
        <v>0.15371984070195599</v>
      </c>
      <c r="X14" s="14">
        <v>0.22064840702525501</v>
      </c>
      <c r="Y14" s="14">
        <v>0.19029256011845699</v>
      </c>
      <c r="Z14" s="14">
        <v>0.141250923408407</v>
      </c>
      <c r="AA14" s="14">
        <v>0.181059871379816</v>
      </c>
      <c r="AB14" s="14">
        <v>0.19956446111602399</v>
      </c>
      <c r="AC14" s="14">
        <v>0.28963980946095003</v>
      </c>
      <c r="AD14" s="14">
        <v>0.295690080968186</v>
      </c>
      <c r="AE14" s="14"/>
      <c r="AF14" s="14">
        <v>0.16920748231781499</v>
      </c>
      <c r="AG14" s="14">
        <v>0.23037175168253801</v>
      </c>
      <c r="AH14" s="14">
        <v>0.20003626817449899</v>
      </c>
      <c r="AI14" s="14"/>
      <c r="AJ14" s="14">
        <v>0.22463697913976799</v>
      </c>
      <c r="AK14" s="14">
        <v>0.21979116873753399</v>
      </c>
      <c r="AL14" s="14">
        <v>0.18827181084057401</v>
      </c>
      <c r="AM14" s="14"/>
      <c r="AN14" s="14">
        <v>0.175281785307871</v>
      </c>
      <c r="AO14" s="14">
        <v>0.193163807640364</v>
      </c>
      <c r="AP14" s="14">
        <v>0.19601097832961101</v>
      </c>
      <c r="AQ14" s="14">
        <v>0.29231452741923097</v>
      </c>
      <c r="AR14" s="14">
        <v>0.32019914650312598</v>
      </c>
    </row>
    <row r="15" spans="2:44">
      <c r="B15" s="15" t="s">
        <v>343</v>
      </c>
      <c r="C15" s="14">
        <v>0.133771018085763</v>
      </c>
      <c r="D15" s="14">
        <v>0.14061093740184499</v>
      </c>
      <c r="E15" s="14">
        <v>0.12856931342906699</v>
      </c>
      <c r="F15" s="14"/>
      <c r="G15" s="14">
        <v>0.10776872473561699</v>
      </c>
      <c r="H15" s="14">
        <v>0.15451170967623601</v>
      </c>
      <c r="I15" s="14">
        <v>0.17571879980029301</v>
      </c>
      <c r="J15" s="14">
        <v>0.105634857975778</v>
      </c>
      <c r="K15" s="14">
        <v>0.14486108802332601</v>
      </c>
      <c r="L15" s="14">
        <v>0.112482287760907</v>
      </c>
      <c r="M15" s="14"/>
      <c r="N15" s="14">
        <v>0.120903581437249</v>
      </c>
      <c r="O15" s="14">
        <v>9.8895713551945694E-2</v>
      </c>
      <c r="P15" s="14">
        <v>0.13057203670922801</v>
      </c>
      <c r="Q15" s="14">
        <v>0.18517373447565799</v>
      </c>
      <c r="R15" s="14"/>
      <c r="S15" s="14">
        <v>0.152733730228194</v>
      </c>
      <c r="T15" s="14">
        <v>0.12837551171948799</v>
      </c>
      <c r="U15" s="14">
        <v>0.130051049229231</v>
      </c>
      <c r="V15" s="14">
        <v>0.137624812943486</v>
      </c>
      <c r="W15" s="14">
        <v>4.4128802531465602E-2</v>
      </c>
      <c r="X15" s="14">
        <v>0.12857156617701801</v>
      </c>
      <c r="Y15" s="14">
        <v>0.164762974630842</v>
      </c>
      <c r="Z15" s="14">
        <v>0.107639100447237</v>
      </c>
      <c r="AA15" s="14">
        <v>0.120137931384604</v>
      </c>
      <c r="AB15" s="14">
        <v>0.16528952709926001</v>
      </c>
      <c r="AC15" s="14">
        <v>0.19821026364957001</v>
      </c>
      <c r="AD15" s="14">
        <v>9.5622579640056701E-2</v>
      </c>
      <c r="AE15" s="14"/>
      <c r="AF15" s="14">
        <v>0.13793545115264699</v>
      </c>
      <c r="AG15" s="14">
        <v>0.13278151745462599</v>
      </c>
      <c r="AH15" s="14">
        <v>0.14451094347219201</v>
      </c>
      <c r="AI15" s="14"/>
      <c r="AJ15" s="14">
        <v>0.12934660074405399</v>
      </c>
      <c r="AK15" s="14">
        <v>0.157638516829956</v>
      </c>
      <c r="AL15" s="14">
        <v>0.13136152898715001</v>
      </c>
      <c r="AM15" s="14"/>
      <c r="AN15" s="14">
        <v>0.16320059662707001</v>
      </c>
      <c r="AO15" s="14">
        <v>0.116060882029406</v>
      </c>
      <c r="AP15" s="14">
        <v>0.12452012400574</v>
      </c>
      <c r="AQ15" s="14">
        <v>0.15930024909252</v>
      </c>
      <c r="AR15" s="14">
        <v>0</v>
      </c>
    </row>
    <row r="16" spans="2:44">
      <c r="B16" s="15" t="s">
        <v>103</v>
      </c>
      <c r="C16" s="23">
        <v>4.7052406882323199E-2</v>
      </c>
      <c r="D16" s="23">
        <v>3.7635666510756401E-2</v>
      </c>
      <c r="E16" s="23">
        <v>5.4809785142605198E-2</v>
      </c>
      <c r="F16" s="23"/>
      <c r="G16" s="23">
        <v>2.0625231924909702E-2</v>
      </c>
      <c r="H16" s="23">
        <v>5.3879017657651199E-2</v>
      </c>
      <c r="I16" s="23">
        <v>4.8938072879701602E-2</v>
      </c>
      <c r="J16" s="23">
        <v>3.0129587633532198E-2</v>
      </c>
      <c r="K16" s="23">
        <v>5.2488157115529899E-2</v>
      </c>
      <c r="L16" s="23">
        <v>6.6754262029957004E-2</v>
      </c>
      <c r="M16" s="23"/>
      <c r="N16" s="23">
        <v>4.2565013147883898E-2</v>
      </c>
      <c r="O16" s="23">
        <v>3.2572730284204203E-2</v>
      </c>
      <c r="P16" s="23">
        <v>4.7239557531886599E-2</v>
      </c>
      <c r="Q16" s="23">
        <v>6.6236356569066804E-2</v>
      </c>
      <c r="R16" s="23"/>
      <c r="S16" s="23">
        <v>2.6093817364457001E-2</v>
      </c>
      <c r="T16" s="23">
        <v>4.7788237943202402E-2</v>
      </c>
      <c r="U16" s="23">
        <v>4.5418555194614199E-2</v>
      </c>
      <c r="V16" s="23">
        <v>2.4934843577478199E-2</v>
      </c>
      <c r="W16" s="23">
        <v>5.58562172569564E-2</v>
      </c>
      <c r="X16" s="23">
        <v>5.3350164723791602E-2</v>
      </c>
      <c r="Y16" s="23">
        <v>4.5742690693991603E-2</v>
      </c>
      <c r="Z16" s="23">
        <v>1.9474721975921701E-2</v>
      </c>
      <c r="AA16" s="23">
        <v>7.0255866519247895E-2</v>
      </c>
      <c r="AB16" s="23">
        <v>5.57180088168217E-2</v>
      </c>
      <c r="AC16" s="23">
        <v>2.8119591731402702E-2</v>
      </c>
      <c r="AD16" s="23">
        <v>0.11200463809802901</v>
      </c>
      <c r="AE16" s="23"/>
      <c r="AF16" s="23">
        <v>3.9257518097208503E-2</v>
      </c>
      <c r="AG16" s="23">
        <v>5.52436105400234E-2</v>
      </c>
      <c r="AH16" s="23">
        <v>4.0220519628033302E-2</v>
      </c>
      <c r="AI16" s="23"/>
      <c r="AJ16" s="23">
        <v>2.49721267943879E-2</v>
      </c>
      <c r="AK16" s="23">
        <v>3.1822813535822503E-2</v>
      </c>
      <c r="AL16" s="23">
        <v>2.3871640227164901E-2</v>
      </c>
      <c r="AM16" s="23"/>
      <c r="AN16" s="23">
        <v>6.49485767631027E-2</v>
      </c>
      <c r="AO16" s="23">
        <v>4.78482788895781E-2</v>
      </c>
      <c r="AP16" s="23">
        <v>3.80783403483873E-2</v>
      </c>
      <c r="AQ16" s="23">
        <v>3.3261078901848901E-2</v>
      </c>
      <c r="AR16" s="23">
        <v>0</v>
      </c>
    </row>
    <row r="17" spans="2:2">
      <c r="B17" s="16" t="s">
        <v>45</v>
      </c>
    </row>
    <row r="18" spans="2:2">
      <c r="B18" t="s">
        <v>481</v>
      </c>
    </row>
    <row r="19" spans="2:2">
      <c r="B19" t="s">
        <v>482</v>
      </c>
    </row>
    <row r="21" spans="2:2">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B2:AR21"/>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339</v>
      </c>
      <c r="C9" s="14">
        <v>1.4779063227435101E-2</v>
      </c>
      <c r="D9" s="14">
        <v>1.8580638718338802E-2</v>
      </c>
      <c r="E9" s="14">
        <v>1.13762559793844E-2</v>
      </c>
      <c r="F9" s="14"/>
      <c r="G9" s="14">
        <v>5.4287127319562097E-3</v>
      </c>
      <c r="H9" s="14">
        <v>2.0341167115123199E-2</v>
      </c>
      <c r="I9" s="14">
        <v>1.06716432167636E-2</v>
      </c>
      <c r="J9" s="14">
        <v>1.44077059939205E-2</v>
      </c>
      <c r="K9" s="14">
        <v>2.3440544715195001E-2</v>
      </c>
      <c r="L9" s="14">
        <v>1.32381286126585E-2</v>
      </c>
      <c r="M9" s="14"/>
      <c r="N9" s="14">
        <v>1.24276599197764E-2</v>
      </c>
      <c r="O9" s="14">
        <v>1.30405475040858E-2</v>
      </c>
      <c r="P9" s="14">
        <v>1.0694169144738501E-2</v>
      </c>
      <c r="Q9" s="14">
        <v>2.22539258178777E-2</v>
      </c>
      <c r="R9" s="14"/>
      <c r="S9" s="14">
        <v>1.2284480326492399E-2</v>
      </c>
      <c r="T9" s="14">
        <v>1.43054366221566E-2</v>
      </c>
      <c r="U9" s="14">
        <v>3.13261698200238E-2</v>
      </c>
      <c r="V9" s="14">
        <v>7.6001048464309001E-3</v>
      </c>
      <c r="W9" s="14">
        <v>9.4389944118043103E-3</v>
      </c>
      <c r="X9" s="14">
        <v>7.3185743483649597E-3</v>
      </c>
      <c r="Y9" s="14">
        <v>2.5880148855195202E-2</v>
      </c>
      <c r="Z9" s="14">
        <v>1.55973140858944E-2</v>
      </c>
      <c r="AA9" s="14">
        <v>2.9928541723958001E-2</v>
      </c>
      <c r="AB9" s="14">
        <v>0</v>
      </c>
      <c r="AC9" s="14">
        <v>1.53874528389098E-2</v>
      </c>
      <c r="AD9" s="14">
        <v>0</v>
      </c>
      <c r="AE9" s="14"/>
      <c r="AF9" s="14">
        <v>1.48271484860818E-2</v>
      </c>
      <c r="AG9" s="14">
        <v>1.50513284474426E-2</v>
      </c>
      <c r="AH9" s="14">
        <v>1.8406001006357899E-2</v>
      </c>
      <c r="AI9" s="14"/>
      <c r="AJ9" s="14">
        <v>6.6754144016244899E-3</v>
      </c>
      <c r="AK9" s="14">
        <v>1.31340499324998E-2</v>
      </c>
      <c r="AL9" s="14">
        <v>1.30617971002766E-2</v>
      </c>
      <c r="AM9" s="14"/>
      <c r="AN9" s="14">
        <v>3.1742242502805697E-2</v>
      </c>
      <c r="AO9" s="14">
        <v>8.81139790924872E-3</v>
      </c>
      <c r="AP9" s="14">
        <v>8.2559472833846296E-3</v>
      </c>
      <c r="AQ9" s="14">
        <v>1.0321777459468899E-2</v>
      </c>
      <c r="AR9" s="14">
        <v>3.6569436255997498E-2</v>
      </c>
    </row>
    <row r="10" spans="2:44">
      <c r="B10" s="15" t="s">
        <v>111</v>
      </c>
      <c r="C10" s="14">
        <v>2.5221207098198899E-2</v>
      </c>
      <c r="D10" s="14">
        <v>1.6063409300020998E-2</v>
      </c>
      <c r="E10" s="14">
        <v>3.3940898955204503E-2</v>
      </c>
      <c r="F10" s="14"/>
      <c r="G10" s="14">
        <v>2.7481341483063901E-2</v>
      </c>
      <c r="H10" s="14">
        <v>4.4000070662252901E-2</v>
      </c>
      <c r="I10" s="14">
        <v>2.5402157858052599E-2</v>
      </c>
      <c r="J10" s="14">
        <v>2.0151860003634101E-2</v>
      </c>
      <c r="K10" s="14">
        <v>1.93931204353926E-2</v>
      </c>
      <c r="L10" s="14">
        <v>1.54058134886854E-2</v>
      </c>
      <c r="M10" s="14"/>
      <c r="N10" s="14">
        <v>2.39447889516551E-2</v>
      </c>
      <c r="O10" s="14">
        <v>2.6290900573935801E-2</v>
      </c>
      <c r="P10" s="14">
        <v>2.6829355429729002E-2</v>
      </c>
      <c r="Q10" s="14">
        <v>2.4476875292059101E-2</v>
      </c>
      <c r="R10" s="14"/>
      <c r="S10" s="14">
        <v>3.3664359475126901E-2</v>
      </c>
      <c r="T10" s="14">
        <v>2.2280213319362599E-2</v>
      </c>
      <c r="U10" s="14">
        <v>2.6706075130381202E-2</v>
      </c>
      <c r="V10" s="14">
        <v>1.8827822177193601E-2</v>
      </c>
      <c r="W10" s="14">
        <v>3.7816859625052601E-2</v>
      </c>
      <c r="X10" s="14">
        <v>3.3145305846328098E-2</v>
      </c>
      <c r="Y10" s="14">
        <v>1.12012290439311E-2</v>
      </c>
      <c r="Z10" s="14">
        <v>0</v>
      </c>
      <c r="AA10" s="14">
        <v>2.5183838231720001E-2</v>
      </c>
      <c r="AB10" s="14">
        <v>8.4472414400839201E-3</v>
      </c>
      <c r="AC10" s="14">
        <v>4.7638341890227399E-2</v>
      </c>
      <c r="AD10" s="14">
        <v>5.5198385324487301E-2</v>
      </c>
      <c r="AE10" s="14"/>
      <c r="AF10" s="14">
        <v>2.4277770273571801E-2</v>
      </c>
      <c r="AG10" s="14">
        <v>2.8793818192162299E-2</v>
      </c>
      <c r="AH10" s="14">
        <v>1.3621267945041701E-2</v>
      </c>
      <c r="AI10" s="14"/>
      <c r="AJ10" s="14">
        <v>2.0714393446648299E-2</v>
      </c>
      <c r="AK10" s="14">
        <v>2.1092813872524398E-2</v>
      </c>
      <c r="AL10" s="14">
        <v>6.2790106861924197E-2</v>
      </c>
      <c r="AM10" s="14"/>
      <c r="AN10" s="14">
        <v>2.6366279885655899E-2</v>
      </c>
      <c r="AO10" s="14">
        <v>2.6749819270018901E-2</v>
      </c>
      <c r="AP10" s="14">
        <v>2.79122137949947E-2</v>
      </c>
      <c r="AQ10" s="14">
        <v>6.7713759454072903E-3</v>
      </c>
      <c r="AR10" s="14">
        <v>0</v>
      </c>
    </row>
    <row r="11" spans="2:44">
      <c r="B11" s="15" t="s">
        <v>112</v>
      </c>
      <c r="C11" s="14">
        <v>6.1572404799547599E-2</v>
      </c>
      <c r="D11" s="14">
        <v>5.4307482815705702E-2</v>
      </c>
      <c r="E11" s="14">
        <v>6.8846836517048995E-2</v>
      </c>
      <c r="F11" s="14"/>
      <c r="G11" s="14">
        <v>7.8440501066937104E-2</v>
      </c>
      <c r="H11" s="14">
        <v>5.3373814253034599E-2</v>
      </c>
      <c r="I11" s="14">
        <v>4.0785437139108503E-2</v>
      </c>
      <c r="J11" s="14">
        <v>5.3048321444764499E-2</v>
      </c>
      <c r="K11" s="14">
        <v>8.3072947114426698E-2</v>
      </c>
      <c r="L11" s="14">
        <v>6.5272686551459597E-2</v>
      </c>
      <c r="M11" s="14"/>
      <c r="N11" s="14">
        <v>5.9115662879581699E-2</v>
      </c>
      <c r="O11" s="14">
        <v>4.9851380375959001E-2</v>
      </c>
      <c r="P11" s="14">
        <v>8.5038231360752198E-2</v>
      </c>
      <c r="Q11" s="14">
        <v>5.7742344332270497E-2</v>
      </c>
      <c r="R11" s="14"/>
      <c r="S11" s="14">
        <v>7.3104337050430096E-2</v>
      </c>
      <c r="T11" s="14">
        <v>7.1672025910827303E-2</v>
      </c>
      <c r="U11" s="14">
        <v>2.7406875012007101E-2</v>
      </c>
      <c r="V11" s="14">
        <v>0.111286728244017</v>
      </c>
      <c r="W11" s="14">
        <v>2.58347293944616E-2</v>
      </c>
      <c r="X11" s="14">
        <v>3.9278847020424001E-2</v>
      </c>
      <c r="Y11" s="14">
        <v>7.1250891672743302E-2</v>
      </c>
      <c r="Z11" s="14">
        <v>0.106753804190078</v>
      </c>
      <c r="AA11" s="14">
        <v>5.4205766331777101E-2</v>
      </c>
      <c r="AB11" s="14">
        <v>6.1469056428600302E-2</v>
      </c>
      <c r="AC11" s="14">
        <v>4.7890255568759303E-2</v>
      </c>
      <c r="AD11" s="14">
        <v>2.79744428225135E-2</v>
      </c>
      <c r="AE11" s="14"/>
      <c r="AF11" s="14">
        <v>5.7043363324535003E-2</v>
      </c>
      <c r="AG11" s="14">
        <v>6.0986900297111603E-2</v>
      </c>
      <c r="AH11" s="14">
        <v>5.87841685313851E-2</v>
      </c>
      <c r="AI11" s="14"/>
      <c r="AJ11" s="14">
        <v>3.62427460259718E-2</v>
      </c>
      <c r="AK11" s="14">
        <v>6.7520599430640899E-2</v>
      </c>
      <c r="AL11" s="14">
        <v>1.31181741737339E-2</v>
      </c>
      <c r="AM11" s="14"/>
      <c r="AN11" s="14">
        <v>6.6034532868085596E-2</v>
      </c>
      <c r="AO11" s="14">
        <v>4.8898893678287203E-2</v>
      </c>
      <c r="AP11" s="14">
        <v>5.9470924592066703E-2</v>
      </c>
      <c r="AQ11" s="14">
        <v>8.8131406006020693E-2</v>
      </c>
      <c r="AR11" s="14">
        <v>5.4791841859595201E-2</v>
      </c>
    </row>
    <row r="12" spans="2:44">
      <c r="B12" s="15" t="s">
        <v>340</v>
      </c>
      <c r="C12" s="14">
        <v>0.17374150220451401</v>
      </c>
      <c r="D12" s="14">
        <v>0.168983008361246</v>
      </c>
      <c r="E12" s="14">
        <v>0.17646384796825401</v>
      </c>
      <c r="F12" s="14"/>
      <c r="G12" s="14">
        <v>0.19877914331591001</v>
      </c>
      <c r="H12" s="14">
        <v>0.155523175156144</v>
      </c>
      <c r="I12" s="14">
        <v>0.15480101953271899</v>
      </c>
      <c r="J12" s="14">
        <v>0.16659133215486299</v>
      </c>
      <c r="K12" s="14">
        <v>0.18223572804470001</v>
      </c>
      <c r="L12" s="14">
        <v>0.18809427535120801</v>
      </c>
      <c r="M12" s="14"/>
      <c r="N12" s="14">
        <v>0.17509573688969199</v>
      </c>
      <c r="O12" s="14">
        <v>0.20876724014157699</v>
      </c>
      <c r="P12" s="14">
        <v>0.13139209124860099</v>
      </c>
      <c r="Q12" s="14">
        <v>0.173640656535126</v>
      </c>
      <c r="R12" s="14"/>
      <c r="S12" s="14">
        <v>0.13921080087818699</v>
      </c>
      <c r="T12" s="14">
        <v>0.152891583360552</v>
      </c>
      <c r="U12" s="14">
        <v>0.25097460292956902</v>
      </c>
      <c r="V12" s="14">
        <v>0.166947878008401</v>
      </c>
      <c r="W12" s="14">
        <v>0.196879817122429</v>
      </c>
      <c r="X12" s="14">
        <v>0.143053920353055</v>
      </c>
      <c r="Y12" s="14">
        <v>0.168826511994012</v>
      </c>
      <c r="Z12" s="14">
        <v>0.21506373303896401</v>
      </c>
      <c r="AA12" s="14">
        <v>0.214786520670364</v>
      </c>
      <c r="AB12" s="14">
        <v>0.19201794664419</v>
      </c>
      <c r="AC12" s="14">
        <v>0.121238622369291</v>
      </c>
      <c r="AD12" s="14">
        <v>7.6419478797642895E-2</v>
      </c>
      <c r="AE12" s="14"/>
      <c r="AF12" s="14">
        <v>0.18649504565960101</v>
      </c>
      <c r="AG12" s="14">
        <v>0.16018748327478599</v>
      </c>
      <c r="AH12" s="14">
        <v>0.174116972861871</v>
      </c>
      <c r="AI12" s="14"/>
      <c r="AJ12" s="14">
        <v>0.18295638609491099</v>
      </c>
      <c r="AK12" s="14">
        <v>0.138745106213506</v>
      </c>
      <c r="AL12" s="14">
        <v>0.17161307673829601</v>
      </c>
      <c r="AM12" s="14"/>
      <c r="AN12" s="14">
        <v>0.173073691023895</v>
      </c>
      <c r="AO12" s="14">
        <v>0.18831195200324399</v>
      </c>
      <c r="AP12" s="14">
        <v>0.16971378062748901</v>
      </c>
      <c r="AQ12" s="14">
        <v>0.138232714111789</v>
      </c>
      <c r="AR12" s="14">
        <v>0.11256568495855999</v>
      </c>
    </row>
    <row r="13" spans="2:44">
      <c r="B13" s="15" t="s">
        <v>341</v>
      </c>
      <c r="C13" s="14">
        <v>0.28880074398490602</v>
      </c>
      <c r="D13" s="14">
        <v>0.28231606205573101</v>
      </c>
      <c r="E13" s="14">
        <v>0.29599595285085301</v>
      </c>
      <c r="F13" s="14"/>
      <c r="G13" s="14">
        <v>0.288450621316515</v>
      </c>
      <c r="H13" s="14">
        <v>0.277681897939763</v>
      </c>
      <c r="I13" s="14">
        <v>0.31205322702301602</v>
      </c>
      <c r="J13" s="14">
        <v>0.33199562712599801</v>
      </c>
      <c r="K13" s="14">
        <v>0.27207594747764002</v>
      </c>
      <c r="L13" s="14">
        <v>0.25742895983852498</v>
      </c>
      <c r="M13" s="14"/>
      <c r="N13" s="14">
        <v>0.31003232863199198</v>
      </c>
      <c r="O13" s="14">
        <v>0.29412088624570398</v>
      </c>
      <c r="P13" s="14">
        <v>0.33493506941068801</v>
      </c>
      <c r="Q13" s="14">
        <v>0.22206307581993001</v>
      </c>
      <c r="R13" s="14"/>
      <c r="S13" s="14">
        <v>0.29887911994176303</v>
      </c>
      <c r="T13" s="14">
        <v>0.29409520357075902</v>
      </c>
      <c r="U13" s="14">
        <v>0.31934032244697702</v>
      </c>
      <c r="V13" s="14">
        <v>0.28059860146096999</v>
      </c>
      <c r="W13" s="14">
        <v>0.33575149560275003</v>
      </c>
      <c r="X13" s="14">
        <v>0.34916183042669802</v>
      </c>
      <c r="Y13" s="14">
        <v>0.219270913864205</v>
      </c>
      <c r="Z13" s="14">
        <v>0.24121810122072401</v>
      </c>
      <c r="AA13" s="14">
        <v>0.29262334312319499</v>
      </c>
      <c r="AB13" s="14">
        <v>0.27053477761660799</v>
      </c>
      <c r="AC13" s="14">
        <v>0.246444862536984</v>
      </c>
      <c r="AD13" s="14">
        <v>0.21925324859512099</v>
      </c>
      <c r="AE13" s="14"/>
      <c r="AF13" s="14">
        <v>0.29537319589843097</v>
      </c>
      <c r="AG13" s="14">
        <v>0.27715202657354399</v>
      </c>
      <c r="AH13" s="14">
        <v>0.299545856274475</v>
      </c>
      <c r="AI13" s="14"/>
      <c r="AJ13" s="14">
        <v>0.30737607008406898</v>
      </c>
      <c r="AK13" s="14">
        <v>0.30383634036864399</v>
      </c>
      <c r="AL13" s="14">
        <v>0.32522746945790199</v>
      </c>
      <c r="AM13" s="14"/>
      <c r="AN13" s="14">
        <v>0.252034465122912</v>
      </c>
      <c r="AO13" s="14">
        <v>0.319023427622047</v>
      </c>
      <c r="AP13" s="14">
        <v>0.31433008660146999</v>
      </c>
      <c r="AQ13" s="14">
        <v>0.25767919114383597</v>
      </c>
      <c r="AR13" s="14">
        <v>0.15356857752070799</v>
      </c>
    </row>
    <row r="14" spans="2:44">
      <c r="B14" s="15" t="s">
        <v>342</v>
      </c>
      <c r="C14" s="14">
        <v>0.238750980537525</v>
      </c>
      <c r="D14" s="14">
        <v>0.267891212250505</v>
      </c>
      <c r="E14" s="14">
        <v>0.21239272657436201</v>
      </c>
      <c r="F14" s="14"/>
      <c r="G14" s="14">
        <v>0.21670321265262599</v>
      </c>
      <c r="H14" s="14">
        <v>0.24827112921938099</v>
      </c>
      <c r="I14" s="14">
        <v>0.26259356911345999</v>
      </c>
      <c r="J14" s="14">
        <v>0.24058744937445301</v>
      </c>
      <c r="K14" s="14">
        <v>0.189525914384023</v>
      </c>
      <c r="L14" s="14">
        <v>0.26130756690781398</v>
      </c>
      <c r="M14" s="14"/>
      <c r="N14" s="14">
        <v>0.246628234822171</v>
      </c>
      <c r="O14" s="14">
        <v>0.24737533840982001</v>
      </c>
      <c r="P14" s="14">
        <v>0.223879209496502</v>
      </c>
      <c r="Q14" s="14">
        <v>0.23206526813075201</v>
      </c>
      <c r="R14" s="14"/>
      <c r="S14" s="14">
        <v>0.22418176752344099</v>
      </c>
      <c r="T14" s="14">
        <v>0.216444623789212</v>
      </c>
      <c r="U14" s="14">
        <v>0.172450693194316</v>
      </c>
      <c r="V14" s="14">
        <v>0.21983622421899399</v>
      </c>
      <c r="W14" s="14">
        <v>0.28307074044939801</v>
      </c>
      <c r="X14" s="14">
        <v>0.25844112609405201</v>
      </c>
      <c r="Y14" s="14">
        <v>0.26538572376766301</v>
      </c>
      <c r="Z14" s="14">
        <v>0.26247818374788101</v>
      </c>
      <c r="AA14" s="14">
        <v>0.19293006608385299</v>
      </c>
      <c r="AB14" s="14">
        <v>0.27994799113540197</v>
      </c>
      <c r="AC14" s="14">
        <v>0.32371239928328399</v>
      </c>
      <c r="AD14" s="14">
        <v>0.286328481198309</v>
      </c>
      <c r="AE14" s="14"/>
      <c r="AF14" s="14">
        <v>0.22272418971011701</v>
      </c>
      <c r="AG14" s="14">
        <v>0.26381260132170598</v>
      </c>
      <c r="AH14" s="14">
        <v>0.22874009283654201</v>
      </c>
      <c r="AI14" s="14"/>
      <c r="AJ14" s="14">
        <v>0.25829217681344402</v>
      </c>
      <c r="AK14" s="14">
        <v>0.23127400451889599</v>
      </c>
      <c r="AL14" s="14">
        <v>0.249344708960654</v>
      </c>
      <c r="AM14" s="14"/>
      <c r="AN14" s="14">
        <v>0.22787540955565599</v>
      </c>
      <c r="AO14" s="14">
        <v>0.223260923898151</v>
      </c>
      <c r="AP14" s="14">
        <v>0.24633490898122401</v>
      </c>
      <c r="AQ14" s="14">
        <v>0.26831959099191499</v>
      </c>
      <c r="AR14" s="14">
        <v>0.37194593490900901</v>
      </c>
    </row>
    <row r="15" spans="2:44">
      <c r="B15" s="15" t="s">
        <v>343</v>
      </c>
      <c r="C15" s="14">
        <v>0.171522066404067</v>
      </c>
      <c r="D15" s="14">
        <v>0.16800610290757301</v>
      </c>
      <c r="E15" s="14">
        <v>0.17490759784983001</v>
      </c>
      <c r="F15" s="14"/>
      <c r="G15" s="14">
        <v>0.16444752076980301</v>
      </c>
      <c r="H15" s="14">
        <v>0.18127820790224</v>
      </c>
      <c r="I15" s="14">
        <v>0.17507639392175001</v>
      </c>
      <c r="J15" s="14">
        <v>0.143088116268835</v>
      </c>
      <c r="K15" s="14">
        <v>0.18587853452334999</v>
      </c>
      <c r="L15" s="14">
        <v>0.17677827123515499</v>
      </c>
      <c r="M15" s="14"/>
      <c r="N15" s="14">
        <v>0.15818986844270899</v>
      </c>
      <c r="O15" s="14">
        <v>0.14503715430783301</v>
      </c>
      <c r="P15" s="14">
        <v>0.16228586852724899</v>
      </c>
      <c r="Q15" s="14">
        <v>0.22037649150386401</v>
      </c>
      <c r="R15" s="14"/>
      <c r="S15" s="14">
        <v>0.206574016459489</v>
      </c>
      <c r="T15" s="14">
        <v>0.19416705476590601</v>
      </c>
      <c r="U15" s="14">
        <v>0.16026577700456399</v>
      </c>
      <c r="V15" s="14">
        <v>0.17544667311094</v>
      </c>
      <c r="W15" s="14">
        <v>6.3997583439454594E-2</v>
      </c>
      <c r="X15" s="14">
        <v>0.140045105433284</v>
      </c>
      <c r="Y15" s="14">
        <v>0.201420650233847</v>
      </c>
      <c r="Z15" s="14">
        <v>0.15888886371645999</v>
      </c>
      <c r="AA15" s="14">
        <v>0.15837468621480499</v>
      </c>
      <c r="AB15" s="14">
        <v>0.168549859408336</v>
      </c>
      <c r="AC15" s="14">
        <v>0.197688065512545</v>
      </c>
      <c r="AD15" s="14">
        <v>0.25079576798641001</v>
      </c>
      <c r="AE15" s="14"/>
      <c r="AF15" s="14">
        <v>0.17478371467237599</v>
      </c>
      <c r="AG15" s="14">
        <v>0.17023328548362399</v>
      </c>
      <c r="AH15" s="14">
        <v>0.179039501799172</v>
      </c>
      <c r="AI15" s="14"/>
      <c r="AJ15" s="14">
        <v>0.179251703522015</v>
      </c>
      <c r="AK15" s="14">
        <v>0.20645537606896</v>
      </c>
      <c r="AL15" s="14">
        <v>0.16484466670721401</v>
      </c>
      <c r="AM15" s="14"/>
      <c r="AN15" s="14">
        <v>0.18079733937214201</v>
      </c>
      <c r="AO15" s="14">
        <v>0.15608944789669299</v>
      </c>
      <c r="AP15" s="14">
        <v>0.16487738567388599</v>
      </c>
      <c r="AQ15" s="14">
        <v>0.21854441808837199</v>
      </c>
      <c r="AR15" s="14">
        <v>0.27055852449612999</v>
      </c>
    </row>
    <row r="16" spans="2:44">
      <c r="B16" s="15" t="s">
        <v>103</v>
      </c>
      <c r="C16" s="23">
        <v>2.56120317438072E-2</v>
      </c>
      <c r="D16" s="23">
        <v>2.3852083590879199E-2</v>
      </c>
      <c r="E16" s="23">
        <v>2.6075883305063101E-2</v>
      </c>
      <c r="F16" s="23"/>
      <c r="G16" s="23">
        <v>2.02689466631884E-2</v>
      </c>
      <c r="H16" s="23">
        <v>1.9530537752061601E-2</v>
      </c>
      <c r="I16" s="23">
        <v>1.8616552195131E-2</v>
      </c>
      <c r="J16" s="23">
        <v>3.0129587633532198E-2</v>
      </c>
      <c r="K16" s="23">
        <v>4.4377263305272502E-2</v>
      </c>
      <c r="L16" s="23">
        <v>2.2474298014494101E-2</v>
      </c>
      <c r="M16" s="23"/>
      <c r="N16" s="23">
        <v>1.45657194624241E-2</v>
      </c>
      <c r="O16" s="23">
        <v>1.55165524410867E-2</v>
      </c>
      <c r="P16" s="23">
        <v>2.4946005381740799E-2</v>
      </c>
      <c r="Q16" s="23">
        <v>4.7381362568119902E-2</v>
      </c>
      <c r="R16" s="23"/>
      <c r="S16" s="23">
        <v>1.2101118345070499E-2</v>
      </c>
      <c r="T16" s="23">
        <v>3.4143858661224102E-2</v>
      </c>
      <c r="U16" s="23">
        <v>1.1529484462161999E-2</v>
      </c>
      <c r="V16" s="23">
        <v>1.9455967933053601E-2</v>
      </c>
      <c r="W16" s="23">
        <v>4.7209779954648902E-2</v>
      </c>
      <c r="X16" s="23">
        <v>2.9555290477793799E-2</v>
      </c>
      <c r="Y16" s="23">
        <v>3.67639305684032E-2</v>
      </c>
      <c r="Z16" s="23">
        <v>0</v>
      </c>
      <c r="AA16" s="23">
        <v>3.1967237620327903E-2</v>
      </c>
      <c r="AB16" s="23">
        <v>1.9033127326780201E-2</v>
      </c>
      <c r="AC16" s="23">
        <v>0</v>
      </c>
      <c r="AD16" s="23">
        <v>8.4030195275515904E-2</v>
      </c>
      <c r="AE16" s="23"/>
      <c r="AF16" s="23">
        <v>2.44755719752866E-2</v>
      </c>
      <c r="AG16" s="23">
        <v>2.3782556409622999E-2</v>
      </c>
      <c r="AH16" s="23">
        <v>2.7746138745154698E-2</v>
      </c>
      <c r="AI16" s="23"/>
      <c r="AJ16" s="23">
        <v>8.4911096113170405E-3</v>
      </c>
      <c r="AK16" s="23">
        <v>1.79417095943286E-2</v>
      </c>
      <c r="AL16" s="23">
        <v>0</v>
      </c>
      <c r="AM16" s="23"/>
      <c r="AN16" s="23">
        <v>4.2076039668847098E-2</v>
      </c>
      <c r="AO16" s="23">
        <v>2.8854137722309599E-2</v>
      </c>
      <c r="AP16" s="23">
        <v>9.1047524454840097E-3</v>
      </c>
      <c r="AQ16" s="23">
        <v>1.1999526253191501E-2</v>
      </c>
      <c r="AR16" s="23">
        <v>0</v>
      </c>
    </row>
    <row r="17" spans="2:2">
      <c r="B17" s="16" t="s">
        <v>45</v>
      </c>
    </row>
    <row r="18" spans="2:2">
      <c r="B18" t="s">
        <v>481</v>
      </c>
    </row>
    <row r="19" spans="2:2">
      <c r="B19" t="s">
        <v>482</v>
      </c>
    </row>
    <row r="21" spans="2:2">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B2:AR21"/>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1340</v>
      </c>
      <c r="D7" s="10">
        <v>612</v>
      </c>
      <c r="E7" s="10">
        <v>722</v>
      </c>
      <c r="F7" s="10"/>
      <c r="G7" s="10">
        <v>162</v>
      </c>
      <c r="H7" s="10">
        <v>225</v>
      </c>
      <c r="I7" s="10">
        <v>196</v>
      </c>
      <c r="J7" s="10">
        <v>224</v>
      </c>
      <c r="K7" s="10">
        <v>245</v>
      </c>
      <c r="L7" s="10">
        <v>288</v>
      </c>
      <c r="M7" s="10"/>
      <c r="N7" s="10">
        <v>329</v>
      </c>
      <c r="O7" s="10">
        <v>367</v>
      </c>
      <c r="P7" s="10">
        <v>273</v>
      </c>
      <c r="Q7" s="10">
        <v>366</v>
      </c>
      <c r="R7" s="10"/>
      <c r="S7" s="10">
        <v>147</v>
      </c>
      <c r="T7" s="10">
        <v>182</v>
      </c>
      <c r="U7" s="10">
        <v>112</v>
      </c>
      <c r="V7" s="10">
        <v>115</v>
      </c>
      <c r="W7" s="10">
        <v>100</v>
      </c>
      <c r="X7" s="10">
        <v>126</v>
      </c>
      <c r="Y7" s="10">
        <v>107</v>
      </c>
      <c r="Z7" s="10">
        <v>55</v>
      </c>
      <c r="AA7" s="10">
        <v>167</v>
      </c>
      <c r="AB7" s="10">
        <v>130</v>
      </c>
      <c r="AC7" s="10">
        <v>64</v>
      </c>
      <c r="AD7" s="10">
        <v>35</v>
      </c>
      <c r="AE7" s="10"/>
      <c r="AF7" s="10">
        <v>494</v>
      </c>
      <c r="AG7" s="10">
        <v>544</v>
      </c>
      <c r="AH7" s="10">
        <v>191</v>
      </c>
      <c r="AI7" s="10"/>
      <c r="AJ7" s="10">
        <v>288</v>
      </c>
      <c r="AK7" s="10">
        <v>503</v>
      </c>
      <c r="AL7" s="10">
        <v>82</v>
      </c>
      <c r="AM7" s="10"/>
      <c r="AN7" s="10">
        <v>327</v>
      </c>
      <c r="AO7" s="10">
        <v>324</v>
      </c>
      <c r="AP7" s="10">
        <v>326</v>
      </c>
      <c r="AQ7" s="10">
        <v>146</v>
      </c>
      <c r="AR7" s="10">
        <v>17</v>
      </c>
    </row>
    <row r="8" spans="2:44" ht="30" customHeight="1">
      <c r="B8" s="11" t="s">
        <v>96</v>
      </c>
      <c r="C8" s="11">
        <v>1338</v>
      </c>
      <c r="D8" s="11">
        <v>641</v>
      </c>
      <c r="E8" s="11">
        <v>691</v>
      </c>
      <c r="F8" s="11"/>
      <c r="G8" s="11">
        <v>181</v>
      </c>
      <c r="H8" s="11">
        <v>240</v>
      </c>
      <c r="I8" s="11">
        <v>223</v>
      </c>
      <c r="J8" s="11">
        <v>219</v>
      </c>
      <c r="K8" s="11">
        <v>205</v>
      </c>
      <c r="L8" s="11">
        <v>270</v>
      </c>
      <c r="M8" s="11"/>
      <c r="N8" s="11">
        <v>351</v>
      </c>
      <c r="O8" s="11">
        <v>349</v>
      </c>
      <c r="P8" s="11">
        <v>280</v>
      </c>
      <c r="Q8" s="11">
        <v>354</v>
      </c>
      <c r="R8" s="11"/>
      <c r="S8" s="11">
        <v>166</v>
      </c>
      <c r="T8" s="11">
        <v>172</v>
      </c>
      <c r="U8" s="11">
        <v>110</v>
      </c>
      <c r="V8" s="11">
        <v>125</v>
      </c>
      <c r="W8" s="11">
        <v>90</v>
      </c>
      <c r="X8" s="11">
        <v>125</v>
      </c>
      <c r="Y8" s="11">
        <v>101</v>
      </c>
      <c r="Z8" s="11">
        <v>51</v>
      </c>
      <c r="AA8" s="11">
        <v>158</v>
      </c>
      <c r="AB8" s="11">
        <v>136</v>
      </c>
      <c r="AC8" s="11">
        <v>63</v>
      </c>
      <c r="AD8" s="11">
        <v>40</v>
      </c>
      <c r="AE8" s="11"/>
      <c r="AF8" s="11">
        <v>471</v>
      </c>
      <c r="AG8" s="11">
        <v>544</v>
      </c>
      <c r="AH8" s="11">
        <v>202</v>
      </c>
      <c r="AI8" s="11"/>
      <c r="AJ8" s="11">
        <v>283</v>
      </c>
      <c r="AK8" s="11">
        <v>508</v>
      </c>
      <c r="AL8" s="11">
        <v>81</v>
      </c>
      <c r="AM8" s="11"/>
      <c r="AN8" s="11">
        <v>318</v>
      </c>
      <c r="AO8" s="11">
        <v>330</v>
      </c>
      <c r="AP8" s="11">
        <v>331</v>
      </c>
      <c r="AQ8" s="11">
        <v>151</v>
      </c>
      <c r="AR8" s="11">
        <v>18</v>
      </c>
    </row>
    <row r="9" spans="2:44">
      <c r="B9" s="15" t="s">
        <v>339</v>
      </c>
      <c r="C9" s="14">
        <v>2.0566152559566699E-2</v>
      </c>
      <c r="D9" s="14">
        <v>2.82641416818891E-2</v>
      </c>
      <c r="E9" s="14">
        <v>1.35952345360451E-2</v>
      </c>
      <c r="F9" s="14"/>
      <c r="G9" s="14">
        <v>2.46841414649836E-2</v>
      </c>
      <c r="H9" s="14">
        <v>8.5536557254454592E-3</v>
      </c>
      <c r="I9" s="14">
        <v>2.3096272830653099E-2</v>
      </c>
      <c r="J9" s="14">
        <v>5.0072334103333904E-3</v>
      </c>
      <c r="K9" s="14">
        <v>3.8946472019593698E-2</v>
      </c>
      <c r="L9" s="14">
        <v>2.5004273393050402E-2</v>
      </c>
      <c r="M9" s="14"/>
      <c r="N9" s="14">
        <v>1.8281772216937098E-2</v>
      </c>
      <c r="O9" s="14">
        <v>1.20416168263904E-2</v>
      </c>
      <c r="P9" s="14">
        <v>2.38550763966883E-2</v>
      </c>
      <c r="Q9" s="14">
        <v>2.5999986578823301E-2</v>
      </c>
      <c r="R9" s="14"/>
      <c r="S9" s="14">
        <v>1.6375621131787099E-2</v>
      </c>
      <c r="T9" s="14">
        <v>1.3856273777038E-2</v>
      </c>
      <c r="U9" s="14">
        <v>3.0999454710013901E-2</v>
      </c>
      <c r="V9" s="14">
        <v>9.3555306021292292E-3</v>
      </c>
      <c r="W9" s="14">
        <v>0</v>
      </c>
      <c r="X9" s="14">
        <v>2.91701147903617E-2</v>
      </c>
      <c r="Y9" s="14">
        <v>3.8019265300352302E-2</v>
      </c>
      <c r="Z9" s="14">
        <v>1.55973140858944E-2</v>
      </c>
      <c r="AA9" s="14">
        <v>3.0157998216883E-2</v>
      </c>
      <c r="AB9" s="14">
        <v>2.8460654042841399E-2</v>
      </c>
      <c r="AC9" s="14">
        <v>1.42420429229823E-2</v>
      </c>
      <c r="AD9" s="14">
        <v>0</v>
      </c>
      <c r="AE9" s="14"/>
      <c r="AF9" s="14">
        <v>2.0407060142054401E-2</v>
      </c>
      <c r="AG9" s="14">
        <v>2.0393941901974501E-2</v>
      </c>
      <c r="AH9" s="14">
        <v>2.27661277630897E-2</v>
      </c>
      <c r="AI9" s="14"/>
      <c r="AJ9" s="14">
        <v>2.4062343604511201E-2</v>
      </c>
      <c r="AK9" s="14">
        <v>2.1334120812050002E-2</v>
      </c>
      <c r="AL9" s="14">
        <v>0</v>
      </c>
      <c r="AM9" s="14"/>
      <c r="AN9" s="14">
        <v>2.5102484893671902E-2</v>
      </c>
      <c r="AO9" s="14">
        <v>2.42886432953721E-2</v>
      </c>
      <c r="AP9" s="14">
        <v>5.8863767272880297E-3</v>
      </c>
      <c r="AQ9" s="14">
        <v>5.3133590223063597E-2</v>
      </c>
      <c r="AR9" s="14">
        <v>3.6569436255997498E-2</v>
      </c>
    </row>
    <row r="10" spans="2:44">
      <c r="B10" s="15" t="s">
        <v>111</v>
      </c>
      <c r="C10" s="14">
        <v>4.2483938929559498E-2</v>
      </c>
      <c r="D10" s="14">
        <v>5.0556415941148403E-2</v>
      </c>
      <c r="E10" s="14">
        <v>3.3686579662623603E-2</v>
      </c>
      <c r="F10" s="14"/>
      <c r="G10" s="14">
        <v>5.4351745909177102E-2</v>
      </c>
      <c r="H10" s="14">
        <v>2.4244118352629501E-2</v>
      </c>
      <c r="I10" s="14">
        <v>7.0225707280360206E-2</v>
      </c>
      <c r="J10" s="14">
        <v>2.7850026074135399E-2</v>
      </c>
      <c r="K10" s="14">
        <v>3.22955342912431E-2</v>
      </c>
      <c r="L10" s="14">
        <v>4.7354769053354097E-2</v>
      </c>
      <c r="M10" s="14"/>
      <c r="N10" s="14">
        <v>5.62980423998947E-2</v>
      </c>
      <c r="O10" s="14">
        <v>2.9685794737346699E-2</v>
      </c>
      <c r="P10" s="14">
        <v>4.0448971952534399E-2</v>
      </c>
      <c r="Q10" s="14">
        <v>4.3560070405988999E-2</v>
      </c>
      <c r="R10" s="14"/>
      <c r="S10" s="14">
        <v>5.2454832552615703E-2</v>
      </c>
      <c r="T10" s="14">
        <v>3.1816316637880197E-2</v>
      </c>
      <c r="U10" s="14">
        <v>5.8079236893991401E-2</v>
      </c>
      <c r="V10" s="14">
        <v>7.7382943725899603E-3</v>
      </c>
      <c r="W10" s="14">
        <v>4.1285742403139397E-2</v>
      </c>
      <c r="X10" s="14">
        <v>4.6384002552746002E-2</v>
      </c>
      <c r="Y10" s="14">
        <v>4.9450344000928903E-2</v>
      </c>
      <c r="Z10" s="14">
        <v>1.9474721975921701E-2</v>
      </c>
      <c r="AA10" s="14">
        <v>8.2386243023139905E-2</v>
      </c>
      <c r="AB10" s="14">
        <v>4.37882016325414E-2</v>
      </c>
      <c r="AC10" s="14">
        <v>1.2229903468966101E-2</v>
      </c>
      <c r="AD10" s="14">
        <v>0</v>
      </c>
      <c r="AE10" s="14"/>
      <c r="AF10" s="14">
        <v>4.4183029628993502E-2</v>
      </c>
      <c r="AG10" s="14">
        <v>4.4596639400432202E-2</v>
      </c>
      <c r="AH10" s="14">
        <v>3.6226673711964398E-2</v>
      </c>
      <c r="AI10" s="14"/>
      <c r="AJ10" s="14">
        <v>5.93632655583336E-2</v>
      </c>
      <c r="AK10" s="14">
        <v>4.2237906069830702E-2</v>
      </c>
      <c r="AL10" s="14">
        <v>4.0285796892069098E-2</v>
      </c>
      <c r="AM10" s="14"/>
      <c r="AN10" s="14">
        <v>3.2747370501266998E-2</v>
      </c>
      <c r="AO10" s="14">
        <v>4.5451326016893202E-2</v>
      </c>
      <c r="AP10" s="14">
        <v>5.5700488046987899E-2</v>
      </c>
      <c r="AQ10" s="14">
        <v>3.1092529191060699E-2</v>
      </c>
      <c r="AR10" s="14">
        <v>8.0123815030723897E-2</v>
      </c>
    </row>
    <row r="11" spans="2:44">
      <c r="B11" s="15" t="s">
        <v>112</v>
      </c>
      <c r="C11" s="14">
        <v>9.3720054378560805E-2</v>
      </c>
      <c r="D11" s="14">
        <v>0.10151242611938099</v>
      </c>
      <c r="E11" s="14">
        <v>8.5768490077958101E-2</v>
      </c>
      <c r="F11" s="14"/>
      <c r="G11" s="14">
        <v>8.9382448718775098E-2</v>
      </c>
      <c r="H11" s="14">
        <v>0.110143236246087</v>
      </c>
      <c r="I11" s="14">
        <v>9.95355354722295E-2</v>
      </c>
      <c r="J11" s="14">
        <v>9.6512687746353201E-2</v>
      </c>
      <c r="K11" s="14">
        <v>7.0890772094173396E-2</v>
      </c>
      <c r="L11" s="14">
        <v>9.2324252017925504E-2</v>
      </c>
      <c r="M11" s="14"/>
      <c r="N11" s="14">
        <v>9.1324951525753303E-2</v>
      </c>
      <c r="O11" s="14">
        <v>8.8054805206671694E-2</v>
      </c>
      <c r="P11" s="14">
        <v>8.6107830133834204E-2</v>
      </c>
      <c r="Q11" s="14">
        <v>0.108911877965856</v>
      </c>
      <c r="R11" s="14"/>
      <c r="S11" s="14">
        <v>8.4860940478512101E-2</v>
      </c>
      <c r="T11" s="14">
        <v>8.4156135162932494E-2</v>
      </c>
      <c r="U11" s="14">
        <v>8.9581214908673906E-2</v>
      </c>
      <c r="V11" s="14">
        <v>0.10451489308214</v>
      </c>
      <c r="W11" s="14">
        <v>9.4893955038627603E-2</v>
      </c>
      <c r="X11" s="14">
        <v>6.9317873931541901E-2</v>
      </c>
      <c r="Y11" s="14">
        <v>0.12400189526447999</v>
      </c>
      <c r="Z11" s="14">
        <v>0.17875576396666401</v>
      </c>
      <c r="AA11" s="14">
        <v>0.12351551674042301</v>
      </c>
      <c r="AB11" s="14">
        <v>5.5945507900772601E-2</v>
      </c>
      <c r="AC11" s="14">
        <v>0.107619520895042</v>
      </c>
      <c r="AD11" s="14">
        <v>2.77120031629456E-2</v>
      </c>
      <c r="AE11" s="14"/>
      <c r="AF11" s="14">
        <v>0.106683361967036</v>
      </c>
      <c r="AG11" s="14">
        <v>8.1929123674331097E-2</v>
      </c>
      <c r="AH11" s="14">
        <v>0.107420688618587</v>
      </c>
      <c r="AI11" s="14"/>
      <c r="AJ11" s="14">
        <v>9.3404775601766202E-2</v>
      </c>
      <c r="AK11" s="14">
        <v>8.3032279374579299E-2</v>
      </c>
      <c r="AL11" s="14">
        <v>0.144294158913535</v>
      </c>
      <c r="AM11" s="14"/>
      <c r="AN11" s="14">
        <v>7.3596138263487598E-2</v>
      </c>
      <c r="AO11" s="14">
        <v>9.0737244380021398E-2</v>
      </c>
      <c r="AP11" s="14">
        <v>0.104318408294455</v>
      </c>
      <c r="AQ11" s="14">
        <v>8.3859464429482194E-2</v>
      </c>
      <c r="AR11" s="14">
        <v>5.71323641260039E-2</v>
      </c>
    </row>
    <row r="12" spans="2:44">
      <c r="B12" s="15" t="s">
        <v>340</v>
      </c>
      <c r="C12" s="14">
        <v>0.20037888116205699</v>
      </c>
      <c r="D12" s="14">
        <v>0.18289750677387701</v>
      </c>
      <c r="E12" s="14">
        <v>0.215672421389623</v>
      </c>
      <c r="F12" s="14"/>
      <c r="G12" s="14">
        <v>0.21402308726758501</v>
      </c>
      <c r="H12" s="14">
        <v>0.206415603440328</v>
      </c>
      <c r="I12" s="14">
        <v>0.14509059384953699</v>
      </c>
      <c r="J12" s="14">
        <v>0.20705156726142501</v>
      </c>
      <c r="K12" s="14">
        <v>0.247287649045842</v>
      </c>
      <c r="L12" s="14">
        <v>0.190527341219493</v>
      </c>
      <c r="M12" s="14"/>
      <c r="N12" s="14">
        <v>0.213879314619949</v>
      </c>
      <c r="O12" s="14">
        <v>0.20266214021013701</v>
      </c>
      <c r="P12" s="14">
        <v>0.19166815689090599</v>
      </c>
      <c r="Q12" s="14">
        <v>0.18948982719948901</v>
      </c>
      <c r="R12" s="14"/>
      <c r="S12" s="14">
        <v>0.18630580124632601</v>
      </c>
      <c r="T12" s="14">
        <v>0.14772561190769101</v>
      </c>
      <c r="U12" s="14">
        <v>0.23396747816173499</v>
      </c>
      <c r="V12" s="14">
        <v>0.26008072860374498</v>
      </c>
      <c r="W12" s="14">
        <v>0.225055576242049</v>
      </c>
      <c r="X12" s="14">
        <v>0.23675455369005599</v>
      </c>
      <c r="Y12" s="14">
        <v>0.193576037379353</v>
      </c>
      <c r="Z12" s="14">
        <v>0.25011610638950499</v>
      </c>
      <c r="AA12" s="14">
        <v>0.15131944463878599</v>
      </c>
      <c r="AB12" s="14">
        <v>0.269838802370507</v>
      </c>
      <c r="AC12" s="14">
        <v>0.10762316218942999</v>
      </c>
      <c r="AD12" s="14">
        <v>9.1838650776860403E-2</v>
      </c>
      <c r="AE12" s="14"/>
      <c r="AF12" s="14">
        <v>0.216847412064816</v>
      </c>
      <c r="AG12" s="14">
        <v>0.190213079591357</v>
      </c>
      <c r="AH12" s="14">
        <v>0.177320695385701</v>
      </c>
      <c r="AI12" s="14"/>
      <c r="AJ12" s="14">
        <v>0.21865154187778801</v>
      </c>
      <c r="AK12" s="14">
        <v>0.18812201782482199</v>
      </c>
      <c r="AL12" s="14">
        <v>0.22627422551490001</v>
      </c>
      <c r="AM12" s="14"/>
      <c r="AN12" s="14">
        <v>0.18735771224643499</v>
      </c>
      <c r="AO12" s="14">
        <v>0.21629963813869499</v>
      </c>
      <c r="AP12" s="14">
        <v>0.211598590653407</v>
      </c>
      <c r="AQ12" s="14">
        <v>0.20562634720723999</v>
      </c>
      <c r="AR12" s="14">
        <v>0.24877112295808301</v>
      </c>
    </row>
    <row r="13" spans="2:44">
      <c r="B13" s="15" t="s">
        <v>341</v>
      </c>
      <c r="C13" s="14">
        <v>0.25478372023905399</v>
      </c>
      <c r="D13" s="14">
        <v>0.27618884527311999</v>
      </c>
      <c r="E13" s="14">
        <v>0.23709777113269501</v>
      </c>
      <c r="F13" s="14"/>
      <c r="G13" s="14">
        <v>0.25506484501858501</v>
      </c>
      <c r="H13" s="14">
        <v>0.24575573100878001</v>
      </c>
      <c r="I13" s="14">
        <v>0.28040728303206702</v>
      </c>
      <c r="J13" s="14">
        <v>0.25532430210025597</v>
      </c>
      <c r="K13" s="14">
        <v>0.22053366085110199</v>
      </c>
      <c r="L13" s="14">
        <v>0.26700914784370999</v>
      </c>
      <c r="M13" s="14"/>
      <c r="N13" s="14">
        <v>0.24517382769197599</v>
      </c>
      <c r="O13" s="14">
        <v>0.26065124560384101</v>
      </c>
      <c r="P13" s="14">
        <v>0.25374761656926398</v>
      </c>
      <c r="Q13" s="14">
        <v>0.26004227428270799</v>
      </c>
      <c r="R13" s="14"/>
      <c r="S13" s="14">
        <v>0.260733350824709</v>
      </c>
      <c r="T13" s="14">
        <v>0.24881541995096601</v>
      </c>
      <c r="U13" s="14">
        <v>0.265866598162257</v>
      </c>
      <c r="V13" s="14">
        <v>0.28577981540949499</v>
      </c>
      <c r="W13" s="14">
        <v>0.25397866870008101</v>
      </c>
      <c r="X13" s="14">
        <v>0.25758601424227801</v>
      </c>
      <c r="Y13" s="14">
        <v>0.244105773392013</v>
      </c>
      <c r="Z13" s="14">
        <v>0.200181518771717</v>
      </c>
      <c r="AA13" s="14">
        <v>0.23788027695514499</v>
      </c>
      <c r="AB13" s="14">
        <v>0.23248761028652401</v>
      </c>
      <c r="AC13" s="14">
        <v>0.25867965862015202</v>
      </c>
      <c r="AD13" s="14">
        <v>0.35438993374134098</v>
      </c>
      <c r="AE13" s="14"/>
      <c r="AF13" s="14">
        <v>0.24196524166487199</v>
      </c>
      <c r="AG13" s="14">
        <v>0.26984969832169697</v>
      </c>
      <c r="AH13" s="14">
        <v>0.24599722014589101</v>
      </c>
      <c r="AI13" s="14"/>
      <c r="AJ13" s="14">
        <v>0.29114248277796301</v>
      </c>
      <c r="AK13" s="14">
        <v>0.23811179397237101</v>
      </c>
      <c r="AL13" s="14">
        <v>0.26974627872114398</v>
      </c>
      <c r="AM13" s="14"/>
      <c r="AN13" s="14">
        <v>0.258182132589513</v>
      </c>
      <c r="AO13" s="14">
        <v>0.26094155552847498</v>
      </c>
      <c r="AP13" s="14">
        <v>0.22543061635266201</v>
      </c>
      <c r="AQ13" s="14">
        <v>0.23626083769460601</v>
      </c>
      <c r="AR13" s="14">
        <v>0.21521100855491401</v>
      </c>
    </row>
    <row r="14" spans="2:44">
      <c r="B14" s="15" t="s">
        <v>342</v>
      </c>
      <c r="C14" s="14">
        <v>0.176969018687191</v>
      </c>
      <c r="D14" s="14">
        <v>0.17484544620400999</v>
      </c>
      <c r="E14" s="14">
        <v>0.17910850567728001</v>
      </c>
      <c r="F14" s="14"/>
      <c r="G14" s="14">
        <v>0.21297646434425499</v>
      </c>
      <c r="H14" s="14">
        <v>0.158206725757049</v>
      </c>
      <c r="I14" s="14">
        <v>0.19794516203936899</v>
      </c>
      <c r="J14" s="14">
        <v>0.19111865728972299</v>
      </c>
      <c r="K14" s="14">
        <v>0.16733849692421399</v>
      </c>
      <c r="L14" s="14">
        <v>0.147957654594813</v>
      </c>
      <c r="M14" s="14"/>
      <c r="N14" s="14">
        <v>0.170378611672204</v>
      </c>
      <c r="O14" s="14">
        <v>0.21804599761843299</v>
      </c>
      <c r="P14" s="14">
        <v>0.16466785224314001</v>
      </c>
      <c r="Q14" s="14">
        <v>0.152425117933214</v>
      </c>
      <c r="R14" s="14"/>
      <c r="S14" s="14">
        <v>0.17983445256917999</v>
      </c>
      <c r="T14" s="14">
        <v>0.22486218100053801</v>
      </c>
      <c r="U14" s="14">
        <v>0.152447924188054</v>
      </c>
      <c r="V14" s="14">
        <v>0.113887764571989</v>
      </c>
      <c r="W14" s="14">
        <v>0.191467857420173</v>
      </c>
      <c r="X14" s="14">
        <v>0.21264028574934801</v>
      </c>
      <c r="Y14" s="14">
        <v>0.18769658293788699</v>
      </c>
      <c r="Z14" s="14">
        <v>0.175642973176587</v>
      </c>
      <c r="AA14" s="14">
        <v>0.156989281597124</v>
      </c>
      <c r="AB14" s="14">
        <v>0.123940159633564</v>
      </c>
      <c r="AC14" s="14">
        <v>0.26993103034092297</v>
      </c>
      <c r="AD14" s="14">
        <v>0.16894784444212399</v>
      </c>
      <c r="AE14" s="14"/>
      <c r="AF14" s="14">
        <v>0.159706196768992</v>
      </c>
      <c r="AG14" s="14">
        <v>0.16826260712284699</v>
      </c>
      <c r="AH14" s="14">
        <v>0.19294619762307899</v>
      </c>
      <c r="AI14" s="14"/>
      <c r="AJ14" s="14">
        <v>0.148827426687765</v>
      </c>
      <c r="AK14" s="14">
        <v>0.18028438096569499</v>
      </c>
      <c r="AL14" s="14">
        <v>0.20229037955205001</v>
      </c>
      <c r="AM14" s="14"/>
      <c r="AN14" s="14">
        <v>0.13221312021576201</v>
      </c>
      <c r="AO14" s="14">
        <v>0.220064314427554</v>
      </c>
      <c r="AP14" s="14">
        <v>0.19251216853751499</v>
      </c>
      <c r="AQ14" s="14">
        <v>0.153083504960905</v>
      </c>
      <c r="AR14" s="14">
        <v>0.127180437979276</v>
      </c>
    </row>
    <row r="15" spans="2:44">
      <c r="B15" s="15" t="s">
        <v>343</v>
      </c>
      <c r="C15" s="14">
        <v>0.17102042305574899</v>
      </c>
      <c r="D15" s="14">
        <v>0.15618362977701999</v>
      </c>
      <c r="E15" s="14">
        <v>0.186265568181464</v>
      </c>
      <c r="F15" s="14"/>
      <c r="G15" s="14">
        <v>0.12793472393756</v>
      </c>
      <c r="H15" s="14">
        <v>0.20671390053111899</v>
      </c>
      <c r="I15" s="14">
        <v>0.13685232761434199</v>
      </c>
      <c r="J15" s="14">
        <v>0.160380864076931</v>
      </c>
      <c r="K15" s="14">
        <v>0.18044854828032</v>
      </c>
      <c r="L15" s="14">
        <v>0.19797180239224499</v>
      </c>
      <c r="M15" s="14"/>
      <c r="N15" s="14">
        <v>0.18990953936648999</v>
      </c>
      <c r="O15" s="14">
        <v>0.14121106379971399</v>
      </c>
      <c r="P15" s="14">
        <v>0.19345580998972001</v>
      </c>
      <c r="Q15" s="14">
        <v>0.16606790697646001</v>
      </c>
      <c r="R15" s="14"/>
      <c r="S15" s="14">
        <v>0.18539851878938099</v>
      </c>
      <c r="T15" s="14">
        <v>0.20894575408035199</v>
      </c>
      <c r="U15" s="14">
        <v>0.13348660434073401</v>
      </c>
      <c r="V15" s="14">
        <v>0.18211832318103299</v>
      </c>
      <c r="W15" s="14">
        <v>0.13569477280971601</v>
      </c>
      <c r="X15" s="14">
        <v>0.100705726616621</v>
      </c>
      <c r="Y15" s="14">
        <v>0.146885052084964</v>
      </c>
      <c r="Z15" s="14">
        <v>0.141096128088462</v>
      </c>
      <c r="AA15" s="14">
        <v>0.17267624830473</v>
      </c>
      <c r="AB15" s="14">
        <v>0.19229475467482901</v>
      </c>
      <c r="AC15" s="14">
        <v>0.22967468156250501</v>
      </c>
      <c r="AD15" s="14">
        <v>0.24510692977869999</v>
      </c>
      <c r="AE15" s="14"/>
      <c r="AF15" s="14">
        <v>0.16733673930392301</v>
      </c>
      <c r="AG15" s="14">
        <v>0.189159424678013</v>
      </c>
      <c r="AH15" s="14">
        <v>0.18006735650883901</v>
      </c>
      <c r="AI15" s="14"/>
      <c r="AJ15" s="14">
        <v>0.13619483375750899</v>
      </c>
      <c r="AK15" s="14">
        <v>0.21056262165255099</v>
      </c>
      <c r="AL15" s="14">
        <v>0.117109160406302</v>
      </c>
      <c r="AM15" s="14"/>
      <c r="AN15" s="14">
        <v>0.22355453518253501</v>
      </c>
      <c r="AO15" s="14">
        <v>9.3473424000258806E-2</v>
      </c>
      <c r="AP15" s="14">
        <v>0.17795559524631599</v>
      </c>
      <c r="AQ15" s="14">
        <v>0.22501637146909501</v>
      </c>
      <c r="AR15" s="14">
        <v>0.23501181509500099</v>
      </c>
    </row>
    <row r="16" spans="2:44">
      <c r="B16" s="15" t="s">
        <v>103</v>
      </c>
      <c r="C16" s="23">
        <v>4.0077810988262602E-2</v>
      </c>
      <c r="D16" s="23">
        <v>2.9551588229555802E-2</v>
      </c>
      <c r="E16" s="23">
        <v>4.8805429342311399E-2</v>
      </c>
      <c r="F16" s="23"/>
      <c r="G16" s="23">
        <v>2.15825433390784E-2</v>
      </c>
      <c r="H16" s="23">
        <v>3.9967028938563298E-2</v>
      </c>
      <c r="I16" s="23">
        <v>4.6847117881442003E-2</v>
      </c>
      <c r="J16" s="23">
        <v>5.6754662040842598E-2</v>
      </c>
      <c r="K16" s="23">
        <v>4.2258866493512702E-2</v>
      </c>
      <c r="L16" s="23">
        <v>3.1850759485409198E-2</v>
      </c>
      <c r="M16" s="23"/>
      <c r="N16" s="23">
        <v>1.47539405067959E-2</v>
      </c>
      <c r="O16" s="23">
        <v>4.7647335997465803E-2</v>
      </c>
      <c r="P16" s="23">
        <v>4.6048685823913298E-2</v>
      </c>
      <c r="Q16" s="23">
        <v>5.3502938657460301E-2</v>
      </c>
      <c r="R16" s="23"/>
      <c r="S16" s="23">
        <v>3.4036482407489403E-2</v>
      </c>
      <c r="T16" s="23">
        <v>3.9822307482601703E-2</v>
      </c>
      <c r="U16" s="23">
        <v>3.5571488634540203E-2</v>
      </c>
      <c r="V16" s="23">
        <v>3.6524650176878802E-2</v>
      </c>
      <c r="W16" s="23">
        <v>5.7623427386213802E-2</v>
      </c>
      <c r="X16" s="23">
        <v>4.74414284270471E-2</v>
      </c>
      <c r="Y16" s="23">
        <v>1.6265049640021401E-2</v>
      </c>
      <c r="Z16" s="23">
        <v>1.91354735452492E-2</v>
      </c>
      <c r="AA16" s="23">
        <v>4.5074990523769197E-2</v>
      </c>
      <c r="AB16" s="23">
        <v>5.3244309458420402E-2</v>
      </c>
      <c r="AC16" s="23">
        <v>0</v>
      </c>
      <c r="AD16" s="23">
        <v>0.11200463809802901</v>
      </c>
      <c r="AE16" s="23"/>
      <c r="AF16" s="23">
        <v>4.2870958459313602E-2</v>
      </c>
      <c r="AG16" s="23">
        <v>3.5595485309347703E-2</v>
      </c>
      <c r="AH16" s="23">
        <v>3.7255040242849098E-2</v>
      </c>
      <c r="AI16" s="23"/>
      <c r="AJ16" s="23">
        <v>2.8353330134364599E-2</v>
      </c>
      <c r="AK16" s="23">
        <v>3.6314879328100701E-2</v>
      </c>
      <c r="AL16" s="23">
        <v>0</v>
      </c>
      <c r="AM16" s="23"/>
      <c r="AN16" s="23">
        <v>6.7246506107328102E-2</v>
      </c>
      <c r="AO16" s="23">
        <v>4.87438542127306E-2</v>
      </c>
      <c r="AP16" s="23">
        <v>2.6597756141369101E-2</v>
      </c>
      <c r="AQ16" s="23">
        <v>1.19273548245482E-2</v>
      </c>
      <c r="AR16" s="23">
        <v>0</v>
      </c>
    </row>
    <row r="17" spans="2:2">
      <c r="B17" s="16" t="s">
        <v>45</v>
      </c>
    </row>
    <row r="18" spans="2:2">
      <c r="B18" t="s">
        <v>481</v>
      </c>
    </row>
    <row r="19" spans="2:2">
      <c r="B19" t="s">
        <v>482</v>
      </c>
    </row>
    <row r="21" spans="2:2">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537</v>
      </c>
      <c r="D7" s="10">
        <v>250</v>
      </c>
      <c r="E7" s="10">
        <v>285</v>
      </c>
      <c r="F7" s="10"/>
      <c r="G7" s="10">
        <v>65</v>
      </c>
      <c r="H7" s="10">
        <v>81</v>
      </c>
      <c r="I7" s="10">
        <v>77</v>
      </c>
      <c r="J7" s="10">
        <v>89</v>
      </c>
      <c r="K7" s="10">
        <v>103</v>
      </c>
      <c r="L7" s="10">
        <v>122</v>
      </c>
      <c r="M7" s="10"/>
      <c r="N7" s="10">
        <v>138</v>
      </c>
      <c r="O7" s="10">
        <v>145</v>
      </c>
      <c r="P7" s="10">
        <v>104</v>
      </c>
      <c r="Q7" s="10">
        <v>149</v>
      </c>
      <c r="R7" s="10"/>
      <c r="S7" s="10">
        <v>48</v>
      </c>
      <c r="T7" s="10">
        <v>78</v>
      </c>
      <c r="U7" s="10">
        <v>39</v>
      </c>
      <c r="V7" s="10">
        <v>48</v>
      </c>
      <c r="W7" s="10">
        <v>39</v>
      </c>
      <c r="X7" s="10">
        <v>59</v>
      </c>
      <c r="Y7" s="10">
        <v>44</v>
      </c>
      <c r="Z7" s="10">
        <v>26</v>
      </c>
      <c r="AA7" s="10">
        <v>63</v>
      </c>
      <c r="AB7" s="10">
        <v>51</v>
      </c>
      <c r="AC7" s="10">
        <v>25</v>
      </c>
      <c r="AD7" s="10">
        <v>17</v>
      </c>
      <c r="AE7" s="10"/>
      <c r="AF7" s="10">
        <v>208</v>
      </c>
      <c r="AG7" s="10">
        <v>203</v>
      </c>
      <c r="AH7" s="10">
        <v>80</v>
      </c>
      <c r="AI7" s="10"/>
      <c r="AJ7" s="10">
        <v>119</v>
      </c>
      <c r="AK7" s="10">
        <v>202</v>
      </c>
      <c r="AL7" s="10">
        <v>32</v>
      </c>
      <c r="AM7" s="10"/>
      <c r="AN7" s="10">
        <v>129</v>
      </c>
      <c r="AO7" s="10">
        <v>128</v>
      </c>
      <c r="AP7" s="10">
        <v>141</v>
      </c>
      <c r="AQ7" s="10">
        <v>54</v>
      </c>
      <c r="AR7" s="10">
        <v>7</v>
      </c>
    </row>
    <row r="8" spans="2:44" ht="30" customHeight="1">
      <c r="B8" s="11" t="s">
        <v>96</v>
      </c>
      <c r="C8" s="11">
        <v>537</v>
      </c>
      <c r="D8" s="11">
        <v>263</v>
      </c>
      <c r="E8" s="11">
        <v>271</v>
      </c>
      <c r="F8" s="11"/>
      <c r="G8" s="11">
        <v>73</v>
      </c>
      <c r="H8" s="11">
        <v>85</v>
      </c>
      <c r="I8" s="11">
        <v>88</v>
      </c>
      <c r="J8" s="11">
        <v>87</v>
      </c>
      <c r="K8" s="11">
        <v>87</v>
      </c>
      <c r="L8" s="11">
        <v>116</v>
      </c>
      <c r="M8" s="11"/>
      <c r="N8" s="11">
        <v>145</v>
      </c>
      <c r="O8" s="11">
        <v>138</v>
      </c>
      <c r="P8" s="11">
        <v>106</v>
      </c>
      <c r="Q8" s="11">
        <v>146</v>
      </c>
      <c r="R8" s="11"/>
      <c r="S8" s="11">
        <v>56</v>
      </c>
      <c r="T8" s="11">
        <v>73</v>
      </c>
      <c r="U8" s="11">
        <v>39</v>
      </c>
      <c r="V8" s="11">
        <v>53</v>
      </c>
      <c r="W8" s="11">
        <v>35</v>
      </c>
      <c r="X8" s="11">
        <v>58</v>
      </c>
      <c r="Y8" s="11">
        <v>43</v>
      </c>
      <c r="Z8" s="11">
        <v>23</v>
      </c>
      <c r="AA8" s="11">
        <v>59</v>
      </c>
      <c r="AB8" s="11">
        <v>53</v>
      </c>
      <c r="AC8" s="11">
        <v>24</v>
      </c>
      <c r="AD8" s="11">
        <v>19</v>
      </c>
      <c r="AE8" s="11"/>
      <c r="AF8" s="11">
        <v>197</v>
      </c>
      <c r="AG8" s="11">
        <v>204</v>
      </c>
      <c r="AH8" s="11">
        <v>84</v>
      </c>
      <c r="AI8" s="11"/>
      <c r="AJ8" s="11">
        <v>116</v>
      </c>
      <c r="AK8" s="11">
        <v>203</v>
      </c>
      <c r="AL8" s="11">
        <v>33</v>
      </c>
      <c r="AM8" s="11"/>
      <c r="AN8" s="11">
        <v>127</v>
      </c>
      <c r="AO8" s="11">
        <v>131</v>
      </c>
      <c r="AP8" s="11">
        <v>141</v>
      </c>
      <c r="AQ8" s="11">
        <v>55</v>
      </c>
      <c r="AR8" s="11">
        <v>8</v>
      </c>
    </row>
    <row r="9" spans="2:44" ht="72.599999999999994">
      <c r="B9" s="15" t="s">
        <v>348</v>
      </c>
      <c r="C9" s="14">
        <v>0.35873259258079598</v>
      </c>
      <c r="D9" s="14">
        <v>0.36904517391971198</v>
      </c>
      <c r="E9" s="14">
        <v>0.34785725993202898</v>
      </c>
      <c r="F9" s="14"/>
      <c r="G9" s="14">
        <v>0.41151507991701902</v>
      </c>
      <c r="H9" s="14">
        <v>0.41059277161184199</v>
      </c>
      <c r="I9" s="14">
        <v>0.311451672200869</v>
      </c>
      <c r="J9" s="14">
        <v>0.31190511270416099</v>
      </c>
      <c r="K9" s="14">
        <v>0.40561345245988401</v>
      </c>
      <c r="L9" s="14">
        <v>0.32347830124094301</v>
      </c>
      <c r="M9" s="14"/>
      <c r="N9" s="14">
        <v>0.32320389090366503</v>
      </c>
      <c r="O9" s="14">
        <v>0.40595866623347798</v>
      </c>
      <c r="P9" s="14">
        <v>0.37031358048631802</v>
      </c>
      <c r="Q9" s="14">
        <v>0.33683701272621502</v>
      </c>
      <c r="R9" s="14"/>
      <c r="S9" s="14">
        <v>0.37691060698189299</v>
      </c>
      <c r="T9" s="14">
        <v>0.43959182506370398</v>
      </c>
      <c r="U9" s="14">
        <v>0.35744753630681703</v>
      </c>
      <c r="V9" s="14">
        <v>0.31783098222519501</v>
      </c>
      <c r="W9" s="14">
        <v>0.252402091717151</v>
      </c>
      <c r="X9" s="14">
        <v>0.32533952777810998</v>
      </c>
      <c r="Y9" s="14">
        <v>0.29909891033586899</v>
      </c>
      <c r="Z9" s="14">
        <v>0.29826853139459802</v>
      </c>
      <c r="AA9" s="14">
        <v>0.40636427955938498</v>
      </c>
      <c r="AB9" s="14">
        <v>0.34761293235119001</v>
      </c>
      <c r="AC9" s="14">
        <v>0.40285736093540397</v>
      </c>
      <c r="AD9" s="14">
        <v>0.44430882537273803</v>
      </c>
      <c r="AE9" s="14"/>
      <c r="AF9" s="14">
        <v>0.36654806891587799</v>
      </c>
      <c r="AG9" s="14">
        <v>0.31096168800712098</v>
      </c>
      <c r="AH9" s="14">
        <v>0.37342774495492398</v>
      </c>
      <c r="AI9" s="14"/>
      <c r="AJ9" s="14">
        <v>0.28472047946356999</v>
      </c>
      <c r="AK9" s="14">
        <v>0.38726783141874099</v>
      </c>
      <c r="AL9" s="14">
        <v>0.27413483585300702</v>
      </c>
      <c r="AM9" s="14"/>
      <c r="AN9" s="14">
        <v>0.37590355406770798</v>
      </c>
      <c r="AO9" s="14">
        <v>0.346149273544405</v>
      </c>
      <c r="AP9" s="14">
        <v>0.34587457488259599</v>
      </c>
      <c r="AQ9" s="14">
        <v>0.407606195476577</v>
      </c>
      <c r="AR9" s="14">
        <v>0.12761988974462901</v>
      </c>
    </row>
    <row r="10" spans="2:44" ht="57.95">
      <c r="B10" s="15" t="s">
        <v>349</v>
      </c>
      <c r="C10" s="14">
        <v>0.55227359561737199</v>
      </c>
      <c r="D10" s="14">
        <v>0.54858950028374198</v>
      </c>
      <c r="E10" s="14">
        <v>0.55964261977029195</v>
      </c>
      <c r="F10" s="14"/>
      <c r="G10" s="14">
        <v>0.459536726349277</v>
      </c>
      <c r="H10" s="14">
        <v>0.51784118180462801</v>
      </c>
      <c r="I10" s="14">
        <v>0.61807491320035801</v>
      </c>
      <c r="J10" s="14">
        <v>0.59503660516543699</v>
      </c>
      <c r="K10" s="14">
        <v>0.50073195932166303</v>
      </c>
      <c r="L10" s="14">
        <v>0.592396117570824</v>
      </c>
      <c r="M10" s="14"/>
      <c r="N10" s="14">
        <v>0.62230939281442099</v>
      </c>
      <c r="O10" s="14">
        <v>0.52845451692469603</v>
      </c>
      <c r="P10" s="14">
        <v>0.51569428401584905</v>
      </c>
      <c r="Q10" s="14">
        <v>0.53546315541259004</v>
      </c>
      <c r="R10" s="14"/>
      <c r="S10" s="14">
        <v>0.51759389535295597</v>
      </c>
      <c r="T10" s="14">
        <v>0.48535997161616901</v>
      </c>
      <c r="U10" s="14">
        <v>0.51313352333657403</v>
      </c>
      <c r="V10" s="14">
        <v>0.59301240818469603</v>
      </c>
      <c r="W10" s="14">
        <v>0.68074811124896595</v>
      </c>
      <c r="X10" s="14">
        <v>0.55723892957632004</v>
      </c>
      <c r="Y10" s="14">
        <v>0.60130463564992898</v>
      </c>
      <c r="Z10" s="14">
        <v>0.63150817696295702</v>
      </c>
      <c r="AA10" s="14">
        <v>0.490059226055787</v>
      </c>
      <c r="AB10" s="14">
        <v>0.56957138335534396</v>
      </c>
      <c r="AC10" s="14">
        <v>0.59714263906459597</v>
      </c>
      <c r="AD10" s="14">
        <v>0.50552159925093398</v>
      </c>
      <c r="AE10" s="14"/>
      <c r="AF10" s="14">
        <v>0.52990831269571204</v>
      </c>
      <c r="AG10" s="14">
        <v>0.63376162649229295</v>
      </c>
      <c r="AH10" s="14">
        <v>0.52393995331101595</v>
      </c>
      <c r="AI10" s="14"/>
      <c r="AJ10" s="14">
        <v>0.66592341476115802</v>
      </c>
      <c r="AK10" s="14">
        <v>0.51596060946238997</v>
      </c>
      <c r="AL10" s="14">
        <v>0.634668008353102</v>
      </c>
      <c r="AM10" s="14"/>
      <c r="AN10" s="14">
        <v>0.53533328279095704</v>
      </c>
      <c r="AO10" s="14">
        <v>0.53042113933925406</v>
      </c>
      <c r="AP10" s="14">
        <v>0.58497025645457101</v>
      </c>
      <c r="AQ10" s="14">
        <v>0.54674541837192303</v>
      </c>
      <c r="AR10" s="14">
        <v>0.69786554992447503</v>
      </c>
    </row>
    <row r="11" spans="2:44">
      <c r="B11" s="15" t="s">
        <v>203</v>
      </c>
      <c r="C11" s="23">
        <v>8.8993811801831593E-2</v>
      </c>
      <c r="D11" s="23">
        <v>8.2365325796545402E-2</v>
      </c>
      <c r="E11" s="23">
        <v>9.2500120297679303E-2</v>
      </c>
      <c r="F11" s="23"/>
      <c r="G11" s="23">
        <v>0.128948193733704</v>
      </c>
      <c r="H11" s="23">
        <v>7.1566046583530094E-2</v>
      </c>
      <c r="I11" s="23">
        <v>7.0473414598773099E-2</v>
      </c>
      <c r="J11" s="23">
        <v>9.3058282130401695E-2</v>
      </c>
      <c r="K11" s="23">
        <v>9.3654588218452406E-2</v>
      </c>
      <c r="L11" s="23">
        <v>8.4125581188233198E-2</v>
      </c>
      <c r="M11" s="23"/>
      <c r="N11" s="23">
        <v>5.4486716281914198E-2</v>
      </c>
      <c r="O11" s="23">
        <v>6.5586816841825504E-2</v>
      </c>
      <c r="P11" s="23">
        <v>0.11399213549783201</v>
      </c>
      <c r="Q11" s="23">
        <v>0.12769983186119499</v>
      </c>
      <c r="R11" s="23"/>
      <c r="S11" s="23">
        <v>0.105495497665151</v>
      </c>
      <c r="T11" s="23">
        <v>7.5048203320126294E-2</v>
      </c>
      <c r="U11" s="23">
        <v>0.129418940356609</v>
      </c>
      <c r="V11" s="23">
        <v>8.9156609590109598E-2</v>
      </c>
      <c r="W11" s="23">
        <v>6.6849797033883204E-2</v>
      </c>
      <c r="X11" s="23">
        <v>0.117421542645569</v>
      </c>
      <c r="Y11" s="23">
        <v>9.9596454014201294E-2</v>
      </c>
      <c r="Z11" s="23">
        <v>7.0223291642445701E-2</v>
      </c>
      <c r="AA11" s="23">
        <v>0.10357649438482799</v>
      </c>
      <c r="AB11" s="23">
        <v>8.2815684293466002E-2</v>
      </c>
      <c r="AC11" s="23">
        <v>0</v>
      </c>
      <c r="AD11" s="23">
        <v>5.0169575376328199E-2</v>
      </c>
      <c r="AE11" s="23"/>
      <c r="AF11" s="23">
        <v>0.10354361838841</v>
      </c>
      <c r="AG11" s="23">
        <v>5.5276685500585503E-2</v>
      </c>
      <c r="AH11" s="23">
        <v>0.10263230173406</v>
      </c>
      <c r="AI11" s="23"/>
      <c r="AJ11" s="23">
        <v>4.93561057752714E-2</v>
      </c>
      <c r="AK11" s="23">
        <v>9.6771559118869505E-2</v>
      </c>
      <c r="AL11" s="23">
        <v>9.1197155793891399E-2</v>
      </c>
      <c r="AM11" s="23"/>
      <c r="AN11" s="23">
        <v>8.8763163141335005E-2</v>
      </c>
      <c r="AO11" s="23">
        <v>0.123429587116341</v>
      </c>
      <c r="AP11" s="23">
        <v>6.9155168662833694E-2</v>
      </c>
      <c r="AQ11" s="23">
        <v>4.56483861515002E-2</v>
      </c>
      <c r="AR11" s="23">
        <v>0.17451456033089499</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J22"/>
  <sheetViews>
    <sheetView showGridLines="0" workbookViewId="0">
      <pane xSplit="2" topLeftCell="C1" activePane="topRight" state="frozen"/>
      <selection pane="topRight"/>
    </sheetView>
  </sheetViews>
  <sheetFormatPr defaultColWidth="11.42578125" defaultRowHeight="14.45"/>
  <cols>
    <col min="2" max="2" width="25.7109375" customWidth="1"/>
    <col min="3" max="10" width="20.7109375" customWidth="1"/>
  </cols>
  <sheetData>
    <row r="2" spans="2:10" ht="39.950000000000003" customHeight="1">
      <c r="D2" s="29" t="s">
        <v>477</v>
      </c>
      <c r="E2" s="31"/>
      <c r="F2" s="31"/>
      <c r="G2" s="31"/>
      <c r="H2" s="31"/>
      <c r="I2" s="31"/>
      <c r="J2" s="31"/>
    </row>
    <row r="6" spans="2:10" ht="50.1" customHeight="1">
      <c r="B6" s="17" t="s">
        <v>58</v>
      </c>
      <c r="C6" s="17" t="s">
        <v>483</v>
      </c>
      <c r="D6" s="17" t="s">
        <v>484</v>
      </c>
      <c r="E6" s="17" t="s">
        <v>485</v>
      </c>
      <c r="F6" s="17" t="s">
        <v>486</v>
      </c>
      <c r="G6" s="17" t="s">
        <v>487</v>
      </c>
      <c r="H6" s="17" t="s">
        <v>488</v>
      </c>
      <c r="I6" s="17" t="s">
        <v>489</v>
      </c>
    </row>
    <row r="7" spans="2:10">
      <c r="B7" s="15" t="s">
        <v>98</v>
      </c>
      <c r="C7" s="14">
        <v>0.22028837952844099</v>
      </c>
      <c r="D7" s="14">
        <v>0.164894261210634</v>
      </c>
      <c r="E7" s="14">
        <v>0.18873285534735901</v>
      </c>
      <c r="F7" s="14">
        <v>0.122985590865258</v>
      </c>
      <c r="G7" s="14">
        <v>6.4583551188391194E-2</v>
      </c>
      <c r="H7" s="14">
        <v>2.2427322093308499E-2</v>
      </c>
      <c r="I7" s="14">
        <v>1.5951374710016099E-2</v>
      </c>
    </row>
    <row r="8" spans="2:10">
      <c r="B8" s="15" t="s">
        <v>99</v>
      </c>
      <c r="C8" s="14">
        <v>0.56858772823384995</v>
      </c>
      <c r="D8" s="14">
        <v>0.46757555079077001</v>
      </c>
      <c r="E8" s="14">
        <v>0.50346462932800495</v>
      </c>
      <c r="F8" s="14">
        <v>0.47741356659849599</v>
      </c>
      <c r="G8" s="14">
        <v>0.14744383415308199</v>
      </c>
      <c r="H8" s="14">
        <v>0.107907943477954</v>
      </c>
      <c r="I8" s="14">
        <v>0.101151635748692</v>
      </c>
    </row>
    <row r="9" spans="2:10">
      <c r="B9" s="15" t="s">
        <v>100</v>
      </c>
      <c r="C9" s="14">
        <v>0.15062047865113701</v>
      </c>
      <c r="D9" s="14">
        <v>0.258074176822637</v>
      </c>
      <c r="E9" s="14">
        <v>0.22542912241149499</v>
      </c>
      <c r="F9" s="14">
        <v>0.25473387801518999</v>
      </c>
      <c r="G9" s="14">
        <v>0.29052644217217899</v>
      </c>
      <c r="H9" s="14">
        <v>0.18845371554872001</v>
      </c>
      <c r="I9" s="14">
        <v>0.18681520410387401</v>
      </c>
    </row>
    <row r="10" spans="2:10">
      <c r="B10" s="15" t="s">
        <v>101</v>
      </c>
      <c r="C10" s="14">
        <v>3.3347436513283299E-2</v>
      </c>
      <c r="D10" s="14">
        <v>4.2109516807603199E-2</v>
      </c>
      <c r="E10" s="14">
        <v>5.4087726530751397E-2</v>
      </c>
      <c r="F10" s="14">
        <v>8.5009251207183306E-2</v>
      </c>
      <c r="G10" s="14">
        <v>0.31251267654681403</v>
      </c>
      <c r="H10" s="14">
        <v>0.46114432280895301</v>
      </c>
      <c r="I10" s="14">
        <v>0.45117963452153698</v>
      </c>
    </row>
    <row r="11" spans="2:10">
      <c r="B11" s="15" t="s">
        <v>102</v>
      </c>
      <c r="C11" s="14">
        <v>1.4936004047566899E-2</v>
      </c>
      <c r="D11" s="14">
        <v>9.6800164613892199E-3</v>
      </c>
      <c r="E11" s="14">
        <v>1.7937738606668301E-2</v>
      </c>
      <c r="F11" s="14">
        <v>1.8967720327146598E-2</v>
      </c>
      <c r="G11" s="14">
        <v>0.140174340851939</v>
      </c>
      <c r="H11" s="14">
        <v>0.20742385052999401</v>
      </c>
      <c r="I11" s="14">
        <v>0.231872674321765</v>
      </c>
    </row>
    <row r="12" spans="2:10">
      <c r="B12" s="15" t="s">
        <v>103</v>
      </c>
      <c r="C12" s="14">
        <v>1.22199730257218E-2</v>
      </c>
      <c r="D12" s="14">
        <v>5.7666477906966399E-2</v>
      </c>
      <c r="E12" s="14">
        <v>1.0347927775721501E-2</v>
      </c>
      <c r="F12" s="14">
        <v>4.0889992986726E-2</v>
      </c>
      <c r="G12" s="14">
        <v>4.4759155087594801E-2</v>
      </c>
      <c r="H12" s="14">
        <v>1.26428455410704E-2</v>
      </c>
      <c r="I12" s="14">
        <v>1.3029476594116201E-2</v>
      </c>
    </row>
    <row r="13" spans="2:10">
      <c r="B13" s="20" t="s">
        <v>104</v>
      </c>
      <c r="C13" s="18">
        <v>0.788876107762291</v>
      </c>
      <c r="D13" s="18">
        <v>0.63246981200140395</v>
      </c>
      <c r="E13" s="18">
        <v>0.69219748467536402</v>
      </c>
      <c r="F13" s="18">
        <v>0.60039915746375405</v>
      </c>
      <c r="G13" s="18">
        <v>0.212027385341473</v>
      </c>
      <c r="H13" s="18">
        <v>0.13033526557126299</v>
      </c>
      <c r="I13" s="18">
        <v>0.117103010458708</v>
      </c>
    </row>
    <row r="14" spans="2:10">
      <c r="B14" s="20" t="s">
        <v>105</v>
      </c>
      <c r="C14" s="18">
        <v>4.8283440560850197E-2</v>
      </c>
      <c r="D14" s="18">
        <v>5.1789533268992501E-2</v>
      </c>
      <c r="E14" s="18">
        <v>7.2025465137419697E-2</v>
      </c>
      <c r="F14" s="18">
        <v>0.10397697153433</v>
      </c>
      <c r="G14" s="18">
        <v>0.452687017398754</v>
      </c>
      <c r="H14" s="18">
        <v>0.66856817333894702</v>
      </c>
      <c r="I14" s="18">
        <v>0.68305230884330204</v>
      </c>
    </row>
    <row r="15" spans="2:10">
      <c r="B15" s="20" t="s">
        <v>106</v>
      </c>
      <c r="C15" s="19">
        <v>0.74059266720144101</v>
      </c>
      <c r="D15" s="19">
        <v>0.58068027873241101</v>
      </c>
      <c r="E15" s="19">
        <v>0.62017201953794399</v>
      </c>
      <c r="F15" s="19">
        <v>0.496422185929424</v>
      </c>
      <c r="G15" s="19">
        <v>-0.24065963205728</v>
      </c>
      <c r="H15" s="19">
        <v>-0.53823290776768395</v>
      </c>
      <c r="I15" s="19">
        <v>-0.56594929838459396</v>
      </c>
    </row>
    <row r="16" spans="2:10">
      <c r="B16" s="16"/>
      <c r="C16" s="16"/>
      <c r="D16" s="16"/>
      <c r="E16" s="16"/>
      <c r="F16" s="16"/>
      <c r="G16" s="16"/>
      <c r="H16" s="16"/>
      <c r="I16" s="16"/>
    </row>
    <row r="17" spans="2:2">
      <c r="B17" t="s">
        <v>481</v>
      </c>
    </row>
    <row r="18" spans="2:2">
      <c r="B18" t="s">
        <v>482</v>
      </c>
    </row>
    <row r="22" spans="2:2">
      <c r="B22" s="8" t="str">
        <f>HYPERLINK("#'Contents'!A1", "Return to Contents")</f>
        <v>Return to Contents</v>
      </c>
    </row>
  </sheetData>
  <mergeCells count="1">
    <mergeCell ref="D2:J2"/>
  </mergeCells>
  <pageMargins left="0.7" right="0.7" top="0.75" bottom="0.75" header="0.3" footer="0.3"/>
  <pageSetup paperSize="9" orientation="portrait" horizontalDpi="300" verticalDpi="300"/>
  <drawing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500</v>
      </c>
      <c r="D7" s="10">
        <v>220</v>
      </c>
      <c r="E7" s="10">
        <v>279</v>
      </c>
      <c r="F7" s="10"/>
      <c r="G7" s="10">
        <v>63</v>
      </c>
      <c r="H7" s="10">
        <v>88</v>
      </c>
      <c r="I7" s="10">
        <v>77</v>
      </c>
      <c r="J7" s="10">
        <v>85</v>
      </c>
      <c r="K7" s="10">
        <v>89</v>
      </c>
      <c r="L7" s="10">
        <v>98</v>
      </c>
      <c r="M7" s="10"/>
      <c r="N7" s="10">
        <v>119</v>
      </c>
      <c r="O7" s="10">
        <v>137</v>
      </c>
      <c r="P7" s="10">
        <v>108</v>
      </c>
      <c r="Q7" s="10">
        <v>133</v>
      </c>
      <c r="R7" s="10"/>
      <c r="S7" s="10">
        <v>56</v>
      </c>
      <c r="T7" s="10">
        <v>68</v>
      </c>
      <c r="U7" s="10">
        <v>40</v>
      </c>
      <c r="V7" s="10">
        <v>40</v>
      </c>
      <c r="W7" s="10">
        <v>41</v>
      </c>
      <c r="X7" s="10">
        <v>46</v>
      </c>
      <c r="Y7" s="10">
        <v>42</v>
      </c>
      <c r="Z7" s="10">
        <v>20</v>
      </c>
      <c r="AA7" s="10">
        <v>59</v>
      </c>
      <c r="AB7" s="10">
        <v>44</v>
      </c>
      <c r="AC7" s="10">
        <v>29</v>
      </c>
      <c r="AD7" s="10">
        <v>15</v>
      </c>
      <c r="AE7" s="10"/>
      <c r="AF7" s="10">
        <v>181</v>
      </c>
      <c r="AG7" s="10">
        <v>202</v>
      </c>
      <c r="AH7" s="10">
        <v>74</v>
      </c>
      <c r="AI7" s="10"/>
      <c r="AJ7" s="10">
        <v>101</v>
      </c>
      <c r="AK7" s="10">
        <v>199</v>
      </c>
      <c r="AL7" s="10">
        <v>25</v>
      </c>
      <c r="AM7" s="10"/>
      <c r="AN7" s="10">
        <v>132</v>
      </c>
      <c r="AO7" s="10">
        <v>130</v>
      </c>
      <c r="AP7" s="10">
        <v>109</v>
      </c>
      <c r="AQ7" s="10">
        <v>53</v>
      </c>
      <c r="AR7" s="10">
        <v>7</v>
      </c>
    </row>
    <row r="8" spans="2:44" ht="30" customHeight="1">
      <c r="B8" s="11" t="s">
        <v>96</v>
      </c>
      <c r="C8" s="11">
        <v>505</v>
      </c>
      <c r="D8" s="11">
        <v>238</v>
      </c>
      <c r="E8" s="11">
        <v>266</v>
      </c>
      <c r="F8" s="11"/>
      <c r="G8" s="11">
        <v>71</v>
      </c>
      <c r="H8" s="11">
        <v>94</v>
      </c>
      <c r="I8" s="11">
        <v>89</v>
      </c>
      <c r="J8" s="11">
        <v>83</v>
      </c>
      <c r="K8" s="11">
        <v>76</v>
      </c>
      <c r="L8" s="11">
        <v>92</v>
      </c>
      <c r="M8" s="11"/>
      <c r="N8" s="11">
        <v>127</v>
      </c>
      <c r="O8" s="11">
        <v>130</v>
      </c>
      <c r="P8" s="11">
        <v>112</v>
      </c>
      <c r="Q8" s="11">
        <v>134</v>
      </c>
      <c r="R8" s="11"/>
      <c r="S8" s="11">
        <v>63</v>
      </c>
      <c r="T8" s="11">
        <v>66</v>
      </c>
      <c r="U8" s="11">
        <v>41</v>
      </c>
      <c r="V8" s="11">
        <v>44</v>
      </c>
      <c r="W8" s="11">
        <v>38</v>
      </c>
      <c r="X8" s="11">
        <v>47</v>
      </c>
      <c r="Y8" s="11">
        <v>39</v>
      </c>
      <c r="Z8" s="11">
        <v>20</v>
      </c>
      <c r="AA8" s="11">
        <v>56</v>
      </c>
      <c r="AB8" s="11">
        <v>46</v>
      </c>
      <c r="AC8" s="11">
        <v>29</v>
      </c>
      <c r="AD8" s="11">
        <v>17</v>
      </c>
      <c r="AE8" s="11"/>
      <c r="AF8" s="11">
        <v>178</v>
      </c>
      <c r="AG8" s="11">
        <v>201</v>
      </c>
      <c r="AH8" s="11">
        <v>79</v>
      </c>
      <c r="AI8" s="11"/>
      <c r="AJ8" s="11">
        <v>100</v>
      </c>
      <c r="AK8" s="11">
        <v>205</v>
      </c>
      <c r="AL8" s="11">
        <v>25</v>
      </c>
      <c r="AM8" s="11"/>
      <c r="AN8" s="11">
        <v>131</v>
      </c>
      <c r="AO8" s="11">
        <v>133</v>
      </c>
      <c r="AP8" s="11">
        <v>112</v>
      </c>
      <c r="AQ8" s="11">
        <v>54</v>
      </c>
      <c r="AR8" s="11">
        <v>8</v>
      </c>
    </row>
    <row r="9" spans="2:44" ht="72.599999999999994">
      <c r="B9" s="15" t="s">
        <v>348</v>
      </c>
      <c r="C9" s="14">
        <v>0.38168900559986202</v>
      </c>
      <c r="D9" s="14">
        <v>0.363649170685443</v>
      </c>
      <c r="E9" s="14">
        <v>0.39909140542834398</v>
      </c>
      <c r="F9" s="14"/>
      <c r="G9" s="14">
        <v>0.364271629674004</v>
      </c>
      <c r="H9" s="14">
        <v>0.476283891510066</v>
      </c>
      <c r="I9" s="14">
        <v>0.39282196310373801</v>
      </c>
      <c r="J9" s="14">
        <v>0.35009248981472602</v>
      </c>
      <c r="K9" s="14">
        <v>0.36097186797419301</v>
      </c>
      <c r="L9" s="14">
        <v>0.33393822205878299</v>
      </c>
      <c r="M9" s="14"/>
      <c r="N9" s="14">
        <v>0.38317867567860903</v>
      </c>
      <c r="O9" s="14">
        <v>0.40763929246057001</v>
      </c>
      <c r="P9" s="14">
        <v>0.41855263735866499</v>
      </c>
      <c r="Q9" s="14">
        <v>0.325386679251291</v>
      </c>
      <c r="R9" s="14"/>
      <c r="S9" s="14">
        <v>0.441258631761343</v>
      </c>
      <c r="T9" s="14">
        <v>0.33447029423063102</v>
      </c>
      <c r="U9" s="14">
        <v>0.46494095014578002</v>
      </c>
      <c r="V9" s="14">
        <v>0.27828613054136903</v>
      </c>
      <c r="W9" s="14">
        <v>0.42118548697614699</v>
      </c>
      <c r="X9" s="14">
        <v>0.398194477456429</v>
      </c>
      <c r="Y9" s="14">
        <v>0.28509219895849403</v>
      </c>
      <c r="Z9" s="14">
        <v>0.42250524372036902</v>
      </c>
      <c r="AA9" s="14">
        <v>0.300436570823509</v>
      </c>
      <c r="AB9" s="14">
        <v>0.42343900771072901</v>
      </c>
      <c r="AC9" s="14">
        <v>0.47149526628008698</v>
      </c>
      <c r="AD9" s="14">
        <v>0.45398169685767598</v>
      </c>
      <c r="AE9" s="14"/>
      <c r="AF9" s="14">
        <v>0.42023194527389801</v>
      </c>
      <c r="AG9" s="14">
        <v>0.35946741847578001</v>
      </c>
      <c r="AH9" s="14">
        <v>0.33993533192111802</v>
      </c>
      <c r="AI9" s="14"/>
      <c r="AJ9" s="14">
        <v>0.40649068954133399</v>
      </c>
      <c r="AK9" s="14">
        <v>0.38452780822061999</v>
      </c>
      <c r="AL9" s="14">
        <v>0.38365362858913199</v>
      </c>
      <c r="AM9" s="14"/>
      <c r="AN9" s="14">
        <v>0.37443388751246198</v>
      </c>
      <c r="AO9" s="14">
        <v>0.434341689272839</v>
      </c>
      <c r="AP9" s="14">
        <v>0.31983038920749501</v>
      </c>
      <c r="AQ9" s="14">
        <v>0.35518622892012902</v>
      </c>
      <c r="AR9" s="14">
        <v>0.315484077013237</v>
      </c>
    </row>
    <row r="10" spans="2:44" ht="57.95">
      <c r="B10" s="15" t="s">
        <v>350</v>
      </c>
      <c r="C10" s="14">
        <v>0.519459799472058</v>
      </c>
      <c r="D10" s="14">
        <v>0.54744298472397901</v>
      </c>
      <c r="E10" s="14">
        <v>0.49284325995022199</v>
      </c>
      <c r="F10" s="14"/>
      <c r="G10" s="14">
        <v>0.48134436786351198</v>
      </c>
      <c r="H10" s="14">
        <v>0.44812523445754499</v>
      </c>
      <c r="I10" s="14">
        <v>0.53558006212534803</v>
      </c>
      <c r="J10" s="14">
        <v>0.55221060662758004</v>
      </c>
      <c r="K10" s="14">
        <v>0.49383790048769499</v>
      </c>
      <c r="L10" s="14">
        <v>0.59680086557851897</v>
      </c>
      <c r="M10" s="14"/>
      <c r="N10" s="14">
        <v>0.583110075884824</v>
      </c>
      <c r="O10" s="14">
        <v>0.49736008702752099</v>
      </c>
      <c r="P10" s="14">
        <v>0.46807603585436303</v>
      </c>
      <c r="Q10" s="14">
        <v>0.52053669083143495</v>
      </c>
      <c r="R10" s="14"/>
      <c r="S10" s="14">
        <v>0.52588127929621697</v>
      </c>
      <c r="T10" s="14">
        <v>0.52112873236424995</v>
      </c>
      <c r="U10" s="14">
        <v>0.46270895050348698</v>
      </c>
      <c r="V10" s="14">
        <v>0.58278404895274305</v>
      </c>
      <c r="W10" s="14">
        <v>0.47381561454363202</v>
      </c>
      <c r="X10" s="14">
        <v>0.50759319188249197</v>
      </c>
      <c r="Y10" s="14">
        <v>0.58005254255649696</v>
      </c>
      <c r="Z10" s="14">
        <v>0.54559484497602395</v>
      </c>
      <c r="AA10" s="14">
        <v>0.58962394714785404</v>
      </c>
      <c r="AB10" s="14">
        <v>0.47408962943517802</v>
      </c>
      <c r="AC10" s="14">
        <v>0.45549745080110499</v>
      </c>
      <c r="AD10" s="14">
        <v>0.42820016803334898</v>
      </c>
      <c r="AE10" s="14"/>
      <c r="AF10" s="14">
        <v>0.49246324268158498</v>
      </c>
      <c r="AG10" s="14">
        <v>0.54990072197716899</v>
      </c>
      <c r="AH10" s="14">
        <v>0.517288834776502</v>
      </c>
      <c r="AI10" s="14"/>
      <c r="AJ10" s="14">
        <v>0.54778040032571795</v>
      </c>
      <c r="AK10" s="14">
        <v>0.54079751473476301</v>
      </c>
      <c r="AL10" s="14">
        <v>0.475438381099275</v>
      </c>
      <c r="AM10" s="14"/>
      <c r="AN10" s="14">
        <v>0.47973972023108102</v>
      </c>
      <c r="AO10" s="14">
        <v>0.46298655453728299</v>
      </c>
      <c r="AP10" s="14">
        <v>0.59356572485669101</v>
      </c>
      <c r="AQ10" s="14">
        <v>0.61613694762338</v>
      </c>
      <c r="AR10" s="14">
        <v>0.684515922986763</v>
      </c>
    </row>
    <row r="11" spans="2:44">
      <c r="B11" s="15" t="s">
        <v>203</v>
      </c>
      <c r="C11" s="23">
        <v>9.88511949280797E-2</v>
      </c>
      <c r="D11" s="23">
        <v>8.89078445905781E-2</v>
      </c>
      <c r="E11" s="23">
        <v>0.108065334621434</v>
      </c>
      <c r="F11" s="23"/>
      <c r="G11" s="23">
        <v>0.15438400246248399</v>
      </c>
      <c r="H11" s="23">
        <v>7.5590874032388594E-2</v>
      </c>
      <c r="I11" s="23">
        <v>7.15979747709133E-2</v>
      </c>
      <c r="J11" s="23">
        <v>9.7696903557693004E-2</v>
      </c>
      <c r="K11" s="23">
        <v>0.145190231538113</v>
      </c>
      <c r="L11" s="23">
        <v>6.9260912362698504E-2</v>
      </c>
      <c r="M11" s="23"/>
      <c r="N11" s="23">
        <v>3.3711248436566602E-2</v>
      </c>
      <c r="O11" s="23">
        <v>9.5000620511908607E-2</v>
      </c>
      <c r="P11" s="23">
        <v>0.113371326786972</v>
      </c>
      <c r="Q11" s="23">
        <v>0.154076629917274</v>
      </c>
      <c r="R11" s="23"/>
      <c r="S11" s="23">
        <v>3.28600889424406E-2</v>
      </c>
      <c r="T11" s="23">
        <v>0.14440097340511901</v>
      </c>
      <c r="U11" s="23">
        <v>7.2350099350732999E-2</v>
      </c>
      <c r="V11" s="23">
        <v>0.13892982050588801</v>
      </c>
      <c r="W11" s="23">
        <v>0.104998898480221</v>
      </c>
      <c r="X11" s="23">
        <v>9.4212330661078897E-2</v>
      </c>
      <c r="Y11" s="23">
        <v>0.13485525848500901</v>
      </c>
      <c r="Z11" s="23">
        <v>3.1899911303607698E-2</v>
      </c>
      <c r="AA11" s="23">
        <v>0.109939482028636</v>
      </c>
      <c r="AB11" s="23">
        <v>0.102471362854092</v>
      </c>
      <c r="AC11" s="23">
        <v>7.3007282918808106E-2</v>
      </c>
      <c r="AD11" s="23">
        <v>0.117818135108975</v>
      </c>
      <c r="AE11" s="23"/>
      <c r="AF11" s="23">
        <v>8.7304812044517399E-2</v>
      </c>
      <c r="AG11" s="23">
        <v>9.0631859547050705E-2</v>
      </c>
      <c r="AH11" s="23">
        <v>0.14277583330238</v>
      </c>
      <c r="AI11" s="23"/>
      <c r="AJ11" s="23">
        <v>4.57289101329484E-2</v>
      </c>
      <c r="AK11" s="23">
        <v>7.4674677044616403E-2</v>
      </c>
      <c r="AL11" s="23">
        <v>0.14090799031159301</v>
      </c>
      <c r="AM11" s="23"/>
      <c r="AN11" s="23">
        <v>0.14582639225645699</v>
      </c>
      <c r="AO11" s="23">
        <v>0.10267175618987801</v>
      </c>
      <c r="AP11" s="23">
        <v>8.6603885935813696E-2</v>
      </c>
      <c r="AQ11" s="23">
        <v>2.8676823456490402E-2</v>
      </c>
      <c r="AR11" s="23">
        <v>0</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496</v>
      </c>
      <c r="D7" s="10">
        <v>212</v>
      </c>
      <c r="E7" s="10">
        <v>281</v>
      </c>
      <c r="F7" s="10"/>
      <c r="G7" s="10">
        <v>61</v>
      </c>
      <c r="H7" s="10">
        <v>76</v>
      </c>
      <c r="I7" s="10">
        <v>84</v>
      </c>
      <c r="J7" s="10">
        <v>76</v>
      </c>
      <c r="K7" s="10">
        <v>90</v>
      </c>
      <c r="L7" s="10">
        <v>109</v>
      </c>
      <c r="M7" s="10"/>
      <c r="N7" s="10">
        <v>104</v>
      </c>
      <c r="O7" s="10">
        <v>141</v>
      </c>
      <c r="P7" s="10">
        <v>108</v>
      </c>
      <c r="Q7" s="10">
        <v>142</v>
      </c>
      <c r="R7" s="10"/>
      <c r="S7" s="10">
        <v>56</v>
      </c>
      <c r="T7" s="10">
        <v>57</v>
      </c>
      <c r="U7" s="10">
        <v>41</v>
      </c>
      <c r="V7" s="10">
        <v>46</v>
      </c>
      <c r="W7" s="10">
        <v>38</v>
      </c>
      <c r="X7" s="10">
        <v>52</v>
      </c>
      <c r="Y7" s="10">
        <v>43</v>
      </c>
      <c r="Z7" s="10">
        <v>20</v>
      </c>
      <c r="AA7" s="10">
        <v>57</v>
      </c>
      <c r="AB7" s="10">
        <v>54</v>
      </c>
      <c r="AC7" s="10">
        <v>21</v>
      </c>
      <c r="AD7" s="10">
        <v>11</v>
      </c>
      <c r="AE7" s="10"/>
      <c r="AF7" s="10">
        <v>181</v>
      </c>
      <c r="AG7" s="10">
        <v>206</v>
      </c>
      <c r="AH7" s="10">
        <v>71</v>
      </c>
      <c r="AI7" s="10"/>
      <c r="AJ7" s="10">
        <v>105</v>
      </c>
      <c r="AK7" s="10">
        <v>179</v>
      </c>
      <c r="AL7" s="10">
        <v>35</v>
      </c>
      <c r="AM7" s="10"/>
      <c r="AN7" s="10">
        <v>118</v>
      </c>
      <c r="AO7" s="10">
        <v>114</v>
      </c>
      <c r="AP7" s="10">
        <v>129</v>
      </c>
      <c r="AQ7" s="10">
        <v>52</v>
      </c>
      <c r="AR7" s="10">
        <v>6</v>
      </c>
    </row>
    <row r="8" spans="2:44" ht="30" customHeight="1">
      <c r="B8" s="11" t="s">
        <v>96</v>
      </c>
      <c r="C8" s="11">
        <v>494</v>
      </c>
      <c r="D8" s="11">
        <v>223</v>
      </c>
      <c r="E8" s="11">
        <v>269</v>
      </c>
      <c r="F8" s="11"/>
      <c r="G8" s="11">
        <v>68</v>
      </c>
      <c r="H8" s="11">
        <v>80</v>
      </c>
      <c r="I8" s="11">
        <v>95</v>
      </c>
      <c r="J8" s="11">
        <v>73</v>
      </c>
      <c r="K8" s="11">
        <v>75</v>
      </c>
      <c r="L8" s="11">
        <v>103</v>
      </c>
      <c r="M8" s="11"/>
      <c r="N8" s="11">
        <v>111</v>
      </c>
      <c r="O8" s="11">
        <v>135</v>
      </c>
      <c r="P8" s="11">
        <v>111</v>
      </c>
      <c r="Q8" s="11">
        <v>136</v>
      </c>
      <c r="R8" s="11"/>
      <c r="S8" s="11">
        <v>62</v>
      </c>
      <c r="T8" s="11">
        <v>55</v>
      </c>
      <c r="U8" s="11">
        <v>40</v>
      </c>
      <c r="V8" s="11">
        <v>51</v>
      </c>
      <c r="W8" s="11">
        <v>34</v>
      </c>
      <c r="X8" s="11">
        <v>52</v>
      </c>
      <c r="Y8" s="11">
        <v>40</v>
      </c>
      <c r="Z8" s="11">
        <v>18</v>
      </c>
      <c r="AA8" s="11">
        <v>53</v>
      </c>
      <c r="AB8" s="11">
        <v>56</v>
      </c>
      <c r="AC8" s="11">
        <v>21</v>
      </c>
      <c r="AD8" s="11">
        <v>12</v>
      </c>
      <c r="AE8" s="11"/>
      <c r="AF8" s="11">
        <v>173</v>
      </c>
      <c r="AG8" s="11">
        <v>204</v>
      </c>
      <c r="AH8" s="11">
        <v>75</v>
      </c>
      <c r="AI8" s="11"/>
      <c r="AJ8" s="11">
        <v>102</v>
      </c>
      <c r="AK8" s="11">
        <v>181</v>
      </c>
      <c r="AL8" s="11">
        <v>34</v>
      </c>
      <c r="AM8" s="11"/>
      <c r="AN8" s="11">
        <v>113</v>
      </c>
      <c r="AO8" s="11">
        <v>118</v>
      </c>
      <c r="AP8" s="11">
        <v>129</v>
      </c>
      <c r="AQ8" s="11">
        <v>53</v>
      </c>
      <c r="AR8" s="11">
        <v>7</v>
      </c>
    </row>
    <row r="9" spans="2:44" ht="72.599999999999994">
      <c r="B9" s="15" t="s">
        <v>348</v>
      </c>
      <c r="C9" s="14">
        <v>0.349081464990046</v>
      </c>
      <c r="D9" s="14">
        <v>0.34003757660587502</v>
      </c>
      <c r="E9" s="14">
        <v>0.35305140970712201</v>
      </c>
      <c r="F9" s="14"/>
      <c r="G9" s="14">
        <v>0.45372837584751602</v>
      </c>
      <c r="H9" s="14">
        <v>0.27238632266308299</v>
      </c>
      <c r="I9" s="14">
        <v>0.32441591235352601</v>
      </c>
      <c r="J9" s="14">
        <v>0.38697860383083499</v>
      </c>
      <c r="K9" s="14">
        <v>0.34752471842327498</v>
      </c>
      <c r="L9" s="14">
        <v>0.33633911843425701</v>
      </c>
      <c r="M9" s="14"/>
      <c r="N9" s="14">
        <v>0.27372617842936597</v>
      </c>
      <c r="O9" s="14">
        <v>0.34234974871687801</v>
      </c>
      <c r="P9" s="14">
        <v>0.40729433979434299</v>
      </c>
      <c r="Q9" s="14">
        <v>0.37210917003989802</v>
      </c>
      <c r="R9" s="14"/>
      <c r="S9" s="14">
        <v>0.38507094727163399</v>
      </c>
      <c r="T9" s="14">
        <v>0.327545366626252</v>
      </c>
      <c r="U9" s="14">
        <v>0.30332340226502102</v>
      </c>
      <c r="V9" s="14">
        <v>0.24394926217159801</v>
      </c>
      <c r="W9" s="14">
        <v>0.40687481481077897</v>
      </c>
      <c r="X9" s="14">
        <v>0.35380393300190099</v>
      </c>
      <c r="Y9" s="14">
        <v>0.28276422761424902</v>
      </c>
      <c r="Z9" s="14">
        <v>0.418507988103065</v>
      </c>
      <c r="AA9" s="14">
        <v>0.39713736817816198</v>
      </c>
      <c r="AB9" s="14">
        <v>0.35804053589936602</v>
      </c>
      <c r="AC9" s="14">
        <v>0.44169625973987497</v>
      </c>
      <c r="AD9" s="14">
        <v>0.375089463213714</v>
      </c>
      <c r="AE9" s="14"/>
      <c r="AF9" s="14">
        <v>0.33974525960777802</v>
      </c>
      <c r="AG9" s="14">
        <v>0.32664548635758101</v>
      </c>
      <c r="AH9" s="14">
        <v>0.40936858359818201</v>
      </c>
      <c r="AI9" s="14"/>
      <c r="AJ9" s="14">
        <v>0.34181335539254198</v>
      </c>
      <c r="AK9" s="14">
        <v>0.34638818410808703</v>
      </c>
      <c r="AL9" s="14">
        <v>0.32874794929486201</v>
      </c>
      <c r="AM9" s="14"/>
      <c r="AN9" s="14">
        <v>0.39255731898902102</v>
      </c>
      <c r="AO9" s="14">
        <v>0.38258570512016798</v>
      </c>
      <c r="AP9" s="14">
        <v>0.28948236481251899</v>
      </c>
      <c r="AQ9" s="14">
        <v>0.37567455238660102</v>
      </c>
      <c r="AR9" s="14">
        <v>0.30594176631463899</v>
      </c>
    </row>
    <row r="10" spans="2:44" ht="57.95">
      <c r="B10" s="15" t="s">
        <v>351</v>
      </c>
      <c r="C10" s="14">
        <v>0.54276305913533995</v>
      </c>
      <c r="D10" s="14">
        <v>0.57860719425319396</v>
      </c>
      <c r="E10" s="14">
        <v>0.51544427905758305</v>
      </c>
      <c r="F10" s="14"/>
      <c r="G10" s="14">
        <v>0.37565243552003003</v>
      </c>
      <c r="H10" s="14">
        <v>0.61551234756024797</v>
      </c>
      <c r="I10" s="14">
        <v>0.55069888070606199</v>
      </c>
      <c r="J10" s="14">
        <v>0.49924154580591901</v>
      </c>
      <c r="K10" s="14">
        <v>0.57851950917777795</v>
      </c>
      <c r="L10" s="14">
        <v>0.59436264343990297</v>
      </c>
      <c r="M10" s="14"/>
      <c r="N10" s="14">
        <v>0.60505032655331603</v>
      </c>
      <c r="O10" s="14">
        <v>0.57408859335492302</v>
      </c>
      <c r="P10" s="14">
        <v>0.49651623236149001</v>
      </c>
      <c r="Q10" s="14">
        <v>0.49553313671478899</v>
      </c>
      <c r="R10" s="14"/>
      <c r="S10" s="14">
        <v>0.58355771285700497</v>
      </c>
      <c r="T10" s="14">
        <v>0.58290082385181696</v>
      </c>
      <c r="U10" s="14">
        <v>0.473765786746429</v>
      </c>
      <c r="V10" s="14">
        <v>0.57273739288244196</v>
      </c>
      <c r="W10" s="14">
        <v>0.51598661401627499</v>
      </c>
      <c r="X10" s="14">
        <v>0.60227744993536203</v>
      </c>
      <c r="Y10" s="14">
        <v>0.65761884194258102</v>
      </c>
      <c r="Z10" s="14">
        <v>0.49774884836653899</v>
      </c>
      <c r="AA10" s="14">
        <v>0.42805324258698302</v>
      </c>
      <c r="AB10" s="14">
        <v>0.49965037907155202</v>
      </c>
      <c r="AC10" s="14">
        <v>0.55830374026012497</v>
      </c>
      <c r="AD10" s="14">
        <v>0.44236668074840302</v>
      </c>
      <c r="AE10" s="14"/>
      <c r="AF10" s="14">
        <v>0.57140620583791502</v>
      </c>
      <c r="AG10" s="14">
        <v>0.58227645211707901</v>
      </c>
      <c r="AH10" s="14">
        <v>0.440314826338565</v>
      </c>
      <c r="AI10" s="14"/>
      <c r="AJ10" s="14">
        <v>0.62148167684184996</v>
      </c>
      <c r="AK10" s="14">
        <v>0.57042975125398798</v>
      </c>
      <c r="AL10" s="14">
        <v>0.56776158878638106</v>
      </c>
      <c r="AM10" s="14"/>
      <c r="AN10" s="14">
        <v>0.47935285096012498</v>
      </c>
      <c r="AO10" s="14">
        <v>0.487964704858246</v>
      </c>
      <c r="AP10" s="14">
        <v>0.64540486676825404</v>
      </c>
      <c r="AQ10" s="14">
        <v>0.46795828698523101</v>
      </c>
      <c r="AR10" s="14">
        <v>0.69405823368536101</v>
      </c>
    </row>
    <row r="11" spans="2:44">
      <c r="B11" s="15" t="s">
        <v>203</v>
      </c>
      <c r="C11" s="23">
        <v>0.10815547587461399</v>
      </c>
      <c r="D11" s="23">
        <v>8.1355229140931004E-2</v>
      </c>
      <c r="E11" s="23">
        <v>0.13150431123529499</v>
      </c>
      <c r="F11" s="23"/>
      <c r="G11" s="23">
        <v>0.17061918863245401</v>
      </c>
      <c r="H11" s="23">
        <v>0.11210132977667001</v>
      </c>
      <c r="I11" s="23">
        <v>0.124885206940412</v>
      </c>
      <c r="J11" s="23">
        <v>0.11377985036324501</v>
      </c>
      <c r="K11" s="23">
        <v>7.3955772398946795E-2</v>
      </c>
      <c r="L11" s="23">
        <v>6.9298238125839795E-2</v>
      </c>
      <c r="M11" s="23"/>
      <c r="N11" s="23">
        <v>0.12122349501731799</v>
      </c>
      <c r="O11" s="23">
        <v>8.3561657928199001E-2</v>
      </c>
      <c r="P11" s="23">
        <v>9.6189427844167397E-2</v>
      </c>
      <c r="Q11" s="23">
        <v>0.13235769324531199</v>
      </c>
      <c r="R11" s="23"/>
      <c r="S11" s="23">
        <v>3.1371339871361197E-2</v>
      </c>
      <c r="T11" s="23">
        <v>8.9553809521930497E-2</v>
      </c>
      <c r="U11" s="23">
        <v>0.22291081098854901</v>
      </c>
      <c r="V11" s="23">
        <v>0.18331334494595999</v>
      </c>
      <c r="W11" s="23">
        <v>7.7138571172946396E-2</v>
      </c>
      <c r="X11" s="23">
        <v>4.3918617062736899E-2</v>
      </c>
      <c r="Y11" s="23">
        <v>5.9616930443170402E-2</v>
      </c>
      <c r="Z11" s="23">
        <v>8.3743163530395806E-2</v>
      </c>
      <c r="AA11" s="23">
        <v>0.17480938923485501</v>
      </c>
      <c r="AB11" s="23">
        <v>0.14230908502908199</v>
      </c>
      <c r="AC11" s="23">
        <v>0</v>
      </c>
      <c r="AD11" s="23">
        <v>0.18254385603788301</v>
      </c>
      <c r="AE11" s="23"/>
      <c r="AF11" s="23">
        <v>8.8848534554306705E-2</v>
      </c>
      <c r="AG11" s="23">
        <v>9.1078061525340204E-2</v>
      </c>
      <c r="AH11" s="23">
        <v>0.15031659006325301</v>
      </c>
      <c r="AI11" s="23"/>
      <c r="AJ11" s="23">
        <v>3.6704967765607298E-2</v>
      </c>
      <c r="AK11" s="23">
        <v>8.3182064637925199E-2</v>
      </c>
      <c r="AL11" s="23">
        <v>0.10349046191875701</v>
      </c>
      <c r="AM11" s="23"/>
      <c r="AN11" s="23">
        <v>0.128089830050855</v>
      </c>
      <c r="AO11" s="23">
        <v>0.12944959002158599</v>
      </c>
      <c r="AP11" s="23">
        <v>6.5112768419227293E-2</v>
      </c>
      <c r="AQ11" s="23">
        <v>0.15636716062816799</v>
      </c>
      <c r="AR11" s="23">
        <v>0</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516</v>
      </c>
      <c r="D7" s="10">
        <v>250</v>
      </c>
      <c r="E7" s="10">
        <v>264</v>
      </c>
      <c r="F7" s="10"/>
      <c r="G7" s="10">
        <v>68</v>
      </c>
      <c r="H7" s="10">
        <v>89</v>
      </c>
      <c r="I7" s="10">
        <v>73</v>
      </c>
      <c r="J7" s="10">
        <v>101</v>
      </c>
      <c r="K7" s="10">
        <v>88</v>
      </c>
      <c r="L7" s="10">
        <v>97</v>
      </c>
      <c r="M7" s="10"/>
      <c r="N7" s="10">
        <v>122</v>
      </c>
      <c r="O7" s="10">
        <v>134</v>
      </c>
      <c r="P7" s="10">
        <v>105</v>
      </c>
      <c r="Q7" s="10">
        <v>155</v>
      </c>
      <c r="R7" s="10"/>
      <c r="S7" s="10">
        <v>65</v>
      </c>
      <c r="T7" s="10">
        <v>74</v>
      </c>
      <c r="U7" s="10">
        <v>44</v>
      </c>
      <c r="V7" s="10">
        <v>46</v>
      </c>
      <c r="W7" s="10">
        <v>35</v>
      </c>
      <c r="X7" s="10">
        <v>42</v>
      </c>
      <c r="Y7" s="10">
        <v>40</v>
      </c>
      <c r="Z7" s="10">
        <v>22</v>
      </c>
      <c r="AA7" s="10">
        <v>70</v>
      </c>
      <c r="AB7" s="10">
        <v>50</v>
      </c>
      <c r="AC7" s="10">
        <v>17</v>
      </c>
      <c r="AD7" s="10">
        <v>11</v>
      </c>
      <c r="AE7" s="10"/>
      <c r="AF7" s="10">
        <v>181</v>
      </c>
      <c r="AG7" s="10">
        <v>219</v>
      </c>
      <c r="AH7" s="10">
        <v>66</v>
      </c>
      <c r="AI7" s="10"/>
      <c r="AJ7" s="10">
        <v>104</v>
      </c>
      <c r="AK7" s="10">
        <v>212</v>
      </c>
      <c r="AL7" s="10">
        <v>39</v>
      </c>
      <c r="AM7" s="10"/>
      <c r="AN7" s="10">
        <v>129</v>
      </c>
      <c r="AO7" s="10">
        <v>131</v>
      </c>
      <c r="AP7" s="10">
        <v>124</v>
      </c>
      <c r="AQ7" s="10">
        <v>50</v>
      </c>
      <c r="AR7" s="10">
        <v>8</v>
      </c>
    </row>
    <row r="8" spans="2:44" ht="30" customHeight="1">
      <c r="B8" s="11" t="s">
        <v>96</v>
      </c>
      <c r="C8" s="11">
        <v>520</v>
      </c>
      <c r="D8" s="11">
        <v>263</v>
      </c>
      <c r="E8" s="11">
        <v>255</v>
      </c>
      <c r="F8" s="11"/>
      <c r="G8" s="11">
        <v>78</v>
      </c>
      <c r="H8" s="11">
        <v>96</v>
      </c>
      <c r="I8" s="11">
        <v>84</v>
      </c>
      <c r="J8" s="11">
        <v>100</v>
      </c>
      <c r="K8" s="11">
        <v>72</v>
      </c>
      <c r="L8" s="11">
        <v>91</v>
      </c>
      <c r="M8" s="11"/>
      <c r="N8" s="11">
        <v>130</v>
      </c>
      <c r="O8" s="11">
        <v>129</v>
      </c>
      <c r="P8" s="11">
        <v>109</v>
      </c>
      <c r="Q8" s="11">
        <v>152</v>
      </c>
      <c r="R8" s="11"/>
      <c r="S8" s="11">
        <v>74</v>
      </c>
      <c r="T8" s="11">
        <v>70</v>
      </c>
      <c r="U8" s="11">
        <v>44</v>
      </c>
      <c r="V8" s="11">
        <v>52</v>
      </c>
      <c r="W8" s="11">
        <v>30</v>
      </c>
      <c r="X8" s="11">
        <v>42</v>
      </c>
      <c r="Y8" s="11">
        <v>38</v>
      </c>
      <c r="Z8" s="11">
        <v>21</v>
      </c>
      <c r="AA8" s="11">
        <v>68</v>
      </c>
      <c r="AB8" s="11">
        <v>53</v>
      </c>
      <c r="AC8" s="11">
        <v>16</v>
      </c>
      <c r="AD8" s="11">
        <v>13</v>
      </c>
      <c r="AE8" s="11"/>
      <c r="AF8" s="11">
        <v>173</v>
      </c>
      <c r="AG8" s="11">
        <v>220</v>
      </c>
      <c r="AH8" s="11">
        <v>71</v>
      </c>
      <c r="AI8" s="11"/>
      <c r="AJ8" s="11">
        <v>104</v>
      </c>
      <c r="AK8" s="11">
        <v>216</v>
      </c>
      <c r="AL8" s="11">
        <v>39</v>
      </c>
      <c r="AM8" s="11"/>
      <c r="AN8" s="11">
        <v>127</v>
      </c>
      <c r="AO8" s="11">
        <v>135</v>
      </c>
      <c r="AP8" s="11">
        <v>126</v>
      </c>
      <c r="AQ8" s="11">
        <v>52</v>
      </c>
      <c r="AR8" s="11">
        <v>8</v>
      </c>
    </row>
    <row r="9" spans="2:44" ht="72.599999999999994">
      <c r="B9" s="15" t="s">
        <v>348</v>
      </c>
      <c r="C9" s="14">
        <v>0.345881322269188</v>
      </c>
      <c r="D9" s="14">
        <v>0.33653705713872401</v>
      </c>
      <c r="E9" s="14">
        <v>0.35853313377324098</v>
      </c>
      <c r="F9" s="14"/>
      <c r="G9" s="14">
        <v>0.335758650155001</v>
      </c>
      <c r="H9" s="14">
        <v>0.32966924024452499</v>
      </c>
      <c r="I9" s="14">
        <v>0.36440803261164101</v>
      </c>
      <c r="J9" s="14">
        <v>0.370500093770809</v>
      </c>
      <c r="K9" s="14">
        <v>0.31178648898886802</v>
      </c>
      <c r="L9" s="14">
        <v>0.35468947421921199</v>
      </c>
      <c r="M9" s="14"/>
      <c r="N9" s="14">
        <v>0.31218333599985199</v>
      </c>
      <c r="O9" s="14">
        <v>0.35312314382189203</v>
      </c>
      <c r="P9" s="14">
        <v>0.35843576567537799</v>
      </c>
      <c r="Q9" s="14">
        <v>0.359520983867326</v>
      </c>
      <c r="R9" s="14"/>
      <c r="S9" s="14">
        <v>0.38082369166868901</v>
      </c>
      <c r="T9" s="14">
        <v>0.37296820784895202</v>
      </c>
      <c r="U9" s="14">
        <v>0.32524372381532501</v>
      </c>
      <c r="V9" s="14">
        <v>0.39871035396385501</v>
      </c>
      <c r="W9" s="14">
        <v>0.44314723694635599</v>
      </c>
      <c r="X9" s="14">
        <v>0.380404671062269</v>
      </c>
      <c r="Y9" s="14">
        <v>0.36784457466356901</v>
      </c>
      <c r="Z9" s="14">
        <v>6.8679746654448495E-2</v>
      </c>
      <c r="AA9" s="14">
        <v>0.34972916729625297</v>
      </c>
      <c r="AB9" s="14">
        <v>0.227714764118463</v>
      </c>
      <c r="AC9" s="14">
        <v>0.23238680860032601</v>
      </c>
      <c r="AD9" s="14">
        <v>0.50012215753570699</v>
      </c>
      <c r="AE9" s="14"/>
      <c r="AF9" s="14">
        <v>0.39410683283895098</v>
      </c>
      <c r="AG9" s="14">
        <v>0.29415993042839</v>
      </c>
      <c r="AH9" s="14">
        <v>0.38833853231166998</v>
      </c>
      <c r="AI9" s="14"/>
      <c r="AJ9" s="14">
        <v>0.32929332994381799</v>
      </c>
      <c r="AK9" s="14">
        <v>0.37872321008598703</v>
      </c>
      <c r="AL9" s="14">
        <v>0.28329350201067799</v>
      </c>
      <c r="AM9" s="14"/>
      <c r="AN9" s="14">
        <v>0.37024285890565001</v>
      </c>
      <c r="AO9" s="14">
        <v>0.36146604353336398</v>
      </c>
      <c r="AP9" s="14">
        <v>0.26693337840516601</v>
      </c>
      <c r="AQ9" s="14">
        <v>0.36231268802997901</v>
      </c>
      <c r="AR9" s="14">
        <v>0.402839183872234</v>
      </c>
    </row>
    <row r="10" spans="2:44" ht="57.95">
      <c r="B10" s="15" t="s">
        <v>352</v>
      </c>
      <c r="C10" s="14">
        <v>0.55354512684753299</v>
      </c>
      <c r="D10" s="14">
        <v>0.60455259347692802</v>
      </c>
      <c r="E10" s="14">
        <v>0.50106815185577103</v>
      </c>
      <c r="F10" s="14"/>
      <c r="G10" s="14">
        <v>0.52446935302094599</v>
      </c>
      <c r="H10" s="14">
        <v>0.56288133981805899</v>
      </c>
      <c r="I10" s="14">
        <v>0.52245571862312001</v>
      </c>
      <c r="J10" s="14">
        <v>0.56144627157971705</v>
      </c>
      <c r="K10" s="14">
        <v>0.56139217891666504</v>
      </c>
      <c r="L10" s="14">
        <v>0.58241722019989395</v>
      </c>
      <c r="M10" s="14"/>
      <c r="N10" s="14">
        <v>0.64501013178740596</v>
      </c>
      <c r="O10" s="14">
        <v>0.57406020723803197</v>
      </c>
      <c r="P10" s="14">
        <v>0.47491321389757901</v>
      </c>
      <c r="Q10" s="14">
        <v>0.51454442822503499</v>
      </c>
      <c r="R10" s="14"/>
      <c r="S10" s="14">
        <v>0.56029688238484399</v>
      </c>
      <c r="T10" s="14">
        <v>0.55196655494795399</v>
      </c>
      <c r="U10" s="14">
        <v>0.56670825080549803</v>
      </c>
      <c r="V10" s="14">
        <v>0.55425977888558098</v>
      </c>
      <c r="W10" s="14">
        <v>0.39589795575272402</v>
      </c>
      <c r="X10" s="14">
        <v>0.53485004799834501</v>
      </c>
      <c r="Y10" s="14">
        <v>0.531309072933287</v>
      </c>
      <c r="Z10" s="14">
        <v>0.80875974548958096</v>
      </c>
      <c r="AA10" s="14">
        <v>0.52087196814793302</v>
      </c>
      <c r="AB10" s="14">
        <v>0.60613359415365398</v>
      </c>
      <c r="AC10" s="14">
        <v>0.71546179870773097</v>
      </c>
      <c r="AD10" s="14">
        <v>0.319049159232067</v>
      </c>
      <c r="AE10" s="14"/>
      <c r="AF10" s="14">
        <v>0.51266521729919101</v>
      </c>
      <c r="AG10" s="14">
        <v>0.61617064577702996</v>
      </c>
      <c r="AH10" s="14">
        <v>0.52901848975430599</v>
      </c>
      <c r="AI10" s="14"/>
      <c r="AJ10" s="14">
        <v>0.61786546339630499</v>
      </c>
      <c r="AK10" s="14">
        <v>0.54583175041644305</v>
      </c>
      <c r="AL10" s="14">
        <v>0.64335574839404897</v>
      </c>
      <c r="AM10" s="14"/>
      <c r="AN10" s="14">
        <v>0.46323364478832701</v>
      </c>
      <c r="AO10" s="14">
        <v>0.53764818620758004</v>
      </c>
      <c r="AP10" s="14">
        <v>0.63212519031159298</v>
      </c>
      <c r="AQ10" s="14">
        <v>0.61881153615093099</v>
      </c>
      <c r="AR10" s="14">
        <v>0.46892785020150202</v>
      </c>
    </row>
    <row r="11" spans="2:44">
      <c r="B11" s="15" t="s">
        <v>203</v>
      </c>
      <c r="C11" s="23">
        <v>0.100573550883279</v>
      </c>
      <c r="D11" s="23">
        <v>5.8910349384347797E-2</v>
      </c>
      <c r="E11" s="23">
        <v>0.140398714370988</v>
      </c>
      <c r="F11" s="23"/>
      <c r="G11" s="23">
        <v>0.139771996824053</v>
      </c>
      <c r="H11" s="23">
        <v>0.107449419937416</v>
      </c>
      <c r="I11" s="23">
        <v>0.11313624876523901</v>
      </c>
      <c r="J11" s="23">
        <v>6.8053634649473602E-2</v>
      </c>
      <c r="K11" s="23">
        <v>0.126821332094468</v>
      </c>
      <c r="L11" s="23">
        <v>6.2893305580893996E-2</v>
      </c>
      <c r="M11" s="23"/>
      <c r="N11" s="23">
        <v>4.28065322127422E-2</v>
      </c>
      <c r="O11" s="23">
        <v>7.2816648940075501E-2</v>
      </c>
      <c r="P11" s="23">
        <v>0.166651020427043</v>
      </c>
      <c r="Q11" s="23">
        <v>0.12593458790763901</v>
      </c>
      <c r="R11" s="23"/>
      <c r="S11" s="23">
        <v>5.8879425946467098E-2</v>
      </c>
      <c r="T11" s="23">
        <v>7.5065237203093799E-2</v>
      </c>
      <c r="U11" s="23">
        <v>0.108048025379177</v>
      </c>
      <c r="V11" s="23">
        <v>4.7029867150563599E-2</v>
      </c>
      <c r="W11" s="23">
        <v>0.16095480730092099</v>
      </c>
      <c r="X11" s="23">
        <v>8.4745280939385895E-2</v>
      </c>
      <c r="Y11" s="23">
        <v>0.100846352403144</v>
      </c>
      <c r="Z11" s="23">
        <v>0.122560507855971</v>
      </c>
      <c r="AA11" s="23">
        <v>0.12939886455581401</v>
      </c>
      <c r="AB11" s="23">
        <v>0.16615164172788299</v>
      </c>
      <c r="AC11" s="23">
        <v>5.2151392691942397E-2</v>
      </c>
      <c r="AD11" s="23">
        <v>0.18082868323222601</v>
      </c>
      <c r="AE11" s="23"/>
      <c r="AF11" s="23">
        <v>9.32279498618582E-2</v>
      </c>
      <c r="AG11" s="23">
        <v>8.9669423794580205E-2</v>
      </c>
      <c r="AH11" s="23">
        <v>8.2642977934023795E-2</v>
      </c>
      <c r="AI11" s="23"/>
      <c r="AJ11" s="23">
        <v>5.2841206659876197E-2</v>
      </c>
      <c r="AK11" s="23">
        <v>7.5445039497569394E-2</v>
      </c>
      <c r="AL11" s="23">
        <v>7.3350749595272893E-2</v>
      </c>
      <c r="AM11" s="23"/>
      <c r="AN11" s="23">
        <v>0.16652349630602301</v>
      </c>
      <c r="AO11" s="23">
        <v>0.100885770259057</v>
      </c>
      <c r="AP11" s="23">
        <v>0.100941431283241</v>
      </c>
      <c r="AQ11" s="23">
        <v>1.8875775819090099E-2</v>
      </c>
      <c r="AR11" s="23">
        <v>0.12823296592626399</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494</v>
      </c>
      <c r="D7" s="10">
        <v>215</v>
      </c>
      <c r="E7" s="10">
        <v>277</v>
      </c>
      <c r="F7" s="10"/>
      <c r="G7" s="10">
        <v>66</v>
      </c>
      <c r="H7" s="10">
        <v>83</v>
      </c>
      <c r="I7" s="10">
        <v>68</v>
      </c>
      <c r="J7" s="10">
        <v>90</v>
      </c>
      <c r="K7" s="10">
        <v>85</v>
      </c>
      <c r="L7" s="10">
        <v>102</v>
      </c>
      <c r="M7" s="10"/>
      <c r="N7" s="10">
        <v>124</v>
      </c>
      <c r="O7" s="10">
        <v>146</v>
      </c>
      <c r="P7" s="10">
        <v>97</v>
      </c>
      <c r="Q7" s="10">
        <v>124</v>
      </c>
      <c r="R7" s="10"/>
      <c r="S7" s="10">
        <v>60</v>
      </c>
      <c r="T7" s="10">
        <v>75</v>
      </c>
      <c r="U7" s="10">
        <v>45</v>
      </c>
      <c r="V7" s="10">
        <v>36</v>
      </c>
      <c r="W7" s="10">
        <v>29</v>
      </c>
      <c r="X7" s="10">
        <v>43</v>
      </c>
      <c r="Y7" s="10">
        <v>46</v>
      </c>
      <c r="Z7" s="10">
        <v>19</v>
      </c>
      <c r="AA7" s="10">
        <v>62</v>
      </c>
      <c r="AB7" s="10">
        <v>46</v>
      </c>
      <c r="AC7" s="10">
        <v>21</v>
      </c>
      <c r="AD7" s="10">
        <v>12</v>
      </c>
      <c r="AE7" s="10"/>
      <c r="AF7" s="10">
        <v>180</v>
      </c>
      <c r="AG7" s="10">
        <v>203</v>
      </c>
      <c r="AH7" s="10">
        <v>62</v>
      </c>
      <c r="AI7" s="10"/>
      <c r="AJ7" s="10">
        <v>97</v>
      </c>
      <c r="AK7" s="10">
        <v>191</v>
      </c>
      <c r="AL7" s="10">
        <v>35</v>
      </c>
      <c r="AM7" s="10"/>
      <c r="AN7" s="10">
        <v>123</v>
      </c>
      <c r="AO7" s="10">
        <v>114</v>
      </c>
      <c r="AP7" s="10">
        <v>111</v>
      </c>
      <c r="AQ7" s="10">
        <v>66</v>
      </c>
      <c r="AR7" s="10">
        <v>6</v>
      </c>
    </row>
    <row r="8" spans="2:44" ht="30" customHeight="1">
      <c r="B8" s="11" t="s">
        <v>96</v>
      </c>
      <c r="C8" s="11">
        <v>492</v>
      </c>
      <c r="D8" s="11">
        <v>224</v>
      </c>
      <c r="E8" s="11">
        <v>266</v>
      </c>
      <c r="F8" s="11"/>
      <c r="G8" s="11">
        <v>73</v>
      </c>
      <c r="H8" s="11">
        <v>89</v>
      </c>
      <c r="I8" s="11">
        <v>77</v>
      </c>
      <c r="J8" s="11">
        <v>86</v>
      </c>
      <c r="K8" s="11">
        <v>71</v>
      </c>
      <c r="L8" s="11">
        <v>96</v>
      </c>
      <c r="M8" s="11"/>
      <c r="N8" s="11">
        <v>132</v>
      </c>
      <c r="O8" s="11">
        <v>139</v>
      </c>
      <c r="P8" s="11">
        <v>100</v>
      </c>
      <c r="Q8" s="11">
        <v>118</v>
      </c>
      <c r="R8" s="11"/>
      <c r="S8" s="11">
        <v>68</v>
      </c>
      <c r="T8" s="11">
        <v>70</v>
      </c>
      <c r="U8" s="11">
        <v>45</v>
      </c>
      <c r="V8" s="11">
        <v>40</v>
      </c>
      <c r="W8" s="11">
        <v>26</v>
      </c>
      <c r="X8" s="11">
        <v>43</v>
      </c>
      <c r="Y8" s="11">
        <v>44</v>
      </c>
      <c r="Z8" s="11">
        <v>17</v>
      </c>
      <c r="AA8" s="11">
        <v>58</v>
      </c>
      <c r="AB8" s="11">
        <v>49</v>
      </c>
      <c r="AC8" s="11">
        <v>21</v>
      </c>
      <c r="AD8" s="11">
        <v>12</v>
      </c>
      <c r="AE8" s="11"/>
      <c r="AF8" s="11">
        <v>173</v>
      </c>
      <c r="AG8" s="11">
        <v>203</v>
      </c>
      <c r="AH8" s="11">
        <v>64</v>
      </c>
      <c r="AI8" s="11"/>
      <c r="AJ8" s="11">
        <v>97</v>
      </c>
      <c r="AK8" s="11">
        <v>193</v>
      </c>
      <c r="AL8" s="11">
        <v>35</v>
      </c>
      <c r="AM8" s="11"/>
      <c r="AN8" s="11">
        <v>118</v>
      </c>
      <c r="AO8" s="11">
        <v>118</v>
      </c>
      <c r="AP8" s="11">
        <v>114</v>
      </c>
      <c r="AQ8" s="11">
        <v>67</v>
      </c>
      <c r="AR8" s="11">
        <v>5</v>
      </c>
    </row>
    <row r="9" spans="2:44" ht="72.599999999999994">
      <c r="B9" s="15" t="s">
        <v>348</v>
      </c>
      <c r="C9" s="14">
        <v>0.37162773763351897</v>
      </c>
      <c r="D9" s="14">
        <v>0.37898077255845503</v>
      </c>
      <c r="E9" s="14">
        <v>0.36808794634265202</v>
      </c>
      <c r="F9" s="14"/>
      <c r="G9" s="14">
        <v>0.37883559112450899</v>
      </c>
      <c r="H9" s="14">
        <v>0.42450304842669101</v>
      </c>
      <c r="I9" s="14">
        <v>0.28228212474275299</v>
      </c>
      <c r="J9" s="14">
        <v>0.34352233124982301</v>
      </c>
      <c r="K9" s="14">
        <v>0.46541913142063501</v>
      </c>
      <c r="L9" s="14">
        <v>0.34450495600150099</v>
      </c>
      <c r="M9" s="14"/>
      <c r="N9" s="14">
        <v>0.38965423756868101</v>
      </c>
      <c r="O9" s="14">
        <v>0.344359714696096</v>
      </c>
      <c r="P9" s="14">
        <v>0.42184389018180302</v>
      </c>
      <c r="Q9" s="14">
        <v>0.33394068090029499</v>
      </c>
      <c r="R9" s="14"/>
      <c r="S9" s="14">
        <v>0.38400532953156802</v>
      </c>
      <c r="T9" s="14">
        <v>0.45654731357771799</v>
      </c>
      <c r="U9" s="14">
        <v>0.38536802027481598</v>
      </c>
      <c r="V9" s="14">
        <v>0.26722333421765698</v>
      </c>
      <c r="W9" s="14">
        <v>0.26033227785607999</v>
      </c>
      <c r="X9" s="14">
        <v>0.34805467811181401</v>
      </c>
      <c r="Y9" s="14">
        <v>0.40261319694300401</v>
      </c>
      <c r="Z9" s="14">
        <v>0.21530499821041599</v>
      </c>
      <c r="AA9" s="14">
        <v>0.42989782935884802</v>
      </c>
      <c r="AB9" s="14">
        <v>0.31949225204020498</v>
      </c>
      <c r="AC9" s="14">
        <v>0.33850860826900098</v>
      </c>
      <c r="AD9" s="14">
        <v>0.51893203108655095</v>
      </c>
      <c r="AE9" s="14"/>
      <c r="AF9" s="14">
        <v>0.38979241596992797</v>
      </c>
      <c r="AG9" s="14">
        <v>0.34193821864178398</v>
      </c>
      <c r="AH9" s="14">
        <v>0.36815519482845299</v>
      </c>
      <c r="AI9" s="14"/>
      <c r="AJ9" s="14">
        <v>0.36621533928315297</v>
      </c>
      <c r="AK9" s="14">
        <v>0.37683778036031401</v>
      </c>
      <c r="AL9" s="14">
        <v>0.36794773509740197</v>
      </c>
      <c r="AM9" s="14"/>
      <c r="AN9" s="14">
        <v>0.35803392454122301</v>
      </c>
      <c r="AO9" s="14">
        <v>0.33296840264514699</v>
      </c>
      <c r="AP9" s="14">
        <v>0.33930959937223598</v>
      </c>
      <c r="AQ9" s="14">
        <v>0.409814746323103</v>
      </c>
      <c r="AR9" s="14">
        <v>0.48077400918253699</v>
      </c>
    </row>
    <row r="10" spans="2:44" ht="72.599999999999994">
      <c r="B10" s="15" t="s">
        <v>353</v>
      </c>
      <c r="C10" s="14">
        <v>0.51669148993598102</v>
      </c>
      <c r="D10" s="14">
        <v>0.54923135454227501</v>
      </c>
      <c r="E10" s="14">
        <v>0.48947738682351</v>
      </c>
      <c r="F10" s="14"/>
      <c r="G10" s="14">
        <v>0.51543173075667004</v>
      </c>
      <c r="H10" s="14">
        <v>0.47983655498855099</v>
      </c>
      <c r="I10" s="14">
        <v>0.55582875723504499</v>
      </c>
      <c r="J10" s="14">
        <v>0.54652273571773602</v>
      </c>
      <c r="K10" s="14">
        <v>0.45235897936467601</v>
      </c>
      <c r="L10" s="14">
        <v>0.54143087726542405</v>
      </c>
      <c r="M10" s="14"/>
      <c r="N10" s="14">
        <v>0.54695378512161297</v>
      </c>
      <c r="O10" s="14">
        <v>0.54691535818505699</v>
      </c>
      <c r="P10" s="14">
        <v>0.42660329936114799</v>
      </c>
      <c r="Q10" s="14">
        <v>0.52799520095987595</v>
      </c>
      <c r="R10" s="14"/>
      <c r="S10" s="14">
        <v>0.53528676804073405</v>
      </c>
      <c r="T10" s="14">
        <v>0.43977109141216802</v>
      </c>
      <c r="U10" s="14">
        <v>0.47759785570306201</v>
      </c>
      <c r="V10" s="14">
        <v>0.63096643409898501</v>
      </c>
      <c r="W10" s="14">
        <v>0.59035945333592199</v>
      </c>
      <c r="X10" s="14">
        <v>0.48020921752343798</v>
      </c>
      <c r="Y10" s="14">
        <v>0.57670224797904102</v>
      </c>
      <c r="Z10" s="14">
        <v>0.67989652496820796</v>
      </c>
      <c r="AA10" s="14">
        <v>0.39606559686200599</v>
      </c>
      <c r="AB10" s="14">
        <v>0.61731174477580397</v>
      </c>
      <c r="AC10" s="14">
        <v>0.56477561528943498</v>
      </c>
      <c r="AD10" s="14">
        <v>0.24287450049412501</v>
      </c>
      <c r="AE10" s="14"/>
      <c r="AF10" s="14">
        <v>0.488058663386786</v>
      </c>
      <c r="AG10" s="14">
        <v>0.57048135662233002</v>
      </c>
      <c r="AH10" s="14">
        <v>0.48073919225811501</v>
      </c>
      <c r="AI10" s="14"/>
      <c r="AJ10" s="14">
        <v>0.60006632707450103</v>
      </c>
      <c r="AK10" s="14">
        <v>0.52627369260360501</v>
      </c>
      <c r="AL10" s="14">
        <v>0.63205226490259703</v>
      </c>
      <c r="AM10" s="14"/>
      <c r="AN10" s="14">
        <v>0.46837776710815898</v>
      </c>
      <c r="AO10" s="14">
        <v>0.54687445970232795</v>
      </c>
      <c r="AP10" s="14">
        <v>0.57762608703030105</v>
      </c>
      <c r="AQ10" s="14">
        <v>0.4953036279868</v>
      </c>
      <c r="AR10" s="14">
        <v>0.51922599081746301</v>
      </c>
    </row>
    <row r="11" spans="2:44">
      <c r="B11" s="15" t="s">
        <v>203</v>
      </c>
      <c r="C11" s="23">
        <v>0.11168077243049999</v>
      </c>
      <c r="D11" s="23">
        <v>7.1787872899270203E-2</v>
      </c>
      <c r="E11" s="23">
        <v>0.14243466683383799</v>
      </c>
      <c r="F11" s="23"/>
      <c r="G11" s="23">
        <v>0.105732678118822</v>
      </c>
      <c r="H11" s="23">
        <v>9.5660396584757695E-2</v>
      </c>
      <c r="I11" s="23">
        <v>0.16188911802220199</v>
      </c>
      <c r="J11" s="23">
        <v>0.109954933032441</v>
      </c>
      <c r="K11" s="23">
        <v>8.2221889214688704E-2</v>
      </c>
      <c r="L11" s="23">
        <v>0.114064166733075</v>
      </c>
      <c r="M11" s="23"/>
      <c r="N11" s="23">
        <v>6.3391977309706096E-2</v>
      </c>
      <c r="O11" s="23">
        <v>0.108724927118847</v>
      </c>
      <c r="P11" s="23">
        <v>0.15155281045704999</v>
      </c>
      <c r="Q11" s="23">
        <v>0.13806411813982999</v>
      </c>
      <c r="R11" s="23"/>
      <c r="S11" s="23">
        <v>8.0707902427697903E-2</v>
      </c>
      <c r="T11" s="23">
        <v>0.10368159501011399</v>
      </c>
      <c r="U11" s="23">
        <v>0.13703412402212201</v>
      </c>
      <c r="V11" s="23">
        <v>0.101810231683358</v>
      </c>
      <c r="W11" s="23">
        <v>0.149308268807998</v>
      </c>
      <c r="X11" s="23">
        <v>0.17173610436474901</v>
      </c>
      <c r="Y11" s="23">
        <v>2.0684555077954799E-2</v>
      </c>
      <c r="Z11" s="23">
        <v>0.104798476821375</v>
      </c>
      <c r="AA11" s="23">
        <v>0.174036573779146</v>
      </c>
      <c r="AB11" s="23">
        <v>6.3196003183990906E-2</v>
      </c>
      <c r="AC11" s="23">
        <v>9.6715776441563997E-2</v>
      </c>
      <c r="AD11" s="23">
        <v>0.23819346841932401</v>
      </c>
      <c r="AE11" s="23"/>
      <c r="AF11" s="23">
        <v>0.122148920643286</v>
      </c>
      <c r="AG11" s="23">
        <v>8.7580424735886495E-2</v>
      </c>
      <c r="AH11" s="23">
        <v>0.151105612913432</v>
      </c>
      <c r="AI11" s="23"/>
      <c r="AJ11" s="23">
        <v>3.37183336423462E-2</v>
      </c>
      <c r="AK11" s="23">
        <v>9.6888527036080599E-2</v>
      </c>
      <c r="AL11" s="23">
        <v>0</v>
      </c>
      <c r="AM11" s="23"/>
      <c r="AN11" s="23">
        <v>0.173588308350618</v>
      </c>
      <c r="AO11" s="23">
        <v>0.120157137652525</v>
      </c>
      <c r="AP11" s="23">
        <v>8.30643135974624E-2</v>
      </c>
      <c r="AQ11" s="23">
        <v>9.4881625690096796E-2</v>
      </c>
      <c r="AR11" s="23">
        <v>0</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519</v>
      </c>
      <c r="D7" s="10">
        <v>244</v>
      </c>
      <c r="E7" s="10">
        <v>273</v>
      </c>
      <c r="F7" s="10"/>
      <c r="G7" s="10">
        <v>65</v>
      </c>
      <c r="H7" s="10">
        <v>85</v>
      </c>
      <c r="I7" s="10">
        <v>74</v>
      </c>
      <c r="J7" s="10">
        <v>80</v>
      </c>
      <c r="K7" s="10">
        <v>89</v>
      </c>
      <c r="L7" s="10">
        <v>126</v>
      </c>
      <c r="M7" s="10"/>
      <c r="N7" s="10">
        <v>134</v>
      </c>
      <c r="O7" s="10">
        <v>128</v>
      </c>
      <c r="P7" s="10">
        <v>107</v>
      </c>
      <c r="Q7" s="10">
        <v>147</v>
      </c>
      <c r="R7" s="10"/>
      <c r="S7" s="10">
        <v>56</v>
      </c>
      <c r="T7" s="10">
        <v>73</v>
      </c>
      <c r="U7" s="10">
        <v>49</v>
      </c>
      <c r="V7" s="10">
        <v>48</v>
      </c>
      <c r="W7" s="10">
        <v>42</v>
      </c>
      <c r="X7" s="10">
        <v>48</v>
      </c>
      <c r="Y7" s="10">
        <v>33</v>
      </c>
      <c r="Z7" s="10">
        <v>21</v>
      </c>
      <c r="AA7" s="10">
        <v>60</v>
      </c>
      <c r="AB7" s="10">
        <v>49</v>
      </c>
      <c r="AC7" s="10">
        <v>22</v>
      </c>
      <c r="AD7" s="10">
        <v>18</v>
      </c>
      <c r="AE7" s="10"/>
      <c r="AF7" s="10">
        <v>202</v>
      </c>
      <c r="AG7" s="10">
        <v>200</v>
      </c>
      <c r="AH7" s="10">
        <v>75</v>
      </c>
      <c r="AI7" s="10"/>
      <c r="AJ7" s="10">
        <v>117</v>
      </c>
      <c r="AK7" s="10">
        <v>192</v>
      </c>
      <c r="AL7" s="10">
        <v>26</v>
      </c>
      <c r="AM7" s="10"/>
      <c r="AN7" s="10">
        <v>115</v>
      </c>
      <c r="AO7" s="10">
        <v>130</v>
      </c>
      <c r="AP7" s="10">
        <v>121</v>
      </c>
      <c r="AQ7" s="10">
        <v>53</v>
      </c>
      <c r="AR7" s="10">
        <v>6</v>
      </c>
    </row>
    <row r="8" spans="2:44" ht="30" customHeight="1">
      <c r="B8" s="11" t="s">
        <v>96</v>
      </c>
      <c r="C8" s="11">
        <v>521</v>
      </c>
      <c r="D8" s="11">
        <v>254</v>
      </c>
      <c r="E8" s="11">
        <v>264</v>
      </c>
      <c r="F8" s="11"/>
      <c r="G8" s="11">
        <v>74</v>
      </c>
      <c r="H8" s="11">
        <v>91</v>
      </c>
      <c r="I8" s="11">
        <v>85</v>
      </c>
      <c r="J8" s="11">
        <v>79</v>
      </c>
      <c r="K8" s="11">
        <v>75</v>
      </c>
      <c r="L8" s="11">
        <v>116</v>
      </c>
      <c r="M8" s="11"/>
      <c r="N8" s="11">
        <v>146</v>
      </c>
      <c r="O8" s="11">
        <v>122</v>
      </c>
      <c r="P8" s="11">
        <v>110</v>
      </c>
      <c r="Q8" s="11">
        <v>140</v>
      </c>
      <c r="R8" s="11"/>
      <c r="S8" s="11">
        <v>63</v>
      </c>
      <c r="T8" s="11">
        <v>70</v>
      </c>
      <c r="U8" s="11">
        <v>47</v>
      </c>
      <c r="V8" s="11">
        <v>51</v>
      </c>
      <c r="W8" s="11">
        <v>39</v>
      </c>
      <c r="X8" s="11">
        <v>48</v>
      </c>
      <c r="Y8" s="11">
        <v>32</v>
      </c>
      <c r="Z8" s="11">
        <v>19</v>
      </c>
      <c r="AA8" s="11">
        <v>56</v>
      </c>
      <c r="AB8" s="11">
        <v>52</v>
      </c>
      <c r="AC8" s="11">
        <v>21</v>
      </c>
      <c r="AD8" s="11">
        <v>21</v>
      </c>
      <c r="AE8" s="11"/>
      <c r="AF8" s="11">
        <v>193</v>
      </c>
      <c r="AG8" s="11">
        <v>203</v>
      </c>
      <c r="AH8" s="11">
        <v>79</v>
      </c>
      <c r="AI8" s="11"/>
      <c r="AJ8" s="11">
        <v>115</v>
      </c>
      <c r="AK8" s="11">
        <v>195</v>
      </c>
      <c r="AL8" s="11">
        <v>25</v>
      </c>
      <c r="AM8" s="11"/>
      <c r="AN8" s="11">
        <v>114</v>
      </c>
      <c r="AO8" s="11">
        <v>131</v>
      </c>
      <c r="AP8" s="11">
        <v>125</v>
      </c>
      <c r="AQ8" s="11">
        <v>56</v>
      </c>
      <c r="AR8" s="11">
        <v>6</v>
      </c>
    </row>
    <row r="9" spans="2:44" ht="72.599999999999994">
      <c r="B9" s="15" t="s">
        <v>348</v>
      </c>
      <c r="C9" s="14">
        <v>0.30495039631176801</v>
      </c>
      <c r="D9" s="14">
        <v>0.31749601308896402</v>
      </c>
      <c r="E9" s="14">
        <v>0.29529735364145498</v>
      </c>
      <c r="F9" s="14"/>
      <c r="G9" s="14">
        <v>0.32526160919785002</v>
      </c>
      <c r="H9" s="14">
        <v>0.32940710920822103</v>
      </c>
      <c r="I9" s="14">
        <v>0.189670192988137</v>
      </c>
      <c r="J9" s="14">
        <v>0.39033482690492899</v>
      </c>
      <c r="K9" s="14">
        <v>0.28188201955853698</v>
      </c>
      <c r="L9" s="14">
        <v>0.314233600358789</v>
      </c>
      <c r="M9" s="14"/>
      <c r="N9" s="14">
        <v>0.27248803615481498</v>
      </c>
      <c r="O9" s="14">
        <v>0.34589693211473199</v>
      </c>
      <c r="P9" s="14">
        <v>0.32233462811006902</v>
      </c>
      <c r="Q9" s="14">
        <v>0.28913475796518301</v>
      </c>
      <c r="R9" s="14"/>
      <c r="S9" s="14">
        <v>0.30177921943612102</v>
      </c>
      <c r="T9" s="14">
        <v>0.25756212427848302</v>
      </c>
      <c r="U9" s="14">
        <v>0.220724732806345</v>
      </c>
      <c r="V9" s="14">
        <v>0.28508763992118702</v>
      </c>
      <c r="W9" s="14">
        <v>0.1958169694012</v>
      </c>
      <c r="X9" s="14">
        <v>0.36058004932707</v>
      </c>
      <c r="Y9" s="14">
        <v>0.25629992910775801</v>
      </c>
      <c r="Z9" s="14">
        <v>0.384500060141516</v>
      </c>
      <c r="AA9" s="14">
        <v>0.35161431272796201</v>
      </c>
      <c r="AB9" s="14">
        <v>0.35159423606922702</v>
      </c>
      <c r="AC9" s="14">
        <v>0.309148144804409</v>
      </c>
      <c r="AD9" s="14">
        <v>0.534692452632066</v>
      </c>
      <c r="AE9" s="14"/>
      <c r="AF9" s="14">
        <v>0.36116420109763397</v>
      </c>
      <c r="AG9" s="14">
        <v>0.256318473795621</v>
      </c>
      <c r="AH9" s="14">
        <v>0.31196094627526599</v>
      </c>
      <c r="AI9" s="14"/>
      <c r="AJ9" s="14">
        <v>0.29458393445269099</v>
      </c>
      <c r="AK9" s="14">
        <v>0.26185239038633901</v>
      </c>
      <c r="AL9" s="14">
        <v>0.17927405255708101</v>
      </c>
      <c r="AM9" s="14"/>
      <c r="AN9" s="14">
        <v>0.32211470111745799</v>
      </c>
      <c r="AO9" s="14">
        <v>0.29408624986390203</v>
      </c>
      <c r="AP9" s="14">
        <v>0.30214963656021399</v>
      </c>
      <c r="AQ9" s="14">
        <v>0.207172944938254</v>
      </c>
      <c r="AR9" s="14">
        <v>0.132231041821288</v>
      </c>
    </row>
    <row r="10" spans="2:44" ht="72.599999999999994">
      <c r="B10" s="15" t="s">
        <v>354</v>
      </c>
      <c r="C10" s="14">
        <v>0.64280340461026297</v>
      </c>
      <c r="D10" s="14">
        <v>0.63099446181072805</v>
      </c>
      <c r="E10" s="14">
        <v>0.65133608919150898</v>
      </c>
      <c r="F10" s="14"/>
      <c r="G10" s="14">
        <v>0.660606710393011</v>
      </c>
      <c r="H10" s="14">
        <v>0.64632268012540295</v>
      </c>
      <c r="I10" s="14">
        <v>0.68991316576495798</v>
      </c>
      <c r="J10" s="14">
        <v>0.55179673483284097</v>
      </c>
      <c r="K10" s="14">
        <v>0.65241284210834005</v>
      </c>
      <c r="L10" s="14">
        <v>0.65016559448339195</v>
      </c>
      <c r="M10" s="14"/>
      <c r="N10" s="14">
        <v>0.687572134185781</v>
      </c>
      <c r="O10" s="14">
        <v>0.61193879961909503</v>
      </c>
      <c r="P10" s="14">
        <v>0.61592052629960703</v>
      </c>
      <c r="Q10" s="14">
        <v>0.64352938440851004</v>
      </c>
      <c r="R10" s="14"/>
      <c r="S10" s="14">
        <v>0.66646176554552305</v>
      </c>
      <c r="T10" s="14">
        <v>0.69366816898785399</v>
      </c>
      <c r="U10" s="14">
        <v>0.72117905060149401</v>
      </c>
      <c r="V10" s="14">
        <v>0.697569153494909</v>
      </c>
      <c r="W10" s="14">
        <v>0.77719888604328002</v>
      </c>
      <c r="X10" s="14">
        <v>0.57922135146010501</v>
      </c>
      <c r="Y10" s="14">
        <v>0.71488919797775596</v>
      </c>
      <c r="Z10" s="14">
        <v>0.56848698323399305</v>
      </c>
      <c r="AA10" s="14">
        <v>0.54147582676089101</v>
      </c>
      <c r="AB10" s="14">
        <v>0.54674477789617704</v>
      </c>
      <c r="AC10" s="14">
        <v>0.690851855195591</v>
      </c>
      <c r="AD10" s="14">
        <v>0.41517475907462897</v>
      </c>
      <c r="AE10" s="14"/>
      <c r="AF10" s="14">
        <v>0.58919490401568297</v>
      </c>
      <c r="AG10" s="14">
        <v>0.67362624548153205</v>
      </c>
      <c r="AH10" s="14">
        <v>0.64481444882361205</v>
      </c>
      <c r="AI10" s="14"/>
      <c r="AJ10" s="14">
        <v>0.64814591494200202</v>
      </c>
      <c r="AK10" s="14">
        <v>0.70205904524626395</v>
      </c>
      <c r="AL10" s="14">
        <v>0.78613426428917799</v>
      </c>
      <c r="AM10" s="14"/>
      <c r="AN10" s="14">
        <v>0.58895596517806104</v>
      </c>
      <c r="AO10" s="14">
        <v>0.67178333639166798</v>
      </c>
      <c r="AP10" s="14">
        <v>0.68497952569187204</v>
      </c>
      <c r="AQ10" s="14">
        <v>0.69869421851186397</v>
      </c>
      <c r="AR10" s="14">
        <v>0.86776895817871202</v>
      </c>
    </row>
    <row r="11" spans="2:44">
      <c r="B11" s="15" t="s">
        <v>203</v>
      </c>
      <c r="C11" s="23">
        <v>5.2246199077969603E-2</v>
      </c>
      <c r="D11" s="23">
        <v>5.1509525100307603E-2</v>
      </c>
      <c r="E11" s="23">
        <v>5.3366557167035797E-2</v>
      </c>
      <c r="F11" s="23"/>
      <c r="G11" s="23">
        <v>1.4131680409139299E-2</v>
      </c>
      <c r="H11" s="23">
        <v>2.4270210666376201E-2</v>
      </c>
      <c r="I11" s="23">
        <v>0.120416641246905</v>
      </c>
      <c r="J11" s="23">
        <v>5.7868438262230197E-2</v>
      </c>
      <c r="K11" s="23">
        <v>6.5705138333122706E-2</v>
      </c>
      <c r="L11" s="23">
        <v>3.5600805157818501E-2</v>
      </c>
      <c r="M11" s="23"/>
      <c r="N11" s="23">
        <v>3.9939829659403799E-2</v>
      </c>
      <c r="O11" s="23">
        <v>4.2164268266173102E-2</v>
      </c>
      <c r="P11" s="23">
        <v>6.1744845590324303E-2</v>
      </c>
      <c r="Q11" s="23">
        <v>6.7335857626307796E-2</v>
      </c>
      <c r="R11" s="23"/>
      <c r="S11" s="23">
        <v>3.1759015018356401E-2</v>
      </c>
      <c r="T11" s="23">
        <v>4.8769706733663098E-2</v>
      </c>
      <c r="U11" s="23">
        <v>5.8096216592160299E-2</v>
      </c>
      <c r="V11" s="23">
        <v>1.7343206583904199E-2</v>
      </c>
      <c r="W11" s="23">
        <v>2.69841445555201E-2</v>
      </c>
      <c r="X11" s="23">
        <v>6.0198599212825402E-2</v>
      </c>
      <c r="Y11" s="23">
        <v>2.8810872914486699E-2</v>
      </c>
      <c r="Z11" s="23">
        <v>4.7012956624491301E-2</v>
      </c>
      <c r="AA11" s="23">
        <v>0.106909860511147</v>
      </c>
      <c r="AB11" s="23">
        <v>0.101660986034597</v>
      </c>
      <c r="AC11" s="23">
        <v>0</v>
      </c>
      <c r="AD11" s="23">
        <v>5.0132788293304399E-2</v>
      </c>
      <c r="AE11" s="23"/>
      <c r="AF11" s="23">
        <v>4.9640894886682503E-2</v>
      </c>
      <c r="AG11" s="23">
        <v>7.0055280722847293E-2</v>
      </c>
      <c r="AH11" s="23">
        <v>4.3224604901121899E-2</v>
      </c>
      <c r="AI11" s="23"/>
      <c r="AJ11" s="23">
        <v>5.7270150605307803E-2</v>
      </c>
      <c r="AK11" s="23">
        <v>3.6088564367396499E-2</v>
      </c>
      <c r="AL11" s="23">
        <v>3.4591683153741101E-2</v>
      </c>
      <c r="AM11" s="23"/>
      <c r="AN11" s="23">
        <v>8.89293337044815E-2</v>
      </c>
      <c r="AO11" s="23">
        <v>3.4130413744429697E-2</v>
      </c>
      <c r="AP11" s="23">
        <v>1.2870837747913901E-2</v>
      </c>
      <c r="AQ11" s="23">
        <v>9.4132836549881693E-2</v>
      </c>
      <c r="AR11" s="23">
        <v>0</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488</v>
      </c>
      <c r="D7" s="10">
        <v>223</v>
      </c>
      <c r="E7" s="10">
        <v>262</v>
      </c>
      <c r="F7" s="10"/>
      <c r="G7" s="10">
        <v>53</v>
      </c>
      <c r="H7" s="10">
        <v>85</v>
      </c>
      <c r="I7" s="10">
        <v>73</v>
      </c>
      <c r="J7" s="10">
        <v>74</v>
      </c>
      <c r="K7" s="10">
        <v>100</v>
      </c>
      <c r="L7" s="10">
        <v>103</v>
      </c>
      <c r="M7" s="10"/>
      <c r="N7" s="10">
        <v>124</v>
      </c>
      <c r="O7" s="10">
        <v>135</v>
      </c>
      <c r="P7" s="10">
        <v>97</v>
      </c>
      <c r="Q7" s="10">
        <v>130</v>
      </c>
      <c r="R7" s="10"/>
      <c r="S7" s="10">
        <v>44</v>
      </c>
      <c r="T7" s="10">
        <v>65</v>
      </c>
      <c r="U7" s="10">
        <v>44</v>
      </c>
      <c r="V7" s="10">
        <v>36</v>
      </c>
      <c r="W7" s="10">
        <v>38</v>
      </c>
      <c r="X7" s="10">
        <v>44</v>
      </c>
      <c r="Y7" s="10">
        <v>41</v>
      </c>
      <c r="Z7" s="10">
        <v>16</v>
      </c>
      <c r="AA7" s="10">
        <v>69</v>
      </c>
      <c r="AB7" s="10">
        <v>52</v>
      </c>
      <c r="AC7" s="10">
        <v>28</v>
      </c>
      <c r="AD7" s="10">
        <v>11</v>
      </c>
      <c r="AE7" s="10"/>
      <c r="AF7" s="10">
        <v>172</v>
      </c>
      <c r="AG7" s="10">
        <v>208</v>
      </c>
      <c r="AH7" s="10">
        <v>77</v>
      </c>
      <c r="AI7" s="10"/>
      <c r="AJ7" s="10">
        <v>115</v>
      </c>
      <c r="AK7" s="10">
        <v>168</v>
      </c>
      <c r="AL7" s="10">
        <v>26</v>
      </c>
      <c r="AM7" s="10"/>
      <c r="AN7" s="10">
        <v>117</v>
      </c>
      <c r="AO7" s="10">
        <v>113</v>
      </c>
      <c r="AP7" s="10">
        <v>126</v>
      </c>
      <c r="AQ7" s="10">
        <v>61</v>
      </c>
      <c r="AR7" s="10">
        <v>5</v>
      </c>
    </row>
    <row r="8" spans="2:44" ht="30" customHeight="1">
      <c r="B8" s="11" t="s">
        <v>96</v>
      </c>
      <c r="C8" s="11">
        <v>478</v>
      </c>
      <c r="D8" s="11">
        <v>229</v>
      </c>
      <c r="E8" s="11">
        <v>246</v>
      </c>
      <c r="F8" s="11"/>
      <c r="G8" s="11">
        <v>58</v>
      </c>
      <c r="H8" s="11">
        <v>91</v>
      </c>
      <c r="I8" s="11">
        <v>82</v>
      </c>
      <c r="J8" s="11">
        <v>70</v>
      </c>
      <c r="K8" s="11">
        <v>83</v>
      </c>
      <c r="L8" s="11">
        <v>96</v>
      </c>
      <c r="M8" s="11"/>
      <c r="N8" s="11">
        <v>131</v>
      </c>
      <c r="O8" s="11">
        <v>126</v>
      </c>
      <c r="P8" s="11">
        <v>98</v>
      </c>
      <c r="Q8" s="11">
        <v>122</v>
      </c>
      <c r="R8" s="11"/>
      <c r="S8" s="11">
        <v>49</v>
      </c>
      <c r="T8" s="11">
        <v>59</v>
      </c>
      <c r="U8" s="11">
        <v>43</v>
      </c>
      <c r="V8" s="11">
        <v>38</v>
      </c>
      <c r="W8" s="11">
        <v>34</v>
      </c>
      <c r="X8" s="11">
        <v>43</v>
      </c>
      <c r="Y8" s="11">
        <v>37</v>
      </c>
      <c r="Z8" s="11">
        <v>15</v>
      </c>
      <c r="AA8" s="11">
        <v>67</v>
      </c>
      <c r="AB8" s="11">
        <v>54</v>
      </c>
      <c r="AC8" s="11">
        <v>26</v>
      </c>
      <c r="AD8" s="11">
        <v>12</v>
      </c>
      <c r="AE8" s="11"/>
      <c r="AF8" s="11">
        <v>158</v>
      </c>
      <c r="AG8" s="11">
        <v>207</v>
      </c>
      <c r="AH8" s="11">
        <v>80</v>
      </c>
      <c r="AI8" s="11"/>
      <c r="AJ8" s="11">
        <v>110</v>
      </c>
      <c r="AK8" s="11">
        <v>166</v>
      </c>
      <c r="AL8" s="11">
        <v>25</v>
      </c>
      <c r="AM8" s="11"/>
      <c r="AN8" s="11">
        <v>110</v>
      </c>
      <c r="AO8" s="11">
        <v>112</v>
      </c>
      <c r="AP8" s="11">
        <v>125</v>
      </c>
      <c r="AQ8" s="11">
        <v>64</v>
      </c>
      <c r="AR8" s="11">
        <v>6</v>
      </c>
    </row>
    <row r="9" spans="2:44" ht="72.599999999999994">
      <c r="B9" s="15" t="s">
        <v>348</v>
      </c>
      <c r="C9" s="14">
        <v>0.38529390359291499</v>
      </c>
      <c r="D9" s="14">
        <v>0.37733183578181201</v>
      </c>
      <c r="E9" s="14">
        <v>0.39726769302701598</v>
      </c>
      <c r="F9" s="14"/>
      <c r="G9" s="14">
        <v>0.33566900600172001</v>
      </c>
      <c r="H9" s="14">
        <v>0.40176265739192202</v>
      </c>
      <c r="I9" s="14">
        <v>0.328728870030915</v>
      </c>
      <c r="J9" s="14">
        <v>0.49670042204854098</v>
      </c>
      <c r="K9" s="14">
        <v>0.37331562055286999</v>
      </c>
      <c r="L9" s="14">
        <v>0.37653115373818602</v>
      </c>
      <c r="M9" s="14"/>
      <c r="N9" s="14">
        <v>0.31380551339361501</v>
      </c>
      <c r="O9" s="14">
        <v>0.41926495200199299</v>
      </c>
      <c r="P9" s="14">
        <v>0.467531952573705</v>
      </c>
      <c r="Q9" s="14">
        <v>0.35886461304816503</v>
      </c>
      <c r="R9" s="14"/>
      <c r="S9" s="14">
        <v>0.31702277912263399</v>
      </c>
      <c r="T9" s="14">
        <v>0.52629211555316902</v>
      </c>
      <c r="U9" s="14">
        <v>0.31480767537596099</v>
      </c>
      <c r="V9" s="14">
        <v>0.37657058570922503</v>
      </c>
      <c r="W9" s="14">
        <v>0.304446927769147</v>
      </c>
      <c r="X9" s="14">
        <v>0.509358764341027</v>
      </c>
      <c r="Y9" s="14">
        <v>0.51924820525217597</v>
      </c>
      <c r="Z9" s="14">
        <v>0</v>
      </c>
      <c r="AA9" s="14">
        <v>0.41046761224717698</v>
      </c>
      <c r="AB9" s="14">
        <v>0.23957738116562399</v>
      </c>
      <c r="AC9" s="14">
        <v>0.44153549174053203</v>
      </c>
      <c r="AD9" s="14">
        <v>0.46983347283693999</v>
      </c>
      <c r="AE9" s="14"/>
      <c r="AF9" s="14">
        <v>0.45201883154501699</v>
      </c>
      <c r="AG9" s="14">
        <v>0.31607697396376</v>
      </c>
      <c r="AH9" s="14">
        <v>0.443798167759968</v>
      </c>
      <c r="AI9" s="14"/>
      <c r="AJ9" s="14">
        <v>0.43732760420820999</v>
      </c>
      <c r="AK9" s="14">
        <v>0.377858919430132</v>
      </c>
      <c r="AL9" s="14">
        <v>0.29956173245105</v>
      </c>
      <c r="AM9" s="14"/>
      <c r="AN9" s="14">
        <v>0.37297011462711999</v>
      </c>
      <c r="AO9" s="14">
        <v>0.44173541075116302</v>
      </c>
      <c r="AP9" s="14">
        <v>0.36299625645222</v>
      </c>
      <c r="AQ9" s="14">
        <v>0.27877132220810302</v>
      </c>
      <c r="AR9" s="14">
        <v>0.59956729967070199</v>
      </c>
    </row>
    <row r="10" spans="2:44" ht="57.95">
      <c r="B10" s="15" t="s">
        <v>355</v>
      </c>
      <c r="C10" s="14">
        <v>0.50579478815610202</v>
      </c>
      <c r="D10" s="14">
        <v>0.51448165299411597</v>
      </c>
      <c r="E10" s="14">
        <v>0.49185593347305301</v>
      </c>
      <c r="F10" s="14"/>
      <c r="G10" s="14">
        <v>0.451102591148488</v>
      </c>
      <c r="H10" s="14">
        <v>0.54263481667824098</v>
      </c>
      <c r="I10" s="14">
        <v>0.48841460717010399</v>
      </c>
      <c r="J10" s="14">
        <v>0.38668452068305398</v>
      </c>
      <c r="K10" s="14">
        <v>0.56287980201429899</v>
      </c>
      <c r="L10" s="14">
        <v>0.556409698732104</v>
      </c>
      <c r="M10" s="14"/>
      <c r="N10" s="14">
        <v>0.59839874109522695</v>
      </c>
      <c r="O10" s="14">
        <v>0.50352206977245595</v>
      </c>
      <c r="P10" s="14">
        <v>0.40544275568884097</v>
      </c>
      <c r="Q10" s="14">
        <v>0.49018125555812198</v>
      </c>
      <c r="R10" s="14"/>
      <c r="S10" s="14">
        <v>0.53185451704779796</v>
      </c>
      <c r="T10" s="14">
        <v>0.41037700992951798</v>
      </c>
      <c r="U10" s="14">
        <v>0.47444955776070402</v>
      </c>
      <c r="V10" s="14">
        <v>0.49732548724897502</v>
      </c>
      <c r="W10" s="14">
        <v>0.55088829208342505</v>
      </c>
      <c r="X10" s="14">
        <v>0.44475203062829399</v>
      </c>
      <c r="Y10" s="14">
        <v>0.42355129602922198</v>
      </c>
      <c r="Z10" s="14">
        <v>0.87925071213776596</v>
      </c>
      <c r="AA10" s="14">
        <v>0.44787780356616902</v>
      </c>
      <c r="AB10" s="14">
        <v>0.63578840094290601</v>
      </c>
      <c r="AC10" s="14">
        <v>0.55846450825946803</v>
      </c>
      <c r="AD10" s="14">
        <v>0.53016652716306001</v>
      </c>
      <c r="AE10" s="14"/>
      <c r="AF10" s="14">
        <v>0.45779346772677998</v>
      </c>
      <c r="AG10" s="14">
        <v>0.58762314589986897</v>
      </c>
      <c r="AH10" s="14">
        <v>0.41253518636660602</v>
      </c>
      <c r="AI10" s="14"/>
      <c r="AJ10" s="14">
        <v>0.47663411821116197</v>
      </c>
      <c r="AK10" s="14">
        <v>0.53434513159961305</v>
      </c>
      <c r="AL10" s="14">
        <v>0.700438267548951</v>
      </c>
      <c r="AM10" s="14"/>
      <c r="AN10" s="14">
        <v>0.45446611938334902</v>
      </c>
      <c r="AO10" s="14">
        <v>0.45926331444109098</v>
      </c>
      <c r="AP10" s="14">
        <v>0.55320106039172501</v>
      </c>
      <c r="AQ10" s="14">
        <v>0.62093883506931002</v>
      </c>
      <c r="AR10" s="14">
        <v>0.237809282873085</v>
      </c>
    </row>
    <row r="11" spans="2:44">
      <c r="B11" s="15" t="s">
        <v>203</v>
      </c>
      <c r="C11" s="23">
        <v>0.108911308250983</v>
      </c>
      <c r="D11" s="23">
        <v>0.108186511224073</v>
      </c>
      <c r="E11" s="23">
        <v>0.110876373499932</v>
      </c>
      <c r="F11" s="23"/>
      <c r="G11" s="23">
        <v>0.213228402849792</v>
      </c>
      <c r="H11" s="23">
        <v>5.5602525929837499E-2</v>
      </c>
      <c r="I11" s="23">
        <v>0.18285652279898101</v>
      </c>
      <c r="J11" s="23">
        <v>0.116615057268405</v>
      </c>
      <c r="K11" s="23">
        <v>6.3804577432830301E-2</v>
      </c>
      <c r="L11" s="23">
        <v>6.7059147529710206E-2</v>
      </c>
      <c r="M11" s="23"/>
      <c r="N11" s="23">
        <v>8.7795745511157805E-2</v>
      </c>
      <c r="O11" s="23">
        <v>7.7212978225550802E-2</v>
      </c>
      <c r="P11" s="23">
        <v>0.127025291737455</v>
      </c>
      <c r="Q11" s="23">
        <v>0.150954131393713</v>
      </c>
      <c r="R11" s="23"/>
      <c r="S11" s="23">
        <v>0.15112270382956799</v>
      </c>
      <c r="T11" s="23">
        <v>6.3330874517312896E-2</v>
      </c>
      <c r="U11" s="23">
        <v>0.21074276686333501</v>
      </c>
      <c r="V11" s="23">
        <v>0.12610392704180001</v>
      </c>
      <c r="W11" s="23">
        <v>0.14466478014742801</v>
      </c>
      <c r="X11" s="23">
        <v>4.5889205030678802E-2</v>
      </c>
      <c r="Y11" s="23">
        <v>5.7200498718601299E-2</v>
      </c>
      <c r="Z11" s="23">
        <v>0.120749287862234</v>
      </c>
      <c r="AA11" s="23">
        <v>0.141654584186654</v>
      </c>
      <c r="AB11" s="23">
        <v>0.12463421789147</v>
      </c>
      <c r="AC11" s="23">
        <v>0</v>
      </c>
      <c r="AD11" s="23">
        <v>0</v>
      </c>
      <c r="AE11" s="23"/>
      <c r="AF11" s="23">
        <v>9.0187700728203299E-2</v>
      </c>
      <c r="AG11" s="23">
        <v>9.62998801363706E-2</v>
      </c>
      <c r="AH11" s="23">
        <v>0.14366664587342601</v>
      </c>
      <c r="AI11" s="23"/>
      <c r="AJ11" s="23">
        <v>8.6038277580628902E-2</v>
      </c>
      <c r="AK11" s="23">
        <v>8.7795948970254098E-2</v>
      </c>
      <c r="AL11" s="23">
        <v>0</v>
      </c>
      <c r="AM11" s="23"/>
      <c r="AN11" s="23">
        <v>0.17256376598952999</v>
      </c>
      <c r="AO11" s="23">
        <v>9.9001274807745301E-2</v>
      </c>
      <c r="AP11" s="23">
        <v>8.3802683156055699E-2</v>
      </c>
      <c r="AQ11" s="23">
        <v>0.10028984272258799</v>
      </c>
      <c r="AR11" s="23">
        <v>0.162623417456213</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470</v>
      </c>
      <c r="D7" s="10">
        <v>222</v>
      </c>
      <c r="E7" s="10">
        <v>245</v>
      </c>
      <c r="F7" s="10"/>
      <c r="G7" s="10">
        <v>45</v>
      </c>
      <c r="H7" s="10">
        <v>88</v>
      </c>
      <c r="I7" s="10">
        <v>62</v>
      </c>
      <c r="J7" s="10">
        <v>77</v>
      </c>
      <c r="K7" s="10">
        <v>91</v>
      </c>
      <c r="L7" s="10">
        <v>107</v>
      </c>
      <c r="M7" s="10"/>
      <c r="N7" s="10">
        <v>122</v>
      </c>
      <c r="O7" s="10">
        <v>135</v>
      </c>
      <c r="P7" s="10">
        <v>93</v>
      </c>
      <c r="Q7" s="10">
        <v>118</v>
      </c>
      <c r="R7" s="10"/>
      <c r="S7" s="10">
        <v>56</v>
      </c>
      <c r="T7" s="10">
        <v>56</v>
      </c>
      <c r="U7" s="10">
        <v>34</v>
      </c>
      <c r="V7" s="10">
        <v>45</v>
      </c>
      <c r="W7" s="10">
        <v>38</v>
      </c>
      <c r="X7" s="10">
        <v>44</v>
      </c>
      <c r="Y7" s="10">
        <v>32</v>
      </c>
      <c r="Z7" s="10">
        <v>21</v>
      </c>
      <c r="AA7" s="10">
        <v>61</v>
      </c>
      <c r="AB7" s="10">
        <v>44</v>
      </c>
      <c r="AC7" s="10">
        <v>29</v>
      </c>
      <c r="AD7" s="10">
        <v>10</v>
      </c>
      <c r="AE7" s="10"/>
      <c r="AF7" s="10">
        <v>177</v>
      </c>
      <c r="AG7" s="10">
        <v>191</v>
      </c>
      <c r="AH7" s="10">
        <v>68</v>
      </c>
      <c r="AI7" s="10"/>
      <c r="AJ7" s="10">
        <v>106</v>
      </c>
      <c r="AK7" s="10">
        <v>166</v>
      </c>
      <c r="AL7" s="10">
        <v>28</v>
      </c>
      <c r="AM7" s="10"/>
      <c r="AN7" s="10">
        <v>118</v>
      </c>
      <c r="AO7" s="10">
        <v>112</v>
      </c>
      <c r="AP7" s="10">
        <v>117</v>
      </c>
      <c r="AQ7" s="10">
        <v>49</v>
      </c>
      <c r="AR7" s="10">
        <v>6</v>
      </c>
    </row>
    <row r="8" spans="2:44" ht="30" customHeight="1">
      <c r="B8" s="11" t="s">
        <v>96</v>
      </c>
      <c r="C8" s="11">
        <v>467</v>
      </c>
      <c r="D8" s="11">
        <v>230</v>
      </c>
      <c r="E8" s="11">
        <v>234</v>
      </c>
      <c r="F8" s="11"/>
      <c r="G8" s="11">
        <v>50</v>
      </c>
      <c r="H8" s="11">
        <v>95</v>
      </c>
      <c r="I8" s="11">
        <v>69</v>
      </c>
      <c r="J8" s="11">
        <v>76</v>
      </c>
      <c r="K8" s="11">
        <v>76</v>
      </c>
      <c r="L8" s="11">
        <v>100</v>
      </c>
      <c r="M8" s="11"/>
      <c r="N8" s="11">
        <v>131</v>
      </c>
      <c r="O8" s="11">
        <v>129</v>
      </c>
      <c r="P8" s="11">
        <v>94</v>
      </c>
      <c r="Q8" s="11">
        <v>111</v>
      </c>
      <c r="R8" s="11"/>
      <c r="S8" s="11">
        <v>63</v>
      </c>
      <c r="T8" s="11">
        <v>53</v>
      </c>
      <c r="U8" s="11">
        <v>32</v>
      </c>
      <c r="V8" s="11">
        <v>48</v>
      </c>
      <c r="W8" s="11">
        <v>34</v>
      </c>
      <c r="X8" s="11">
        <v>44</v>
      </c>
      <c r="Y8" s="11">
        <v>29</v>
      </c>
      <c r="Z8" s="11">
        <v>20</v>
      </c>
      <c r="AA8" s="11">
        <v>57</v>
      </c>
      <c r="AB8" s="11">
        <v>46</v>
      </c>
      <c r="AC8" s="11">
        <v>29</v>
      </c>
      <c r="AD8" s="11">
        <v>11</v>
      </c>
      <c r="AE8" s="11"/>
      <c r="AF8" s="11">
        <v>168</v>
      </c>
      <c r="AG8" s="11">
        <v>191</v>
      </c>
      <c r="AH8" s="11">
        <v>72</v>
      </c>
      <c r="AI8" s="11"/>
      <c r="AJ8" s="11">
        <v>105</v>
      </c>
      <c r="AK8" s="11">
        <v>166</v>
      </c>
      <c r="AL8" s="11">
        <v>27</v>
      </c>
      <c r="AM8" s="11"/>
      <c r="AN8" s="11">
        <v>112</v>
      </c>
      <c r="AO8" s="11">
        <v>112</v>
      </c>
      <c r="AP8" s="11">
        <v>121</v>
      </c>
      <c r="AQ8" s="11">
        <v>52</v>
      </c>
      <c r="AR8" s="11">
        <v>6</v>
      </c>
    </row>
    <row r="9" spans="2:44" ht="72.599999999999994">
      <c r="B9" s="15" t="s">
        <v>348</v>
      </c>
      <c r="C9" s="14">
        <v>0.36727841682761803</v>
      </c>
      <c r="D9" s="14">
        <v>0.35195097140055898</v>
      </c>
      <c r="E9" s="14">
        <v>0.38216733038761103</v>
      </c>
      <c r="F9" s="14"/>
      <c r="G9" s="14">
        <v>0.39189120889125501</v>
      </c>
      <c r="H9" s="14">
        <v>0.33799729220546398</v>
      </c>
      <c r="I9" s="14">
        <v>0.39224381028295602</v>
      </c>
      <c r="J9" s="14">
        <v>0.39343134050968898</v>
      </c>
      <c r="K9" s="14">
        <v>0.36027058386748601</v>
      </c>
      <c r="L9" s="14">
        <v>0.35077974411108498</v>
      </c>
      <c r="M9" s="14"/>
      <c r="N9" s="14">
        <v>0.34178337037740902</v>
      </c>
      <c r="O9" s="14">
        <v>0.41088101948234401</v>
      </c>
      <c r="P9" s="14">
        <v>0.26851918855634699</v>
      </c>
      <c r="Q9" s="14">
        <v>0.42791440540314801</v>
      </c>
      <c r="R9" s="14"/>
      <c r="S9" s="14">
        <v>0.29091737052959799</v>
      </c>
      <c r="T9" s="14">
        <v>0.47092601925558902</v>
      </c>
      <c r="U9" s="14">
        <v>0.200286588152286</v>
      </c>
      <c r="V9" s="14">
        <v>0.39046456500526999</v>
      </c>
      <c r="W9" s="14">
        <v>0.27590513204341</v>
      </c>
      <c r="X9" s="14">
        <v>0.48883346560485902</v>
      </c>
      <c r="Y9" s="14">
        <v>0.40518482245793902</v>
      </c>
      <c r="Z9" s="14">
        <v>0.37690887536683898</v>
      </c>
      <c r="AA9" s="14">
        <v>0.45180359420975402</v>
      </c>
      <c r="AB9" s="14">
        <v>0.26578618398457998</v>
      </c>
      <c r="AC9" s="14">
        <v>0.35710227303625203</v>
      </c>
      <c r="AD9" s="14">
        <v>0.390912135372599</v>
      </c>
      <c r="AE9" s="14"/>
      <c r="AF9" s="14">
        <v>0.42937483098189499</v>
      </c>
      <c r="AG9" s="14">
        <v>0.31797938619938398</v>
      </c>
      <c r="AH9" s="14">
        <v>0.39163400008997601</v>
      </c>
      <c r="AI9" s="14"/>
      <c r="AJ9" s="14">
        <v>0.39953846927592801</v>
      </c>
      <c r="AK9" s="14">
        <v>0.37241386629046902</v>
      </c>
      <c r="AL9" s="14">
        <v>0.27930234375493701</v>
      </c>
      <c r="AM9" s="14"/>
      <c r="AN9" s="14">
        <v>0.46903878959178003</v>
      </c>
      <c r="AO9" s="14">
        <v>0.35086360583207898</v>
      </c>
      <c r="AP9" s="14">
        <v>0.33632228726684399</v>
      </c>
      <c r="AQ9" s="14">
        <v>0.30275628776322899</v>
      </c>
      <c r="AR9" s="14">
        <v>0.30370226499738801</v>
      </c>
    </row>
    <row r="10" spans="2:44" ht="72.599999999999994">
      <c r="B10" s="15" t="s">
        <v>356</v>
      </c>
      <c r="C10" s="14">
        <v>0.53863758052869204</v>
      </c>
      <c r="D10" s="14">
        <v>0.557715904777494</v>
      </c>
      <c r="E10" s="14">
        <v>0.52294654449052802</v>
      </c>
      <c r="F10" s="14"/>
      <c r="G10" s="14">
        <v>0.50926754729868495</v>
      </c>
      <c r="H10" s="14">
        <v>0.53737283197364005</v>
      </c>
      <c r="I10" s="14">
        <v>0.52072527182366501</v>
      </c>
      <c r="J10" s="14">
        <v>0.55199932006512897</v>
      </c>
      <c r="K10" s="14">
        <v>0.54309505130722802</v>
      </c>
      <c r="L10" s="14">
        <v>0.55325640781970498</v>
      </c>
      <c r="M10" s="14"/>
      <c r="N10" s="14">
        <v>0.60289524108820902</v>
      </c>
      <c r="O10" s="14">
        <v>0.49658124222121502</v>
      </c>
      <c r="P10" s="14">
        <v>0.58044383620655504</v>
      </c>
      <c r="Q10" s="14">
        <v>0.47723528836928902</v>
      </c>
      <c r="R10" s="14"/>
      <c r="S10" s="14">
        <v>0.63880658986140704</v>
      </c>
      <c r="T10" s="14">
        <v>0.450242789980217</v>
      </c>
      <c r="U10" s="14">
        <v>0.64298843614178203</v>
      </c>
      <c r="V10" s="14">
        <v>0.44435876816563502</v>
      </c>
      <c r="W10" s="14">
        <v>0.61570708625751402</v>
      </c>
      <c r="X10" s="14">
        <v>0.44730790653111202</v>
      </c>
      <c r="Y10" s="14">
        <v>0.53029308040463397</v>
      </c>
      <c r="Z10" s="14">
        <v>0.53893774729303501</v>
      </c>
      <c r="AA10" s="14">
        <v>0.44093985726250501</v>
      </c>
      <c r="AB10" s="14">
        <v>0.65323299081211805</v>
      </c>
      <c r="AC10" s="14">
        <v>0.64289772696374803</v>
      </c>
      <c r="AD10" s="14">
        <v>0.39498165159998699</v>
      </c>
      <c r="AE10" s="14"/>
      <c r="AF10" s="14">
        <v>0.49201662163058502</v>
      </c>
      <c r="AG10" s="14">
        <v>0.58512911810600199</v>
      </c>
      <c r="AH10" s="14">
        <v>0.52952796889013298</v>
      </c>
      <c r="AI10" s="14"/>
      <c r="AJ10" s="14">
        <v>0.54777109689322101</v>
      </c>
      <c r="AK10" s="14">
        <v>0.54551346914917798</v>
      </c>
      <c r="AL10" s="14">
        <v>0.72069765624506299</v>
      </c>
      <c r="AM10" s="14"/>
      <c r="AN10" s="14">
        <v>0.418650323271409</v>
      </c>
      <c r="AO10" s="14">
        <v>0.51733975550086497</v>
      </c>
      <c r="AP10" s="14">
        <v>0.60155583008153102</v>
      </c>
      <c r="AQ10" s="14">
        <v>0.63867181532971995</v>
      </c>
      <c r="AR10" s="14">
        <v>0.69629773500261205</v>
      </c>
    </row>
    <row r="11" spans="2:44">
      <c r="B11" s="15" t="s">
        <v>203</v>
      </c>
      <c r="C11" s="23">
        <v>9.4084002643690295E-2</v>
      </c>
      <c r="D11" s="23">
        <v>9.0333123821947803E-2</v>
      </c>
      <c r="E11" s="23">
        <v>9.4886125121861495E-2</v>
      </c>
      <c r="F11" s="23"/>
      <c r="G11" s="23">
        <v>9.8841243810060403E-2</v>
      </c>
      <c r="H11" s="23">
        <v>0.12462987582089601</v>
      </c>
      <c r="I11" s="23">
        <v>8.7030917893379203E-2</v>
      </c>
      <c r="J11" s="23">
        <v>5.4569339425182203E-2</v>
      </c>
      <c r="K11" s="23">
        <v>9.6634364825285896E-2</v>
      </c>
      <c r="L11" s="23">
        <v>9.5963848069210198E-2</v>
      </c>
      <c r="M11" s="23"/>
      <c r="N11" s="23">
        <v>5.53213885343826E-2</v>
      </c>
      <c r="O11" s="23">
        <v>9.2537738296440797E-2</v>
      </c>
      <c r="P11" s="23">
        <v>0.151036975237098</v>
      </c>
      <c r="Q11" s="23">
        <v>9.4850306227563505E-2</v>
      </c>
      <c r="R11" s="23"/>
      <c r="S11" s="23">
        <v>7.0276039608995505E-2</v>
      </c>
      <c r="T11" s="23">
        <v>7.8831190764194606E-2</v>
      </c>
      <c r="U11" s="23">
        <v>0.156724975705932</v>
      </c>
      <c r="V11" s="23">
        <v>0.16517666682909399</v>
      </c>
      <c r="W11" s="23">
        <v>0.10838778169907499</v>
      </c>
      <c r="X11" s="23">
        <v>6.3858627864029405E-2</v>
      </c>
      <c r="Y11" s="23">
        <v>6.4522097137427195E-2</v>
      </c>
      <c r="Z11" s="23">
        <v>8.4153377340125193E-2</v>
      </c>
      <c r="AA11" s="23">
        <v>0.107256548527741</v>
      </c>
      <c r="AB11" s="23">
        <v>8.0980825203302104E-2</v>
      </c>
      <c r="AC11" s="23">
        <v>0</v>
      </c>
      <c r="AD11" s="23">
        <v>0.21410621302741301</v>
      </c>
      <c r="AE11" s="23"/>
      <c r="AF11" s="23">
        <v>7.86085473875206E-2</v>
      </c>
      <c r="AG11" s="23">
        <v>9.6891495694613694E-2</v>
      </c>
      <c r="AH11" s="23">
        <v>7.8838031019890897E-2</v>
      </c>
      <c r="AI11" s="23"/>
      <c r="AJ11" s="23">
        <v>5.2690433830850099E-2</v>
      </c>
      <c r="AK11" s="23">
        <v>8.2072664560352601E-2</v>
      </c>
      <c r="AL11" s="23">
        <v>0</v>
      </c>
      <c r="AM11" s="23"/>
      <c r="AN11" s="23">
        <v>0.112310887136812</v>
      </c>
      <c r="AO11" s="23">
        <v>0.13179663866705599</v>
      </c>
      <c r="AP11" s="23">
        <v>6.2121882651625597E-2</v>
      </c>
      <c r="AQ11" s="23">
        <v>5.8571896907051099E-2</v>
      </c>
      <c r="AR11" s="23">
        <v>0</v>
      </c>
    </row>
    <row r="12" spans="2:44">
      <c r="B12" s="16" t="s">
        <v>45</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517</v>
      </c>
      <c r="E2" s="31"/>
      <c r="F2" s="31"/>
    </row>
    <row r="6" spans="2:6" ht="50.1" customHeight="1">
      <c r="B6" s="17" t="s">
        <v>58</v>
      </c>
      <c r="C6" s="17" t="s">
        <v>528</v>
      </c>
      <c r="D6" s="17" t="s">
        <v>529</v>
      </c>
      <c r="E6" s="17" t="s">
        <v>530</v>
      </c>
    </row>
    <row r="7" spans="2:6">
      <c r="B7" s="15" t="s">
        <v>98</v>
      </c>
      <c r="C7" s="14">
        <v>0.329583007601984</v>
      </c>
      <c r="D7" s="14">
        <v>0.28923102303056503</v>
      </c>
      <c r="E7" s="14">
        <v>0.23498192247477701</v>
      </c>
    </row>
    <row r="8" spans="2:6">
      <c r="B8" s="15" t="s">
        <v>99</v>
      </c>
      <c r="C8" s="14">
        <v>0.52110663769402399</v>
      </c>
      <c r="D8" s="14">
        <v>0.50770962356440996</v>
      </c>
      <c r="E8" s="14">
        <v>0.49005923244449101</v>
      </c>
    </row>
    <row r="9" spans="2:6">
      <c r="B9" s="15" t="s">
        <v>100</v>
      </c>
      <c r="C9" s="14">
        <v>0.105852897501601</v>
      </c>
      <c r="D9" s="14">
        <v>0.133198463182847</v>
      </c>
      <c r="E9" s="14">
        <v>0.192996003044444</v>
      </c>
    </row>
    <row r="10" spans="2:6">
      <c r="B10" s="15" t="s">
        <v>101</v>
      </c>
      <c r="C10" s="14">
        <v>2.3818790655053101E-2</v>
      </c>
      <c r="D10" s="14">
        <v>3.3106589430609401E-2</v>
      </c>
      <c r="E10" s="14">
        <v>4.74014545651315E-2</v>
      </c>
    </row>
    <row r="11" spans="2:6">
      <c r="B11" s="15" t="s">
        <v>102</v>
      </c>
      <c r="C11" s="14">
        <v>6.9932403623309096E-3</v>
      </c>
      <c r="D11" s="14">
        <v>1.4280965074038501E-2</v>
      </c>
      <c r="E11" s="14">
        <v>1.8660262348253201E-2</v>
      </c>
    </row>
    <row r="12" spans="2:6">
      <c r="B12" s="15" t="s">
        <v>129</v>
      </c>
      <c r="C12" s="14">
        <v>1.26454261850067E-2</v>
      </c>
      <c r="D12" s="14">
        <v>2.2473335717530799E-2</v>
      </c>
      <c r="E12" s="14">
        <v>1.5901125122902999E-2</v>
      </c>
    </row>
    <row r="13" spans="2:6">
      <c r="B13" s="20" t="s">
        <v>104</v>
      </c>
      <c r="C13" s="18">
        <v>0.85068964529600799</v>
      </c>
      <c r="D13" s="18">
        <v>0.79694064659497499</v>
      </c>
      <c r="E13" s="18">
        <v>0.72504115491926802</v>
      </c>
    </row>
    <row r="14" spans="2:6">
      <c r="B14" s="20" t="s">
        <v>105</v>
      </c>
      <c r="C14" s="18">
        <v>3.0812031017384101E-2</v>
      </c>
      <c r="D14" s="18">
        <v>4.7387554504647801E-2</v>
      </c>
      <c r="E14" s="18">
        <v>6.6061716913384597E-2</v>
      </c>
    </row>
    <row r="15" spans="2:6">
      <c r="B15" s="20" t="s">
        <v>106</v>
      </c>
      <c r="C15" s="19">
        <v>0.81987761427862405</v>
      </c>
      <c r="D15" s="19">
        <v>0.74955309209032694</v>
      </c>
      <c r="E15" s="19">
        <v>0.65897943800588399</v>
      </c>
    </row>
    <row r="16" spans="2:6">
      <c r="B16" s="16" t="s">
        <v>46</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357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1354</v>
      </c>
      <c r="D7" s="10">
        <v>643</v>
      </c>
      <c r="E7" s="10">
        <v>708</v>
      </c>
      <c r="F7" s="10"/>
      <c r="G7" s="10">
        <v>182</v>
      </c>
      <c r="H7" s="10">
        <v>220</v>
      </c>
      <c r="I7" s="10">
        <v>210</v>
      </c>
      <c r="J7" s="10">
        <v>235</v>
      </c>
      <c r="K7" s="10">
        <v>205</v>
      </c>
      <c r="L7" s="10">
        <v>302</v>
      </c>
      <c r="M7" s="10"/>
      <c r="N7" s="10">
        <v>351</v>
      </c>
      <c r="O7" s="10">
        <v>359</v>
      </c>
      <c r="P7" s="10">
        <v>282</v>
      </c>
      <c r="Q7" s="10">
        <v>355</v>
      </c>
      <c r="R7" s="10"/>
      <c r="S7" s="10">
        <v>180</v>
      </c>
      <c r="T7" s="10">
        <v>177</v>
      </c>
      <c r="U7" s="10">
        <v>118</v>
      </c>
      <c r="V7" s="10">
        <v>105</v>
      </c>
      <c r="W7" s="10">
        <v>114</v>
      </c>
      <c r="X7" s="10">
        <v>124</v>
      </c>
      <c r="Y7" s="10">
        <v>123</v>
      </c>
      <c r="Z7" s="10">
        <v>53</v>
      </c>
      <c r="AA7" s="10">
        <v>151</v>
      </c>
      <c r="AB7" s="10">
        <v>109</v>
      </c>
      <c r="AC7" s="10">
        <v>67</v>
      </c>
      <c r="AD7" s="10">
        <v>33</v>
      </c>
      <c r="AE7" s="10"/>
      <c r="AF7" s="10">
        <v>516</v>
      </c>
      <c r="AG7" s="10">
        <v>522</v>
      </c>
      <c r="AH7" s="10">
        <v>195</v>
      </c>
      <c r="AI7" s="10"/>
      <c r="AJ7" s="10">
        <v>314</v>
      </c>
      <c r="AK7" s="10">
        <v>487</v>
      </c>
      <c r="AL7" s="10">
        <v>86</v>
      </c>
      <c r="AM7" s="10"/>
      <c r="AN7" s="10">
        <v>340</v>
      </c>
      <c r="AO7" s="10">
        <v>315</v>
      </c>
      <c r="AP7" s="10">
        <v>321</v>
      </c>
      <c r="AQ7" s="10">
        <v>149</v>
      </c>
      <c r="AR7" s="10">
        <v>24</v>
      </c>
    </row>
    <row r="8" spans="2:44" ht="30" customHeight="1">
      <c r="B8" s="11" t="s">
        <v>96</v>
      </c>
      <c r="C8" s="11">
        <v>1354</v>
      </c>
      <c r="D8" s="11">
        <v>671</v>
      </c>
      <c r="E8" s="11">
        <v>681</v>
      </c>
      <c r="F8" s="11"/>
      <c r="G8" s="11">
        <v>202</v>
      </c>
      <c r="H8" s="11">
        <v>232</v>
      </c>
      <c r="I8" s="11">
        <v>231</v>
      </c>
      <c r="J8" s="11">
        <v>235</v>
      </c>
      <c r="K8" s="11">
        <v>173</v>
      </c>
      <c r="L8" s="11">
        <v>281</v>
      </c>
      <c r="M8" s="11"/>
      <c r="N8" s="11">
        <v>370</v>
      </c>
      <c r="O8" s="11">
        <v>343</v>
      </c>
      <c r="P8" s="11">
        <v>291</v>
      </c>
      <c r="Q8" s="11">
        <v>342</v>
      </c>
      <c r="R8" s="11"/>
      <c r="S8" s="11">
        <v>203</v>
      </c>
      <c r="T8" s="11">
        <v>170</v>
      </c>
      <c r="U8" s="11">
        <v>114</v>
      </c>
      <c r="V8" s="11">
        <v>117</v>
      </c>
      <c r="W8" s="11">
        <v>101</v>
      </c>
      <c r="X8" s="11">
        <v>126</v>
      </c>
      <c r="Y8" s="11">
        <v>116</v>
      </c>
      <c r="Z8" s="11">
        <v>48</v>
      </c>
      <c r="AA8" s="11">
        <v>142</v>
      </c>
      <c r="AB8" s="11">
        <v>113</v>
      </c>
      <c r="AC8" s="11">
        <v>66</v>
      </c>
      <c r="AD8" s="11">
        <v>37</v>
      </c>
      <c r="AE8" s="11"/>
      <c r="AF8" s="11">
        <v>498</v>
      </c>
      <c r="AG8" s="11">
        <v>526</v>
      </c>
      <c r="AH8" s="11">
        <v>200</v>
      </c>
      <c r="AI8" s="11"/>
      <c r="AJ8" s="11">
        <v>309</v>
      </c>
      <c r="AK8" s="11">
        <v>491</v>
      </c>
      <c r="AL8" s="11">
        <v>90</v>
      </c>
      <c r="AM8" s="11"/>
      <c r="AN8" s="11">
        <v>326</v>
      </c>
      <c r="AO8" s="11">
        <v>316</v>
      </c>
      <c r="AP8" s="11">
        <v>331</v>
      </c>
      <c r="AQ8" s="11">
        <v>152</v>
      </c>
      <c r="AR8" s="11">
        <v>24</v>
      </c>
    </row>
    <row r="9" spans="2:44">
      <c r="B9" s="15" t="s">
        <v>98</v>
      </c>
      <c r="C9" s="14">
        <v>0.329583007601984</v>
      </c>
      <c r="D9" s="14">
        <v>0.34106050602132099</v>
      </c>
      <c r="E9" s="14">
        <v>0.31681510790383699</v>
      </c>
      <c r="F9" s="14"/>
      <c r="G9" s="14">
        <v>0.34881945191932001</v>
      </c>
      <c r="H9" s="14">
        <v>0.29083980530354298</v>
      </c>
      <c r="I9" s="14">
        <v>0.35663014577706698</v>
      </c>
      <c r="J9" s="14">
        <v>0.25630407184354598</v>
      </c>
      <c r="K9" s="14">
        <v>0.344137127367517</v>
      </c>
      <c r="L9" s="14">
        <v>0.377795899776598</v>
      </c>
      <c r="M9" s="14"/>
      <c r="N9" s="14">
        <v>0.36172842326847798</v>
      </c>
      <c r="O9" s="14">
        <v>0.30992256854765499</v>
      </c>
      <c r="P9" s="14">
        <v>0.33605695918386802</v>
      </c>
      <c r="Q9" s="14">
        <v>0.30790860638247702</v>
      </c>
      <c r="R9" s="14"/>
      <c r="S9" s="14">
        <v>0.31510907311870801</v>
      </c>
      <c r="T9" s="14">
        <v>0.32567735254444502</v>
      </c>
      <c r="U9" s="14">
        <v>0.37190900618953299</v>
      </c>
      <c r="V9" s="14">
        <v>0.33255429263066999</v>
      </c>
      <c r="W9" s="14">
        <v>0.38394623660086802</v>
      </c>
      <c r="X9" s="14">
        <v>0.30332348958418798</v>
      </c>
      <c r="Y9" s="14">
        <v>0.30367623117945902</v>
      </c>
      <c r="Z9" s="14">
        <v>0.20939673108538401</v>
      </c>
      <c r="AA9" s="14">
        <v>0.31979291226847001</v>
      </c>
      <c r="AB9" s="14">
        <v>0.37987834072211601</v>
      </c>
      <c r="AC9" s="14">
        <v>0.411492779507387</v>
      </c>
      <c r="AD9" s="14">
        <v>0.20076553746432499</v>
      </c>
      <c r="AE9" s="14"/>
      <c r="AF9" s="14">
        <v>0.32776730702597101</v>
      </c>
      <c r="AG9" s="14">
        <v>0.35599042836884698</v>
      </c>
      <c r="AH9" s="14">
        <v>0.26325839393752498</v>
      </c>
      <c r="AI9" s="14"/>
      <c r="AJ9" s="14">
        <v>0.333188057134643</v>
      </c>
      <c r="AK9" s="14">
        <v>0.37946010899758098</v>
      </c>
      <c r="AL9" s="14">
        <v>0.30556900710896301</v>
      </c>
      <c r="AM9" s="14"/>
      <c r="AN9" s="14">
        <v>0.31074448755276801</v>
      </c>
      <c r="AO9" s="14">
        <v>0.358600684795991</v>
      </c>
      <c r="AP9" s="14">
        <v>0.31142565155003199</v>
      </c>
      <c r="AQ9" s="14">
        <v>0.35925400989753498</v>
      </c>
      <c r="AR9" s="14">
        <v>0.44968118842933802</v>
      </c>
    </row>
    <row r="10" spans="2:44">
      <c r="B10" s="15" t="s">
        <v>99</v>
      </c>
      <c r="C10" s="14">
        <v>0.52110663769402399</v>
      </c>
      <c r="D10" s="14">
        <v>0.51045727728864498</v>
      </c>
      <c r="E10" s="14">
        <v>0.53238974474317102</v>
      </c>
      <c r="F10" s="14"/>
      <c r="G10" s="14">
        <v>0.44324265502246901</v>
      </c>
      <c r="H10" s="14">
        <v>0.55286673158027</v>
      </c>
      <c r="I10" s="14">
        <v>0.50067649985431395</v>
      </c>
      <c r="J10" s="14">
        <v>0.59773479062290902</v>
      </c>
      <c r="K10" s="14">
        <v>0.51821734077321302</v>
      </c>
      <c r="L10" s="14">
        <v>0.50550981315870402</v>
      </c>
      <c r="M10" s="14"/>
      <c r="N10" s="14">
        <v>0.53209966379715701</v>
      </c>
      <c r="O10" s="14">
        <v>0.52256438032702601</v>
      </c>
      <c r="P10" s="14">
        <v>0.52197211262103504</v>
      </c>
      <c r="Q10" s="14">
        <v>0.50498388586967502</v>
      </c>
      <c r="R10" s="14"/>
      <c r="S10" s="14">
        <v>0.51479874771494505</v>
      </c>
      <c r="T10" s="14">
        <v>0.49362444590966398</v>
      </c>
      <c r="U10" s="14">
        <v>0.48905051297888402</v>
      </c>
      <c r="V10" s="14">
        <v>0.48944026682862402</v>
      </c>
      <c r="W10" s="14">
        <v>0.47904477935363898</v>
      </c>
      <c r="X10" s="14">
        <v>0.51924762628341903</v>
      </c>
      <c r="Y10" s="14">
        <v>0.55424738304983601</v>
      </c>
      <c r="Z10" s="14">
        <v>0.62041316556822002</v>
      </c>
      <c r="AA10" s="14">
        <v>0.573737559479226</v>
      </c>
      <c r="AB10" s="14">
        <v>0.51832842770631704</v>
      </c>
      <c r="AC10" s="14">
        <v>0.43198484557393901</v>
      </c>
      <c r="AD10" s="14">
        <v>0.73685001827737495</v>
      </c>
      <c r="AE10" s="14"/>
      <c r="AF10" s="14">
        <v>0.48881689825898</v>
      </c>
      <c r="AG10" s="14">
        <v>0.541414968033751</v>
      </c>
      <c r="AH10" s="14">
        <v>0.55615805732004597</v>
      </c>
      <c r="AI10" s="14"/>
      <c r="AJ10" s="14">
        <v>0.524797881390767</v>
      </c>
      <c r="AK10" s="14">
        <v>0.51806207685289096</v>
      </c>
      <c r="AL10" s="14">
        <v>0.58849898126120503</v>
      </c>
      <c r="AM10" s="14"/>
      <c r="AN10" s="14">
        <v>0.52085115797666404</v>
      </c>
      <c r="AO10" s="14">
        <v>0.50266928699094104</v>
      </c>
      <c r="AP10" s="14">
        <v>0.53739264182423496</v>
      </c>
      <c r="AQ10" s="14">
        <v>0.51882236579396401</v>
      </c>
      <c r="AR10" s="14">
        <v>0.41914909380314302</v>
      </c>
    </row>
    <row r="11" spans="2:44">
      <c r="B11" s="15" t="s">
        <v>100</v>
      </c>
      <c r="C11" s="14">
        <v>0.105852897501601</v>
      </c>
      <c r="D11" s="14">
        <v>0.106872157780158</v>
      </c>
      <c r="E11" s="14">
        <v>0.105322745520499</v>
      </c>
      <c r="F11" s="14"/>
      <c r="G11" s="14">
        <v>0.142625360336188</v>
      </c>
      <c r="H11" s="14">
        <v>0.104763121149963</v>
      </c>
      <c r="I11" s="14">
        <v>0.11699339186953001</v>
      </c>
      <c r="J11" s="14">
        <v>9.3511773830656994E-2</v>
      </c>
      <c r="K11" s="14">
        <v>7.8268761069152704E-2</v>
      </c>
      <c r="L11" s="14">
        <v>9.8360460058769306E-2</v>
      </c>
      <c r="M11" s="14"/>
      <c r="N11" s="14">
        <v>7.3726843374872494E-2</v>
      </c>
      <c r="O11" s="14">
        <v>0.105341408803989</v>
      </c>
      <c r="P11" s="14">
        <v>0.103598292382031</v>
      </c>
      <c r="Q11" s="14">
        <v>0.14526723220137</v>
      </c>
      <c r="R11" s="14"/>
      <c r="S11" s="14">
        <v>0.11968029002282</v>
      </c>
      <c r="T11" s="14">
        <v>0.15230392526727601</v>
      </c>
      <c r="U11" s="14">
        <v>0.113757450040102</v>
      </c>
      <c r="V11" s="14">
        <v>0.134171547575825</v>
      </c>
      <c r="W11" s="14">
        <v>0.110197594994658</v>
      </c>
      <c r="X11" s="14">
        <v>0.11991287146084099</v>
      </c>
      <c r="Y11" s="14">
        <v>9.2919471454590397E-2</v>
      </c>
      <c r="Z11" s="14">
        <v>0.100022743981589</v>
      </c>
      <c r="AA11" s="14">
        <v>5.7106091526406097E-2</v>
      </c>
      <c r="AB11" s="14">
        <v>5.5722434530550598E-2</v>
      </c>
      <c r="AC11" s="14">
        <v>8.8101984369788403E-2</v>
      </c>
      <c r="AD11" s="14">
        <v>6.2384444258299997E-2</v>
      </c>
      <c r="AE11" s="14"/>
      <c r="AF11" s="14">
        <v>0.13230766056476101</v>
      </c>
      <c r="AG11" s="14">
        <v>8.14140709024717E-2</v>
      </c>
      <c r="AH11" s="14">
        <v>0.103984144174132</v>
      </c>
      <c r="AI11" s="14"/>
      <c r="AJ11" s="14">
        <v>0.112610108493715</v>
      </c>
      <c r="AK11" s="14">
        <v>7.5823554932231002E-2</v>
      </c>
      <c r="AL11" s="14">
        <v>7.2737969645590997E-2</v>
      </c>
      <c r="AM11" s="14"/>
      <c r="AN11" s="14">
        <v>0.113587119391643</v>
      </c>
      <c r="AO11" s="14">
        <v>9.2691404636262506E-2</v>
      </c>
      <c r="AP11" s="14">
        <v>0.117685096801492</v>
      </c>
      <c r="AQ11" s="14">
        <v>7.1667432832217604E-2</v>
      </c>
      <c r="AR11" s="14">
        <v>0.13116971776751901</v>
      </c>
    </row>
    <row r="12" spans="2:44">
      <c r="B12" s="15" t="s">
        <v>101</v>
      </c>
      <c r="C12" s="14">
        <v>2.3818790655053101E-2</v>
      </c>
      <c r="D12" s="14">
        <v>2.81174184336704E-2</v>
      </c>
      <c r="E12" s="14">
        <v>1.96899441115818E-2</v>
      </c>
      <c r="F12" s="14"/>
      <c r="G12" s="14">
        <v>4.5813347479958799E-2</v>
      </c>
      <c r="H12" s="14">
        <v>2.6443585928326099E-2</v>
      </c>
      <c r="I12" s="14">
        <v>1.2434001242286601E-2</v>
      </c>
      <c r="J12" s="14">
        <v>3.00369909923934E-2</v>
      </c>
      <c r="K12" s="14">
        <v>2.5895848238929799E-2</v>
      </c>
      <c r="L12" s="14">
        <v>8.6959359535604096E-3</v>
      </c>
      <c r="M12" s="14"/>
      <c r="N12" s="14">
        <v>2.0191267745856799E-2</v>
      </c>
      <c r="O12" s="14">
        <v>4.3631234820021701E-2</v>
      </c>
      <c r="P12" s="14">
        <v>1.52586784511172E-2</v>
      </c>
      <c r="Q12" s="14">
        <v>1.56528807701934E-2</v>
      </c>
      <c r="R12" s="14"/>
      <c r="S12" s="14">
        <v>2.6429179933103199E-2</v>
      </c>
      <c r="T12" s="14">
        <v>1.03595978549226E-2</v>
      </c>
      <c r="U12" s="14">
        <v>9.8928670496546602E-3</v>
      </c>
      <c r="V12" s="14">
        <v>4.3833892964880397E-2</v>
      </c>
      <c r="W12" s="14">
        <v>1.8329370361984901E-2</v>
      </c>
      <c r="X12" s="14">
        <v>1.5721132074030499E-2</v>
      </c>
      <c r="Y12" s="14">
        <v>3.2958786557376503E-2</v>
      </c>
      <c r="Z12" s="14">
        <v>1.9223503874529299E-2</v>
      </c>
      <c r="AA12" s="14">
        <v>3.2038302142523602E-2</v>
      </c>
      <c r="AB12" s="14">
        <v>1.7757600327584201E-2</v>
      </c>
      <c r="AC12" s="14">
        <v>5.6370008454534999E-2</v>
      </c>
      <c r="AD12" s="14">
        <v>0</v>
      </c>
      <c r="AE12" s="14"/>
      <c r="AF12" s="14">
        <v>2.8146337796523299E-2</v>
      </c>
      <c r="AG12" s="14">
        <v>1.0922901625702201E-2</v>
      </c>
      <c r="AH12" s="14">
        <v>4.5306347112619001E-2</v>
      </c>
      <c r="AI12" s="14"/>
      <c r="AJ12" s="14">
        <v>2.6078257112558002E-2</v>
      </c>
      <c r="AK12" s="14">
        <v>1.9691967277214201E-2</v>
      </c>
      <c r="AL12" s="14">
        <v>1.15132546866811E-2</v>
      </c>
      <c r="AM12" s="14"/>
      <c r="AN12" s="14">
        <v>2.1285863209172799E-2</v>
      </c>
      <c r="AO12" s="14">
        <v>3.1430744096024303E-2</v>
      </c>
      <c r="AP12" s="14">
        <v>1.9672991040509701E-2</v>
      </c>
      <c r="AQ12" s="14">
        <v>1.8850948551698599E-2</v>
      </c>
      <c r="AR12" s="14">
        <v>0</v>
      </c>
    </row>
    <row r="13" spans="2:44">
      <c r="B13" s="15" t="s">
        <v>102</v>
      </c>
      <c r="C13" s="14">
        <v>6.9932403623309096E-3</v>
      </c>
      <c r="D13" s="14">
        <v>8.2488203546207204E-3</v>
      </c>
      <c r="E13" s="14">
        <v>5.7874129795087298E-3</v>
      </c>
      <c r="F13" s="14"/>
      <c r="G13" s="14">
        <v>1.0680603154641701E-2</v>
      </c>
      <c r="H13" s="14">
        <v>8.3440877142604702E-3</v>
      </c>
      <c r="I13" s="14">
        <v>6.1911566511033802E-3</v>
      </c>
      <c r="J13" s="14">
        <v>9.7414551181440306E-3</v>
      </c>
      <c r="K13" s="14">
        <v>4.5836155015177502E-3</v>
      </c>
      <c r="L13" s="14">
        <v>3.0636387616145601E-3</v>
      </c>
      <c r="M13" s="14"/>
      <c r="N13" s="14">
        <v>3.8684038387195498E-3</v>
      </c>
      <c r="O13" s="14">
        <v>8.34916874097834E-3</v>
      </c>
      <c r="P13" s="14">
        <v>1.04754858199014E-2</v>
      </c>
      <c r="Q13" s="14">
        <v>6.1996009635877699E-3</v>
      </c>
      <c r="R13" s="14"/>
      <c r="S13" s="14">
        <v>5.3572816695236303E-3</v>
      </c>
      <c r="T13" s="14">
        <v>1.2750516560636201E-2</v>
      </c>
      <c r="U13" s="14">
        <v>0</v>
      </c>
      <c r="V13" s="14">
        <v>0</v>
      </c>
      <c r="W13" s="14">
        <v>8.4820186888492893E-3</v>
      </c>
      <c r="X13" s="14">
        <v>7.2930679129578398E-3</v>
      </c>
      <c r="Y13" s="14">
        <v>0</v>
      </c>
      <c r="Z13" s="14">
        <v>1.6613020945353999E-2</v>
      </c>
      <c r="AA13" s="14">
        <v>1.00880234184251E-2</v>
      </c>
      <c r="AB13" s="14">
        <v>1.95067959848945E-2</v>
      </c>
      <c r="AC13" s="14">
        <v>0</v>
      </c>
      <c r="AD13" s="14">
        <v>0</v>
      </c>
      <c r="AE13" s="14"/>
      <c r="AF13" s="14">
        <v>1.04648555624386E-2</v>
      </c>
      <c r="AG13" s="14">
        <v>1.74377320503771E-3</v>
      </c>
      <c r="AH13" s="14">
        <v>1.6712390089925401E-2</v>
      </c>
      <c r="AI13" s="14"/>
      <c r="AJ13" s="14">
        <v>0</v>
      </c>
      <c r="AK13" s="14">
        <v>3.6238047517975699E-3</v>
      </c>
      <c r="AL13" s="14">
        <v>1.13101671716264E-2</v>
      </c>
      <c r="AM13" s="14"/>
      <c r="AN13" s="14">
        <v>1.24750209290514E-2</v>
      </c>
      <c r="AO13" s="14">
        <v>3.3901925325587499E-3</v>
      </c>
      <c r="AP13" s="14">
        <v>7.8988730502527801E-3</v>
      </c>
      <c r="AQ13" s="14">
        <v>6.0555971916279898E-3</v>
      </c>
      <c r="AR13" s="14">
        <v>0</v>
      </c>
    </row>
    <row r="14" spans="2:44">
      <c r="B14" s="15" t="s">
        <v>129</v>
      </c>
      <c r="C14" s="14">
        <v>1.26454261850067E-2</v>
      </c>
      <c r="D14" s="14">
        <v>5.2438201215844896E-3</v>
      </c>
      <c r="E14" s="14">
        <v>1.99950447414017E-2</v>
      </c>
      <c r="F14" s="14"/>
      <c r="G14" s="14">
        <v>8.8185820874218702E-3</v>
      </c>
      <c r="H14" s="14">
        <v>1.6742668323638101E-2</v>
      </c>
      <c r="I14" s="14">
        <v>7.0748046056983002E-3</v>
      </c>
      <c r="J14" s="14">
        <v>1.26709175923507E-2</v>
      </c>
      <c r="K14" s="14">
        <v>2.8897307049669599E-2</v>
      </c>
      <c r="L14" s="14">
        <v>6.5742522907543503E-3</v>
      </c>
      <c r="M14" s="14"/>
      <c r="N14" s="14">
        <v>8.38539797491605E-3</v>
      </c>
      <c r="O14" s="14">
        <v>1.0191238760330901E-2</v>
      </c>
      <c r="P14" s="14">
        <v>1.2638471542046901E-2</v>
      </c>
      <c r="Q14" s="14">
        <v>1.9987793812696299E-2</v>
      </c>
      <c r="R14" s="14"/>
      <c r="S14" s="14">
        <v>1.86254275409003E-2</v>
      </c>
      <c r="T14" s="14">
        <v>5.2841618630565098E-3</v>
      </c>
      <c r="U14" s="14">
        <v>1.5390163741825801E-2</v>
      </c>
      <c r="V14" s="14">
        <v>0</v>
      </c>
      <c r="W14" s="14">
        <v>0</v>
      </c>
      <c r="X14" s="14">
        <v>3.4501812684563503E-2</v>
      </c>
      <c r="Y14" s="14">
        <v>1.6198127758738801E-2</v>
      </c>
      <c r="Z14" s="14">
        <v>3.4330834544923097E-2</v>
      </c>
      <c r="AA14" s="14">
        <v>7.2371111649496703E-3</v>
      </c>
      <c r="AB14" s="14">
        <v>8.8064007285378592E-3</v>
      </c>
      <c r="AC14" s="14">
        <v>1.2050382094350401E-2</v>
      </c>
      <c r="AD14" s="14">
        <v>0</v>
      </c>
      <c r="AE14" s="14"/>
      <c r="AF14" s="14">
        <v>1.24969407913255E-2</v>
      </c>
      <c r="AG14" s="14">
        <v>8.5138578641905504E-3</v>
      </c>
      <c r="AH14" s="14">
        <v>1.4580667365752E-2</v>
      </c>
      <c r="AI14" s="14"/>
      <c r="AJ14" s="14">
        <v>3.3256958683177502E-3</v>
      </c>
      <c r="AK14" s="14">
        <v>3.33848718828509E-3</v>
      </c>
      <c r="AL14" s="14">
        <v>1.03706201259343E-2</v>
      </c>
      <c r="AM14" s="14"/>
      <c r="AN14" s="14">
        <v>2.1056350940701001E-2</v>
      </c>
      <c r="AO14" s="14">
        <v>1.1217686948222399E-2</v>
      </c>
      <c r="AP14" s="14">
        <v>5.9247457334787104E-3</v>
      </c>
      <c r="AQ14" s="14">
        <v>2.53496457329563E-2</v>
      </c>
      <c r="AR14" s="14">
        <v>0</v>
      </c>
    </row>
    <row r="15" spans="2:44">
      <c r="B15" s="15" t="s">
        <v>104</v>
      </c>
      <c r="C15" s="18">
        <v>0.85068964529600799</v>
      </c>
      <c r="D15" s="18">
        <v>0.85151778330996697</v>
      </c>
      <c r="E15" s="18">
        <v>0.84920485264700796</v>
      </c>
      <c r="F15" s="18"/>
      <c r="G15" s="18">
        <v>0.79206210694178902</v>
      </c>
      <c r="H15" s="18">
        <v>0.84370653688381303</v>
      </c>
      <c r="I15" s="18">
        <v>0.85730664563138104</v>
      </c>
      <c r="J15" s="18">
        <v>0.854038862466455</v>
      </c>
      <c r="K15" s="18">
        <v>0.86235446814073002</v>
      </c>
      <c r="L15" s="18">
        <v>0.88330571293530102</v>
      </c>
      <c r="M15" s="18"/>
      <c r="N15" s="18">
        <v>0.89382808706563499</v>
      </c>
      <c r="O15" s="18">
        <v>0.832486948874681</v>
      </c>
      <c r="P15" s="18">
        <v>0.85802907180490295</v>
      </c>
      <c r="Q15" s="18">
        <v>0.81289249225215199</v>
      </c>
      <c r="R15" s="18"/>
      <c r="S15" s="18">
        <v>0.829907820833653</v>
      </c>
      <c r="T15" s="18">
        <v>0.819301798454109</v>
      </c>
      <c r="U15" s="18">
        <v>0.86095951916841695</v>
      </c>
      <c r="V15" s="18">
        <v>0.82199455945929401</v>
      </c>
      <c r="W15" s="18">
        <v>0.862991015954507</v>
      </c>
      <c r="X15" s="18">
        <v>0.82257111586760701</v>
      </c>
      <c r="Y15" s="18">
        <v>0.85792361422929397</v>
      </c>
      <c r="Z15" s="18">
        <v>0.82980989665360505</v>
      </c>
      <c r="AA15" s="18">
        <v>0.89353047174769595</v>
      </c>
      <c r="AB15" s="18">
        <v>0.89820676842843294</v>
      </c>
      <c r="AC15" s="18">
        <v>0.84347762508132595</v>
      </c>
      <c r="AD15" s="18">
        <v>0.93761555574169997</v>
      </c>
      <c r="AE15" s="18"/>
      <c r="AF15" s="18">
        <v>0.81658420528495101</v>
      </c>
      <c r="AG15" s="18">
        <v>0.89740539640259798</v>
      </c>
      <c r="AH15" s="18">
        <v>0.81941645125757101</v>
      </c>
      <c r="AI15" s="18"/>
      <c r="AJ15" s="18">
        <v>0.85798593852541005</v>
      </c>
      <c r="AK15" s="18">
        <v>0.89752218585047205</v>
      </c>
      <c r="AL15" s="18">
        <v>0.89406798837016699</v>
      </c>
      <c r="AM15" s="18"/>
      <c r="AN15" s="18">
        <v>0.83159564552943199</v>
      </c>
      <c r="AO15" s="18">
        <v>0.86126997178693199</v>
      </c>
      <c r="AP15" s="18">
        <v>0.84881829337426695</v>
      </c>
      <c r="AQ15" s="18">
        <v>0.87807637569149999</v>
      </c>
      <c r="AR15" s="18">
        <v>0.86883028223248004</v>
      </c>
    </row>
    <row r="16" spans="2:44">
      <c r="B16" s="15" t="s">
        <v>105</v>
      </c>
      <c r="C16" s="18">
        <v>3.0812031017384101E-2</v>
      </c>
      <c r="D16" s="18">
        <v>3.6366238788291101E-2</v>
      </c>
      <c r="E16" s="18">
        <v>2.5477357091090599E-2</v>
      </c>
      <c r="F16" s="18"/>
      <c r="G16" s="18">
        <v>5.6493950634600498E-2</v>
      </c>
      <c r="H16" s="18">
        <v>3.4787673642586503E-2</v>
      </c>
      <c r="I16" s="18">
        <v>1.8625157893390001E-2</v>
      </c>
      <c r="J16" s="18">
        <v>3.9778446110537498E-2</v>
      </c>
      <c r="K16" s="18">
        <v>3.04794637404475E-2</v>
      </c>
      <c r="L16" s="18">
        <v>1.1759574715174999E-2</v>
      </c>
      <c r="M16" s="18"/>
      <c r="N16" s="18">
        <v>2.4059671584576399E-2</v>
      </c>
      <c r="O16" s="18">
        <v>5.1980403560999998E-2</v>
      </c>
      <c r="P16" s="18">
        <v>2.57341642710186E-2</v>
      </c>
      <c r="Q16" s="18">
        <v>2.1852481733781199E-2</v>
      </c>
      <c r="R16" s="18"/>
      <c r="S16" s="18">
        <v>3.1786461602626902E-2</v>
      </c>
      <c r="T16" s="18">
        <v>2.31101144155588E-2</v>
      </c>
      <c r="U16" s="18">
        <v>9.8928670496546602E-3</v>
      </c>
      <c r="V16" s="18">
        <v>4.3833892964880397E-2</v>
      </c>
      <c r="W16" s="18">
        <v>2.6811389050834199E-2</v>
      </c>
      <c r="X16" s="18">
        <v>2.3014199986988299E-2</v>
      </c>
      <c r="Y16" s="18">
        <v>3.2958786557376503E-2</v>
      </c>
      <c r="Z16" s="18">
        <v>3.5836524819883302E-2</v>
      </c>
      <c r="AA16" s="18">
        <v>4.2126325560948703E-2</v>
      </c>
      <c r="AB16" s="18">
        <v>3.7264396312478701E-2</v>
      </c>
      <c r="AC16" s="18">
        <v>5.6370008454534999E-2</v>
      </c>
      <c r="AD16" s="18">
        <v>0</v>
      </c>
      <c r="AE16" s="18"/>
      <c r="AF16" s="18">
        <v>3.8611193358961897E-2</v>
      </c>
      <c r="AG16" s="18">
        <v>1.26666748307399E-2</v>
      </c>
      <c r="AH16" s="18">
        <v>6.2018737202544402E-2</v>
      </c>
      <c r="AI16" s="18"/>
      <c r="AJ16" s="18">
        <v>2.6078257112558002E-2</v>
      </c>
      <c r="AK16" s="18">
        <v>2.3315772029011798E-2</v>
      </c>
      <c r="AL16" s="18">
        <v>2.2823421858307401E-2</v>
      </c>
      <c r="AM16" s="18"/>
      <c r="AN16" s="18">
        <v>3.3760884138224298E-2</v>
      </c>
      <c r="AO16" s="18">
        <v>3.4820936628583002E-2</v>
      </c>
      <c r="AP16" s="18">
        <v>2.75718640907625E-2</v>
      </c>
      <c r="AQ16" s="18">
        <v>2.49065457433266E-2</v>
      </c>
      <c r="AR16" s="18">
        <v>0</v>
      </c>
    </row>
    <row r="17" spans="2:44">
      <c r="B17" s="15" t="s">
        <v>106</v>
      </c>
      <c r="C17" s="19">
        <v>0.81987761427862405</v>
      </c>
      <c r="D17" s="19">
        <v>0.81515154452167604</v>
      </c>
      <c r="E17" s="19">
        <v>0.82372749555591795</v>
      </c>
      <c r="F17" s="19"/>
      <c r="G17" s="19">
        <v>0.73556815630718897</v>
      </c>
      <c r="H17" s="19">
        <v>0.80891886324122597</v>
      </c>
      <c r="I17" s="19">
        <v>0.838681487737991</v>
      </c>
      <c r="J17" s="19">
        <v>0.81426041635591695</v>
      </c>
      <c r="K17" s="19">
        <v>0.83187500440028295</v>
      </c>
      <c r="L17" s="19">
        <v>0.87154613822012605</v>
      </c>
      <c r="M17" s="19"/>
      <c r="N17" s="19">
        <v>0.86976841548105899</v>
      </c>
      <c r="O17" s="19">
        <v>0.78050654531368102</v>
      </c>
      <c r="P17" s="19">
        <v>0.83229490753388502</v>
      </c>
      <c r="Q17" s="19">
        <v>0.79104001051837103</v>
      </c>
      <c r="R17" s="19"/>
      <c r="S17" s="19">
        <v>0.79812135923102601</v>
      </c>
      <c r="T17" s="19">
        <v>0.79619168403855001</v>
      </c>
      <c r="U17" s="19">
        <v>0.85106665211876298</v>
      </c>
      <c r="V17" s="19">
        <v>0.77816066649441396</v>
      </c>
      <c r="W17" s="19">
        <v>0.83617962690367298</v>
      </c>
      <c r="X17" s="19">
        <v>0.79955691588061895</v>
      </c>
      <c r="Y17" s="19">
        <v>0.82496482767191803</v>
      </c>
      <c r="Z17" s="19">
        <v>0.79397337183372196</v>
      </c>
      <c r="AA17" s="19">
        <v>0.85140414618674698</v>
      </c>
      <c r="AB17" s="19">
        <v>0.86094237211595404</v>
      </c>
      <c r="AC17" s="19">
        <v>0.78710761662679096</v>
      </c>
      <c r="AD17" s="19">
        <v>0.93761555574169997</v>
      </c>
      <c r="AE17" s="19"/>
      <c r="AF17" s="19">
        <v>0.777973011925989</v>
      </c>
      <c r="AG17" s="19">
        <v>0.88473872157185796</v>
      </c>
      <c r="AH17" s="19">
        <v>0.75739771405502698</v>
      </c>
      <c r="AI17" s="19"/>
      <c r="AJ17" s="19">
        <v>0.83190768141285198</v>
      </c>
      <c r="AK17" s="19">
        <v>0.87420641382146003</v>
      </c>
      <c r="AL17" s="19">
        <v>0.87124456651186</v>
      </c>
      <c r="AM17" s="19"/>
      <c r="AN17" s="19">
        <v>0.79783476139120801</v>
      </c>
      <c r="AO17" s="19">
        <v>0.826449035158349</v>
      </c>
      <c r="AP17" s="19">
        <v>0.821246429283505</v>
      </c>
      <c r="AQ17" s="19">
        <v>0.85316982994817303</v>
      </c>
      <c r="AR17" s="19">
        <v>0.86883028223248004</v>
      </c>
    </row>
    <row r="18" spans="2:44">
      <c r="B18" s="16" t="s">
        <v>46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358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641</v>
      </c>
      <c r="E7" s="10">
        <v>708</v>
      </c>
      <c r="F7" s="10"/>
      <c r="G7" s="10">
        <v>184</v>
      </c>
      <c r="H7" s="10">
        <v>221</v>
      </c>
      <c r="I7" s="10">
        <v>210</v>
      </c>
      <c r="J7" s="10">
        <v>235</v>
      </c>
      <c r="K7" s="10">
        <v>205</v>
      </c>
      <c r="L7" s="10">
        <v>297</v>
      </c>
      <c r="M7" s="10"/>
      <c r="N7" s="10">
        <v>351</v>
      </c>
      <c r="O7" s="10">
        <v>360</v>
      </c>
      <c r="P7" s="10">
        <v>280</v>
      </c>
      <c r="Q7" s="10">
        <v>354</v>
      </c>
      <c r="R7" s="10"/>
      <c r="S7" s="10">
        <v>180</v>
      </c>
      <c r="T7" s="10">
        <v>177</v>
      </c>
      <c r="U7" s="10">
        <v>117</v>
      </c>
      <c r="V7" s="10">
        <v>103</v>
      </c>
      <c r="W7" s="10">
        <v>114</v>
      </c>
      <c r="X7" s="10">
        <v>125</v>
      </c>
      <c r="Y7" s="10">
        <v>124</v>
      </c>
      <c r="Z7" s="10">
        <v>53</v>
      </c>
      <c r="AA7" s="10">
        <v>151</v>
      </c>
      <c r="AB7" s="10">
        <v>108</v>
      </c>
      <c r="AC7" s="10">
        <v>67</v>
      </c>
      <c r="AD7" s="10">
        <v>33</v>
      </c>
      <c r="AE7" s="10"/>
      <c r="AF7" s="10">
        <v>515</v>
      </c>
      <c r="AG7" s="10">
        <v>519</v>
      </c>
      <c r="AH7" s="10">
        <v>196</v>
      </c>
      <c r="AI7" s="10"/>
      <c r="AJ7" s="10">
        <v>312</v>
      </c>
      <c r="AK7" s="10">
        <v>488</v>
      </c>
      <c r="AL7" s="10">
        <v>86</v>
      </c>
      <c r="AM7" s="10"/>
      <c r="AN7" s="10">
        <v>341</v>
      </c>
      <c r="AO7" s="10">
        <v>315</v>
      </c>
      <c r="AP7" s="10">
        <v>322</v>
      </c>
      <c r="AQ7" s="10">
        <v>148</v>
      </c>
      <c r="AR7" s="10">
        <v>23</v>
      </c>
    </row>
    <row r="8" spans="2:44" ht="30" customHeight="1">
      <c r="B8" s="11" t="s">
        <v>96</v>
      </c>
      <c r="C8" s="11">
        <v>1352</v>
      </c>
      <c r="D8" s="11">
        <v>669</v>
      </c>
      <c r="E8" s="11">
        <v>681</v>
      </c>
      <c r="F8" s="11"/>
      <c r="G8" s="11">
        <v>204</v>
      </c>
      <c r="H8" s="11">
        <v>233</v>
      </c>
      <c r="I8" s="11">
        <v>231</v>
      </c>
      <c r="J8" s="11">
        <v>235</v>
      </c>
      <c r="K8" s="11">
        <v>173</v>
      </c>
      <c r="L8" s="11">
        <v>276</v>
      </c>
      <c r="M8" s="11"/>
      <c r="N8" s="11">
        <v>370</v>
      </c>
      <c r="O8" s="11">
        <v>344</v>
      </c>
      <c r="P8" s="11">
        <v>289</v>
      </c>
      <c r="Q8" s="11">
        <v>341</v>
      </c>
      <c r="R8" s="11"/>
      <c r="S8" s="11">
        <v>203</v>
      </c>
      <c r="T8" s="11">
        <v>170</v>
      </c>
      <c r="U8" s="11">
        <v>114</v>
      </c>
      <c r="V8" s="11">
        <v>115</v>
      </c>
      <c r="W8" s="11">
        <v>101</v>
      </c>
      <c r="X8" s="11">
        <v>127</v>
      </c>
      <c r="Y8" s="11">
        <v>117</v>
      </c>
      <c r="Z8" s="11">
        <v>48</v>
      </c>
      <c r="AA8" s="11">
        <v>142</v>
      </c>
      <c r="AB8" s="11">
        <v>112</v>
      </c>
      <c r="AC8" s="11">
        <v>66</v>
      </c>
      <c r="AD8" s="11">
        <v>37</v>
      </c>
      <c r="AE8" s="11"/>
      <c r="AF8" s="11">
        <v>496</v>
      </c>
      <c r="AG8" s="11">
        <v>524</v>
      </c>
      <c r="AH8" s="11">
        <v>201</v>
      </c>
      <c r="AI8" s="11"/>
      <c r="AJ8" s="11">
        <v>307</v>
      </c>
      <c r="AK8" s="11">
        <v>492</v>
      </c>
      <c r="AL8" s="11">
        <v>90</v>
      </c>
      <c r="AM8" s="11"/>
      <c r="AN8" s="11">
        <v>327</v>
      </c>
      <c r="AO8" s="11">
        <v>316</v>
      </c>
      <c r="AP8" s="11">
        <v>333</v>
      </c>
      <c r="AQ8" s="11">
        <v>151</v>
      </c>
      <c r="AR8" s="11">
        <v>23</v>
      </c>
    </row>
    <row r="9" spans="2:44">
      <c r="B9" s="15" t="s">
        <v>98</v>
      </c>
      <c r="C9" s="14">
        <v>0.28923102303056503</v>
      </c>
      <c r="D9" s="14">
        <v>0.30751280314278601</v>
      </c>
      <c r="E9" s="14">
        <v>0.26963403474294401</v>
      </c>
      <c r="F9" s="14"/>
      <c r="G9" s="14">
        <v>0.239686802169744</v>
      </c>
      <c r="H9" s="14">
        <v>0.26295238166319801</v>
      </c>
      <c r="I9" s="14">
        <v>0.31864466455845603</v>
      </c>
      <c r="J9" s="14">
        <v>0.23948710232995701</v>
      </c>
      <c r="K9" s="14">
        <v>0.36604576308395398</v>
      </c>
      <c r="L9" s="14">
        <v>0.317737353717368</v>
      </c>
      <c r="M9" s="14"/>
      <c r="N9" s="14">
        <v>0.36356225680527499</v>
      </c>
      <c r="O9" s="14">
        <v>0.27416976486939498</v>
      </c>
      <c r="P9" s="14">
        <v>0.26326209763893998</v>
      </c>
      <c r="Q9" s="14">
        <v>0.24669105625205401</v>
      </c>
      <c r="R9" s="14"/>
      <c r="S9" s="14">
        <v>0.24251739118569801</v>
      </c>
      <c r="T9" s="14">
        <v>0.30120121182825599</v>
      </c>
      <c r="U9" s="14">
        <v>0.34152539204536198</v>
      </c>
      <c r="V9" s="14">
        <v>0.26673734991984499</v>
      </c>
      <c r="W9" s="14">
        <v>0.29465404625714697</v>
      </c>
      <c r="X9" s="14">
        <v>0.30445371560149898</v>
      </c>
      <c r="Y9" s="14">
        <v>0.22936324567350699</v>
      </c>
      <c r="Z9" s="14">
        <v>0.38561715673563501</v>
      </c>
      <c r="AA9" s="14">
        <v>0.28927231614172499</v>
      </c>
      <c r="AB9" s="14">
        <v>0.33738364474197202</v>
      </c>
      <c r="AC9" s="14">
        <v>0.30416794123431001</v>
      </c>
      <c r="AD9" s="14">
        <v>0.225481780351556</v>
      </c>
      <c r="AE9" s="14"/>
      <c r="AF9" s="14">
        <v>0.29264564681509098</v>
      </c>
      <c r="AG9" s="14">
        <v>0.30793534655390398</v>
      </c>
      <c r="AH9" s="14">
        <v>0.27538163732410598</v>
      </c>
      <c r="AI9" s="14"/>
      <c r="AJ9" s="14">
        <v>0.334948370410109</v>
      </c>
      <c r="AK9" s="14">
        <v>0.31683364418978499</v>
      </c>
      <c r="AL9" s="14">
        <v>0.25558199504888801</v>
      </c>
      <c r="AM9" s="14"/>
      <c r="AN9" s="14">
        <v>0.25287547931080401</v>
      </c>
      <c r="AO9" s="14">
        <v>0.29277088802235501</v>
      </c>
      <c r="AP9" s="14">
        <v>0.26146661358810402</v>
      </c>
      <c r="AQ9" s="14">
        <v>0.39604535995978102</v>
      </c>
      <c r="AR9" s="14">
        <v>0.41373303033532099</v>
      </c>
    </row>
    <row r="10" spans="2:44">
      <c r="B10" s="15" t="s">
        <v>99</v>
      </c>
      <c r="C10" s="14">
        <v>0.50770962356440996</v>
      </c>
      <c r="D10" s="14">
        <v>0.48749188342600303</v>
      </c>
      <c r="E10" s="14">
        <v>0.52984272796945298</v>
      </c>
      <c r="F10" s="14"/>
      <c r="G10" s="14">
        <v>0.49012610947179802</v>
      </c>
      <c r="H10" s="14">
        <v>0.53765051050720303</v>
      </c>
      <c r="I10" s="14">
        <v>0.48840105886663499</v>
      </c>
      <c r="J10" s="14">
        <v>0.53133192175553901</v>
      </c>
      <c r="K10" s="14">
        <v>0.464773612677846</v>
      </c>
      <c r="L10" s="14">
        <v>0.51838563452063302</v>
      </c>
      <c r="M10" s="14"/>
      <c r="N10" s="14">
        <v>0.510687944207045</v>
      </c>
      <c r="O10" s="14">
        <v>0.49308238313955899</v>
      </c>
      <c r="P10" s="14">
        <v>0.54191347907603504</v>
      </c>
      <c r="Q10" s="14">
        <v>0.48794563225019999</v>
      </c>
      <c r="R10" s="14"/>
      <c r="S10" s="14">
        <v>0.52728576662724203</v>
      </c>
      <c r="T10" s="14">
        <v>0.51576624293001805</v>
      </c>
      <c r="U10" s="14">
        <v>0.41877221262660602</v>
      </c>
      <c r="V10" s="14">
        <v>0.54811124619442597</v>
      </c>
      <c r="W10" s="14">
        <v>0.55166991296997003</v>
      </c>
      <c r="X10" s="14">
        <v>0.42763776199619102</v>
      </c>
      <c r="Y10" s="14">
        <v>0.57930165594271998</v>
      </c>
      <c r="Z10" s="14">
        <v>0.433618799777721</v>
      </c>
      <c r="AA10" s="14">
        <v>0.54420839231546403</v>
      </c>
      <c r="AB10" s="14">
        <v>0.487187183414661</v>
      </c>
      <c r="AC10" s="14">
        <v>0.51487239961037401</v>
      </c>
      <c r="AD10" s="14">
        <v>0.44285079575812902</v>
      </c>
      <c r="AE10" s="14"/>
      <c r="AF10" s="14">
        <v>0.47809485742270602</v>
      </c>
      <c r="AG10" s="14">
        <v>0.55609183141033003</v>
      </c>
      <c r="AH10" s="14">
        <v>0.42998552784303301</v>
      </c>
      <c r="AI10" s="14"/>
      <c r="AJ10" s="14">
        <v>0.51325896082089495</v>
      </c>
      <c r="AK10" s="14">
        <v>0.52411918263505597</v>
      </c>
      <c r="AL10" s="14">
        <v>0.53555278405000095</v>
      </c>
      <c r="AM10" s="14"/>
      <c r="AN10" s="14">
        <v>0.51311481139670301</v>
      </c>
      <c r="AO10" s="14">
        <v>0.48732250947662398</v>
      </c>
      <c r="AP10" s="14">
        <v>0.55661444809537997</v>
      </c>
      <c r="AQ10" s="14">
        <v>0.48079833688757001</v>
      </c>
      <c r="AR10" s="14">
        <v>0.50890109322058097</v>
      </c>
    </row>
    <row r="11" spans="2:44">
      <c r="B11" s="15" t="s">
        <v>100</v>
      </c>
      <c r="C11" s="14">
        <v>0.133198463182847</v>
      </c>
      <c r="D11" s="14">
        <v>0.13144043789667501</v>
      </c>
      <c r="E11" s="14">
        <v>0.13552185188895699</v>
      </c>
      <c r="F11" s="14"/>
      <c r="G11" s="14">
        <v>0.14498191189453399</v>
      </c>
      <c r="H11" s="14">
        <v>0.130138009073935</v>
      </c>
      <c r="I11" s="14">
        <v>0.127659557194335</v>
      </c>
      <c r="J11" s="14">
        <v>0.16585746345841099</v>
      </c>
      <c r="K11" s="14">
        <v>0.11580467130974099</v>
      </c>
      <c r="L11" s="14">
        <v>0.11481623269697699</v>
      </c>
      <c r="M11" s="14"/>
      <c r="N11" s="14">
        <v>7.2666720334886095E-2</v>
      </c>
      <c r="O11" s="14">
        <v>0.17066061268973901</v>
      </c>
      <c r="P11" s="14">
        <v>0.109409829584767</v>
      </c>
      <c r="Q11" s="14">
        <v>0.18115408209549799</v>
      </c>
      <c r="R11" s="14"/>
      <c r="S11" s="14">
        <v>0.158874118069187</v>
      </c>
      <c r="T11" s="14">
        <v>0.112566777938628</v>
      </c>
      <c r="U11" s="14">
        <v>0.16885128330316099</v>
      </c>
      <c r="V11" s="14">
        <v>0.14496451093494001</v>
      </c>
      <c r="W11" s="14">
        <v>0.107277813038196</v>
      </c>
      <c r="X11" s="14">
        <v>0.13783374256122499</v>
      </c>
      <c r="Y11" s="14">
        <v>0.14235519995451401</v>
      </c>
      <c r="Z11" s="14">
        <v>9.6333137184571094E-2</v>
      </c>
      <c r="AA11" s="14">
        <v>8.7459568899469306E-2</v>
      </c>
      <c r="AB11" s="14">
        <v>0.103191022263857</v>
      </c>
      <c r="AC11" s="14">
        <v>0.122787796023272</v>
      </c>
      <c r="AD11" s="14">
        <v>0.29967452203063299</v>
      </c>
      <c r="AE11" s="14"/>
      <c r="AF11" s="14">
        <v>0.15722520306619001</v>
      </c>
      <c r="AG11" s="14">
        <v>9.0226476755025695E-2</v>
      </c>
      <c r="AH11" s="14">
        <v>0.196081341900157</v>
      </c>
      <c r="AI11" s="14"/>
      <c r="AJ11" s="14">
        <v>0.116484692427183</v>
      </c>
      <c r="AK11" s="14">
        <v>0.106291772260991</v>
      </c>
      <c r="AL11" s="14">
        <v>8.2917791283746101E-2</v>
      </c>
      <c r="AM11" s="14"/>
      <c r="AN11" s="14">
        <v>0.13890677622374001</v>
      </c>
      <c r="AO11" s="14">
        <v>0.15432434947057899</v>
      </c>
      <c r="AP11" s="14">
        <v>0.110403848958081</v>
      </c>
      <c r="AQ11" s="14">
        <v>7.5628962308101899E-2</v>
      </c>
      <c r="AR11" s="14">
        <v>7.7365876444098106E-2</v>
      </c>
    </row>
    <row r="12" spans="2:44">
      <c r="B12" s="15" t="s">
        <v>101</v>
      </c>
      <c r="C12" s="14">
        <v>3.3106589430609401E-2</v>
      </c>
      <c r="D12" s="14">
        <v>3.5846760690702799E-2</v>
      </c>
      <c r="E12" s="14">
        <v>3.0563262614587399E-2</v>
      </c>
      <c r="F12" s="14"/>
      <c r="G12" s="14">
        <v>6.5446779211321707E-2</v>
      </c>
      <c r="H12" s="14">
        <v>3.8504379886498401E-2</v>
      </c>
      <c r="I12" s="14">
        <v>2.5131663144125099E-2</v>
      </c>
      <c r="J12" s="14">
        <v>2.6425415899413801E-2</v>
      </c>
      <c r="K12" s="14">
        <v>1.5264851340659301E-2</v>
      </c>
      <c r="L12" s="14">
        <v>2.8106931615603601E-2</v>
      </c>
      <c r="M12" s="14"/>
      <c r="N12" s="14">
        <v>2.83024922612953E-2</v>
      </c>
      <c r="O12" s="14">
        <v>3.6351050955580097E-2</v>
      </c>
      <c r="P12" s="14">
        <v>3.4792710582033599E-2</v>
      </c>
      <c r="Q12" s="14">
        <v>3.4315654205655903E-2</v>
      </c>
      <c r="R12" s="14"/>
      <c r="S12" s="14">
        <v>4.7277085544910398E-2</v>
      </c>
      <c r="T12" s="14">
        <v>3.9800614745369403E-2</v>
      </c>
      <c r="U12" s="14">
        <v>3.2855396585147002E-2</v>
      </c>
      <c r="V12" s="14">
        <v>8.9539099648067392E-3</v>
      </c>
      <c r="W12" s="14">
        <v>2.1346385585319198E-2</v>
      </c>
      <c r="X12" s="14">
        <v>5.9592416679589498E-2</v>
      </c>
      <c r="Y12" s="14">
        <v>3.2616866418366003E-2</v>
      </c>
      <c r="Z12" s="14">
        <v>0</v>
      </c>
      <c r="AA12" s="14">
        <v>4.1277455056142998E-2</v>
      </c>
      <c r="AB12" s="14">
        <v>2.0456015467535001E-2</v>
      </c>
      <c r="AC12" s="14">
        <v>2.9232505294816798E-2</v>
      </c>
      <c r="AD12" s="14">
        <v>0</v>
      </c>
      <c r="AE12" s="14"/>
      <c r="AF12" s="14">
        <v>3.7282314096510297E-2</v>
      </c>
      <c r="AG12" s="14">
        <v>2.2870010536865899E-2</v>
      </c>
      <c r="AH12" s="14">
        <v>4.4243483537348E-2</v>
      </c>
      <c r="AI12" s="14"/>
      <c r="AJ12" s="14">
        <v>2.2168441983086599E-2</v>
      </c>
      <c r="AK12" s="14">
        <v>2.7646012125168502E-2</v>
      </c>
      <c r="AL12" s="14">
        <v>6.1901489747176401E-2</v>
      </c>
      <c r="AM12" s="14"/>
      <c r="AN12" s="14">
        <v>3.7213872607002603E-2</v>
      </c>
      <c r="AO12" s="14">
        <v>3.7456964823186403E-2</v>
      </c>
      <c r="AP12" s="14">
        <v>3.65863699262702E-2</v>
      </c>
      <c r="AQ12" s="14">
        <v>7.5183986465958098E-3</v>
      </c>
      <c r="AR12" s="14">
        <v>0</v>
      </c>
    </row>
    <row r="13" spans="2:44">
      <c r="B13" s="15" t="s">
        <v>102</v>
      </c>
      <c r="C13" s="14">
        <v>1.4280965074038501E-2</v>
      </c>
      <c r="D13" s="14">
        <v>1.8893207875339501E-2</v>
      </c>
      <c r="E13" s="14">
        <v>9.8144435424903399E-3</v>
      </c>
      <c r="F13" s="14"/>
      <c r="G13" s="14">
        <v>2.0119566883864199E-2</v>
      </c>
      <c r="H13" s="14">
        <v>4.3776414756559997E-3</v>
      </c>
      <c r="I13" s="14">
        <v>2.1066855803980399E-2</v>
      </c>
      <c r="J13" s="14">
        <v>2.3741097070004599E-2</v>
      </c>
      <c r="K13" s="14">
        <v>4.5892225403046704E-3</v>
      </c>
      <c r="L13" s="14">
        <v>1.0659249063386E-2</v>
      </c>
      <c r="M13" s="14"/>
      <c r="N13" s="14">
        <v>1.3337818325565701E-2</v>
      </c>
      <c r="O13" s="14">
        <v>5.7503315031679899E-3</v>
      </c>
      <c r="P13" s="14">
        <v>2.2185335938253E-2</v>
      </c>
      <c r="Q13" s="14">
        <v>1.7518051855851299E-2</v>
      </c>
      <c r="R13" s="14"/>
      <c r="S13" s="14">
        <v>5.4202110320614397E-3</v>
      </c>
      <c r="T13" s="14">
        <v>1.8201784879398102E-2</v>
      </c>
      <c r="U13" s="14">
        <v>0</v>
      </c>
      <c r="V13" s="14">
        <v>2.10316832318619E-2</v>
      </c>
      <c r="W13" s="14">
        <v>1.6361331988985001E-2</v>
      </c>
      <c r="X13" s="14">
        <v>8.8398783299736394E-3</v>
      </c>
      <c r="Y13" s="14">
        <v>0</v>
      </c>
      <c r="Z13" s="14">
        <v>3.5484839540954098E-2</v>
      </c>
      <c r="AA13" s="14">
        <v>2.3161863901273599E-2</v>
      </c>
      <c r="AB13" s="14">
        <v>3.4009057275062697E-2</v>
      </c>
      <c r="AC13" s="14">
        <v>1.6888975742877201E-2</v>
      </c>
      <c r="AD13" s="14">
        <v>0</v>
      </c>
      <c r="AE13" s="14"/>
      <c r="AF13" s="14">
        <v>2.1258387057026901E-2</v>
      </c>
      <c r="AG13" s="14">
        <v>6.6989098556400799E-3</v>
      </c>
      <c r="AH13" s="14">
        <v>2.0533034059484701E-2</v>
      </c>
      <c r="AI13" s="14"/>
      <c r="AJ13" s="14">
        <v>6.54822249205512E-3</v>
      </c>
      <c r="AK13" s="14">
        <v>6.2392994427161097E-3</v>
      </c>
      <c r="AL13" s="14">
        <v>3.7947092647551597E-2</v>
      </c>
      <c r="AM13" s="14"/>
      <c r="AN13" s="14">
        <v>2.78868071359662E-2</v>
      </c>
      <c r="AO13" s="14">
        <v>1.0022134762855701E-2</v>
      </c>
      <c r="AP13" s="14">
        <v>1.60075095298646E-2</v>
      </c>
      <c r="AQ13" s="14">
        <v>0</v>
      </c>
      <c r="AR13" s="14">
        <v>0</v>
      </c>
    </row>
    <row r="14" spans="2:44">
      <c r="B14" s="15" t="s">
        <v>129</v>
      </c>
      <c r="C14" s="14">
        <v>2.2473335717530799E-2</v>
      </c>
      <c r="D14" s="14">
        <v>1.8814906968494201E-2</v>
      </c>
      <c r="E14" s="14">
        <v>2.4623679241568101E-2</v>
      </c>
      <c r="F14" s="14"/>
      <c r="G14" s="14">
        <v>3.9638830368738602E-2</v>
      </c>
      <c r="H14" s="14">
        <v>2.63770773935093E-2</v>
      </c>
      <c r="I14" s="14">
        <v>1.90962004324687E-2</v>
      </c>
      <c r="J14" s="14">
        <v>1.3156999486674901E-2</v>
      </c>
      <c r="K14" s="14">
        <v>3.3521879047495602E-2</v>
      </c>
      <c r="L14" s="14">
        <v>1.0294598386033299E-2</v>
      </c>
      <c r="M14" s="14"/>
      <c r="N14" s="14">
        <v>1.1442768065933299E-2</v>
      </c>
      <c r="O14" s="14">
        <v>1.9985856842559099E-2</v>
      </c>
      <c r="P14" s="14">
        <v>2.8436547179972099E-2</v>
      </c>
      <c r="Q14" s="14">
        <v>3.2375523340741501E-2</v>
      </c>
      <c r="R14" s="14"/>
      <c r="S14" s="14">
        <v>1.86254275409003E-2</v>
      </c>
      <c r="T14" s="14">
        <v>1.2463367678330801E-2</v>
      </c>
      <c r="U14" s="14">
        <v>3.79957154397235E-2</v>
      </c>
      <c r="V14" s="14">
        <v>1.0201299754119901E-2</v>
      </c>
      <c r="W14" s="14">
        <v>8.6905101603819007E-3</v>
      </c>
      <c r="X14" s="14">
        <v>6.1642484831522598E-2</v>
      </c>
      <c r="Y14" s="14">
        <v>1.6363032010893699E-2</v>
      </c>
      <c r="Z14" s="14">
        <v>4.8946066761118401E-2</v>
      </c>
      <c r="AA14" s="14">
        <v>1.46204036859251E-2</v>
      </c>
      <c r="AB14" s="14">
        <v>1.7773076836912399E-2</v>
      </c>
      <c r="AC14" s="14">
        <v>1.2050382094350401E-2</v>
      </c>
      <c r="AD14" s="14">
        <v>3.19929018596821E-2</v>
      </c>
      <c r="AE14" s="14"/>
      <c r="AF14" s="14">
        <v>1.3493591542476001E-2</v>
      </c>
      <c r="AG14" s="14">
        <v>1.61774248882341E-2</v>
      </c>
      <c r="AH14" s="14">
        <v>3.3774975335871302E-2</v>
      </c>
      <c r="AI14" s="14"/>
      <c r="AJ14" s="14">
        <v>6.5913118666715599E-3</v>
      </c>
      <c r="AK14" s="14">
        <v>1.8870089346282801E-2</v>
      </c>
      <c r="AL14" s="14">
        <v>2.60988472226375E-2</v>
      </c>
      <c r="AM14" s="14"/>
      <c r="AN14" s="14">
        <v>3.0002253325783799E-2</v>
      </c>
      <c r="AO14" s="14">
        <v>1.81031534443989E-2</v>
      </c>
      <c r="AP14" s="14">
        <v>1.8921209902300701E-2</v>
      </c>
      <c r="AQ14" s="14">
        <v>4.0008942197951099E-2</v>
      </c>
      <c r="AR14" s="14">
        <v>0</v>
      </c>
    </row>
    <row r="15" spans="2:44">
      <c r="B15" s="15" t="s">
        <v>104</v>
      </c>
      <c r="C15" s="18">
        <v>0.79694064659497499</v>
      </c>
      <c r="D15" s="18">
        <v>0.79500468656878798</v>
      </c>
      <c r="E15" s="18">
        <v>0.79947676271239698</v>
      </c>
      <c r="F15" s="18"/>
      <c r="G15" s="18">
        <v>0.72981291164154105</v>
      </c>
      <c r="H15" s="18">
        <v>0.80060289217040104</v>
      </c>
      <c r="I15" s="18">
        <v>0.80704572342509096</v>
      </c>
      <c r="J15" s="18">
        <v>0.77081902408549596</v>
      </c>
      <c r="K15" s="18">
        <v>0.83081937576179998</v>
      </c>
      <c r="L15" s="18">
        <v>0.83612298823800102</v>
      </c>
      <c r="M15" s="18"/>
      <c r="N15" s="18">
        <v>0.87425020101231998</v>
      </c>
      <c r="O15" s="18">
        <v>0.76725214800895303</v>
      </c>
      <c r="P15" s="18">
        <v>0.80517557671497497</v>
      </c>
      <c r="Q15" s="18">
        <v>0.73463668850225405</v>
      </c>
      <c r="R15" s="18"/>
      <c r="S15" s="18">
        <v>0.76980315781294095</v>
      </c>
      <c r="T15" s="18">
        <v>0.81696745475827404</v>
      </c>
      <c r="U15" s="18">
        <v>0.76029760467196905</v>
      </c>
      <c r="V15" s="18">
        <v>0.81484859611427096</v>
      </c>
      <c r="W15" s="18">
        <v>0.84632395922711701</v>
      </c>
      <c r="X15" s="18">
        <v>0.73209147759769</v>
      </c>
      <c r="Y15" s="18">
        <v>0.80866490161622695</v>
      </c>
      <c r="Z15" s="18">
        <v>0.81923595651335601</v>
      </c>
      <c r="AA15" s="18">
        <v>0.83348070845718902</v>
      </c>
      <c r="AB15" s="18">
        <v>0.82457082815663196</v>
      </c>
      <c r="AC15" s="18">
        <v>0.81904034084468302</v>
      </c>
      <c r="AD15" s="18">
        <v>0.66833257610968499</v>
      </c>
      <c r="AE15" s="18"/>
      <c r="AF15" s="18">
        <v>0.77074050423779705</v>
      </c>
      <c r="AG15" s="18">
        <v>0.86402717796423401</v>
      </c>
      <c r="AH15" s="18">
        <v>0.70536716516713904</v>
      </c>
      <c r="AI15" s="18"/>
      <c r="AJ15" s="18">
        <v>0.848207331231003</v>
      </c>
      <c r="AK15" s="18">
        <v>0.84095282682484096</v>
      </c>
      <c r="AL15" s="18">
        <v>0.79113477909888796</v>
      </c>
      <c r="AM15" s="18"/>
      <c r="AN15" s="18">
        <v>0.76599029070750702</v>
      </c>
      <c r="AO15" s="18">
        <v>0.78009339749897899</v>
      </c>
      <c r="AP15" s="18">
        <v>0.81808106168348305</v>
      </c>
      <c r="AQ15" s="18">
        <v>0.87684369684735097</v>
      </c>
      <c r="AR15" s="18">
        <v>0.92263412355590202</v>
      </c>
    </row>
    <row r="16" spans="2:44">
      <c r="B16" s="15" t="s">
        <v>105</v>
      </c>
      <c r="C16" s="18">
        <v>4.7387554504647801E-2</v>
      </c>
      <c r="D16" s="18">
        <v>5.4739968566042303E-2</v>
      </c>
      <c r="E16" s="18">
        <v>4.0377706157077697E-2</v>
      </c>
      <c r="F16" s="18"/>
      <c r="G16" s="18">
        <v>8.5566346095185902E-2</v>
      </c>
      <c r="H16" s="18">
        <v>4.2882021362154403E-2</v>
      </c>
      <c r="I16" s="18">
        <v>4.6198518948105498E-2</v>
      </c>
      <c r="J16" s="18">
        <v>5.0166512969418403E-2</v>
      </c>
      <c r="K16" s="18">
        <v>1.9854073880964E-2</v>
      </c>
      <c r="L16" s="18">
        <v>3.8766180678989598E-2</v>
      </c>
      <c r="M16" s="18"/>
      <c r="N16" s="18">
        <v>4.1640310586860997E-2</v>
      </c>
      <c r="O16" s="18">
        <v>4.2101382458747998E-2</v>
      </c>
      <c r="P16" s="18">
        <v>5.6978046520286603E-2</v>
      </c>
      <c r="Q16" s="18">
        <v>5.1833706061507202E-2</v>
      </c>
      <c r="R16" s="18"/>
      <c r="S16" s="18">
        <v>5.2697296576971801E-2</v>
      </c>
      <c r="T16" s="18">
        <v>5.8002399624767602E-2</v>
      </c>
      <c r="U16" s="18">
        <v>3.2855396585147002E-2</v>
      </c>
      <c r="V16" s="18">
        <v>2.9985593196668599E-2</v>
      </c>
      <c r="W16" s="18">
        <v>3.7707717574304203E-2</v>
      </c>
      <c r="X16" s="18">
        <v>6.8432295009563202E-2</v>
      </c>
      <c r="Y16" s="18">
        <v>3.2616866418366003E-2</v>
      </c>
      <c r="Z16" s="18">
        <v>3.5484839540954098E-2</v>
      </c>
      <c r="AA16" s="18">
        <v>6.44393189574166E-2</v>
      </c>
      <c r="AB16" s="18">
        <v>5.4465072742597702E-2</v>
      </c>
      <c r="AC16" s="18">
        <v>4.6121481037694097E-2</v>
      </c>
      <c r="AD16" s="18">
        <v>0</v>
      </c>
      <c r="AE16" s="18"/>
      <c r="AF16" s="18">
        <v>5.8540701153537197E-2</v>
      </c>
      <c r="AG16" s="18">
        <v>2.9568920392505998E-2</v>
      </c>
      <c r="AH16" s="18">
        <v>6.47765175968327E-2</v>
      </c>
      <c r="AI16" s="18"/>
      <c r="AJ16" s="18">
        <v>2.87166644751417E-2</v>
      </c>
      <c r="AK16" s="18">
        <v>3.3885311567884699E-2</v>
      </c>
      <c r="AL16" s="18">
        <v>9.9848582394728005E-2</v>
      </c>
      <c r="AM16" s="18"/>
      <c r="AN16" s="18">
        <v>6.5100679742968695E-2</v>
      </c>
      <c r="AO16" s="18">
        <v>4.7479099586042101E-2</v>
      </c>
      <c r="AP16" s="18">
        <v>5.25938794561348E-2</v>
      </c>
      <c r="AQ16" s="18">
        <v>7.5183986465958098E-3</v>
      </c>
      <c r="AR16" s="18">
        <v>0</v>
      </c>
    </row>
    <row r="17" spans="2:44">
      <c r="B17" s="15" t="s">
        <v>106</v>
      </c>
      <c r="C17" s="19">
        <v>0.74955309209032694</v>
      </c>
      <c r="D17" s="19">
        <v>0.74026471800274596</v>
      </c>
      <c r="E17" s="19">
        <v>0.75909905655531995</v>
      </c>
      <c r="F17" s="19"/>
      <c r="G17" s="19">
        <v>0.64424656554635495</v>
      </c>
      <c r="H17" s="19">
        <v>0.75772087080824702</v>
      </c>
      <c r="I17" s="19">
        <v>0.76084720447698495</v>
      </c>
      <c r="J17" s="19">
        <v>0.72065251111607798</v>
      </c>
      <c r="K17" s="19">
        <v>0.81096530188083604</v>
      </c>
      <c r="L17" s="19">
        <v>0.79735680755901095</v>
      </c>
      <c r="M17" s="19"/>
      <c r="N17" s="19">
        <v>0.83260989042545896</v>
      </c>
      <c r="O17" s="19">
        <v>0.72515076555020497</v>
      </c>
      <c r="P17" s="19">
        <v>0.74819753019468804</v>
      </c>
      <c r="Q17" s="19">
        <v>0.682802982440746</v>
      </c>
      <c r="R17" s="19"/>
      <c r="S17" s="19">
        <v>0.71710586123596898</v>
      </c>
      <c r="T17" s="19">
        <v>0.75896505513350598</v>
      </c>
      <c r="U17" s="19">
        <v>0.72744220808682203</v>
      </c>
      <c r="V17" s="19">
        <v>0.78486300291760203</v>
      </c>
      <c r="W17" s="19">
        <v>0.80861624165281298</v>
      </c>
      <c r="X17" s="19">
        <v>0.66365918258812695</v>
      </c>
      <c r="Y17" s="19">
        <v>0.77604803519786003</v>
      </c>
      <c r="Z17" s="19">
        <v>0.78375111697240196</v>
      </c>
      <c r="AA17" s="19">
        <v>0.76904138949977296</v>
      </c>
      <c r="AB17" s="19">
        <v>0.77010575541403503</v>
      </c>
      <c r="AC17" s="19">
        <v>0.77291885980698904</v>
      </c>
      <c r="AD17" s="19">
        <v>0.66833257610968499</v>
      </c>
      <c r="AE17" s="19"/>
      <c r="AF17" s="19">
        <v>0.71219980308426001</v>
      </c>
      <c r="AG17" s="19">
        <v>0.83445825757172798</v>
      </c>
      <c r="AH17" s="19">
        <v>0.64059064757030604</v>
      </c>
      <c r="AI17" s="19"/>
      <c r="AJ17" s="19">
        <v>0.81949066675586202</v>
      </c>
      <c r="AK17" s="19">
        <v>0.80706751525695697</v>
      </c>
      <c r="AL17" s="19">
        <v>0.69128619670416003</v>
      </c>
      <c r="AM17" s="19"/>
      <c r="AN17" s="19">
        <v>0.70088961096453795</v>
      </c>
      <c r="AO17" s="19">
        <v>0.73261429791293697</v>
      </c>
      <c r="AP17" s="19">
        <v>0.76548718222734802</v>
      </c>
      <c r="AQ17" s="19">
        <v>0.86932529820075499</v>
      </c>
      <c r="AR17" s="19">
        <v>0.92263412355590202</v>
      </c>
    </row>
    <row r="18" spans="2:44">
      <c r="B18" s="16" t="s">
        <v>46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139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0.122985590865258</v>
      </c>
      <c r="D9" s="14">
        <v>0.133710489643489</v>
      </c>
      <c r="E9" s="14">
        <v>0.111763502403692</v>
      </c>
      <c r="F9" s="14"/>
      <c r="G9" s="14">
        <v>0.18716285196909399</v>
      </c>
      <c r="H9" s="14">
        <v>0.14328714781693699</v>
      </c>
      <c r="I9" s="14">
        <v>0.13182064780838601</v>
      </c>
      <c r="J9" s="14">
        <v>0.120949294223179</v>
      </c>
      <c r="K9" s="14">
        <v>9.2555436623034101E-2</v>
      </c>
      <c r="L9" s="14">
        <v>7.8351220574497699E-2</v>
      </c>
      <c r="M9" s="14"/>
      <c r="N9" s="14">
        <v>0.130528741619856</v>
      </c>
      <c r="O9" s="14">
        <v>0.117640918965964</v>
      </c>
      <c r="P9" s="14">
        <v>0.116179174121325</v>
      </c>
      <c r="Q9" s="14">
        <v>0.12390089216658701</v>
      </c>
      <c r="R9" s="14"/>
      <c r="S9" s="14">
        <v>0.139651315699202</v>
      </c>
      <c r="T9" s="14">
        <v>0.11568784292845399</v>
      </c>
      <c r="U9" s="14">
        <v>8.86684933615388E-2</v>
      </c>
      <c r="V9" s="14">
        <v>9.5838561097125505E-2</v>
      </c>
      <c r="W9" s="14">
        <v>0.11217383036653999</v>
      </c>
      <c r="X9" s="14">
        <v>0.13485466579088701</v>
      </c>
      <c r="Y9" s="14">
        <v>0.15574577936613301</v>
      </c>
      <c r="Z9" s="14">
        <v>0.132653935132135</v>
      </c>
      <c r="AA9" s="14">
        <v>0.112663810176548</v>
      </c>
      <c r="AB9" s="14">
        <v>0.13739831736524799</v>
      </c>
      <c r="AC9" s="14">
        <v>0.12741611629978999</v>
      </c>
      <c r="AD9" s="14">
        <v>0.126500958652669</v>
      </c>
      <c r="AE9" s="14"/>
      <c r="AF9" s="14">
        <v>0.113735729593303</v>
      </c>
      <c r="AG9" s="14">
        <v>0.119609706988903</v>
      </c>
      <c r="AH9" s="14">
        <v>0.12663205085482801</v>
      </c>
      <c r="AI9" s="14"/>
      <c r="AJ9" s="14">
        <v>0.107617163472615</v>
      </c>
      <c r="AK9" s="14">
        <v>0.13732497100209501</v>
      </c>
      <c r="AL9" s="14">
        <v>9.3835449653722897E-2</v>
      </c>
      <c r="AM9" s="14"/>
      <c r="AN9" s="14">
        <v>0.12148261932909001</v>
      </c>
      <c r="AO9" s="14">
        <v>0.116936521742505</v>
      </c>
      <c r="AP9" s="14">
        <v>0.12966157047573099</v>
      </c>
      <c r="AQ9" s="14">
        <v>0.137899429139271</v>
      </c>
      <c r="AR9" s="14">
        <v>0.21225308431732801</v>
      </c>
    </row>
    <row r="10" spans="2:44">
      <c r="B10" s="15" t="s">
        <v>99</v>
      </c>
      <c r="C10" s="14">
        <v>0.47741356659849599</v>
      </c>
      <c r="D10" s="14">
        <v>0.45961572055904898</v>
      </c>
      <c r="E10" s="14">
        <v>0.49519792539677199</v>
      </c>
      <c r="F10" s="14"/>
      <c r="G10" s="14">
        <v>0.487411753585695</v>
      </c>
      <c r="H10" s="14">
        <v>0.47864237569948798</v>
      </c>
      <c r="I10" s="14">
        <v>0.50653914190826799</v>
      </c>
      <c r="J10" s="14">
        <v>0.49206473811638002</v>
      </c>
      <c r="K10" s="14">
        <v>0.42921185510105703</v>
      </c>
      <c r="L10" s="14">
        <v>0.46650469405832401</v>
      </c>
      <c r="M10" s="14"/>
      <c r="N10" s="14">
        <v>0.47378585669946799</v>
      </c>
      <c r="O10" s="14">
        <v>0.48924803818720403</v>
      </c>
      <c r="P10" s="14">
        <v>0.483735866010227</v>
      </c>
      <c r="Q10" s="14">
        <v>0.46708826154706101</v>
      </c>
      <c r="R10" s="14"/>
      <c r="S10" s="14">
        <v>0.44431269558020797</v>
      </c>
      <c r="T10" s="14">
        <v>0.48428133477844798</v>
      </c>
      <c r="U10" s="14">
        <v>0.50147249974456798</v>
      </c>
      <c r="V10" s="14">
        <v>0.48397314405800601</v>
      </c>
      <c r="W10" s="14">
        <v>0.52150456551209201</v>
      </c>
      <c r="X10" s="14">
        <v>0.46738111406856803</v>
      </c>
      <c r="Y10" s="14">
        <v>0.47757087843656498</v>
      </c>
      <c r="Z10" s="14">
        <v>0.46039546848982998</v>
      </c>
      <c r="AA10" s="14">
        <v>0.50366348775222902</v>
      </c>
      <c r="AB10" s="14">
        <v>0.46285743792224798</v>
      </c>
      <c r="AC10" s="14">
        <v>0.42968538549018598</v>
      </c>
      <c r="AD10" s="14">
        <v>0.494764422024631</v>
      </c>
      <c r="AE10" s="14"/>
      <c r="AF10" s="14">
        <v>0.483709368259989</v>
      </c>
      <c r="AG10" s="14">
        <v>0.48217054490370398</v>
      </c>
      <c r="AH10" s="14">
        <v>0.42428965817890901</v>
      </c>
      <c r="AI10" s="14"/>
      <c r="AJ10" s="14">
        <v>0.48716064209388699</v>
      </c>
      <c r="AK10" s="14">
        <v>0.48826179815644999</v>
      </c>
      <c r="AL10" s="14">
        <v>0.49525461882792399</v>
      </c>
      <c r="AM10" s="14"/>
      <c r="AN10" s="14">
        <v>0.45151308173940802</v>
      </c>
      <c r="AO10" s="14">
        <v>0.50859138451903396</v>
      </c>
      <c r="AP10" s="14">
        <v>0.474500073662316</v>
      </c>
      <c r="AQ10" s="14">
        <v>0.477670705951527</v>
      </c>
      <c r="AR10" s="14">
        <v>0.431664390279907</v>
      </c>
    </row>
    <row r="11" spans="2:44">
      <c r="B11" s="15" t="s">
        <v>100</v>
      </c>
      <c r="C11" s="14">
        <v>0.25473387801518999</v>
      </c>
      <c r="D11" s="14">
        <v>0.260909878750125</v>
      </c>
      <c r="E11" s="14">
        <v>0.249123517946443</v>
      </c>
      <c r="F11" s="14"/>
      <c r="G11" s="14">
        <v>0.23713146856613199</v>
      </c>
      <c r="H11" s="14">
        <v>0.24331753446372201</v>
      </c>
      <c r="I11" s="14">
        <v>0.224394872130983</v>
      </c>
      <c r="J11" s="14">
        <v>0.24954625773334099</v>
      </c>
      <c r="K11" s="14">
        <v>0.27321245955054402</v>
      </c>
      <c r="L11" s="14">
        <v>0.29229085130400601</v>
      </c>
      <c r="M11" s="14"/>
      <c r="N11" s="14">
        <v>0.24614575284190501</v>
      </c>
      <c r="O11" s="14">
        <v>0.246654970198808</v>
      </c>
      <c r="P11" s="14">
        <v>0.25809015980252997</v>
      </c>
      <c r="Q11" s="14">
        <v>0.26558492669100803</v>
      </c>
      <c r="R11" s="14"/>
      <c r="S11" s="14">
        <v>0.27735035159459098</v>
      </c>
      <c r="T11" s="14">
        <v>0.25675556042067199</v>
      </c>
      <c r="U11" s="14">
        <v>0.26608479486320402</v>
      </c>
      <c r="V11" s="14">
        <v>0.261390974797853</v>
      </c>
      <c r="W11" s="14">
        <v>0.208185760159913</v>
      </c>
      <c r="X11" s="14">
        <v>0.24972006527532201</v>
      </c>
      <c r="Y11" s="14">
        <v>0.25994653805443202</v>
      </c>
      <c r="Z11" s="14">
        <v>0.222097941301961</v>
      </c>
      <c r="AA11" s="14">
        <v>0.24189024378344401</v>
      </c>
      <c r="AB11" s="14">
        <v>0.24405688585612001</v>
      </c>
      <c r="AC11" s="14">
        <v>0.311421695839113</v>
      </c>
      <c r="AD11" s="14">
        <v>0.228033204750521</v>
      </c>
      <c r="AE11" s="14"/>
      <c r="AF11" s="14">
        <v>0.25895382367811498</v>
      </c>
      <c r="AG11" s="14">
        <v>0.25141039485531402</v>
      </c>
      <c r="AH11" s="14">
        <v>0.28054590440946198</v>
      </c>
      <c r="AI11" s="14"/>
      <c r="AJ11" s="14">
        <v>0.23433237039764099</v>
      </c>
      <c r="AK11" s="14">
        <v>0.23808425347953199</v>
      </c>
      <c r="AL11" s="14">
        <v>0.271644871423878</v>
      </c>
      <c r="AM11" s="14"/>
      <c r="AN11" s="14">
        <v>0.29240280192087897</v>
      </c>
      <c r="AO11" s="14">
        <v>0.22978646670464001</v>
      </c>
      <c r="AP11" s="14">
        <v>0.253135154023579</v>
      </c>
      <c r="AQ11" s="14">
        <v>0.24671988887340199</v>
      </c>
      <c r="AR11" s="14">
        <v>0.14625217478720601</v>
      </c>
    </row>
    <row r="12" spans="2:44">
      <c r="B12" s="15" t="s">
        <v>101</v>
      </c>
      <c r="C12" s="14">
        <v>8.5009251207183306E-2</v>
      </c>
      <c r="D12" s="14">
        <v>8.7808767755666706E-2</v>
      </c>
      <c r="E12" s="14">
        <v>8.2775614594111202E-2</v>
      </c>
      <c r="F12" s="14"/>
      <c r="G12" s="14">
        <v>4.1189379844085203E-2</v>
      </c>
      <c r="H12" s="14">
        <v>7.3900808029211701E-2</v>
      </c>
      <c r="I12" s="14">
        <v>7.51427564091144E-2</v>
      </c>
      <c r="J12" s="14">
        <v>7.2689828366530707E-2</v>
      </c>
      <c r="K12" s="14">
        <v>0.141157020582002</v>
      </c>
      <c r="L12" s="14">
        <v>0.103746445014233</v>
      </c>
      <c r="M12" s="14"/>
      <c r="N12" s="14">
        <v>0.10289259382515201</v>
      </c>
      <c r="O12" s="14">
        <v>8.1713040378825999E-2</v>
      </c>
      <c r="P12" s="14">
        <v>8.9727525740396996E-2</v>
      </c>
      <c r="Q12" s="14">
        <v>6.6564918901053899E-2</v>
      </c>
      <c r="R12" s="14"/>
      <c r="S12" s="14">
        <v>9.1965637729422095E-2</v>
      </c>
      <c r="T12" s="14">
        <v>8.6420673942897999E-2</v>
      </c>
      <c r="U12" s="14">
        <v>6.0986743917541199E-2</v>
      </c>
      <c r="V12" s="14">
        <v>8.7568795217746007E-2</v>
      </c>
      <c r="W12" s="14">
        <v>0.105670725225617</v>
      </c>
      <c r="X12" s="14">
        <v>7.8234994390695395E-2</v>
      </c>
      <c r="Y12" s="14">
        <v>6.31683999012565E-2</v>
      </c>
      <c r="Z12" s="14">
        <v>0.12784615721973899</v>
      </c>
      <c r="AA12" s="14">
        <v>7.36503852780519E-2</v>
      </c>
      <c r="AB12" s="14">
        <v>0.108175173881587</v>
      </c>
      <c r="AC12" s="14">
        <v>7.8165027317236804E-2</v>
      </c>
      <c r="AD12" s="14">
        <v>5.9411309007890503E-2</v>
      </c>
      <c r="AE12" s="14"/>
      <c r="AF12" s="14">
        <v>8.7256850491549798E-2</v>
      </c>
      <c r="AG12" s="14">
        <v>9.4167322698558306E-2</v>
      </c>
      <c r="AH12" s="14">
        <v>8.1673153408290997E-2</v>
      </c>
      <c r="AI12" s="14"/>
      <c r="AJ12" s="14">
        <v>0.114349943559206</v>
      </c>
      <c r="AK12" s="14">
        <v>8.5455878142117594E-2</v>
      </c>
      <c r="AL12" s="14">
        <v>8.4773139436905898E-2</v>
      </c>
      <c r="AM12" s="14"/>
      <c r="AN12" s="14">
        <v>7.4776817206193794E-2</v>
      </c>
      <c r="AO12" s="14">
        <v>8.7243159536646298E-2</v>
      </c>
      <c r="AP12" s="14">
        <v>8.0611619724949596E-2</v>
      </c>
      <c r="AQ12" s="14">
        <v>9.4061179405290504E-2</v>
      </c>
      <c r="AR12" s="14">
        <v>7.6460272632796394E-2</v>
      </c>
    </row>
    <row r="13" spans="2:44">
      <c r="B13" s="15" t="s">
        <v>102</v>
      </c>
      <c r="C13" s="14">
        <v>1.8967720327146598E-2</v>
      </c>
      <c r="D13" s="14">
        <v>2.1354482939042501E-2</v>
      </c>
      <c r="E13" s="14">
        <v>1.6292572227413801E-2</v>
      </c>
      <c r="F13" s="14"/>
      <c r="G13" s="14">
        <v>9.4565471626303892E-3</v>
      </c>
      <c r="H13" s="14">
        <v>2.4087956633040399E-2</v>
      </c>
      <c r="I13" s="14">
        <v>1.93281720753147E-2</v>
      </c>
      <c r="J13" s="14">
        <v>1.1885729178896701E-2</v>
      </c>
      <c r="K13" s="14">
        <v>2.6542207710452299E-2</v>
      </c>
      <c r="L13" s="14">
        <v>2.1535203589515699E-2</v>
      </c>
      <c r="M13" s="14"/>
      <c r="N13" s="14">
        <v>2.30461528505581E-2</v>
      </c>
      <c r="O13" s="14">
        <v>1.8038486843293199E-2</v>
      </c>
      <c r="P13" s="14">
        <v>2.3041196007822101E-2</v>
      </c>
      <c r="Q13" s="14">
        <v>1.22975746806615E-2</v>
      </c>
      <c r="R13" s="14"/>
      <c r="S13" s="14">
        <v>7.6242088018984499E-3</v>
      </c>
      <c r="T13" s="14">
        <v>1.58637143514361E-2</v>
      </c>
      <c r="U13" s="14">
        <v>2.1494228413391599E-2</v>
      </c>
      <c r="V13" s="14">
        <v>2.2398535124614E-2</v>
      </c>
      <c r="W13" s="14">
        <v>2.16963076129667E-2</v>
      </c>
      <c r="X13" s="14">
        <v>1.66400128078876E-2</v>
      </c>
      <c r="Y13" s="14">
        <v>1.6882312870429399E-2</v>
      </c>
      <c r="Z13" s="14">
        <v>1.30150394854059E-2</v>
      </c>
      <c r="AA13" s="14">
        <v>2.6558010466327098E-2</v>
      </c>
      <c r="AB13" s="14">
        <v>2.3728245512990302E-2</v>
      </c>
      <c r="AC13" s="14">
        <v>2.2832041252155402E-2</v>
      </c>
      <c r="AD13" s="14">
        <v>3.3877511636844097E-2</v>
      </c>
      <c r="AE13" s="14"/>
      <c r="AF13" s="14">
        <v>2.2359227197438599E-2</v>
      </c>
      <c r="AG13" s="14">
        <v>1.6952200959458898E-2</v>
      </c>
      <c r="AH13" s="14">
        <v>2.2653454347188101E-2</v>
      </c>
      <c r="AI13" s="14"/>
      <c r="AJ13" s="14">
        <v>2.4925820625860101E-2</v>
      </c>
      <c r="AK13" s="14">
        <v>1.7965115362551499E-2</v>
      </c>
      <c r="AL13" s="14">
        <v>2.4602416040784801E-2</v>
      </c>
      <c r="AM13" s="14"/>
      <c r="AN13" s="14">
        <v>1.4314902465684801E-2</v>
      </c>
      <c r="AO13" s="14">
        <v>1.2837635336535E-2</v>
      </c>
      <c r="AP13" s="14">
        <v>2.1228843451639098E-2</v>
      </c>
      <c r="AQ13" s="14">
        <v>2.2169442437437702E-2</v>
      </c>
      <c r="AR13" s="14">
        <v>0.117311341133103</v>
      </c>
    </row>
    <row r="14" spans="2:44">
      <c r="B14" s="15" t="s">
        <v>103</v>
      </c>
      <c r="C14" s="14">
        <v>4.0889992986726E-2</v>
      </c>
      <c r="D14" s="14">
        <v>3.66006603526286E-2</v>
      </c>
      <c r="E14" s="14">
        <v>4.4846867431568301E-2</v>
      </c>
      <c r="F14" s="14"/>
      <c r="G14" s="14">
        <v>3.7647998872364197E-2</v>
      </c>
      <c r="H14" s="14">
        <v>3.6764177357601999E-2</v>
      </c>
      <c r="I14" s="14">
        <v>4.2774409667933902E-2</v>
      </c>
      <c r="J14" s="14">
        <v>5.2864152381672302E-2</v>
      </c>
      <c r="K14" s="14">
        <v>3.7321020432910398E-2</v>
      </c>
      <c r="L14" s="14">
        <v>3.7571585459424003E-2</v>
      </c>
      <c r="M14" s="14"/>
      <c r="N14" s="14">
        <v>2.3600902163059798E-2</v>
      </c>
      <c r="O14" s="14">
        <v>4.67045454259052E-2</v>
      </c>
      <c r="P14" s="14">
        <v>2.9226078317697999E-2</v>
      </c>
      <c r="Q14" s="14">
        <v>6.4563426013628994E-2</v>
      </c>
      <c r="R14" s="14"/>
      <c r="S14" s="14">
        <v>3.9095790594678298E-2</v>
      </c>
      <c r="T14" s="14">
        <v>4.0990873578092099E-2</v>
      </c>
      <c r="U14" s="14">
        <v>6.1293239699757099E-2</v>
      </c>
      <c r="V14" s="14">
        <v>4.8829989704656199E-2</v>
      </c>
      <c r="W14" s="14">
        <v>3.07688111228719E-2</v>
      </c>
      <c r="X14" s="14">
        <v>5.3169147666639702E-2</v>
      </c>
      <c r="Y14" s="14">
        <v>2.6686091371183999E-2</v>
      </c>
      <c r="Z14" s="14">
        <v>4.3991458370928799E-2</v>
      </c>
      <c r="AA14" s="14">
        <v>4.1574062543401201E-2</v>
      </c>
      <c r="AB14" s="14">
        <v>2.3783939461806802E-2</v>
      </c>
      <c r="AC14" s="14">
        <v>3.04797338015192E-2</v>
      </c>
      <c r="AD14" s="14">
        <v>5.7412593927444702E-2</v>
      </c>
      <c r="AE14" s="14"/>
      <c r="AF14" s="14">
        <v>3.3985000779604799E-2</v>
      </c>
      <c r="AG14" s="14">
        <v>3.5689829594061598E-2</v>
      </c>
      <c r="AH14" s="14">
        <v>6.4205778801321403E-2</v>
      </c>
      <c r="AI14" s="14"/>
      <c r="AJ14" s="14">
        <v>3.1614059850791701E-2</v>
      </c>
      <c r="AK14" s="14">
        <v>3.29079838572547E-2</v>
      </c>
      <c r="AL14" s="14">
        <v>2.9889504616784499E-2</v>
      </c>
      <c r="AM14" s="14"/>
      <c r="AN14" s="14">
        <v>4.5509777338743798E-2</v>
      </c>
      <c r="AO14" s="14">
        <v>4.4604832160638999E-2</v>
      </c>
      <c r="AP14" s="14">
        <v>4.0862738661785997E-2</v>
      </c>
      <c r="AQ14" s="14">
        <v>2.1479354193071201E-2</v>
      </c>
      <c r="AR14" s="14">
        <v>1.60587368496595E-2</v>
      </c>
    </row>
    <row r="15" spans="2:44">
      <c r="B15" s="15" t="s">
        <v>104</v>
      </c>
      <c r="C15" s="18">
        <v>0.60039915746375405</v>
      </c>
      <c r="D15" s="18">
        <v>0.59332621020253795</v>
      </c>
      <c r="E15" s="18">
        <v>0.60696142780046403</v>
      </c>
      <c r="F15" s="18"/>
      <c r="G15" s="18">
        <v>0.67457460555478899</v>
      </c>
      <c r="H15" s="18">
        <v>0.62192952351642405</v>
      </c>
      <c r="I15" s="18">
        <v>0.63835978971665397</v>
      </c>
      <c r="J15" s="18">
        <v>0.61301403233955898</v>
      </c>
      <c r="K15" s="18">
        <v>0.52176729172409098</v>
      </c>
      <c r="L15" s="18">
        <v>0.54485591463282101</v>
      </c>
      <c r="M15" s="18"/>
      <c r="N15" s="18">
        <v>0.60431459831932499</v>
      </c>
      <c r="O15" s="18">
        <v>0.60688895715316804</v>
      </c>
      <c r="P15" s="18">
        <v>0.59991504013155295</v>
      </c>
      <c r="Q15" s="18">
        <v>0.59098915371364702</v>
      </c>
      <c r="R15" s="18"/>
      <c r="S15" s="18">
        <v>0.583964011279411</v>
      </c>
      <c r="T15" s="18">
        <v>0.59996917770690195</v>
      </c>
      <c r="U15" s="18">
        <v>0.59014099310610602</v>
      </c>
      <c r="V15" s="18">
        <v>0.57981170515513103</v>
      </c>
      <c r="W15" s="18">
        <v>0.63367839587863195</v>
      </c>
      <c r="X15" s="18">
        <v>0.60223577985945498</v>
      </c>
      <c r="Y15" s="18">
        <v>0.63331665780269797</v>
      </c>
      <c r="Z15" s="18">
        <v>0.59304940362196501</v>
      </c>
      <c r="AA15" s="18">
        <v>0.61632729792877605</v>
      </c>
      <c r="AB15" s="18">
        <v>0.60025575528749597</v>
      </c>
      <c r="AC15" s="18">
        <v>0.55710150178997597</v>
      </c>
      <c r="AD15" s="18">
        <v>0.62126538067729897</v>
      </c>
      <c r="AE15" s="18"/>
      <c r="AF15" s="18">
        <v>0.59744509785329203</v>
      </c>
      <c r="AG15" s="18">
        <v>0.60178025189260798</v>
      </c>
      <c r="AH15" s="18">
        <v>0.55092170903373705</v>
      </c>
      <c r="AI15" s="18"/>
      <c r="AJ15" s="18">
        <v>0.59477780556650095</v>
      </c>
      <c r="AK15" s="18">
        <v>0.62558676915854505</v>
      </c>
      <c r="AL15" s="18">
        <v>0.58909006848164702</v>
      </c>
      <c r="AM15" s="18"/>
      <c r="AN15" s="18">
        <v>0.57299570106849895</v>
      </c>
      <c r="AO15" s="18">
        <v>0.62552790626153998</v>
      </c>
      <c r="AP15" s="18">
        <v>0.60416164413804696</v>
      </c>
      <c r="AQ15" s="18">
        <v>0.61557013509079805</v>
      </c>
      <c r="AR15" s="18">
        <v>0.64391747459723503</v>
      </c>
    </row>
    <row r="16" spans="2:44">
      <c r="B16" s="15" t="s">
        <v>105</v>
      </c>
      <c r="C16" s="18">
        <v>0.10397697153433</v>
      </c>
      <c r="D16" s="18">
        <v>0.109163250694709</v>
      </c>
      <c r="E16" s="18">
        <v>9.9068186821525003E-2</v>
      </c>
      <c r="F16" s="18"/>
      <c r="G16" s="18">
        <v>5.0645927006715601E-2</v>
      </c>
      <c r="H16" s="18">
        <v>9.7988764662252106E-2</v>
      </c>
      <c r="I16" s="18">
        <v>9.4470928484429104E-2</v>
      </c>
      <c r="J16" s="18">
        <v>8.4575557545427393E-2</v>
      </c>
      <c r="K16" s="18">
        <v>0.16769922829245401</v>
      </c>
      <c r="L16" s="18">
        <v>0.12528164860374799</v>
      </c>
      <c r="M16" s="18"/>
      <c r="N16" s="18">
        <v>0.12593874667571001</v>
      </c>
      <c r="O16" s="18">
        <v>9.9751527222119094E-2</v>
      </c>
      <c r="P16" s="18">
        <v>0.112768721748219</v>
      </c>
      <c r="Q16" s="18">
        <v>7.8862493581715404E-2</v>
      </c>
      <c r="R16" s="18"/>
      <c r="S16" s="18">
        <v>9.9589846531320594E-2</v>
      </c>
      <c r="T16" s="18">
        <v>0.10228438829433401</v>
      </c>
      <c r="U16" s="18">
        <v>8.2480972330932795E-2</v>
      </c>
      <c r="V16" s="18">
        <v>0.10996733034236</v>
      </c>
      <c r="W16" s="18">
        <v>0.127367032838584</v>
      </c>
      <c r="X16" s="18">
        <v>9.4875007198582995E-2</v>
      </c>
      <c r="Y16" s="18">
        <v>8.0050712771685906E-2</v>
      </c>
      <c r="Z16" s="18">
        <v>0.14086119670514499</v>
      </c>
      <c r="AA16" s="18">
        <v>0.10020839574437899</v>
      </c>
      <c r="AB16" s="18">
        <v>0.131903419394577</v>
      </c>
      <c r="AC16" s="18">
        <v>0.100997068569392</v>
      </c>
      <c r="AD16" s="18">
        <v>9.3288820644734594E-2</v>
      </c>
      <c r="AE16" s="18"/>
      <c r="AF16" s="18">
        <v>0.109616077688988</v>
      </c>
      <c r="AG16" s="18">
        <v>0.111119523658017</v>
      </c>
      <c r="AH16" s="18">
        <v>0.104326607755479</v>
      </c>
      <c r="AI16" s="18"/>
      <c r="AJ16" s="18">
        <v>0.13927576418506599</v>
      </c>
      <c r="AK16" s="18">
        <v>0.103420993504669</v>
      </c>
      <c r="AL16" s="18">
        <v>0.109375555477691</v>
      </c>
      <c r="AM16" s="18"/>
      <c r="AN16" s="18">
        <v>8.9091719671878594E-2</v>
      </c>
      <c r="AO16" s="18">
        <v>0.100080794873181</v>
      </c>
      <c r="AP16" s="18">
        <v>0.101840463176589</v>
      </c>
      <c r="AQ16" s="18">
        <v>0.116230621842728</v>
      </c>
      <c r="AR16" s="18">
        <v>0.19377161376589899</v>
      </c>
    </row>
    <row r="17" spans="2:44">
      <c r="B17" s="15" t="s">
        <v>106</v>
      </c>
      <c r="C17" s="19">
        <v>0.496422185929424</v>
      </c>
      <c r="D17" s="19">
        <v>0.484162959507829</v>
      </c>
      <c r="E17" s="19">
        <v>0.50789324097893895</v>
      </c>
      <c r="F17" s="19"/>
      <c r="G17" s="19">
        <v>0.62392867854807299</v>
      </c>
      <c r="H17" s="19">
        <v>0.52394075885417202</v>
      </c>
      <c r="I17" s="19">
        <v>0.54388886123222502</v>
      </c>
      <c r="J17" s="19">
        <v>0.52843847479413197</v>
      </c>
      <c r="K17" s="19">
        <v>0.35406806343163599</v>
      </c>
      <c r="L17" s="19">
        <v>0.419574266029073</v>
      </c>
      <c r="M17" s="19"/>
      <c r="N17" s="19">
        <v>0.47837585164361501</v>
      </c>
      <c r="O17" s="19">
        <v>0.50713742993104904</v>
      </c>
      <c r="P17" s="19">
        <v>0.487146318383334</v>
      </c>
      <c r="Q17" s="19">
        <v>0.51212666013193198</v>
      </c>
      <c r="R17" s="19"/>
      <c r="S17" s="19">
        <v>0.48437416474808997</v>
      </c>
      <c r="T17" s="19">
        <v>0.497684789412568</v>
      </c>
      <c r="U17" s="19">
        <v>0.50766002077517403</v>
      </c>
      <c r="V17" s="19">
        <v>0.46984437481277103</v>
      </c>
      <c r="W17" s="19">
        <v>0.50631136304004798</v>
      </c>
      <c r="X17" s="19">
        <v>0.50736077266087198</v>
      </c>
      <c r="Y17" s="19">
        <v>0.55326594503101201</v>
      </c>
      <c r="Z17" s="19">
        <v>0.45218820691681999</v>
      </c>
      <c r="AA17" s="19">
        <v>0.51611890218439704</v>
      </c>
      <c r="AB17" s="19">
        <v>0.46835233589291803</v>
      </c>
      <c r="AC17" s="19">
        <v>0.45610443322058303</v>
      </c>
      <c r="AD17" s="19">
        <v>0.52797656003256499</v>
      </c>
      <c r="AE17" s="19"/>
      <c r="AF17" s="19">
        <v>0.48782902016430302</v>
      </c>
      <c r="AG17" s="19">
        <v>0.490660728234591</v>
      </c>
      <c r="AH17" s="19">
        <v>0.44659510127825802</v>
      </c>
      <c r="AI17" s="19"/>
      <c r="AJ17" s="19">
        <v>0.45550204138143502</v>
      </c>
      <c r="AK17" s="19">
        <v>0.52216577565387501</v>
      </c>
      <c r="AL17" s="19">
        <v>0.47971451300395601</v>
      </c>
      <c r="AM17" s="19"/>
      <c r="AN17" s="19">
        <v>0.48390398139662</v>
      </c>
      <c r="AO17" s="19">
        <v>0.52544711138835798</v>
      </c>
      <c r="AP17" s="19">
        <v>0.50232118096145795</v>
      </c>
      <c r="AQ17" s="19">
        <v>0.49933951324807002</v>
      </c>
      <c r="AR17" s="19">
        <v>0.45014586083133501</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359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1353</v>
      </c>
      <c r="D7" s="10">
        <v>646</v>
      </c>
      <c r="E7" s="10">
        <v>704</v>
      </c>
      <c r="F7" s="10"/>
      <c r="G7" s="10">
        <v>183</v>
      </c>
      <c r="H7" s="10">
        <v>221</v>
      </c>
      <c r="I7" s="10">
        <v>209</v>
      </c>
      <c r="J7" s="10">
        <v>234</v>
      </c>
      <c r="K7" s="10">
        <v>205</v>
      </c>
      <c r="L7" s="10">
        <v>301</v>
      </c>
      <c r="M7" s="10"/>
      <c r="N7" s="10">
        <v>351</v>
      </c>
      <c r="O7" s="10">
        <v>359</v>
      </c>
      <c r="P7" s="10">
        <v>281</v>
      </c>
      <c r="Q7" s="10">
        <v>354</v>
      </c>
      <c r="R7" s="10"/>
      <c r="S7" s="10">
        <v>180</v>
      </c>
      <c r="T7" s="10">
        <v>178</v>
      </c>
      <c r="U7" s="10">
        <v>115</v>
      </c>
      <c r="V7" s="10">
        <v>104</v>
      </c>
      <c r="W7" s="10">
        <v>114</v>
      </c>
      <c r="X7" s="10">
        <v>125</v>
      </c>
      <c r="Y7" s="10">
        <v>125</v>
      </c>
      <c r="Z7" s="10">
        <v>53</v>
      </c>
      <c r="AA7" s="10">
        <v>150</v>
      </c>
      <c r="AB7" s="10">
        <v>109</v>
      </c>
      <c r="AC7" s="10">
        <v>67</v>
      </c>
      <c r="AD7" s="10">
        <v>33</v>
      </c>
      <c r="AE7" s="10"/>
      <c r="AF7" s="10">
        <v>516</v>
      </c>
      <c r="AG7" s="10">
        <v>519</v>
      </c>
      <c r="AH7" s="10">
        <v>196</v>
      </c>
      <c r="AI7" s="10"/>
      <c r="AJ7" s="10">
        <v>313</v>
      </c>
      <c r="AK7" s="10">
        <v>486</v>
      </c>
      <c r="AL7" s="10">
        <v>86</v>
      </c>
      <c r="AM7" s="10"/>
      <c r="AN7" s="10">
        <v>338</v>
      </c>
      <c r="AO7" s="10">
        <v>315</v>
      </c>
      <c r="AP7" s="10">
        <v>324</v>
      </c>
      <c r="AQ7" s="10">
        <v>147</v>
      </c>
      <c r="AR7" s="10">
        <v>24</v>
      </c>
    </row>
    <row r="8" spans="2:44" ht="30" customHeight="1">
      <c r="B8" s="11" t="s">
        <v>96</v>
      </c>
      <c r="C8" s="11">
        <v>1353</v>
      </c>
      <c r="D8" s="11">
        <v>673</v>
      </c>
      <c r="E8" s="11">
        <v>677</v>
      </c>
      <c r="F8" s="11"/>
      <c r="G8" s="11">
        <v>203</v>
      </c>
      <c r="H8" s="11">
        <v>233</v>
      </c>
      <c r="I8" s="11">
        <v>230</v>
      </c>
      <c r="J8" s="11">
        <v>234</v>
      </c>
      <c r="K8" s="11">
        <v>173</v>
      </c>
      <c r="L8" s="11">
        <v>279</v>
      </c>
      <c r="M8" s="11"/>
      <c r="N8" s="11">
        <v>370</v>
      </c>
      <c r="O8" s="11">
        <v>344</v>
      </c>
      <c r="P8" s="11">
        <v>290</v>
      </c>
      <c r="Q8" s="11">
        <v>341</v>
      </c>
      <c r="R8" s="11"/>
      <c r="S8" s="11">
        <v>203</v>
      </c>
      <c r="T8" s="11">
        <v>171</v>
      </c>
      <c r="U8" s="11">
        <v>112</v>
      </c>
      <c r="V8" s="11">
        <v>116</v>
      </c>
      <c r="W8" s="11">
        <v>101</v>
      </c>
      <c r="X8" s="11">
        <v>127</v>
      </c>
      <c r="Y8" s="11">
        <v>118</v>
      </c>
      <c r="Z8" s="11">
        <v>48</v>
      </c>
      <c r="AA8" s="11">
        <v>141</v>
      </c>
      <c r="AB8" s="11">
        <v>113</v>
      </c>
      <c r="AC8" s="11">
        <v>66</v>
      </c>
      <c r="AD8" s="11">
        <v>37</v>
      </c>
      <c r="AE8" s="11"/>
      <c r="AF8" s="11">
        <v>497</v>
      </c>
      <c r="AG8" s="11">
        <v>523</v>
      </c>
      <c r="AH8" s="11">
        <v>201</v>
      </c>
      <c r="AI8" s="11"/>
      <c r="AJ8" s="11">
        <v>308</v>
      </c>
      <c r="AK8" s="11">
        <v>490</v>
      </c>
      <c r="AL8" s="11">
        <v>90</v>
      </c>
      <c r="AM8" s="11"/>
      <c r="AN8" s="11">
        <v>324</v>
      </c>
      <c r="AO8" s="11">
        <v>316</v>
      </c>
      <c r="AP8" s="11">
        <v>334</v>
      </c>
      <c r="AQ8" s="11">
        <v>150</v>
      </c>
      <c r="AR8" s="11">
        <v>24</v>
      </c>
    </row>
    <row r="9" spans="2:44">
      <c r="B9" s="15" t="s">
        <v>98</v>
      </c>
      <c r="C9" s="14">
        <v>0.23498192247477701</v>
      </c>
      <c r="D9" s="14">
        <v>0.23369393270247801</v>
      </c>
      <c r="E9" s="14">
        <v>0.234369317303466</v>
      </c>
      <c r="F9" s="14"/>
      <c r="G9" s="14">
        <v>0.17979028240075601</v>
      </c>
      <c r="H9" s="14">
        <v>0.24598731869705201</v>
      </c>
      <c r="I9" s="14">
        <v>0.241581252223386</v>
      </c>
      <c r="J9" s="14">
        <v>0.219875650138011</v>
      </c>
      <c r="K9" s="14">
        <v>0.26118374657063997</v>
      </c>
      <c r="L9" s="14">
        <v>0.256938185665471</v>
      </c>
      <c r="M9" s="14"/>
      <c r="N9" s="14">
        <v>0.26767004807925199</v>
      </c>
      <c r="O9" s="14">
        <v>0.21174398359360799</v>
      </c>
      <c r="P9" s="14">
        <v>0.233714901067581</v>
      </c>
      <c r="Q9" s="14">
        <v>0.220368815782025</v>
      </c>
      <c r="R9" s="14"/>
      <c r="S9" s="14">
        <v>0.241591279440071</v>
      </c>
      <c r="T9" s="14">
        <v>0.25111987108907202</v>
      </c>
      <c r="U9" s="14">
        <v>0.29052032400063699</v>
      </c>
      <c r="V9" s="14">
        <v>0.19263480515688899</v>
      </c>
      <c r="W9" s="14">
        <v>0.230137125927944</v>
      </c>
      <c r="X9" s="14">
        <v>0.15412547825837999</v>
      </c>
      <c r="Y9" s="14">
        <v>0.19907204866446199</v>
      </c>
      <c r="Z9" s="14">
        <v>0.25548831340310701</v>
      </c>
      <c r="AA9" s="14">
        <v>0.251288909659376</v>
      </c>
      <c r="AB9" s="14">
        <v>0.27452011569381302</v>
      </c>
      <c r="AC9" s="14">
        <v>0.30058390214726</v>
      </c>
      <c r="AD9" s="14">
        <v>0.16774936110927999</v>
      </c>
      <c r="AE9" s="14"/>
      <c r="AF9" s="14">
        <v>0.25437182356344201</v>
      </c>
      <c r="AG9" s="14">
        <v>0.24506708607710601</v>
      </c>
      <c r="AH9" s="14">
        <v>0.19112985852801001</v>
      </c>
      <c r="AI9" s="14"/>
      <c r="AJ9" s="14">
        <v>0.27554026451667302</v>
      </c>
      <c r="AK9" s="14">
        <v>0.23767800068168499</v>
      </c>
      <c r="AL9" s="14">
        <v>0.31295845803675598</v>
      </c>
      <c r="AM9" s="14"/>
      <c r="AN9" s="14">
        <v>0.209630921237099</v>
      </c>
      <c r="AO9" s="14">
        <v>0.25438321416652698</v>
      </c>
      <c r="AP9" s="14">
        <v>0.22651360688535799</v>
      </c>
      <c r="AQ9" s="14">
        <v>0.206013983470446</v>
      </c>
      <c r="AR9" s="14">
        <v>0.454266499385096</v>
      </c>
    </row>
    <row r="10" spans="2:44">
      <c r="B10" s="15" t="s">
        <v>99</v>
      </c>
      <c r="C10" s="14">
        <v>0.49005923244449101</v>
      </c>
      <c r="D10" s="14">
        <v>0.51283579716679295</v>
      </c>
      <c r="E10" s="14">
        <v>0.46962540798047803</v>
      </c>
      <c r="F10" s="14"/>
      <c r="G10" s="14">
        <v>0.47962559354637302</v>
      </c>
      <c r="H10" s="14">
        <v>0.48354509128124201</v>
      </c>
      <c r="I10" s="14">
        <v>0.52483994333535999</v>
      </c>
      <c r="J10" s="14">
        <v>0.50402538036718203</v>
      </c>
      <c r="K10" s="14">
        <v>0.49114816788228299</v>
      </c>
      <c r="L10" s="14">
        <v>0.46205910486857898</v>
      </c>
      <c r="M10" s="14"/>
      <c r="N10" s="14">
        <v>0.52261833030210603</v>
      </c>
      <c r="O10" s="14">
        <v>0.506265922424049</v>
      </c>
      <c r="P10" s="14">
        <v>0.50696702773570501</v>
      </c>
      <c r="Q10" s="14">
        <v>0.42103065998122102</v>
      </c>
      <c r="R10" s="14"/>
      <c r="S10" s="14">
        <v>0.47021885317814099</v>
      </c>
      <c r="T10" s="14">
        <v>0.46969177270643497</v>
      </c>
      <c r="U10" s="14">
        <v>0.42679184524315</v>
      </c>
      <c r="V10" s="14">
        <v>0.53465377388794399</v>
      </c>
      <c r="W10" s="14">
        <v>0.57556867553239</v>
      </c>
      <c r="X10" s="14">
        <v>0.46853713920555701</v>
      </c>
      <c r="Y10" s="14">
        <v>0.48579466931913301</v>
      </c>
      <c r="Z10" s="14">
        <v>0.54467297873602905</v>
      </c>
      <c r="AA10" s="14">
        <v>0.49779409882617098</v>
      </c>
      <c r="AB10" s="14">
        <v>0.48849906050714698</v>
      </c>
      <c r="AC10" s="14">
        <v>0.47508582360764001</v>
      </c>
      <c r="AD10" s="14">
        <v>0.52849027555609396</v>
      </c>
      <c r="AE10" s="14"/>
      <c r="AF10" s="14">
        <v>0.450932635084966</v>
      </c>
      <c r="AG10" s="14">
        <v>0.52718229267828498</v>
      </c>
      <c r="AH10" s="14">
        <v>0.49179616410077398</v>
      </c>
      <c r="AI10" s="14"/>
      <c r="AJ10" s="14">
        <v>0.50336811974499696</v>
      </c>
      <c r="AK10" s="14">
        <v>0.54670005259180998</v>
      </c>
      <c r="AL10" s="14">
        <v>0.42168500591492603</v>
      </c>
      <c r="AM10" s="14"/>
      <c r="AN10" s="14">
        <v>0.46666323396688802</v>
      </c>
      <c r="AO10" s="14">
        <v>0.46826004273435001</v>
      </c>
      <c r="AP10" s="14">
        <v>0.53935070642593297</v>
      </c>
      <c r="AQ10" s="14">
        <v>0.53973853520002102</v>
      </c>
      <c r="AR10" s="14">
        <v>0.36745497806137201</v>
      </c>
    </row>
    <row r="11" spans="2:44">
      <c r="B11" s="15" t="s">
        <v>100</v>
      </c>
      <c r="C11" s="14">
        <v>0.192996003044444</v>
      </c>
      <c r="D11" s="14">
        <v>0.18770912898936301</v>
      </c>
      <c r="E11" s="14">
        <v>0.19756801151698999</v>
      </c>
      <c r="F11" s="14"/>
      <c r="G11" s="14">
        <v>0.26079335628141698</v>
      </c>
      <c r="H11" s="14">
        <v>0.20382551662769999</v>
      </c>
      <c r="I11" s="14">
        <v>0.15930532666358299</v>
      </c>
      <c r="J11" s="14">
        <v>0.18817010770325299</v>
      </c>
      <c r="K11" s="14">
        <v>0.15678301606075501</v>
      </c>
      <c r="L11" s="14">
        <v>0.188826648164127</v>
      </c>
      <c r="M11" s="14"/>
      <c r="N11" s="14">
        <v>0.15946501713300101</v>
      </c>
      <c r="O11" s="14">
        <v>0.20107990815507501</v>
      </c>
      <c r="P11" s="14">
        <v>0.157679261889935</v>
      </c>
      <c r="Q11" s="14">
        <v>0.25591651939730597</v>
      </c>
      <c r="R11" s="14"/>
      <c r="S11" s="14">
        <v>0.20770547408873399</v>
      </c>
      <c r="T11" s="14">
        <v>0.189441539164421</v>
      </c>
      <c r="U11" s="14">
        <v>0.13994121835879</v>
      </c>
      <c r="V11" s="14">
        <v>0.21585602645791499</v>
      </c>
      <c r="W11" s="14">
        <v>0.114169321922935</v>
      </c>
      <c r="X11" s="14">
        <v>0.26006864112908601</v>
      </c>
      <c r="Y11" s="14">
        <v>0.22997913787270899</v>
      </c>
      <c r="Z11" s="14">
        <v>0.115325066044328</v>
      </c>
      <c r="AA11" s="14">
        <v>0.18434193948403901</v>
      </c>
      <c r="AB11" s="14">
        <v>0.191502389216305</v>
      </c>
      <c r="AC11" s="14">
        <v>0.183047386855933</v>
      </c>
      <c r="AD11" s="14">
        <v>0.24063637576854999</v>
      </c>
      <c r="AE11" s="14"/>
      <c r="AF11" s="14">
        <v>0.19413348358205301</v>
      </c>
      <c r="AG11" s="14">
        <v>0.174083663721393</v>
      </c>
      <c r="AH11" s="14">
        <v>0.22978509827455099</v>
      </c>
      <c r="AI11" s="14"/>
      <c r="AJ11" s="14">
        <v>0.16862838471293301</v>
      </c>
      <c r="AK11" s="14">
        <v>0.159994052121748</v>
      </c>
      <c r="AL11" s="14">
        <v>0.223825094346526</v>
      </c>
      <c r="AM11" s="14"/>
      <c r="AN11" s="14">
        <v>0.22397682426128801</v>
      </c>
      <c r="AO11" s="14">
        <v>0.206132554297871</v>
      </c>
      <c r="AP11" s="14">
        <v>0.16703865530645801</v>
      </c>
      <c r="AQ11" s="14">
        <v>0.17069151323589599</v>
      </c>
      <c r="AR11" s="14">
        <v>9.8762925051781997E-2</v>
      </c>
    </row>
    <row r="12" spans="2:44">
      <c r="B12" s="15" t="s">
        <v>101</v>
      </c>
      <c r="C12" s="14">
        <v>4.74014545651315E-2</v>
      </c>
      <c r="D12" s="14">
        <v>3.7127657398882803E-2</v>
      </c>
      <c r="E12" s="14">
        <v>5.7827593745863597E-2</v>
      </c>
      <c r="F12" s="14"/>
      <c r="G12" s="14">
        <v>4.1696689696737101E-2</v>
      </c>
      <c r="H12" s="14">
        <v>3.1627279069307401E-2</v>
      </c>
      <c r="I12" s="14">
        <v>4.0772591075709602E-2</v>
      </c>
      <c r="J12" s="14">
        <v>5.7661653267982199E-2</v>
      </c>
      <c r="K12" s="14">
        <v>4.2577024335274501E-2</v>
      </c>
      <c r="L12" s="14">
        <v>6.4588804996283306E-2</v>
      </c>
      <c r="M12" s="14"/>
      <c r="N12" s="14">
        <v>2.3886673418226999E-2</v>
      </c>
      <c r="O12" s="14">
        <v>6.1761064859181099E-2</v>
      </c>
      <c r="P12" s="14">
        <v>4.2886258818415401E-2</v>
      </c>
      <c r="Q12" s="14">
        <v>6.3444202829930602E-2</v>
      </c>
      <c r="R12" s="14"/>
      <c r="S12" s="14">
        <v>4.9676712901748403E-2</v>
      </c>
      <c r="T12" s="14">
        <v>4.8465440150819702E-2</v>
      </c>
      <c r="U12" s="14">
        <v>0.101071750826525</v>
      </c>
      <c r="V12" s="14">
        <v>2.7564737180108601E-2</v>
      </c>
      <c r="W12" s="14">
        <v>3.2015783698030501E-2</v>
      </c>
      <c r="X12" s="14">
        <v>6.6775855300318501E-2</v>
      </c>
      <c r="Y12" s="14">
        <v>7.0998519312314601E-2</v>
      </c>
      <c r="Z12" s="14">
        <v>1.66957564598182E-2</v>
      </c>
      <c r="AA12" s="14">
        <v>4.90993519089922E-2</v>
      </c>
      <c r="AB12" s="14">
        <v>0</v>
      </c>
      <c r="AC12" s="14">
        <v>1.7188396528199701E-2</v>
      </c>
      <c r="AD12" s="14">
        <v>6.3123987566076595E-2</v>
      </c>
      <c r="AE12" s="14"/>
      <c r="AF12" s="14">
        <v>6.4010144250100307E-2</v>
      </c>
      <c r="AG12" s="14">
        <v>3.4617317373468001E-2</v>
      </c>
      <c r="AH12" s="14">
        <v>4.0053901097663901E-2</v>
      </c>
      <c r="AI12" s="14"/>
      <c r="AJ12" s="14">
        <v>3.2579256733211298E-2</v>
      </c>
      <c r="AK12" s="14">
        <v>3.9591841672969599E-2</v>
      </c>
      <c r="AL12" s="14">
        <v>1.9850654404231699E-2</v>
      </c>
      <c r="AM12" s="14"/>
      <c r="AN12" s="14">
        <v>5.0499081372330501E-2</v>
      </c>
      <c r="AO12" s="14">
        <v>4.66371849675635E-2</v>
      </c>
      <c r="AP12" s="14">
        <v>3.5497061961130803E-2</v>
      </c>
      <c r="AQ12" s="14">
        <v>4.3815908029434497E-2</v>
      </c>
      <c r="AR12" s="14">
        <v>5.1373391064715203E-2</v>
      </c>
    </row>
    <row r="13" spans="2:44">
      <c r="B13" s="15" t="s">
        <v>102</v>
      </c>
      <c r="C13" s="14">
        <v>1.8660262348253201E-2</v>
      </c>
      <c r="D13" s="14">
        <v>1.87603517579003E-2</v>
      </c>
      <c r="E13" s="14">
        <v>1.86448125246714E-2</v>
      </c>
      <c r="F13" s="14"/>
      <c r="G13" s="14">
        <v>1.7916416368195201E-2</v>
      </c>
      <c r="H13" s="14">
        <v>8.7387218293974497E-3</v>
      </c>
      <c r="I13" s="14">
        <v>2.6809747830105601E-2</v>
      </c>
      <c r="J13" s="14">
        <v>2.2132628162693301E-2</v>
      </c>
      <c r="K13" s="14">
        <v>1.93753886438566E-2</v>
      </c>
      <c r="L13" s="14">
        <v>1.74212260345059E-2</v>
      </c>
      <c r="M13" s="14"/>
      <c r="N13" s="14">
        <v>1.79741913007633E-2</v>
      </c>
      <c r="O13" s="14">
        <v>9.2441800250846803E-3</v>
      </c>
      <c r="P13" s="14">
        <v>3.74724777969195E-2</v>
      </c>
      <c r="Q13" s="14">
        <v>1.33284397242826E-2</v>
      </c>
      <c r="R13" s="14"/>
      <c r="S13" s="14">
        <v>1.21822528504048E-2</v>
      </c>
      <c r="T13" s="14">
        <v>3.5013397382808398E-2</v>
      </c>
      <c r="U13" s="14">
        <v>1.4715723804968E-2</v>
      </c>
      <c r="V13" s="14">
        <v>1.9106649435166101E-2</v>
      </c>
      <c r="W13" s="14">
        <v>2.88066623672288E-2</v>
      </c>
      <c r="X13" s="14">
        <v>1.62408756604344E-2</v>
      </c>
      <c r="Y13" s="14">
        <v>7.3220556510024404E-3</v>
      </c>
      <c r="Z13" s="14">
        <v>3.5484839540954098E-2</v>
      </c>
      <c r="AA13" s="14">
        <v>1.01756942337092E-2</v>
      </c>
      <c r="AB13" s="14">
        <v>2.78658726528297E-2</v>
      </c>
      <c r="AC13" s="14">
        <v>1.2044108766617099E-2</v>
      </c>
      <c r="AD13" s="14">
        <v>0</v>
      </c>
      <c r="AE13" s="14"/>
      <c r="AF13" s="14">
        <v>2.6007385156136702E-2</v>
      </c>
      <c r="AG13" s="14">
        <v>1.01478282564865E-2</v>
      </c>
      <c r="AH13" s="14">
        <v>2.3022979908611699E-2</v>
      </c>
      <c r="AI13" s="14"/>
      <c r="AJ13" s="14">
        <v>9.81316748365035E-3</v>
      </c>
      <c r="AK13" s="14">
        <v>1.0188889162774099E-2</v>
      </c>
      <c r="AL13" s="14">
        <v>1.13101671716264E-2</v>
      </c>
      <c r="AM13" s="14"/>
      <c r="AN13" s="14">
        <v>2.44411063340319E-2</v>
      </c>
      <c r="AO13" s="14">
        <v>1.0028876626300301E-2</v>
      </c>
      <c r="AP13" s="14">
        <v>2.0098030709246099E-2</v>
      </c>
      <c r="AQ13" s="14">
        <v>6.1387430289511803E-3</v>
      </c>
      <c r="AR13" s="14">
        <v>2.8142206437034599E-2</v>
      </c>
    </row>
    <row r="14" spans="2:44">
      <c r="B14" s="15" t="s">
        <v>129</v>
      </c>
      <c r="C14" s="14">
        <v>1.5901125122902999E-2</v>
      </c>
      <c r="D14" s="14">
        <v>9.8731319845829293E-3</v>
      </c>
      <c r="E14" s="14">
        <v>2.1964856928530601E-2</v>
      </c>
      <c r="F14" s="14"/>
      <c r="G14" s="14">
        <v>2.01776617065208E-2</v>
      </c>
      <c r="H14" s="14">
        <v>2.62760724953017E-2</v>
      </c>
      <c r="I14" s="14">
        <v>6.69113887185594E-3</v>
      </c>
      <c r="J14" s="14">
        <v>8.1345803608775108E-3</v>
      </c>
      <c r="K14" s="14">
        <v>2.8932656507190901E-2</v>
      </c>
      <c r="L14" s="14">
        <v>1.01660302710328E-2</v>
      </c>
      <c r="M14" s="14"/>
      <c r="N14" s="14">
        <v>8.3857397666510999E-3</v>
      </c>
      <c r="O14" s="14">
        <v>9.9049409430019501E-3</v>
      </c>
      <c r="P14" s="14">
        <v>2.1280072691444302E-2</v>
      </c>
      <c r="Q14" s="14">
        <v>2.5911362285233899E-2</v>
      </c>
      <c r="R14" s="14"/>
      <c r="S14" s="14">
        <v>1.86254275409003E-2</v>
      </c>
      <c r="T14" s="14">
        <v>6.2679795064436404E-3</v>
      </c>
      <c r="U14" s="14">
        <v>2.6959137765928901E-2</v>
      </c>
      <c r="V14" s="14">
        <v>1.01840078819769E-2</v>
      </c>
      <c r="W14" s="14">
        <v>1.9302430551471499E-2</v>
      </c>
      <c r="X14" s="14">
        <v>3.4252010446223898E-2</v>
      </c>
      <c r="Y14" s="14">
        <v>6.8335691803791503E-3</v>
      </c>
      <c r="Z14" s="14">
        <v>3.2333045815764398E-2</v>
      </c>
      <c r="AA14" s="14">
        <v>7.3000058877131097E-3</v>
      </c>
      <c r="AB14" s="14">
        <v>1.7612561929904999E-2</v>
      </c>
      <c r="AC14" s="14">
        <v>1.2050382094350401E-2</v>
      </c>
      <c r="AD14" s="14">
        <v>0</v>
      </c>
      <c r="AE14" s="14"/>
      <c r="AF14" s="14">
        <v>1.05445283633025E-2</v>
      </c>
      <c r="AG14" s="14">
        <v>8.9018118932614795E-3</v>
      </c>
      <c r="AH14" s="14">
        <v>2.4211998090389E-2</v>
      </c>
      <c r="AI14" s="14"/>
      <c r="AJ14" s="14">
        <v>1.00708068085359E-2</v>
      </c>
      <c r="AK14" s="14">
        <v>5.8471637690132496E-3</v>
      </c>
      <c r="AL14" s="14">
        <v>1.03706201259343E-2</v>
      </c>
      <c r="AM14" s="14"/>
      <c r="AN14" s="14">
        <v>2.47888328283624E-2</v>
      </c>
      <c r="AO14" s="14">
        <v>1.4558127207389301E-2</v>
      </c>
      <c r="AP14" s="14">
        <v>1.15019387118745E-2</v>
      </c>
      <c r="AQ14" s="14">
        <v>3.3601317035250801E-2</v>
      </c>
      <c r="AR14" s="14">
        <v>0</v>
      </c>
    </row>
    <row r="15" spans="2:44">
      <c r="B15" s="15" t="s">
        <v>104</v>
      </c>
      <c r="C15" s="18">
        <v>0.72504115491926802</v>
      </c>
      <c r="D15" s="18">
        <v>0.74652972986927102</v>
      </c>
      <c r="E15" s="18">
        <v>0.70399472528394402</v>
      </c>
      <c r="F15" s="18"/>
      <c r="G15" s="18">
        <v>0.65941587594713003</v>
      </c>
      <c r="H15" s="18">
        <v>0.72953240997829405</v>
      </c>
      <c r="I15" s="18">
        <v>0.76642119555874599</v>
      </c>
      <c r="J15" s="18">
        <v>0.72390103050519405</v>
      </c>
      <c r="K15" s="18">
        <v>0.75233191445292302</v>
      </c>
      <c r="L15" s="18">
        <v>0.71899729053405104</v>
      </c>
      <c r="M15" s="18"/>
      <c r="N15" s="18">
        <v>0.79028837838135801</v>
      </c>
      <c r="O15" s="18">
        <v>0.71800990601765702</v>
      </c>
      <c r="P15" s="18">
        <v>0.74068192880328598</v>
      </c>
      <c r="Q15" s="18">
        <v>0.64139947576324696</v>
      </c>
      <c r="R15" s="18"/>
      <c r="S15" s="18">
        <v>0.71181013261821302</v>
      </c>
      <c r="T15" s="18">
        <v>0.720811643795507</v>
      </c>
      <c r="U15" s="18">
        <v>0.71731216924378705</v>
      </c>
      <c r="V15" s="18">
        <v>0.72728857904483402</v>
      </c>
      <c r="W15" s="18">
        <v>0.80570580146033499</v>
      </c>
      <c r="X15" s="18">
        <v>0.62266261746393703</v>
      </c>
      <c r="Y15" s="18">
        <v>0.684866717983595</v>
      </c>
      <c r="Z15" s="18">
        <v>0.800161292139136</v>
      </c>
      <c r="AA15" s="18">
        <v>0.74908300848554699</v>
      </c>
      <c r="AB15" s="18">
        <v>0.76301917620096005</v>
      </c>
      <c r="AC15" s="18">
        <v>0.77566972575490001</v>
      </c>
      <c r="AD15" s="18">
        <v>0.69623963666537303</v>
      </c>
      <c r="AE15" s="18"/>
      <c r="AF15" s="18">
        <v>0.70530445864840696</v>
      </c>
      <c r="AG15" s="18">
        <v>0.77224937875539101</v>
      </c>
      <c r="AH15" s="18">
        <v>0.68292602262878399</v>
      </c>
      <c r="AI15" s="18"/>
      <c r="AJ15" s="18">
        <v>0.77890838426166897</v>
      </c>
      <c r="AK15" s="18">
        <v>0.78437805327349497</v>
      </c>
      <c r="AL15" s="18">
        <v>0.73464346395168201</v>
      </c>
      <c r="AM15" s="18"/>
      <c r="AN15" s="18">
        <v>0.67629415520398695</v>
      </c>
      <c r="AO15" s="18">
        <v>0.72264325690087605</v>
      </c>
      <c r="AP15" s="18">
        <v>0.76586431331129101</v>
      </c>
      <c r="AQ15" s="18">
        <v>0.74575251867046699</v>
      </c>
      <c r="AR15" s="18">
        <v>0.82172147744646795</v>
      </c>
    </row>
    <row r="16" spans="2:44">
      <c r="B16" s="15" t="s">
        <v>105</v>
      </c>
      <c r="C16" s="18">
        <v>6.6061716913384597E-2</v>
      </c>
      <c r="D16" s="18">
        <v>5.5888009156783103E-2</v>
      </c>
      <c r="E16" s="18">
        <v>7.6472406270535101E-2</v>
      </c>
      <c r="F16" s="18"/>
      <c r="G16" s="18">
        <v>5.9613106064932302E-2</v>
      </c>
      <c r="H16" s="18">
        <v>4.0366000898704797E-2</v>
      </c>
      <c r="I16" s="18">
        <v>6.7582338905815206E-2</v>
      </c>
      <c r="J16" s="18">
        <v>7.9794281430675504E-2</v>
      </c>
      <c r="K16" s="18">
        <v>6.1952412979131101E-2</v>
      </c>
      <c r="L16" s="18">
        <v>8.2010031030789202E-2</v>
      </c>
      <c r="M16" s="18"/>
      <c r="N16" s="18">
        <v>4.1860864718990302E-2</v>
      </c>
      <c r="O16" s="18">
        <v>7.1005244884265795E-2</v>
      </c>
      <c r="P16" s="18">
        <v>8.0358736615334894E-2</v>
      </c>
      <c r="Q16" s="18">
        <v>7.6772642554213302E-2</v>
      </c>
      <c r="R16" s="18"/>
      <c r="S16" s="18">
        <v>6.1858965752153099E-2</v>
      </c>
      <c r="T16" s="18">
        <v>8.3478837533628197E-2</v>
      </c>
      <c r="U16" s="18">
        <v>0.115787474631493</v>
      </c>
      <c r="V16" s="18">
        <v>4.6671386615274701E-2</v>
      </c>
      <c r="W16" s="18">
        <v>6.0822446065259203E-2</v>
      </c>
      <c r="X16" s="18">
        <v>8.3016730960752905E-2</v>
      </c>
      <c r="Y16" s="18">
        <v>7.8320574963317097E-2</v>
      </c>
      <c r="Z16" s="18">
        <v>5.2180596000772302E-2</v>
      </c>
      <c r="AA16" s="18">
        <v>5.9275046142701397E-2</v>
      </c>
      <c r="AB16" s="18">
        <v>2.78658726528297E-2</v>
      </c>
      <c r="AC16" s="18">
        <v>2.9232505294816798E-2</v>
      </c>
      <c r="AD16" s="18">
        <v>6.3123987566076595E-2</v>
      </c>
      <c r="AE16" s="18"/>
      <c r="AF16" s="18">
        <v>9.0017529406237001E-2</v>
      </c>
      <c r="AG16" s="18">
        <v>4.4765145629954498E-2</v>
      </c>
      <c r="AH16" s="18">
        <v>6.3076881006275606E-2</v>
      </c>
      <c r="AI16" s="18"/>
      <c r="AJ16" s="18">
        <v>4.23924242168617E-2</v>
      </c>
      <c r="AK16" s="18">
        <v>4.9780730835743699E-2</v>
      </c>
      <c r="AL16" s="18">
        <v>3.1160821575858099E-2</v>
      </c>
      <c r="AM16" s="18"/>
      <c r="AN16" s="18">
        <v>7.4940187706362404E-2</v>
      </c>
      <c r="AO16" s="18">
        <v>5.6666061593863802E-2</v>
      </c>
      <c r="AP16" s="18">
        <v>5.5595092670376899E-2</v>
      </c>
      <c r="AQ16" s="18">
        <v>4.9954651058385702E-2</v>
      </c>
      <c r="AR16" s="18">
        <v>7.9515597501749802E-2</v>
      </c>
    </row>
    <row r="17" spans="2:44">
      <c r="B17" s="15" t="s">
        <v>106</v>
      </c>
      <c r="C17" s="19">
        <v>0.65897943800588399</v>
      </c>
      <c r="D17" s="19">
        <v>0.69064172071248697</v>
      </c>
      <c r="E17" s="19">
        <v>0.62752231901340905</v>
      </c>
      <c r="F17" s="19"/>
      <c r="G17" s="19">
        <v>0.59980276988219705</v>
      </c>
      <c r="H17" s="19">
        <v>0.68916640907958904</v>
      </c>
      <c r="I17" s="19">
        <v>0.698838856652931</v>
      </c>
      <c r="J17" s="19">
        <v>0.64410674907451804</v>
      </c>
      <c r="K17" s="19">
        <v>0.69037950147379201</v>
      </c>
      <c r="L17" s="19">
        <v>0.63698725950326196</v>
      </c>
      <c r="M17" s="19"/>
      <c r="N17" s="19">
        <v>0.74842751366236704</v>
      </c>
      <c r="O17" s="19">
        <v>0.64700466113339095</v>
      </c>
      <c r="P17" s="19">
        <v>0.66032319218795099</v>
      </c>
      <c r="Q17" s="19">
        <v>0.56462683320903295</v>
      </c>
      <c r="R17" s="19"/>
      <c r="S17" s="19">
        <v>0.64995116686606003</v>
      </c>
      <c r="T17" s="19">
        <v>0.63733280626187905</v>
      </c>
      <c r="U17" s="19">
        <v>0.60152469461229396</v>
      </c>
      <c r="V17" s="19">
        <v>0.68061719242955898</v>
      </c>
      <c r="W17" s="19">
        <v>0.744883355395075</v>
      </c>
      <c r="X17" s="19">
        <v>0.53964588650318401</v>
      </c>
      <c r="Y17" s="19">
        <v>0.60654614302027798</v>
      </c>
      <c r="Z17" s="19">
        <v>0.74798069613836304</v>
      </c>
      <c r="AA17" s="19">
        <v>0.68980796234284503</v>
      </c>
      <c r="AB17" s="19">
        <v>0.73515330354813002</v>
      </c>
      <c r="AC17" s="19">
        <v>0.74643722046008298</v>
      </c>
      <c r="AD17" s="19">
        <v>0.63311564909929696</v>
      </c>
      <c r="AE17" s="19"/>
      <c r="AF17" s="19">
        <v>0.61528692924216999</v>
      </c>
      <c r="AG17" s="19">
        <v>0.72748423312543598</v>
      </c>
      <c r="AH17" s="19">
        <v>0.61984914162250904</v>
      </c>
      <c r="AI17" s="19"/>
      <c r="AJ17" s="19">
        <v>0.73651596004480702</v>
      </c>
      <c r="AK17" s="19">
        <v>0.734597322437751</v>
      </c>
      <c r="AL17" s="19">
        <v>0.70348264237582403</v>
      </c>
      <c r="AM17" s="19"/>
      <c r="AN17" s="19">
        <v>0.60135396749762504</v>
      </c>
      <c r="AO17" s="19">
        <v>0.66597719530701205</v>
      </c>
      <c r="AP17" s="19">
        <v>0.71026922064091402</v>
      </c>
      <c r="AQ17" s="19">
        <v>0.69579786761208196</v>
      </c>
      <c r="AR17" s="19">
        <v>0.74220587994471798</v>
      </c>
    </row>
    <row r="18" spans="2:44">
      <c r="B18" s="16" t="s">
        <v>46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B2:H20"/>
  <sheetViews>
    <sheetView showGridLines="0" workbookViewId="0">
      <pane xSplit="2" topLeftCell="C1" activePane="topRight" state="frozen"/>
      <selection pane="topRight"/>
    </sheetView>
  </sheetViews>
  <sheetFormatPr defaultColWidth="11.42578125" defaultRowHeight="14.45"/>
  <cols>
    <col min="2" max="2" width="25.7109375" customWidth="1"/>
    <col min="3" max="8" width="20.7109375" customWidth="1"/>
  </cols>
  <sheetData>
    <row r="2" spans="2:8" ht="39.950000000000003" customHeight="1">
      <c r="D2" s="29" t="s">
        <v>522</v>
      </c>
      <c r="E2" s="31"/>
      <c r="F2" s="31"/>
      <c r="G2" s="31"/>
      <c r="H2" s="31"/>
    </row>
    <row r="6" spans="2:8" ht="50.1" customHeight="1">
      <c r="B6" s="17" t="s">
        <v>58</v>
      </c>
      <c r="C6" s="17" t="s">
        <v>523</v>
      </c>
      <c r="D6" s="17" t="s">
        <v>524</v>
      </c>
      <c r="E6" s="17" t="s">
        <v>525</v>
      </c>
      <c r="F6" s="17" t="s">
        <v>526</v>
      </c>
      <c r="G6" s="17" t="s">
        <v>527</v>
      </c>
    </row>
    <row r="7" spans="2:8">
      <c r="B7" s="15" t="s">
        <v>339</v>
      </c>
      <c r="C7" s="14">
        <v>2.25296240296636E-2</v>
      </c>
      <c r="D7" s="14">
        <v>3.1270105632161899E-2</v>
      </c>
      <c r="E7" s="14">
        <v>2.6412655076252602E-2</v>
      </c>
      <c r="F7" s="14">
        <v>2.6547433329111501E-2</v>
      </c>
      <c r="G7" s="14">
        <v>5.9835475312708303E-2</v>
      </c>
    </row>
    <row r="8" spans="2:8">
      <c r="B8" s="15" t="s">
        <v>111</v>
      </c>
      <c r="C8" s="14">
        <v>3.2971155126997401E-2</v>
      </c>
      <c r="D8" s="14">
        <v>3.6405958744269697E-2</v>
      </c>
      <c r="E8" s="14">
        <v>2.7332294339088199E-2</v>
      </c>
      <c r="F8" s="14">
        <v>3.4848166562109498E-2</v>
      </c>
      <c r="G8" s="14">
        <v>9.0147627743582995E-2</v>
      </c>
    </row>
    <row r="9" spans="2:8">
      <c r="B9" s="15" t="s">
        <v>112</v>
      </c>
      <c r="C9" s="14">
        <v>7.36673203395974E-2</v>
      </c>
      <c r="D9" s="14">
        <v>9.9632334113686397E-2</v>
      </c>
      <c r="E9" s="14">
        <v>0.101482621863709</v>
      </c>
      <c r="F9" s="14">
        <v>8.3559960748494894E-2</v>
      </c>
      <c r="G9" s="14">
        <v>0.152401965907911</v>
      </c>
    </row>
    <row r="10" spans="2:8">
      <c r="B10" s="15" t="s">
        <v>340</v>
      </c>
      <c r="C10" s="14">
        <v>0.200317618347714</v>
      </c>
      <c r="D10" s="14">
        <v>0.24894012838807</v>
      </c>
      <c r="E10" s="14">
        <v>0.26318295221631499</v>
      </c>
      <c r="F10" s="14">
        <v>0.20110609447079</v>
      </c>
      <c r="G10" s="14">
        <v>0.27400141466762001</v>
      </c>
    </row>
    <row r="11" spans="2:8">
      <c r="B11" s="15" t="s">
        <v>341</v>
      </c>
      <c r="C11" s="14">
        <v>0.307132506900403</v>
      </c>
      <c r="D11" s="14">
        <v>0.28849161830916997</v>
      </c>
      <c r="E11" s="14">
        <v>0.29042232602328899</v>
      </c>
      <c r="F11" s="14">
        <v>0.304866526633913</v>
      </c>
      <c r="G11" s="14">
        <v>0.21721255720074001</v>
      </c>
    </row>
    <row r="12" spans="2:8">
      <c r="B12" s="15" t="s">
        <v>342</v>
      </c>
      <c r="C12" s="14">
        <v>0.21800971994913701</v>
      </c>
      <c r="D12" s="14">
        <v>0.18080528958150599</v>
      </c>
      <c r="E12" s="14">
        <v>0.1802287420642</v>
      </c>
      <c r="F12" s="14">
        <v>0.219030513042624</v>
      </c>
      <c r="G12" s="14">
        <v>0.119860418446418</v>
      </c>
    </row>
    <row r="13" spans="2:8">
      <c r="B13" s="15" t="s">
        <v>343</v>
      </c>
      <c r="C13" s="14">
        <v>0.145372055306487</v>
      </c>
      <c r="D13" s="14">
        <v>0.11445456523113599</v>
      </c>
      <c r="E13" s="14">
        <v>0.110938408417145</v>
      </c>
      <c r="F13" s="14">
        <v>0.13004130521295701</v>
      </c>
      <c r="G13" s="14">
        <v>8.6540540721019105E-2</v>
      </c>
    </row>
    <row r="14" spans="2:8">
      <c r="B14" s="16" t="s">
        <v>46</v>
      </c>
      <c r="C14" s="16"/>
      <c r="D14" s="16"/>
      <c r="E14" s="16"/>
      <c r="F14" s="16"/>
      <c r="G14" s="16"/>
    </row>
    <row r="15" spans="2:8">
      <c r="B15" t="s">
        <v>481</v>
      </c>
    </row>
    <row r="16" spans="2:8">
      <c r="B16" t="s">
        <v>482</v>
      </c>
    </row>
    <row r="20" spans="2:2">
      <c r="B20"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338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1361</v>
      </c>
      <c r="D7" s="10">
        <v>648</v>
      </c>
      <c r="E7" s="10">
        <v>710</v>
      </c>
      <c r="F7" s="10"/>
      <c r="G7" s="10">
        <v>185</v>
      </c>
      <c r="H7" s="10">
        <v>221</v>
      </c>
      <c r="I7" s="10">
        <v>210</v>
      </c>
      <c r="J7" s="10">
        <v>235</v>
      </c>
      <c r="K7" s="10">
        <v>206</v>
      </c>
      <c r="L7" s="10">
        <v>304</v>
      </c>
      <c r="M7" s="10"/>
      <c r="N7" s="10">
        <v>352</v>
      </c>
      <c r="O7" s="10">
        <v>362</v>
      </c>
      <c r="P7" s="10">
        <v>283</v>
      </c>
      <c r="Q7" s="10">
        <v>356</v>
      </c>
      <c r="R7" s="10"/>
      <c r="S7" s="10">
        <v>180</v>
      </c>
      <c r="T7" s="10">
        <v>178</v>
      </c>
      <c r="U7" s="10">
        <v>118</v>
      </c>
      <c r="V7" s="10">
        <v>105</v>
      </c>
      <c r="W7" s="10">
        <v>116</v>
      </c>
      <c r="X7" s="10">
        <v>125</v>
      </c>
      <c r="Y7" s="10">
        <v>126</v>
      </c>
      <c r="Z7" s="10">
        <v>53</v>
      </c>
      <c r="AA7" s="10">
        <v>151</v>
      </c>
      <c r="AB7" s="10">
        <v>109</v>
      </c>
      <c r="AC7" s="10">
        <v>67</v>
      </c>
      <c r="AD7" s="10">
        <v>33</v>
      </c>
      <c r="AE7" s="10"/>
      <c r="AF7" s="10">
        <v>520</v>
      </c>
      <c r="AG7" s="10">
        <v>522</v>
      </c>
      <c r="AH7" s="10">
        <v>197</v>
      </c>
      <c r="AI7" s="10"/>
      <c r="AJ7" s="10">
        <v>315</v>
      </c>
      <c r="AK7" s="10">
        <v>490</v>
      </c>
      <c r="AL7" s="10">
        <v>86</v>
      </c>
      <c r="AM7" s="10"/>
      <c r="AN7" s="10">
        <v>341</v>
      </c>
      <c r="AO7" s="10">
        <v>316</v>
      </c>
      <c r="AP7" s="10">
        <v>325</v>
      </c>
      <c r="AQ7" s="10">
        <v>149</v>
      </c>
      <c r="AR7" s="10">
        <v>24</v>
      </c>
    </row>
    <row r="8" spans="2:44" ht="30" customHeight="1">
      <c r="B8" s="11" t="s">
        <v>96</v>
      </c>
      <c r="C8" s="11">
        <v>1361</v>
      </c>
      <c r="D8" s="11">
        <v>675</v>
      </c>
      <c r="E8" s="11">
        <v>683</v>
      </c>
      <c r="F8" s="11"/>
      <c r="G8" s="11">
        <v>206</v>
      </c>
      <c r="H8" s="11">
        <v>233</v>
      </c>
      <c r="I8" s="11">
        <v>231</v>
      </c>
      <c r="J8" s="11">
        <v>235</v>
      </c>
      <c r="K8" s="11">
        <v>174</v>
      </c>
      <c r="L8" s="11">
        <v>282</v>
      </c>
      <c r="M8" s="11"/>
      <c r="N8" s="11">
        <v>371</v>
      </c>
      <c r="O8" s="11">
        <v>346</v>
      </c>
      <c r="P8" s="11">
        <v>292</v>
      </c>
      <c r="Q8" s="11">
        <v>343</v>
      </c>
      <c r="R8" s="11"/>
      <c r="S8" s="11">
        <v>203</v>
      </c>
      <c r="T8" s="11">
        <v>171</v>
      </c>
      <c r="U8" s="11">
        <v>114</v>
      </c>
      <c r="V8" s="11">
        <v>117</v>
      </c>
      <c r="W8" s="11">
        <v>103</v>
      </c>
      <c r="X8" s="11">
        <v>127</v>
      </c>
      <c r="Y8" s="11">
        <v>119</v>
      </c>
      <c r="Z8" s="11">
        <v>48</v>
      </c>
      <c r="AA8" s="11">
        <v>142</v>
      </c>
      <c r="AB8" s="11">
        <v>113</v>
      </c>
      <c r="AC8" s="11">
        <v>66</v>
      </c>
      <c r="AD8" s="11">
        <v>37</v>
      </c>
      <c r="AE8" s="11"/>
      <c r="AF8" s="11">
        <v>501</v>
      </c>
      <c r="AG8" s="11">
        <v>526</v>
      </c>
      <c r="AH8" s="11">
        <v>202</v>
      </c>
      <c r="AI8" s="11"/>
      <c r="AJ8" s="11">
        <v>310</v>
      </c>
      <c r="AK8" s="11">
        <v>494</v>
      </c>
      <c r="AL8" s="11">
        <v>90</v>
      </c>
      <c r="AM8" s="11"/>
      <c r="AN8" s="11">
        <v>327</v>
      </c>
      <c r="AO8" s="11">
        <v>317</v>
      </c>
      <c r="AP8" s="11">
        <v>335</v>
      </c>
      <c r="AQ8" s="11">
        <v>152</v>
      </c>
      <c r="AR8" s="11">
        <v>24</v>
      </c>
    </row>
    <row r="9" spans="2:44">
      <c r="B9" s="15" t="s">
        <v>339</v>
      </c>
      <c r="C9" s="14">
        <v>2.25296240296636E-2</v>
      </c>
      <c r="D9" s="14">
        <v>2.4169648266934698E-2</v>
      </c>
      <c r="E9" s="14">
        <v>2.1008063965913301E-2</v>
      </c>
      <c r="F9" s="14"/>
      <c r="G9" s="14">
        <v>2.44762268607806E-2</v>
      </c>
      <c r="H9" s="14">
        <v>0</v>
      </c>
      <c r="I9" s="14">
        <v>3.6529201811202699E-2</v>
      </c>
      <c r="J9" s="14">
        <v>2.7765703840415899E-2</v>
      </c>
      <c r="K9" s="14">
        <v>3.03198019847227E-2</v>
      </c>
      <c r="L9" s="14">
        <v>1.9121619428559802E-2</v>
      </c>
      <c r="M9" s="14"/>
      <c r="N9" s="14">
        <v>1.9826765088746201E-2</v>
      </c>
      <c r="O9" s="14">
        <v>8.0712298471266996E-3</v>
      </c>
      <c r="P9" s="14">
        <v>3.4038561164602597E-2</v>
      </c>
      <c r="Q9" s="14">
        <v>3.0791683299835001E-2</v>
      </c>
      <c r="R9" s="14"/>
      <c r="S9" s="14">
        <v>1.5603469441462599E-2</v>
      </c>
      <c r="T9" s="14">
        <v>2.36258631599791E-2</v>
      </c>
      <c r="U9" s="14">
        <v>4.6196987820773402E-2</v>
      </c>
      <c r="V9" s="14">
        <v>2.9002308132484202E-2</v>
      </c>
      <c r="W9" s="14">
        <v>0</v>
      </c>
      <c r="X9" s="14">
        <v>1.40759680057589E-2</v>
      </c>
      <c r="Y9" s="14">
        <v>3.9557913646297897E-2</v>
      </c>
      <c r="Z9" s="14">
        <v>7.0167359364806406E-2</v>
      </c>
      <c r="AA9" s="14">
        <v>1.7211510599384399E-2</v>
      </c>
      <c r="AB9" s="14">
        <v>2.19591326595115E-2</v>
      </c>
      <c r="AC9" s="14">
        <v>0</v>
      </c>
      <c r="AD9" s="14">
        <v>0</v>
      </c>
      <c r="AE9" s="14"/>
      <c r="AF9" s="14">
        <v>3.7208101128827401E-2</v>
      </c>
      <c r="AG9" s="14">
        <v>6.9248095474113E-3</v>
      </c>
      <c r="AH9" s="14">
        <v>3.7002512320885902E-2</v>
      </c>
      <c r="AI9" s="14"/>
      <c r="AJ9" s="14">
        <v>1.6333219379154201E-2</v>
      </c>
      <c r="AK9" s="14">
        <v>1.1620351095678201E-2</v>
      </c>
      <c r="AL9" s="14">
        <v>1.5728227096703198E-2</v>
      </c>
      <c r="AM9" s="14"/>
      <c r="AN9" s="14">
        <v>3.2737493362422203E-2</v>
      </c>
      <c r="AO9" s="14">
        <v>1.5301508716817401E-2</v>
      </c>
      <c r="AP9" s="14">
        <v>1.8758867554690101E-2</v>
      </c>
      <c r="AQ9" s="14">
        <v>1.70096027954048E-2</v>
      </c>
      <c r="AR9" s="14">
        <v>2.8142206437034599E-2</v>
      </c>
    </row>
    <row r="10" spans="2:44">
      <c r="B10" s="15" t="s">
        <v>111</v>
      </c>
      <c r="C10" s="14">
        <v>3.2971155126997401E-2</v>
      </c>
      <c r="D10" s="14">
        <v>4.2449270780798298E-2</v>
      </c>
      <c r="E10" s="14">
        <v>2.3743396328995699E-2</v>
      </c>
      <c r="F10" s="14"/>
      <c r="G10" s="14">
        <v>4.3287448876324998E-2</v>
      </c>
      <c r="H10" s="14">
        <v>2.1707430771506199E-2</v>
      </c>
      <c r="I10" s="14">
        <v>3.8352634495653001E-2</v>
      </c>
      <c r="J10" s="14">
        <v>1.40362538972256E-2</v>
      </c>
      <c r="K10" s="14">
        <v>3.3575637366364999E-2</v>
      </c>
      <c r="L10" s="14">
        <v>4.5720920323062499E-2</v>
      </c>
      <c r="M10" s="14"/>
      <c r="N10" s="14">
        <v>3.3082125410259601E-2</v>
      </c>
      <c r="O10" s="14">
        <v>4.06196120665386E-2</v>
      </c>
      <c r="P10" s="14">
        <v>2.46830180840217E-2</v>
      </c>
      <c r="Q10" s="14">
        <v>3.0086146079041198E-2</v>
      </c>
      <c r="R10" s="14"/>
      <c r="S10" s="14">
        <v>3.2211500917615897E-2</v>
      </c>
      <c r="T10" s="14">
        <v>4.7844806829258298E-2</v>
      </c>
      <c r="U10" s="14">
        <v>3.8044535038272001E-2</v>
      </c>
      <c r="V10" s="14">
        <v>7.6073556732392704E-3</v>
      </c>
      <c r="W10" s="14">
        <v>6.0983717914596898E-2</v>
      </c>
      <c r="X10" s="14">
        <v>2.5327499380975099E-2</v>
      </c>
      <c r="Y10" s="14">
        <v>1.02828982251447E-2</v>
      </c>
      <c r="Z10" s="14">
        <v>0</v>
      </c>
      <c r="AA10" s="14">
        <v>2.9316703071612899E-2</v>
      </c>
      <c r="AB10" s="14">
        <v>5.5345863113626402E-2</v>
      </c>
      <c r="AC10" s="14">
        <v>3.6763668386718198E-2</v>
      </c>
      <c r="AD10" s="14">
        <v>3.51135119408209E-2</v>
      </c>
      <c r="AE10" s="14"/>
      <c r="AF10" s="14">
        <v>3.0083979085037401E-2</v>
      </c>
      <c r="AG10" s="14">
        <v>3.2558640223384699E-2</v>
      </c>
      <c r="AH10" s="14">
        <v>2.9199998752479299E-2</v>
      </c>
      <c r="AI10" s="14"/>
      <c r="AJ10" s="14">
        <v>1.9130152499777401E-2</v>
      </c>
      <c r="AK10" s="14">
        <v>2.7239870046814201E-2</v>
      </c>
      <c r="AL10" s="14">
        <v>7.5590808887240304E-2</v>
      </c>
      <c r="AM10" s="14"/>
      <c r="AN10" s="14">
        <v>3.2667101282459997E-2</v>
      </c>
      <c r="AO10" s="14">
        <v>1.8676108413165301E-2</v>
      </c>
      <c r="AP10" s="14">
        <v>3.1222108159467899E-2</v>
      </c>
      <c r="AQ10" s="14">
        <v>4.3397489805795102E-2</v>
      </c>
      <c r="AR10" s="14">
        <v>0</v>
      </c>
    </row>
    <row r="11" spans="2:44">
      <c r="B11" s="15" t="s">
        <v>112</v>
      </c>
      <c r="C11" s="14">
        <v>7.36673203395974E-2</v>
      </c>
      <c r="D11" s="14">
        <v>8.0854576643288406E-2</v>
      </c>
      <c r="E11" s="14">
        <v>6.6887265831194906E-2</v>
      </c>
      <c r="F11" s="14"/>
      <c r="G11" s="14">
        <v>9.9224953900276497E-2</v>
      </c>
      <c r="H11" s="14">
        <v>4.9506384834398003E-2</v>
      </c>
      <c r="I11" s="14">
        <v>5.6229750456663202E-2</v>
      </c>
      <c r="J11" s="14">
        <v>8.7131072646044E-2</v>
      </c>
      <c r="K11" s="14">
        <v>6.4318304211991695E-2</v>
      </c>
      <c r="L11" s="14">
        <v>8.3878385365000502E-2</v>
      </c>
      <c r="M11" s="14"/>
      <c r="N11" s="14">
        <v>5.9185336786952598E-2</v>
      </c>
      <c r="O11" s="14">
        <v>8.8020735502508995E-2</v>
      </c>
      <c r="P11" s="14">
        <v>8.5612415150248103E-2</v>
      </c>
      <c r="Q11" s="14">
        <v>6.6419421537747395E-2</v>
      </c>
      <c r="R11" s="14"/>
      <c r="S11" s="14">
        <v>0.11853122219625201</v>
      </c>
      <c r="T11" s="14">
        <v>4.97560838034369E-2</v>
      </c>
      <c r="U11" s="14">
        <v>0.14693562499898299</v>
      </c>
      <c r="V11" s="14">
        <v>4.5426658292313002E-2</v>
      </c>
      <c r="W11" s="14">
        <v>5.5147244430850603E-2</v>
      </c>
      <c r="X11" s="14">
        <v>2.72739326039588E-2</v>
      </c>
      <c r="Y11" s="14">
        <v>8.63644497821726E-2</v>
      </c>
      <c r="Z11" s="14">
        <v>1.8689486903695499E-2</v>
      </c>
      <c r="AA11" s="14">
        <v>6.5360307012774205E-2</v>
      </c>
      <c r="AB11" s="14">
        <v>4.9966064879262397E-2</v>
      </c>
      <c r="AC11" s="14">
        <v>9.2478386035679996E-2</v>
      </c>
      <c r="AD11" s="14">
        <v>0.11176069938052501</v>
      </c>
      <c r="AE11" s="14"/>
      <c r="AF11" s="14">
        <v>7.4645256758185993E-2</v>
      </c>
      <c r="AG11" s="14">
        <v>7.4290937428148102E-2</v>
      </c>
      <c r="AH11" s="14">
        <v>7.2481975083172404E-2</v>
      </c>
      <c r="AI11" s="14"/>
      <c r="AJ11" s="14">
        <v>3.7685980126967299E-2</v>
      </c>
      <c r="AK11" s="14">
        <v>7.5854094929531199E-2</v>
      </c>
      <c r="AL11" s="14">
        <v>0.106048337801687</v>
      </c>
      <c r="AM11" s="14"/>
      <c r="AN11" s="14">
        <v>8.0397647149225898E-2</v>
      </c>
      <c r="AO11" s="14">
        <v>7.1651876139132001E-2</v>
      </c>
      <c r="AP11" s="14">
        <v>5.92098432879253E-2</v>
      </c>
      <c r="AQ11" s="14">
        <v>5.8935508059657998E-2</v>
      </c>
      <c r="AR11" s="14">
        <v>9.7173134275240797E-2</v>
      </c>
    </row>
    <row r="12" spans="2:44">
      <c r="B12" s="15" t="s">
        <v>340</v>
      </c>
      <c r="C12" s="14">
        <v>0.200317618347714</v>
      </c>
      <c r="D12" s="14">
        <v>0.180557142636395</v>
      </c>
      <c r="E12" s="14">
        <v>0.21921815327309099</v>
      </c>
      <c r="F12" s="14"/>
      <c r="G12" s="14">
        <v>0.23685900176263</v>
      </c>
      <c r="H12" s="14">
        <v>0.152397195233133</v>
      </c>
      <c r="I12" s="14">
        <v>0.210705270257038</v>
      </c>
      <c r="J12" s="14">
        <v>0.183520721599994</v>
      </c>
      <c r="K12" s="14">
        <v>0.211797056739185</v>
      </c>
      <c r="L12" s="14">
        <v>0.21170929621899201</v>
      </c>
      <c r="M12" s="14"/>
      <c r="N12" s="14">
        <v>0.177668007377632</v>
      </c>
      <c r="O12" s="14">
        <v>0.17676194873065201</v>
      </c>
      <c r="P12" s="14">
        <v>0.181006348381754</v>
      </c>
      <c r="Q12" s="14">
        <v>0.26416988251690099</v>
      </c>
      <c r="R12" s="14"/>
      <c r="S12" s="14">
        <v>0.15936527684270499</v>
      </c>
      <c r="T12" s="14">
        <v>0.22817864630488699</v>
      </c>
      <c r="U12" s="14">
        <v>0.18989126662238101</v>
      </c>
      <c r="V12" s="14">
        <v>0.26925665942267302</v>
      </c>
      <c r="W12" s="14">
        <v>0.185353700751371</v>
      </c>
      <c r="X12" s="14">
        <v>0.25153033386989998</v>
      </c>
      <c r="Y12" s="14">
        <v>0.23154585218603099</v>
      </c>
      <c r="Z12" s="14">
        <v>0.20404775394882099</v>
      </c>
      <c r="AA12" s="14">
        <v>0.18087603646966799</v>
      </c>
      <c r="AB12" s="14">
        <v>0.14826190361910299</v>
      </c>
      <c r="AC12" s="14">
        <v>0.15937142307400401</v>
      </c>
      <c r="AD12" s="14">
        <v>0.17878980049225701</v>
      </c>
      <c r="AE12" s="14"/>
      <c r="AF12" s="14">
        <v>0.187164661455685</v>
      </c>
      <c r="AG12" s="14">
        <v>0.193132568281179</v>
      </c>
      <c r="AH12" s="14">
        <v>0.2110674990867</v>
      </c>
      <c r="AI12" s="14"/>
      <c r="AJ12" s="14">
        <v>0.14260141606669599</v>
      </c>
      <c r="AK12" s="14">
        <v>0.161240949833303</v>
      </c>
      <c r="AL12" s="14">
        <v>0.18630309547100299</v>
      </c>
      <c r="AM12" s="14"/>
      <c r="AN12" s="14">
        <v>0.23555481808918699</v>
      </c>
      <c r="AO12" s="14">
        <v>0.194891939471801</v>
      </c>
      <c r="AP12" s="14">
        <v>0.21021534395012001</v>
      </c>
      <c r="AQ12" s="14">
        <v>0.134542742081702</v>
      </c>
      <c r="AR12" s="14">
        <v>0.31144365122136303</v>
      </c>
    </row>
    <row r="13" spans="2:44">
      <c r="B13" s="15" t="s">
        <v>341</v>
      </c>
      <c r="C13" s="14">
        <v>0.307132506900403</v>
      </c>
      <c r="D13" s="14">
        <v>0.29899669985211502</v>
      </c>
      <c r="E13" s="14">
        <v>0.31518284404064401</v>
      </c>
      <c r="F13" s="14"/>
      <c r="G13" s="14">
        <v>0.30916257585893098</v>
      </c>
      <c r="H13" s="14">
        <v>0.34497692897473198</v>
      </c>
      <c r="I13" s="14">
        <v>0.31386243477492698</v>
      </c>
      <c r="J13" s="14">
        <v>0.29336325369784499</v>
      </c>
      <c r="K13" s="14">
        <v>0.29458091973619699</v>
      </c>
      <c r="L13" s="14">
        <v>0.288016743257626</v>
      </c>
      <c r="M13" s="14"/>
      <c r="N13" s="14">
        <v>0.30232588850915298</v>
      </c>
      <c r="O13" s="14">
        <v>0.31210658893222298</v>
      </c>
      <c r="P13" s="14">
        <v>0.321525759661141</v>
      </c>
      <c r="Q13" s="14">
        <v>0.29207326670602801</v>
      </c>
      <c r="R13" s="14"/>
      <c r="S13" s="14">
        <v>0.29301984681056498</v>
      </c>
      <c r="T13" s="14">
        <v>0.25442277833028698</v>
      </c>
      <c r="U13" s="14">
        <v>0.282399864096055</v>
      </c>
      <c r="V13" s="14">
        <v>0.35958928911874599</v>
      </c>
      <c r="W13" s="14">
        <v>0.36196762785050601</v>
      </c>
      <c r="X13" s="14">
        <v>0.33090374248113202</v>
      </c>
      <c r="Y13" s="14">
        <v>0.24844421998482299</v>
      </c>
      <c r="Z13" s="14">
        <v>0.28687478042637898</v>
      </c>
      <c r="AA13" s="14">
        <v>0.32879620166795098</v>
      </c>
      <c r="AB13" s="14">
        <v>0.29980877857638899</v>
      </c>
      <c r="AC13" s="14">
        <v>0.31987708220736</v>
      </c>
      <c r="AD13" s="14">
        <v>0.43548865813975601</v>
      </c>
      <c r="AE13" s="14"/>
      <c r="AF13" s="14">
        <v>0.319425998342597</v>
      </c>
      <c r="AG13" s="14">
        <v>0.28064075043221798</v>
      </c>
      <c r="AH13" s="14">
        <v>0.32976408636915899</v>
      </c>
      <c r="AI13" s="14"/>
      <c r="AJ13" s="14">
        <v>0.33434754456586901</v>
      </c>
      <c r="AK13" s="14">
        <v>0.329710026651096</v>
      </c>
      <c r="AL13" s="14">
        <v>0.231188284971098</v>
      </c>
      <c r="AM13" s="14"/>
      <c r="AN13" s="14">
        <v>0.28400054053850499</v>
      </c>
      <c r="AO13" s="14">
        <v>0.30865957127251398</v>
      </c>
      <c r="AP13" s="14">
        <v>0.32158378406344401</v>
      </c>
      <c r="AQ13" s="14">
        <v>0.317060679063426</v>
      </c>
      <c r="AR13" s="14">
        <v>0.127104885018751</v>
      </c>
    </row>
    <row r="14" spans="2:44">
      <c r="B14" s="15" t="s">
        <v>342</v>
      </c>
      <c r="C14" s="14">
        <v>0.21800971994913701</v>
      </c>
      <c r="D14" s="14">
        <v>0.22985247564643499</v>
      </c>
      <c r="E14" s="14">
        <v>0.20726948875932799</v>
      </c>
      <c r="F14" s="14"/>
      <c r="G14" s="14">
        <v>0.17555030008815001</v>
      </c>
      <c r="H14" s="14">
        <v>0.26683117508187998</v>
      </c>
      <c r="I14" s="14">
        <v>0.22251369531226001</v>
      </c>
      <c r="J14" s="14">
        <v>0.25913455769705701</v>
      </c>
      <c r="K14" s="14">
        <v>0.18737524978999701</v>
      </c>
      <c r="L14" s="14">
        <v>0.18953518674563899</v>
      </c>
      <c r="M14" s="14"/>
      <c r="N14" s="14">
        <v>0.23775964055440599</v>
      </c>
      <c r="O14" s="14">
        <v>0.24076148938296199</v>
      </c>
      <c r="P14" s="14">
        <v>0.21083232821688599</v>
      </c>
      <c r="Q14" s="14">
        <v>0.18488750127076001</v>
      </c>
      <c r="R14" s="14"/>
      <c r="S14" s="14">
        <v>0.191395495300725</v>
      </c>
      <c r="T14" s="14">
        <v>0.229000574688008</v>
      </c>
      <c r="U14" s="14">
        <v>0.16346480793347001</v>
      </c>
      <c r="V14" s="14">
        <v>0.16165345349827401</v>
      </c>
      <c r="W14" s="14">
        <v>0.22389210503571999</v>
      </c>
      <c r="X14" s="14">
        <v>0.20848622432826899</v>
      </c>
      <c r="Y14" s="14">
        <v>0.25726100442816002</v>
      </c>
      <c r="Z14" s="14">
        <v>0.28732005777810399</v>
      </c>
      <c r="AA14" s="14">
        <v>0.246408625640236</v>
      </c>
      <c r="AB14" s="14">
        <v>0.259082875108541</v>
      </c>
      <c r="AC14" s="14">
        <v>0.25741071945796501</v>
      </c>
      <c r="AD14" s="14">
        <v>0.15622610685920599</v>
      </c>
      <c r="AE14" s="14"/>
      <c r="AF14" s="14">
        <v>0.20797828234374099</v>
      </c>
      <c r="AG14" s="14">
        <v>0.24128230266969999</v>
      </c>
      <c r="AH14" s="14">
        <v>0.19396789421030899</v>
      </c>
      <c r="AI14" s="14"/>
      <c r="AJ14" s="14">
        <v>0.27879769468540699</v>
      </c>
      <c r="AK14" s="14">
        <v>0.22052863648473001</v>
      </c>
      <c r="AL14" s="14">
        <v>0.24338001739203899</v>
      </c>
      <c r="AM14" s="14"/>
      <c r="AN14" s="14">
        <v>0.18027768631063401</v>
      </c>
      <c r="AO14" s="14">
        <v>0.24193686866445899</v>
      </c>
      <c r="AP14" s="14">
        <v>0.23834346727719599</v>
      </c>
      <c r="AQ14" s="14">
        <v>0.24630036093043201</v>
      </c>
      <c r="AR14" s="14">
        <v>0.22766101061510799</v>
      </c>
    </row>
    <row r="15" spans="2:44">
      <c r="B15" s="15" t="s">
        <v>343</v>
      </c>
      <c r="C15" s="23">
        <v>0.145372055306487</v>
      </c>
      <c r="D15" s="23">
        <v>0.14312018617403399</v>
      </c>
      <c r="E15" s="23">
        <v>0.146690787800833</v>
      </c>
      <c r="F15" s="23"/>
      <c r="G15" s="23">
        <v>0.11143949265290599</v>
      </c>
      <c r="H15" s="23">
        <v>0.16458088510435101</v>
      </c>
      <c r="I15" s="23">
        <v>0.121807012892255</v>
      </c>
      <c r="J15" s="23">
        <v>0.13504843662141899</v>
      </c>
      <c r="K15" s="23">
        <v>0.17803303017154101</v>
      </c>
      <c r="L15" s="23">
        <v>0.16201784866112001</v>
      </c>
      <c r="M15" s="23"/>
      <c r="N15" s="23">
        <v>0.17015223627285</v>
      </c>
      <c r="O15" s="23">
        <v>0.13365839553799</v>
      </c>
      <c r="P15" s="23">
        <v>0.142301569341347</v>
      </c>
      <c r="Q15" s="23">
        <v>0.13157209858968699</v>
      </c>
      <c r="R15" s="23"/>
      <c r="S15" s="23">
        <v>0.189873188490674</v>
      </c>
      <c r="T15" s="23">
        <v>0.167171246884143</v>
      </c>
      <c r="U15" s="23">
        <v>0.133066913490066</v>
      </c>
      <c r="V15" s="23">
        <v>0.12746427586226999</v>
      </c>
      <c r="W15" s="23">
        <v>0.112655604016956</v>
      </c>
      <c r="X15" s="23">
        <v>0.142402299330006</v>
      </c>
      <c r="Y15" s="23">
        <v>0.126543661747371</v>
      </c>
      <c r="Z15" s="23">
        <v>0.13290056157819399</v>
      </c>
      <c r="AA15" s="23">
        <v>0.132030615538373</v>
      </c>
      <c r="AB15" s="23">
        <v>0.165575382043567</v>
      </c>
      <c r="AC15" s="23">
        <v>0.13409872083827301</v>
      </c>
      <c r="AD15" s="23">
        <v>8.2621223187434895E-2</v>
      </c>
      <c r="AE15" s="23"/>
      <c r="AF15" s="23">
        <v>0.14349372088592599</v>
      </c>
      <c r="AG15" s="23">
        <v>0.171169991417958</v>
      </c>
      <c r="AH15" s="23">
        <v>0.12651603417729401</v>
      </c>
      <c r="AI15" s="23"/>
      <c r="AJ15" s="23">
        <v>0.171103992676129</v>
      </c>
      <c r="AK15" s="23">
        <v>0.17380607095884701</v>
      </c>
      <c r="AL15" s="23">
        <v>0.141761228380229</v>
      </c>
      <c r="AM15" s="23"/>
      <c r="AN15" s="23">
        <v>0.15436471326756501</v>
      </c>
      <c r="AO15" s="23">
        <v>0.14888212732211101</v>
      </c>
      <c r="AP15" s="23">
        <v>0.12066658570715701</v>
      </c>
      <c r="AQ15" s="23">
        <v>0.182753617263582</v>
      </c>
      <c r="AR15" s="23">
        <v>0.208475112432503</v>
      </c>
    </row>
    <row r="16" spans="2:44">
      <c r="B16" s="16" t="s">
        <v>46</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1361</v>
      </c>
      <c r="D7" s="10">
        <v>648</v>
      </c>
      <c r="E7" s="10">
        <v>710</v>
      </c>
      <c r="F7" s="10"/>
      <c r="G7" s="10">
        <v>185</v>
      </c>
      <c r="H7" s="10">
        <v>221</v>
      </c>
      <c r="I7" s="10">
        <v>210</v>
      </c>
      <c r="J7" s="10">
        <v>235</v>
      </c>
      <c r="K7" s="10">
        <v>206</v>
      </c>
      <c r="L7" s="10">
        <v>304</v>
      </c>
      <c r="M7" s="10"/>
      <c r="N7" s="10">
        <v>352</v>
      </c>
      <c r="O7" s="10">
        <v>362</v>
      </c>
      <c r="P7" s="10">
        <v>283</v>
      </c>
      <c r="Q7" s="10">
        <v>356</v>
      </c>
      <c r="R7" s="10"/>
      <c r="S7" s="10">
        <v>180</v>
      </c>
      <c r="T7" s="10">
        <v>178</v>
      </c>
      <c r="U7" s="10">
        <v>118</v>
      </c>
      <c r="V7" s="10">
        <v>105</v>
      </c>
      <c r="W7" s="10">
        <v>116</v>
      </c>
      <c r="X7" s="10">
        <v>125</v>
      </c>
      <c r="Y7" s="10">
        <v>126</v>
      </c>
      <c r="Z7" s="10">
        <v>53</v>
      </c>
      <c r="AA7" s="10">
        <v>151</v>
      </c>
      <c r="AB7" s="10">
        <v>109</v>
      </c>
      <c r="AC7" s="10">
        <v>67</v>
      </c>
      <c r="AD7" s="10">
        <v>33</v>
      </c>
      <c r="AE7" s="10"/>
      <c r="AF7" s="10">
        <v>520</v>
      </c>
      <c r="AG7" s="10">
        <v>522</v>
      </c>
      <c r="AH7" s="10">
        <v>197</v>
      </c>
      <c r="AI7" s="10"/>
      <c r="AJ7" s="10">
        <v>315</v>
      </c>
      <c r="AK7" s="10">
        <v>490</v>
      </c>
      <c r="AL7" s="10">
        <v>86</v>
      </c>
      <c r="AM7" s="10"/>
      <c r="AN7" s="10">
        <v>341</v>
      </c>
      <c r="AO7" s="10">
        <v>316</v>
      </c>
      <c r="AP7" s="10">
        <v>325</v>
      </c>
      <c r="AQ7" s="10">
        <v>149</v>
      </c>
      <c r="AR7" s="10">
        <v>24</v>
      </c>
    </row>
    <row r="8" spans="2:44" ht="30" customHeight="1">
      <c r="B8" s="11" t="s">
        <v>96</v>
      </c>
      <c r="C8" s="11">
        <v>1361</v>
      </c>
      <c r="D8" s="11">
        <v>675</v>
      </c>
      <c r="E8" s="11">
        <v>683</v>
      </c>
      <c r="F8" s="11"/>
      <c r="G8" s="11">
        <v>206</v>
      </c>
      <c r="H8" s="11">
        <v>233</v>
      </c>
      <c r="I8" s="11">
        <v>231</v>
      </c>
      <c r="J8" s="11">
        <v>235</v>
      </c>
      <c r="K8" s="11">
        <v>174</v>
      </c>
      <c r="L8" s="11">
        <v>282</v>
      </c>
      <c r="M8" s="11"/>
      <c r="N8" s="11">
        <v>371</v>
      </c>
      <c r="O8" s="11">
        <v>346</v>
      </c>
      <c r="P8" s="11">
        <v>292</v>
      </c>
      <c r="Q8" s="11">
        <v>343</v>
      </c>
      <c r="R8" s="11"/>
      <c r="S8" s="11">
        <v>203</v>
      </c>
      <c r="T8" s="11">
        <v>171</v>
      </c>
      <c r="U8" s="11">
        <v>114</v>
      </c>
      <c r="V8" s="11">
        <v>117</v>
      </c>
      <c r="W8" s="11">
        <v>103</v>
      </c>
      <c r="X8" s="11">
        <v>127</v>
      </c>
      <c r="Y8" s="11">
        <v>119</v>
      </c>
      <c r="Z8" s="11">
        <v>48</v>
      </c>
      <c r="AA8" s="11">
        <v>142</v>
      </c>
      <c r="AB8" s="11">
        <v>113</v>
      </c>
      <c r="AC8" s="11">
        <v>66</v>
      </c>
      <c r="AD8" s="11">
        <v>37</v>
      </c>
      <c r="AE8" s="11"/>
      <c r="AF8" s="11">
        <v>501</v>
      </c>
      <c r="AG8" s="11">
        <v>526</v>
      </c>
      <c r="AH8" s="11">
        <v>202</v>
      </c>
      <c r="AI8" s="11"/>
      <c r="AJ8" s="11">
        <v>310</v>
      </c>
      <c r="AK8" s="11">
        <v>494</v>
      </c>
      <c r="AL8" s="11">
        <v>90</v>
      </c>
      <c r="AM8" s="11"/>
      <c r="AN8" s="11">
        <v>327</v>
      </c>
      <c r="AO8" s="11">
        <v>317</v>
      </c>
      <c r="AP8" s="11">
        <v>335</v>
      </c>
      <c r="AQ8" s="11">
        <v>152</v>
      </c>
      <c r="AR8" s="11">
        <v>24</v>
      </c>
    </row>
    <row r="9" spans="2:44">
      <c r="B9" s="15" t="s">
        <v>339</v>
      </c>
      <c r="C9" s="14">
        <v>3.1270105632161899E-2</v>
      </c>
      <c r="D9" s="14">
        <v>3.5659453393403998E-2</v>
      </c>
      <c r="E9" s="14">
        <v>2.70681652627398E-2</v>
      </c>
      <c r="F9" s="14"/>
      <c r="G9" s="14">
        <v>4.32111567660797E-2</v>
      </c>
      <c r="H9" s="14">
        <v>0</v>
      </c>
      <c r="I9" s="14">
        <v>4.6326933471355899E-2</v>
      </c>
      <c r="J9" s="14">
        <v>3.1545310695406399E-2</v>
      </c>
      <c r="K9" s="14">
        <v>4.25857588916604E-2</v>
      </c>
      <c r="L9" s="14">
        <v>2.8898979372745701E-2</v>
      </c>
      <c r="M9" s="14"/>
      <c r="N9" s="14">
        <v>2.49108865565765E-2</v>
      </c>
      <c r="O9" s="14">
        <v>1.4885253816310499E-2</v>
      </c>
      <c r="P9" s="14">
        <v>4.5181754379087301E-2</v>
      </c>
      <c r="Q9" s="14">
        <v>4.0725596953074698E-2</v>
      </c>
      <c r="R9" s="14"/>
      <c r="S9" s="14">
        <v>1.6490019118310901E-2</v>
      </c>
      <c r="T9" s="14">
        <v>4.21146081421769E-2</v>
      </c>
      <c r="U9" s="14">
        <v>5.7335781436943102E-2</v>
      </c>
      <c r="V9" s="14">
        <v>2.82938186830692E-2</v>
      </c>
      <c r="W9" s="14">
        <v>1.5785012069942001E-2</v>
      </c>
      <c r="X9" s="14">
        <v>3.3234888841378998E-2</v>
      </c>
      <c r="Y9" s="14">
        <v>4.4830548464460003E-2</v>
      </c>
      <c r="Z9" s="14">
        <v>5.09438554902771E-2</v>
      </c>
      <c r="AA9" s="14">
        <v>1.58943739477461E-2</v>
      </c>
      <c r="AB9" s="14">
        <v>5.5337961816188698E-2</v>
      </c>
      <c r="AC9" s="14">
        <v>0</v>
      </c>
      <c r="AD9" s="14">
        <v>0</v>
      </c>
      <c r="AE9" s="14"/>
      <c r="AF9" s="14">
        <v>3.5965694317814802E-2</v>
      </c>
      <c r="AG9" s="14">
        <v>2.2143450806756899E-2</v>
      </c>
      <c r="AH9" s="14">
        <v>3.0924988924543501E-2</v>
      </c>
      <c r="AI9" s="14"/>
      <c r="AJ9" s="14">
        <v>1.8313493363170601E-2</v>
      </c>
      <c r="AK9" s="14">
        <v>1.7765334657106401E-2</v>
      </c>
      <c r="AL9" s="14">
        <v>3.3504777876546203E-2</v>
      </c>
      <c r="AM9" s="14"/>
      <c r="AN9" s="14">
        <v>4.7451777916744202E-2</v>
      </c>
      <c r="AO9" s="14">
        <v>2.5157970548159801E-2</v>
      </c>
      <c r="AP9" s="14">
        <v>2.6396883564653199E-2</v>
      </c>
      <c r="AQ9" s="14">
        <v>1.19137683148078E-2</v>
      </c>
      <c r="AR9" s="14">
        <v>2.8142206437034599E-2</v>
      </c>
    </row>
    <row r="10" spans="2:44">
      <c r="B10" s="15" t="s">
        <v>111</v>
      </c>
      <c r="C10" s="14">
        <v>3.6405958744269697E-2</v>
      </c>
      <c r="D10" s="14">
        <v>2.27210714863601E-2</v>
      </c>
      <c r="E10" s="14">
        <v>5.0104593283202603E-2</v>
      </c>
      <c r="F10" s="14"/>
      <c r="G10" s="14">
        <v>4.5324726597797002E-2</v>
      </c>
      <c r="H10" s="14">
        <v>2.36332695541627E-2</v>
      </c>
      <c r="I10" s="14">
        <v>3.42142011609105E-2</v>
      </c>
      <c r="J10" s="14">
        <v>2.7139504382102799E-2</v>
      </c>
      <c r="K10" s="14">
        <v>3.9488464404339702E-2</v>
      </c>
      <c r="L10" s="14">
        <v>4.8070464239096E-2</v>
      </c>
      <c r="M10" s="14"/>
      <c r="N10" s="14">
        <v>4.4648267920135799E-2</v>
      </c>
      <c r="O10" s="14">
        <v>4.4638717803460598E-2</v>
      </c>
      <c r="P10" s="14">
        <v>1.32903031252277E-2</v>
      </c>
      <c r="Q10" s="14">
        <v>3.9700426119683802E-2</v>
      </c>
      <c r="R10" s="14"/>
      <c r="S10" s="14">
        <v>4.9984370607900099E-2</v>
      </c>
      <c r="T10" s="14">
        <v>4.2547875378828003E-2</v>
      </c>
      <c r="U10" s="14">
        <v>4.4866645446721302E-2</v>
      </c>
      <c r="V10" s="14">
        <v>1.93023419083635E-2</v>
      </c>
      <c r="W10" s="14">
        <v>2.5246341699291099E-2</v>
      </c>
      <c r="X10" s="14">
        <v>2.7527539351602799E-2</v>
      </c>
      <c r="Y10" s="14">
        <v>2.2644966683113801E-2</v>
      </c>
      <c r="Z10" s="14">
        <v>1.5459015949323E-2</v>
      </c>
      <c r="AA10" s="14">
        <v>3.70434991141863E-2</v>
      </c>
      <c r="AB10" s="14">
        <v>3.63378244846565E-2</v>
      </c>
      <c r="AC10" s="14">
        <v>5.5535482637154798E-2</v>
      </c>
      <c r="AD10" s="14">
        <v>5.7638007438181399E-2</v>
      </c>
      <c r="AE10" s="14"/>
      <c r="AF10" s="14">
        <v>3.1868443820774403E-2</v>
      </c>
      <c r="AG10" s="14">
        <v>4.1692825584260802E-2</v>
      </c>
      <c r="AH10" s="14">
        <v>2.90847669675585E-2</v>
      </c>
      <c r="AI10" s="14"/>
      <c r="AJ10" s="14">
        <v>2.2505667912839401E-2</v>
      </c>
      <c r="AK10" s="14">
        <v>2.7458402361483499E-2</v>
      </c>
      <c r="AL10" s="14">
        <v>8.5747553573790894E-2</v>
      </c>
      <c r="AM10" s="14"/>
      <c r="AN10" s="14">
        <v>4.4045133795929198E-2</v>
      </c>
      <c r="AO10" s="14">
        <v>2.3114118617516201E-2</v>
      </c>
      <c r="AP10" s="14">
        <v>3.8855559385186998E-2</v>
      </c>
      <c r="AQ10" s="14">
        <v>1.7442207236945E-2</v>
      </c>
      <c r="AR10" s="14">
        <v>7.97442296000581E-2</v>
      </c>
    </row>
    <row r="11" spans="2:44">
      <c r="B11" s="15" t="s">
        <v>112</v>
      </c>
      <c r="C11" s="14">
        <v>9.9632334113686397E-2</v>
      </c>
      <c r="D11" s="14">
        <v>0.10570211253035799</v>
      </c>
      <c r="E11" s="14">
        <v>9.4073571175840198E-2</v>
      </c>
      <c r="F11" s="14"/>
      <c r="G11" s="14">
        <v>0.13776792557651699</v>
      </c>
      <c r="H11" s="14">
        <v>9.2441853665584606E-2</v>
      </c>
      <c r="I11" s="14">
        <v>9.9115324281345604E-2</v>
      </c>
      <c r="J11" s="14">
        <v>0.100716898273955</v>
      </c>
      <c r="K11" s="14">
        <v>5.9540253501922498E-2</v>
      </c>
      <c r="L11" s="14">
        <v>0.10197274503723899</v>
      </c>
      <c r="M11" s="14"/>
      <c r="N11" s="14">
        <v>8.6471384853948605E-2</v>
      </c>
      <c r="O11" s="14">
        <v>0.11822052852387301</v>
      </c>
      <c r="P11" s="14">
        <v>9.2184745212235103E-2</v>
      </c>
      <c r="Q11" s="14">
        <v>0.10379639586429899</v>
      </c>
      <c r="R11" s="14"/>
      <c r="S11" s="14">
        <v>0.121459163395328</v>
      </c>
      <c r="T11" s="14">
        <v>7.5902266282787997E-2</v>
      </c>
      <c r="U11" s="14">
        <v>8.5898211126796603E-2</v>
      </c>
      <c r="V11" s="14">
        <v>0.114226407105201</v>
      </c>
      <c r="W11" s="14">
        <v>0.123046917218851</v>
      </c>
      <c r="X11" s="14">
        <v>0.122098809693477</v>
      </c>
      <c r="Y11" s="14">
        <v>0.11069811126882</v>
      </c>
      <c r="Z11" s="14">
        <v>9.5550323147008995E-2</v>
      </c>
      <c r="AA11" s="14">
        <v>6.6498988203619297E-2</v>
      </c>
      <c r="AB11" s="14">
        <v>5.4194388515676803E-2</v>
      </c>
      <c r="AC11" s="14">
        <v>0.121004820976868</v>
      </c>
      <c r="AD11" s="14">
        <v>0.141004571670856</v>
      </c>
      <c r="AE11" s="14"/>
      <c r="AF11" s="14">
        <v>9.1000763539062696E-2</v>
      </c>
      <c r="AG11" s="14">
        <v>8.5439410675630906E-2</v>
      </c>
      <c r="AH11" s="14">
        <v>0.141760992303367</v>
      </c>
      <c r="AI11" s="14"/>
      <c r="AJ11" s="14">
        <v>5.6536623359419599E-2</v>
      </c>
      <c r="AK11" s="14">
        <v>9.4148954741824595E-2</v>
      </c>
      <c r="AL11" s="14">
        <v>0.111294999029041</v>
      </c>
      <c r="AM11" s="14"/>
      <c r="AN11" s="14">
        <v>9.3636740044987996E-2</v>
      </c>
      <c r="AO11" s="14">
        <v>0.111821387858418</v>
      </c>
      <c r="AP11" s="14">
        <v>9.1834267932522307E-2</v>
      </c>
      <c r="AQ11" s="14">
        <v>9.7640294659318394E-2</v>
      </c>
      <c r="AR11" s="14">
        <v>4.1730562208588298E-2</v>
      </c>
    </row>
    <row r="12" spans="2:44">
      <c r="B12" s="15" t="s">
        <v>340</v>
      </c>
      <c r="C12" s="14">
        <v>0.24894012838807</v>
      </c>
      <c r="D12" s="14">
        <v>0.21875718471977401</v>
      </c>
      <c r="E12" s="14">
        <v>0.27853788167471799</v>
      </c>
      <c r="F12" s="14"/>
      <c r="G12" s="14">
        <v>0.25017161669876797</v>
      </c>
      <c r="H12" s="14">
        <v>0.232582762188109</v>
      </c>
      <c r="I12" s="14">
        <v>0.19710067910942</v>
      </c>
      <c r="J12" s="14">
        <v>0.30405797889165298</v>
      </c>
      <c r="K12" s="14">
        <v>0.26040908007811903</v>
      </c>
      <c r="L12" s="14">
        <v>0.251201213798597</v>
      </c>
      <c r="M12" s="14"/>
      <c r="N12" s="14">
        <v>0.21062546323155101</v>
      </c>
      <c r="O12" s="14">
        <v>0.22549169150991999</v>
      </c>
      <c r="P12" s="14">
        <v>0.26792509340902498</v>
      </c>
      <c r="Q12" s="14">
        <v>0.30125726449867202</v>
      </c>
      <c r="R12" s="14"/>
      <c r="S12" s="14">
        <v>0.22746811495611999</v>
      </c>
      <c r="T12" s="14">
        <v>0.23960969624227901</v>
      </c>
      <c r="U12" s="14">
        <v>0.30049960116110402</v>
      </c>
      <c r="V12" s="14">
        <v>0.32021862082337499</v>
      </c>
      <c r="W12" s="14">
        <v>0.260304684950322</v>
      </c>
      <c r="X12" s="14">
        <v>0.25127584566175298</v>
      </c>
      <c r="Y12" s="14">
        <v>0.26097783331812202</v>
      </c>
      <c r="Z12" s="14">
        <v>0.22310335330890499</v>
      </c>
      <c r="AA12" s="14">
        <v>0.225965192900134</v>
      </c>
      <c r="AB12" s="14">
        <v>0.19700617549720101</v>
      </c>
      <c r="AC12" s="14">
        <v>0.26176533775021898</v>
      </c>
      <c r="AD12" s="14">
        <v>0.20407992918449</v>
      </c>
      <c r="AE12" s="14"/>
      <c r="AF12" s="14">
        <v>0.22775862815728001</v>
      </c>
      <c r="AG12" s="14">
        <v>0.24915093322703699</v>
      </c>
      <c r="AH12" s="14">
        <v>0.29598652383373703</v>
      </c>
      <c r="AI12" s="14"/>
      <c r="AJ12" s="14">
        <v>0.23217618934477199</v>
      </c>
      <c r="AK12" s="14">
        <v>0.22520174212056401</v>
      </c>
      <c r="AL12" s="14">
        <v>0.14805819275865301</v>
      </c>
      <c r="AM12" s="14"/>
      <c r="AN12" s="14">
        <v>0.26831521166405298</v>
      </c>
      <c r="AO12" s="14">
        <v>0.23091805067289201</v>
      </c>
      <c r="AP12" s="14">
        <v>0.23112342880541001</v>
      </c>
      <c r="AQ12" s="14">
        <v>0.25367252102766003</v>
      </c>
      <c r="AR12" s="14">
        <v>0.26978698617258401</v>
      </c>
    </row>
    <row r="13" spans="2:44">
      <c r="B13" s="15" t="s">
        <v>341</v>
      </c>
      <c r="C13" s="14">
        <v>0.28849161830916997</v>
      </c>
      <c r="D13" s="14">
        <v>0.31248399709312602</v>
      </c>
      <c r="E13" s="14">
        <v>0.264509026894095</v>
      </c>
      <c r="F13" s="14"/>
      <c r="G13" s="14">
        <v>0.30471718403984599</v>
      </c>
      <c r="H13" s="14">
        <v>0.29305290998300298</v>
      </c>
      <c r="I13" s="14">
        <v>0.295793671116516</v>
      </c>
      <c r="J13" s="14">
        <v>0.27043274837415998</v>
      </c>
      <c r="K13" s="14">
        <v>0.29209024493444602</v>
      </c>
      <c r="L13" s="14">
        <v>0.27971945216267802</v>
      </c>
      <c r="M13" s="14"/>
      <c r="N13" s="14">
        <v>0.31470082490717699</v>
      </c>
      <c r="O13" s="14">
        <v>0.30732810779521702</v>
      </c>
      <c r="P13" s="14">
        <v>0.28615027712683999</v>
      </c>
      <c r="Q13" s="14">
        <v>0.243606739126046</v>
      </c>
      <c r="R13" s="14"/>
      <c r="S13" s="14">
        <v>0.28203073680664997</v>
      </c>
      <c r="T13" s="14">
        <v>0.32746714026887003</v>
      </c>
      <c r="U13" s="14">
        <v>0.23160075478776199</v>
      </c>
      <c r="V13" s="14">
        <v>0.281652072042963</v>
      </c>
      <c r="W13" s="14">
        <v>0.338080221790233</v>
      </c>
      <c r="X13" s="14">
        <v>0.253867211378413</v>
      </c>
      <c r="Y13" s="14">
        <v>0.267370198111405</v>
      </c>
      <c r="Z13" s="14">
        <v>0.29098620507446399</v>
      </c>
      <c r="AA13" s="14">
        <v>0.32758952479352599</v>
      </c>
      <c r="AB13" s="14">
        <v>0.32051001139783097</v>
      </c>
      <c r="AC13" s="14">
        <v>0.23496613003464101</v>
      </c>
      <c r="AD13" s="14">
        <v>0.23413854944245399</v>
      </c>
      <c r="AE13" s="14"/>
      <c r="AF13" s="14">
        <v>0.28878161430012</v>
      </c>
      <c r="AG13" s="14">
        <v>0.29805451144560002</v>
      </c>
      <c r="AH13" s="14">
        <v>0.26200461445150802</v>
      </c>
      <c r="AI13" s="14"/>
      <c r="AJ13" s="14">
        <v>0.27969696750640799</v>
      </c>
      <c r="AK13" s="14">
        <v>0.33605920318669202</v>
      </c>
      <c r="AL13" s="14">
        <v>0.24232113187012699</v>
      </c>
      <c r="AM13" s="14"/>
      <c r="AN13" s="14">
        <v>0.25749086302687302</v>
      </c>
      <c r="AO13" s="14">
        <v>0.323209369217482</v>
      </c>
      <c r="AP13" s="14">
        <v>0.30737042483248</v>
      </c>
      <c r="AQ13" s="14">
        <v>0.31467246489857098</v>
      </c>
      <c r="AR13" s="14">
        <v>0.200323972542544</v>
      </c>
    </row>
    <row r="14" spans="2:44">
      <c r="B14" s="15" t="s">
        <v>342</v>
      </c>
      <c r="C14" s="14">
        <v>0.18080528958150599</v>
      </c>
      <c r="D14" s="14">
        <v>0.179877745404349</v>
      </c>
      <c r="E14" s="14">
        <v>0.18253028409708899</v>
      </c>
      <c r="F14" s="14"/>
      <c r="G14" s="14">
        <v>0.148401958311974</v>
      </c>
      <c r="H14" s="14">
        <v>0.23203230834192101</v>
      </c>
      <c r="I14" s="14">
        <v>0.191368903414988</v>
      </c>
      <c r="J14" s="14">
        <v>0.14869020757635401</v>
      </c>
      <c r="K14" s="14">
        <v>0.19005811252803501</v>
      </c>
      <c r="L14" s="14">
        <v>0.174398359385043</v>
      </c>
      <c r="M14" s="14"/>
      <c r="N14" s="14">
        <v>0.178851001323237</v>
      </c>
      <c r="O14" s="14">
        <v>0.18891435945514101</v>
      </c>
      <c r="P14" s="14">
        <v>0.188898507404514</v>
      </c>
      <c r="Q14" s="14">
        <v>0.16254781075635499</v>
      </c>
      <c r="R14" s="14"/>
      <c r="S14" s="14">
        <v>0.167823266832762</v>
      </c>
      <c r="T14" s="14">
        <v>0.137854122583667</v>
      </c>
      <c r="U14" s="14">
        <v>0.17744210559618201</v>
      </c>
      <c r="V14" s="14">
        <v>0.17588370197695299</v>
      </c>
      <c r="W14" s="14">
        <v>0.15443252068125199</v>
      </c>
      <c r="X14" s="14">
        <v>0.22731131942944699</v>
      </c>
      <c r="Y14" s="14">
        <v>0.18775873821950201</v>
      </c>
      <c r="Z14" s="14">
        <v>0.191424527363313</v>
      </c>
      <c r="AA14" s="14">
        <v>0.19947168910934199</v>
      </c>
      <c r="AB14" s="14">
        <v>0.186892693761611</v>
      </c>
      <c r="AC14" s="14">
        <v>0.189440065481986</v>
      </c>
      <c r="AD14" s="14">
        <v>0.24911647773378301</v>
      </c>
      <c r="AE14" s="14"/>
      <c r="AF14" s="14">
        <v>0.186723968271859</v>
      </c>
      <c r="AG14" s="14">
        <v>0.18299375400463999</v>
      </c>
      <c r="AH14" s="14">
        <v>0.15823979810431399</v>
      </c>
      <c r="AI14" s="14"/>
      <c r="AJ14" s="14">
        <v>0.24124754209826099</v>
      </c>
      <c r="AK14" s="14">
        <v>0.19210579925545401</v>
      </c>
      <c r="AL14" s="14">
        <v>0.19487368438536301</v>
      </c>
      <c r="AM14" s="14"/>
      <c r="AN14" s="14">
        <v>0.16989708473495399</v>
      </c>
      <c r="AO14" s="14">
        <v>0.16318347069507999</v>
      </c>
      <c r="AP14" s="14">
        <v>0.21287832377879601</v>
      </c>
      <c r="AQ14" s="14">
        <v>0.172110231690421</v>
      </c>
      <c r="AR14" s="14">
        <v>0.20838755876780801</v>
      </c>
    </row>
    <row r="15" spans="2:44">
      <c r="B15" s="15" t="s">
        <v>343</v>
      </c>
      <c r="C15" s="23">
        <v>0.11445456523113599</v>
      </c>
      <c r="D15" s="23">
        <v>0.124798435372629</v>
      </c>
      <c r="E15" s="23">
        <v>0.10317647761231601</v>
      </c>
      <c r="F15" s="23"/>
      <c r="G15" s="23">
        <v>7.0405432009018401E-2</v>
      </c>
      <c r="H15" s="23">
        <v>0.126256896267219</v>
      </c>
      <c r="I15" s="23">
        <v>0.13608028744546399</v>
      </c>
      <c r="J15" s="23">
        <v>0.11741735180637</v>
      </c>
      <c r="K15" s="23">
        <v>0.115828085661477</v>
      </c>
      <c r="L15" s="23">
        <v>0.115738786004601</v>
      </c>
      <c r="M15" s="23"/>
      <c r="N15" s="23">
        <v>0.139792171207374</v>
      </c>
      <c r="O15" s="23">
        <v>0.10052134109607801</v>
      </c>
      <c r="P15" s="23">
        <v>0.10636931934307201</v>
      </c>
      <c r="Q15" s="23">
        <v>0.10836576668186899</v>
      </c>
      <c r="R15" s="23"/>
      <c r="S15" s="23">
        <v>0.13474432828292801</v>
      </c>
      <c r="T15" s="23">
        <v>0.134504291101391</v>
      </c>
      <c r="U15" s="23">
        <v>0.102356900444491</v>
      </c>
      <c r="V15" s="23">
        <v>6.0423037460075497E-2</v>
      </c>
      <c r="W15" s="23">
        <v>8.3104301590108898E-2</v>
      </c>
      <c r="X15" s="23">
        <v>8.4684385643928606E-2</v>
      </c>
      <c r="Y15" s="23">
        <v>0.10571960393457699</v>
      </c>
      <c r="Z15" s="23">
        <v>0.13253271966670899</v>
      </c>
      <c r="AA15" s="23">
        <v>0.12753673193144599</v>
      </c>
      <c r="AB15" s="23">
        <v>0.14972094452683499</v>
      </c>
      <c r="AC15" s="23">
        <v>0.137288163119131</v>
      </c>
      <c r="AD15" s="23">
        <v>0.114022464530235</v>
      </c>
      <c r="AE15" s="23"/>
      <c r="AF15" s="23">
        <v>0.13790088759308899</v>
      </c>
      <c r="AG15" s="23">
        <v>0.120525114256075</v>
      </c>
      <c r="AH15" s="23">
        <v>8.1998315414970296E-2</v>
      </c>
      <c r="AI15" s="23"/>
      <c r="AJ15" s="23">
        <v>0.14952351641512901</v>
      </c>
      <c r="AK15" s="23">
        <v>0.107260563676876</v>
      </c>
      <c r="AL15" s="23">
        <v>0.18419966050647901</v>
      </c>
      <c r="AM15" s="23"/>
      <c r="AN15" s="23">
        <v>0.119163188816458</v>
      </c>
      <c r="AO15" s="23">
        <v>0.122595632390452</v>
      </c>
      <c r="AP15" s="23">
        <v>9.1541111700952194E-2</v>
      </c>
      <c r="AQ15" s="23">
        <v>0.13254851217227601</v>
      </c>
      <c r="AR15" s="23">
        <v>0.171884484271383</v>
      </c>
    </row>
    <row r="16" spans="2:44">
      <c r="B16" s="16" t="s">
        <v>46</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1361</v>
      </c>
      <c r="D7" s="10">
        <v>648</v>
      </c>
      <c r="E7" s="10">
        <v>710</v>
      </c>
      <c r="F7" s="10"/>
      <c r="G7" s="10">
        <v>185</v>
      </c>
      <c r="H7" s="10">
        <v>221</v>
      </c>
      <c r="I7" s="10">
        <v>210</v>
      </c>
      <c r="J7" s="10">
        <v>235</v>
      </c>
      <c r="K7" s="10">
        <v>206</v>
      </c>
      <c r="L7" s="10">
        <v>304</v>
      </c>
      <c r="M7" s="10"/>
      <c r="N7" s="10">
        <v>352</v>
      </c>
      <c r="O7" s="10">
        <v>362</v>
      </c>
      <c r="P7" s="10">
        <v>283</v>
      </c>
      <c r="Q7" s="10">
        <v>356</v>
      </c>
      <c r="R7" s="10"/>
      <c r="S7" s="10">
        <v>180</v>
      </c>
      <c r="T7" s="10">
        <v>178</v>
      </c>
      <c r="U7" s="10">
        <v>118</v>
      </c>
      <c r="V7" s="10">
        <v>105</v>
      </c>
      <c r="W7" s="10">
        <v>116</v>
      </c>
      <c r="X7" s="10">
        <v>125</v>
      </c>
      <c r="Y7" s="10">
        <v>126</v>
      </c>
      <c r="Z7" s="10">
        <v>53</v>
      </c>
      <c r="AA7" s="10">
        <v>151</v>
      </c>
      <c r="AB7" s="10">
        <v>109</v>
      </c>
      <c r="AC7" s="10">
        <v>67</v>
      </c>
      <c r="AD7" s="10">
        <v>33</v>
      </c>
      <c r="AE7" s="10"/>
      <c r="AF7" s="10">
        <v>520</v>
      </c>
      <c r="AG7" s="10">
        <v>522</v>
      </c>
      <c r="AH7" s="10">
        <v>197</v>
      </c>
      <c r="AI7" s="10"/>
      <c r="AJ7" s="10">
        <v>315</v>
      </c>
      <c r="AK7" s="10">
        <v>490</v>
      </c>
      <c r="AL7" s="10">
        <v>86</v>
      </c>
      <c r="AM7" s="10"/>
      <c r="AN7" s="10">
        <v>341</v>
      </c>
      <c r="AO7" s="10">
        <v>316</v>
      </c>
      <c r="AP7" s="10">
        <v>325</v>
      </c>
      <c r="AQ7" s="10">
        <v>149</v>
      </c>
      <c r="AR7" s="10">
        <v>24</v>
      </c>
    </row>
    <row r="8" spans="2:44" ht="30" customHeight="1">
      <c r="B8" s="11" t="s">
        <v>96</v>
      </c>
      <c r="C8" s="11">
        <v>1361</v>
      </c>
      <c r="D8" s="11">
        <v>675</v>
      </c>
      <c r="E8" s="11">
        <v>683</v>
      </c>
      <c r="F8" s="11"/>
      <c r="G8" s="11">
        <v>206</v>
      </c>
      <c r="H8" s="11">
        <v>233</v>
      </c>
      <c r="I8" s="11">
        <v>231</v>
      </c>
      <c r="J8" s="11">
        <v>235</v>
      </c>
      <c r="K8" s="11">
        <v>174</v>
      </c>
      <c r="L8" s="11">
        <v>282</v>
      </c>
      <c r="M8" s="11"/>
      <c r="N8" s="11">
        <v>371</v>
      </c>
      <c r="O8" s="11">
        <v>346</v>
      </c>
      <c r="P8" s="11">
        <v>292</v>
      </c>
      <c r="Q8" s="11">
        <v>343</v>
      </c>
      <c r="R8" s="11"/>
      <c r="S8" s="11">
        <v>203</v>
      </c>
      <c r="T8" s="11">
        <v>171</v>
      </c>
      <c r="U8" s="11">
        <v>114</v>
      </c>
      <c r="V8" s="11">
        <v>117</v>
      </c>
      <c r="W8" s="11">
        <v>103</v>
      </c>
      <c r="X8" s="11">
        <v>127</v>
      </c>
      <c r="Y8" s="11">
        <v>119</v>
      </c>
      <c r="Z8" s="11">
        <v>48</v>
      </c>
      <c r="AA8" s="11">
        <v>142</v>
      </c>
      <c r="AB8" s="11">
        <v>113</v>
      </c>
      <c r="AC8" s="11">
        <v>66</v>
      </c>
      <c r="AD8" s="11">
        <v>37</v>
      </c>
      <c r="AE8" s="11"/>
      <c r="AF8" s="11">
        <v>501</v>
      </c>
      <c r="AG8" s="11">
        <v>526</v>
      </c>
      <c r="AH8" s="11">
        <v>202</v>
      </c>
      <c r="AI8" s="11"/>
      <c r="AJ8" s="11">
        <v>310</v>
      </c>
      <c r="AK8" s="11">
        <v>494</v>
      </c>
      <c r="AL8" s="11">
        <v>90</v>
      </c>
      <c r="AM8" s="11"/>
      <c r="AN8" s="11">
        <v>327</v>
      </c>
      <c r="AO8" s="11">
        <v>317</v>
      </c>
      <c r="AP8" s="11">
        <v>335</v>
      </c>
      <c r="AQ8" s="11">
        <v>152</v>
      </c>
      <c r="AR8" s="11">
        <v>24</v>
      </c>
    </row>
    <row r="9" spans="2:44">
      <c r="B9" s="15" t="s">
        <v>339</v>
      </c>
      <c r="C9" s="14">
        <v>2.6412655076252602E-2</v>
      </c>
      <c r="D9" s="14">
        <v>3.2740505349212898E-2</v>
      </c>
      <c r="E9" s="14">
        <v>2.0271602772415499E-2</v>
      </c>
      <c r="F9" s="14"/>
      <c r="G9" s="14">
        <v>2.5288143220649501E-2</v>
      </c>
      <c r="H9" s="14">
        <v>1.5281220194146501E-2</v>
      </c>
      <c r="I9" s="14">
        <v>2.9245332097722499E-2</v>
      </c>
      <c r="J9" s="14">
        <v>3.3904462490729599E-2</v>
      </c>
      <c r="K9" s="14">
        <v>1.39850826622654E-2</v>
      </c>
      <c r="L9" s="14">
        <v>3.5521425982311998E-2</v>
      </c>
      <c r="M9" s="14"/>
      <c r="N9" s="14">
        <v>2.41754855672329E-2</v>
      </c>
      <c r="O9" s="14">
        <v>9.1983881869086691E-3</v>
      </c>
      <c r="P9" s="14">
        <v>3.70100120644241E-2</v>
      </c>
      <c r="Q9" s="14">
        <v>3.7821044598065602E-2</v>
      </c>
      <c r="R9" s="14"/>
      <c r="S9" s="14">
        <v>2.2537928752893201E-2</v>
      </c>
      <c r="T9" s="14">
        <v>2.8289626897516101E-2</v>
      </c>
      <c r="U9" s="14">
        <v>2.7928537455539401E-2</v>
      </c>
      <c r="V9" s="14">
        <v>2.98787400759313E-2</v>
      </c>
      <c r="W9" s="14">
        <v>1.06082906837657E-2</v>
      </c>
      <c r="X9" s="14">
        <v>1.03190425056464E-2</v>
      </c>
      <c r="Y9" s="14">
        <v>4.9526926726288299E-2</v>
      </c>
      <c r="Z9" s="14">
        <v>5.09438554902771E-2</v>
      </c>
      <c r="AA9" s="14">
        <v>2.2417454386390701E-2</v>
      </c>
      <c r="AB9" s="14">
        <v>3.2434418027913102E-2</v>
      </c>
      <c r="AC9" s="14">
        <v>3.4077372271077003E-2</v>
      </c>
      <c r="AD9" s="14">
        <v>0</v>
      </c>
      <c r="AE9" s="14"/>
      <c r="AF9" s="14">
        <v>3.3600912729886398E-2</v>
      </c>
      <c r="AG9" s="14">
        <v>1.51674201754809E-2</v>
      </c>
      <c r="AH9" s="14">
        <v>3.8721888340995297E-2</v>
      </c>
      <c r="AI9" s="14"/>
      <c r="AJ9" s="14">
        <v>1.50782303690087E-2</v>
      </c>
      <c r="AK9" s="14">
        <v>1.6864042861324102E-2</v>
      </c>
      <c r="AL9" s="14">
        <v>9.0149518169447707E-3</v>
      </c>
      <c r="AM9" s="14"/>
      <c r="AN9" s="14">
        <v>3.5101027779438902E-2</v>
      </c>
      <c r="AO9" s="14">
        <v>1.0137570353050599E-2</v>
      </c>
      <c r="AP9" s="14">
        <v>1.96214334743238E-2</v>
      </c>
      <c r="AQ9" s="14">
        <v>1.98096826339384E-2</v>
      </c>
      <c r="AR9" s="14">
        <v>6.2709802819284899E-2</v>
      </c>
    </row>
    <row r="10" spans="2:44">
      <c r="B10" s="15" t="s">
        <v>111</v>
      </c>
      <c r="C10" s="14">
        <v>2.7332294339088199E-2</v>
      </c>
      <c r="D10" s="14">
        <v>2.1153460016957702E-2</v>
      </c>
      <c r="E10" s="14">
        <v>3.3565995275547197E-2</v>
      </c>
      <c r="F10" s="14"/>
      <c r="G10" s="14">
        <v>3.24027901812051E-2</v>
      </c>
      <c r="H10" s="14">
        <v>7.8457158685724497E-3</v>
      </c>
      <c r="I10" s="14">
        <v>1.1736928231149701E-2</v>
      </c>
      <c r="J10" s="14">
        <v>3.2486992125760998E-2</v>
      </c>
      <c r="K10" s="14">
        <v>2.4611361033034101E-2</v>
      </c>
      <c r="L10" s="14">
        <v>4.9915314781197997E-2</v>
      </c>
      <c r="M10" s="14"/>
      <c r="N10" s="14">
        <v>2.4233650693876001E-2</v>
      </c>
      <c r="O10" s="14">
        <v>2.9639225180338201E-2</v>
      </c>
      <c r="P10" s="14">
        <v>3.5982281355483203E-2</v>
      </c>
      <c r="Q10" s="14">
        <v>2.16379969104636E-2</v>
      </c>
      <c r="R10" s="14"/>
      <c r="S10" s="14">
        <v>3.2747613426822801E-2</v>
      </c>
      <c r="T10" s="14">
        <v>3.0453906203477502E-2</v>
      </c>
      <c r="U10" s="14">
        <v>5.11671601186032E-2</v>
      </c>
      <c r="V10" s="14">
        <v>3.44938108050859E-2</v>
      </c>
      <c r="W10" s="14">
        <v>9.3113883091804003E-3</v>
      </c>
      <c r="X10" s="14">
        <v>8.6224832222784407E-3</v>
      </c>
      <c r="Y10" s="14">
        <v>7.2561079591986601E-3</v>
      </c>
      <c r="Z10" s="14">
        <v>1.9382756886591999E-2</v>
      </c>
      <c r="AA10" s="14">
        <v>3.3701576009518598E-2</v>
      </c>
      <c r="AB10" s="14">
        <v>3.8133716232183298E-2</v>
      </c>
      <c r="AC10" s="14">
        <v>3.7682208451002001E-2</v>
      </c>
      <c r="AD10" s="14">
        <v>0</v>
      </c>
      <c r="AE10" s="14"/>
      <c r="AF10" s="14">
        <v>3.6864515062596498E-2</v>
      </c>
      <c r="AG10" s="14">
        <v>1.5496739707035001E-2</v>
      </c>
      <c r="AH10" s="14">
        <v>2.5282950951791301E-2</v>
      </c>
      <c r="AI10" s="14"/>
      <c r="AJ10" s="14">
        <v>1.14575905930952E-2</v>
      </c>
      <c r="AK10" s="14">
        <v>2.1130719863114E-2</v>
      </c>
      <c r="AL10" s="14">
        <v>3.9692271011321001E-2</v>
      </c>
      <c r="AM10" s="14"/>
      <c r="AN10" s="14">
        <v>3.06017951915553E-2</v>
      </c>
      <c r="AO10" s="14">
        <v>3.0943303750553802E-2</v>
      </c>
      <c r="AP10" s="14">
        <v>2.0962622301302601E-2</v>
      </c>
      <c r="AQ10" s="14">
        <v>2.5748751036631299E-2</v>
      </c>
      <c r="AR10" s="14">
        <v>4.0140771432047098E-2</v>
      </c>
    </row>
    <row r="11" spans="2:44">
      <c r="B11" s="15" t="s">
        <v>112</v>
      </c>
      <c r="C11" s="14">
        <v>0.101482621863709</v>
      </c>
      <c r="D11" s="14">
        <v>0.11957001698954201</v>
      </c>
      <c r="E11" s="14">
        <v>8.4045225300651005E-2</v>
      </c>
      <c r="F11" s="14"/>
      <c r="G11" s="14">
        <v>0.111241050262855</v>
      </c>
      <c r="H11" s="14">
        <v>7.0086081147728296E-2</v>
      </c>
      <c r="I11" s="14">
        <v>0.139685769302233</v>
      </c>
      <c r="J11" s="14">
        <v>9.3504306014960598E-2</v>
      </c>
      <c r="K11" s="14">
        <v>9.3460356128651806E-2</v>
      </c>
      <c r="L11" s="14">
        <v>0.10057717361098301</v>
      </c>
      <c r="M11" s="14"/>
      <c r="N11" s="14">
        <v>9.7187698304163198E-2</v>
      </c>
      <c r="O11" s="14">
        <v>0.12522410994785199</v>
      </c>
      <c r="P11" s="14">
        <v>0.117952630163613</v>
      </c>
      <c r="Q11" s="14">
        <v>6.76532983060983E-2</v>
      </c>
      <c r="R11" s="14"/>
      <c r="S11" s="14">
        <v>0.123085835823923</v>
      </c>
      <c r="T11" s="14">
        <v>0.10165393169935601</v>
      </c>
      <c r="U11" s="14">
        <v>0.155396778424301</v>
      </c>
      <c r="V11" s="14">
        <v>9.43046210306797E-2</v>
      </c>
      <c r="W11" s="14">
        <v>7.3099814254400194E-2</v>
      </c>
      <c r="X11" s="14">
        <v>0.13246820126432499</v>
      </c>
      <c r="Y11" s="14">
        <v>5.7429295587101199E-2</v>
      </c>
      <c r="Z11" s="14">
        <v>7.5572773568383697E-2</v>
      </c>
      <c r="AA11" s="14">
        <v>9.5972495068432001E-2</v>
      </c>
      <c r="AB11" s="14">
        <v>5.74967502353032E-2</v>
      </c>
      <c r="AC11" s="14">
        <v>8.4607549394663806E-2</v>
      </c>
      <c r="AD11" s="14">
        <v>0.17154859588230101</v>
      </c>
      <c r="AE11" s="14"/>
      <c r="AF11" s="14">
        <v>9.0824488013032598E-2</v>
      </c>
      <c r="AG11" s="14">
        <v>0.109321879240888</v>
      </c>
      <c r="AH11" s="14">
        <v>8.5775666578303697E-2</v>
      </c>
      <c r="AI11" s="14"/>
      <c r="AJ11" s="14">
        <v>9.0894441481975702E-2</v>
      </c>
      <c r="AK11" s="14">
        <v>0.100412072814102</v>
      </c>
      <c r="AL11" s="14">
        <v>0.14073257016905599</v>
      </c>
      <c r="AM11" s="14"/>
      <c r="AN11" s="14">
        <v>0.102457404124943</v>
      </c>
      <c r="AO11" s="14">
        <v>0.10842224758300099</v>
      </c>
      <c r="AP11" s="14">
        <v>9.2912111129605901E-2</v>
      </c>
      <c r="AQ11" s="14">
        <v>9.1238064804389701E-2</v>
      </c>
      <c r="AR11" s="14">
        <v>0.120940338620439</v>
      </c>
    </row>
    <row r="12" spans="2:44">
      <c r="B12" s="15" t="s">
        <v>340</v>
      </c>
      <c r="C12" s="14">
        <v>0.26318295221631499</v>
      </c>
      <c r="D12" s="14">
        <v>0.22282564923123599</v>
      </c>
      <c r="E12" s="14">
        <v>0.30273705534879197</v>
      </c>
      <c r="F12" s="14"/>
      <c r="G12" s="14">
        <v>0.305896027339497</v>
      </c>
      <c r="H12" s="14">
        <v>0.25213553707670699</v>
      </c>
      <c r="I12" s="14">
        <v>0.20400701781785199</v>
      </c>
      <c r="J12" s="14">
        <v>0.25033646320806502</v>
      </c>
      <c r="K12" s="14">
        <v>0.28643452125278601</v>
      </c>
      <c r="L12" s="14">
        <v>0.286099953691068</v>
      </c>
      <c r="M12" s="14"/>
      <c r="N12" s="14">
        <v>0.23484922138272599</v>
      </c>
      <c r="O12" s="14">
        <v>0.263033823590271</v>
      </c>
      <c r="P12" s="14">
        <v>0.24636070511580499</v>
      </c>
      <c r="Q12" s="14">
        <v>0.31197777533876597</v>
      </c>
      <c r="R12" s="14"/>
      <c r="S12" s="14">
        <v>0.23464448325394799</v>
      </c>
      <c r="T12" s="14">
        <v>0.28229455714215201</v>
      </c>
      <c r="U12" s="14">
        <v>0.26667700952540002</v>
      </c>
      <c r="V12" s="14">
        <v>0.24349866039472201</v>
      </c>
      <c r="W12" s="14">
        <v>0.38455638334750802</v>
      </c>
      <c r="X12" s="14">
        <v>0.293295723399916</v>
      </c>
      <c r="Y12" s="14">
        <v>0.271865441905426</v>
      </c>
      <c r="Z12" s="14">
        <v>0.142638934283883</v>
      </c>
      <c r="AA12" s="14">
        <v>0.23031542712535499</v>
      </c>
      <c r="AB12" s="14">
        <v>0.24356200139981199</v>
      </c>
      <c r="AC12" s="14">
        <v>0.28112277101225402</v>
      </c>
      <c r="AD12" s="14">
        <v>0.222630704519894</v>
      </c>
      <c r="AE12" s="14"/>
      <c r="AF12" s="14">
        <v>0.27254866126204802</v>
      </c>
      <c r="AG12" s="14">
        <v>0.216611127587095</v>
      </c>
      <c r="AH12" s="14">
        <v>0.317832320115434</v>
      </c>
      <c r="AI12" s="14"/>
      <c r="AJ12" s="14">
        <v>0.223417540891375</v>
      </c>
      <c r="AK12" s="14">
        <v>0.220993192862428</v>
      </c>
      <c r="AL12" s="14">
        <v>0.22084391216524801</v>
      </c>
      <c r="AM12" s="14"/>
      <c r="AN12" s="14">
        <v>0.29301817051877899</v>
      </c>
      <c r="AO12" s="14">
        <v>0.26233358905772802</v>
      </c>
      <c r="AP12" s="14">
        <v>0.24945740118457499</v>
      </c>
      <c r="AQ12" s="14">
        <v>0.218923115080109</v>
      </c>
      <c r="AR12" s="14">
        <v>0.135755050579461</v>
      </c>
    </row>
    <row r="13" spans="2:44">
      <c r="B13" s="15" t="s">
        <v>341</v>
      </c>
      <c r="C13" s="14">
        <v>0.29042232602328899</v>
      </c>
      <c r="D13" s="14">
        <v>0.28797150066928601</v>
      </c>
      <c r="E13" s="14">
        <v>0.29277488514317601</v>
      </c>
      <c r="F13" s="14"/>
      <c r="G13" s="14">
        <v>0.30909277829293502</v>
      </c>
      <c r="H13" s="14">
        <v>0.33655143122507802</v>
      </c>
      <c r="I13" s="14">
        <v>0.29050917287466199</v>
      </c>
      <c r="J13" s="14">
        <v>0.29900263622173601</v>
      </c>
      <c r="K13" s="14">
        <v>0.27305375628362</v>
      </c>
      <c r="L13" s="14">
        <v>0.24218056787296799</v>
      </c>
      <c r="M13" s="14"/>
      <c r="N13" s="14">
        <v>0.29850705904631902</v>
      </c>
      <c r="O13" s="14">
        <v>0.28898781001887502</v>
      </c>
      <c r="P13" s="14">
        <v>0.26276002819602601</v>
      </c>
      <c r="Q13" s="14">
        <v>0.30021700281866598</v>
      </c>
      <c r="R13" s="14"/>
      <c r="S13" s="14">
        <v>0.268038404878993</v>
      </c>
      <c r="T13" s="14">
        <v>0.26543251036469101</v>
      </c>
      <c r="U13" s="14">
        <v>0.283532607521363</v>
      </c>
      <c r="V13" s="14">
        <v>0.30714846326685302</v>
      </c>
      <c r="W13" s="14">
        <v>0.29094676171200901</v>
      </c>
      <c r="X13" s="14">
        <v>0.29646324620375503</v>
      </c>
      <c r="Y13" s="14">
        <v>0.27993296982797999</v>
      </c>
      <c r="Z13" s="14">
        <v>0.34858014814009203</v>
      </c>
      <c r="AA13" s="14">
        <v>0.29943200532488101</v>
      </c>
      <c r="AB13" s="14">
        <v>0.31039706281172802</v>
      </c>
      <c r="AC13" s="14">
        <v>0.26297536574031199</v>
      </c>
      <c r="AD13" s="14">
        <v>0.38719521099985099</v>
      </c>
      <c r="AE13" s="14"/>
      <c r="AF13" s="14">
        <v>0.25319923013107798</v>
      </c>
      <c r="AG13" s="14">
        <v>0.32659078149079701</v>
      </c>
      <c r="AH13" s="14">
        <v>0.31028351610475502</v>
      </c>
      <c r="AI13" s="14"/>
      <c r="AJ13" s="14">
        <v>0.26946236478577901</v>
      </c>
      <c r="AK13" s="14">
        <v>0.3224409933281</v>
      </c>
      <c r="AL13" s="14">
        <v>0.28141664201722899</v>
      </c>
      <c r="AM13" s="14"/>
      <c r="AN13" s="14">
        <v>0.249986686105762</v>
      </c>
      <c r="AO13" s="14">
        <v>0.28110492557734101</v>
      </c>
      <c r="AP13" s="14">
        <v>0.32402833832842798</v>
      </c>
      <c r="AQ13" s="14">
        <v>0.36709530057344397</v>
      </c>
      <c r="AR13" s="14">
        <v>0.26550575274176302</v>
      </c>
    </row>
    <row r="14" spans="2:44">
      <c r="B14" s="15" t="s">
        <v>342</v>
      </c>
      <c r="C14" s="14">
        <v>0.1802287420642</v>
      </c>
      <c r="D14" s="14">
        <v>0.19316860832843299</v>
      </c>
      <c r="E14" s="14">
        <v>0.166676666135468</v>
      </c>
      <c r="F14" s="14"/>
      <c r="G14" s="14">
        <v>0.151135086066401</v>
      </c>
      <c r="H14" s="14">
        <v>0.18358949574896</v>
      </c>
      <c r="I14" s="14">
        <v>0.21111144649755101</v>
      </c>
      <c r="J14" s="14">
        <v>0.18174415579456499</v>
      </c>
      <c r="K14" s="14">
        <v>0.16276075346781299</v>
      </c>
      <c r="L14" s="14">
        <v>0.18279696970331999</v>
      </c>
      <c r="M14" s="14"/>
      <c r="N14" s="14">
        <v>0.20885713714130699</v>
      </c>
      <c r="O14" s="14">
        <v>0.178572722853755</v>
      </c>
      <c r="P14" s="14">
        <v>0.20002807066322401</v>
      </c>
      <c r="Q14" s="14">
        <v>0.135756790065197</v>
      </c>
      <c r="R14" s="14"/>
      <c r="S14" s="14">
        <v>0.19805966012767401</v>
      </c>
      <c r="T14" s="14">
        <v>0.17083782543597301</v>
      </c>
      <c r="U14" s="14">
        <v>0.14722386065075099</v>
      </c>
      <c r="V14" s="14">
        <v>0.205831182526615</v>
      </c>
      <c r="W14" s="14">
        <v>0.14425375198746401</v>
      </c>
      <c r="X14" s="14">
        <v>0.17624390078244201</v>
      </c>
      <c r="Y14" s="14">
        <v>0.20841550009295301</v>
      </c>
      <c r="Z14" s="14">
        <v>0.20613175924448399</v>
      </c>
      <c r="AA14" s="14">
        <v>0.20707255104769701</v>
      </c>
      <c r="AB14" s="14">
        <v>0.141298534222802</v>
      </c>
      <c r="AC14" s="14">
        <v>0.157206281170926</v>
      </c>
      <c r="AD14" s="14">
        <v>0.194107109368405</v>
      </c>
      <c r="AE14" s="14"/>
      <c r="AF14" s="14">
        <v>0.18933923087336799</v>
      </c>
      <c r="AG14" s="14">
        <v>0.18268458424143599</v>
      </c>
      <c r="AH14" s="14">
        <v>0.17020419720327601</v>
      </c>
      <c r="AI14" s="14"/>
      <c r="AJ14" s="14">
        <v>0.242015352880183</v>
      </c>
      <c r="AK14" s="14">
        <v>0.18255751672974399</v>
      </c>
      <c r="AL14" s="14">
        <v>0.201216240376068</v>
      </c>
      <c r="AM14" s="14"/>
      <c r="AN14" s="14">
        <v>0.17099375928327801</v>
      </c>
      <c r="AO14" s="14">
        <v>0.18559093854196901</v>
      </c>
      <c r="AP14" s="14">
        <v>0.19905790101093901</v>
      </c>
      <c r="AQ14" s="14">
        <v>0.173830277232188</v>
      </c>
      <c r="AR14" s="14">
        <v>0.16647317137450199</v>
      </c>
    </row>
    <row r="15" spans="2:44">
      <c r="B15" s="15" t="s">
        <v>343</v>
      </c>
      <c r="C15" s="23">
        <v>0.110938408417145</v>
      </c>
      <c r="D15" s="23">
        <v>0.12257025941533201</v>
      </c>
      <c r="E15" s="23">
        <v>9.99285700239501E-2</v>
      </c>
      <c r="F15" s="23"/>
      <c r="G15" s="23">
        <v>6.4944124636456296E-2</v>
      </c>
      <c r="H15" s="23">
        <v>0.13451051873880701</v>
      </c>
      <c r="I15" s="23">
        <v>0.11370433317883</v>
      </c>
      <c r="J15" s="23">
        <v>0.109020984144184</v>
      </c>
      <c r="K15" s="23">
        <v>0.14569416917182901</v>
      </c>
      <c r="L15" s="23">
        <v>0.10290859435815</v>
      </c>
      <c r="M15" s="23"/>
      <c r="N15" s="23">
        <v>0.11218974786437599</v>
      </c>
      <c r="O15" s="23">
        <v>0.10534392022200099</v>
      </c>
      <c r="P15" s="23">
        <v>9.9906272441424096E-2</v>
      </c>
      <c r="Q15" s="23">
        <v>0.124936091962743</v>
      </c>
      <c r="R15" s="23"/>
      <c r="S15" s="23">
        <v>0.120886073735746</v>
      </c>
      <c r="T15" s="23">
        <v>0.121037642256834</v>
      </c>
      <c r="U15" s="23">
        <v>6.8074046304041694E-2</v>
      </c>
      <c r="V15" s="23">
        <v>8.4844521900113296E-2</v>
      </c>
      <c r="W15" s="23">
        <v>8.7223609705672001E-2</v>
      </c>
      <c r="X15" s="23">
        <v>8.2587402621637801E-2</v>
      </c>
      <c r="Y15" s="23">
        <v>0.12557375790105299</v>
      </c>
      <c r="Z15" s="23">
        <v>0.15674977238628801</v>
      </c>
      <c r="AA15" s="23">
        <v>0.111088491037725</v>
      </c>
      <c r="AB15" s="23">
        <v>0.176677517070259</v>
      </c>
      <c r="AC15" s="23">
        <v>0.14232845195976501</v>
      </c>
      <c r="AD15" s="23">
        <v>2.4518379229547499E-2</v>
      </c>
      <c r="AE15" s="23"/>
      <c r="AF15" s="23">
        <v>0.12362296192799101</v>
      </c>
      <c r="AG15" s="23">
        <v>0.13412746755726801</v>
      </c>
      <c r="AH15" s="23">
        <v>5.1899460705444898E-2</v>
      </c>
      <c r="AI15" s="23"/>
      <c r="AJ15" s="23">
        <v>0.14767447899858399</v>
      </c>
      <c r="AK15" s="23">
        <v>0.13560146154118799</v>
      </c>
      <c r="AL15" s="23">
        <v>0.107083412444133</v>
      </c>
      <c r="AM15" s="23"/>
      <c r="AN15" s="23">
        <v>0.11784115699624401</v>
      </c>
      <c r="AO15" s="23">
        <v>0.121467425136357</v>
      </c>
      <c r="AP15" s="23">
        <v>9.3960192570825399E-2</v>
      </c>
      <c r="AQ15" s="23">
        <v>0.10335480863929999</v>
      </c>
      <c r="AR15" s="23">
        <v>0.208475112432503</v>
      </c>
    </row>
    <row r="16" spans="2:44">
      <c r="B16" s="16" t="s">
        <v>46</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1361</v>
      </c>
      <c r="D7" s="10">
        <v>648</v>
      </c>
      <c r="E7" s="10">
        <v>710</v>
      </c>
      <c r="F7" s="10"/>
      <c r="G7" s="10">
        <v>185</v>
      </c>
      <c r="H7" s="10">
        <v>221</v>
      </c>
      <c r="I7" s="10">
        <v>210</v>
      </c>
      <c r="J7" s="10">
        <v>235</v>
      </c>
      <c r="K7" s="10">
        <v>206</v>
      </c>
      <c r="L7" s="10">
        <v>304</v>
      </c>
      <c r="M7" s="10"/>
      <c r="N7" s="10">
        <v>352</v>
      </c>
      <c r="O7" s="10">
        <v>362</v>
      </c>
      <c r="P7" s="10">
        <v>283</v>
      </c>
      <c r="Q7" s="10">
        <v>356</v>
      </c>
      <c r="R7" s="10"/>
      <c r="S7" s="10">
        <v>180</v>
      </c>
      <c r="T7" s="10">
        <v>178</v>
      </c>
      <c r="U7" s="10">
        <v>118</v>
      </c>
      <c r="V7" s="10">
        <v>105</v>
      </c>
      <c r="W7" s="10">
        <v>116</v>
      </c>
      <c r="X7" s="10">
        <v>125</v>
      </c>
      <c r="Y7" s="10">
        <v>126</v>
      </c>
      <c r="Z7" s="10">
        <v>53</v>
      </c>
      <c r="AA7" s="10">
        <v>151</v>
      </c>
      <c r="AB7" s="10">
        <v>109</v>
      </c>
      <c r="AC7" s="10">
        <v>67</v>
      </c>
      <c r="AD7" s="10">
        <v>33</v>
      </c>
      <c r="AE7" s="10"/>
      <c r="AF7" s="10">
        <v>520</v>
      </c>
      <c r="AG7" s="10">
        <v>522</v>
      </c>
      <c r="AH7" s="10">
        <v>197</v>
      </c>
      <c r="AI7" s="10"/>
      <c r="AJ7" s="10">
        <v>315</v>
      </c>
      <c r="AK7" s="10">
        <v>490</v>
      </c>
      <c r="AL7" s="10">
        <v>86</v>
      </c>
      <c r="AM7" s="10"/>
      <c r="AN7" s="10">
        <v>341</v>
      </c>
      <c r="AO7" s="10">
        <v>316</v>
      </c>
      <c r="AP7" s="10">
        <v>325</v>
      </c>
      <c r="AQ7" s="10">
        <v>149</v>
      </c>
      <c r="AR7" s="10">
        <v>24</v>
      </c>
    </row>
    <row r="8" spans="2:44" ht="30" customHeight="1">
      <c r="B8" s="11" t="s">
        <v>96</v>
      </c>
      <c r="C8" s="11">
        <v>1361</v>
      </c>
      <c r="D8" s="11">
        <v>675</v>
      </c>
      <c r="E8" s="11">
        <v>683</v>
      </c>
      <c r="F8" s="11"/>
      <c r="G8" s="11">
        <v>206</v>
      </c>
      <c r="H8" s="11">
        <v>233</v>
      </c>
      <c r="I8" s="11">
        <v>231</v>
      </c>
      <c r="J8" s="11">
        <v>235</v>
      </c>
      <c r="K8" s="11">
        <v>174</v>
      </c>
      <c r="L8" s="11">
        <v>282</v>
      </c>
      <c r="M8" s="11"/>
      <c r="N8" s="11">
        <v>371</v>
      </c>
      <c r="O8" s="11">
        <v>346</v>
      </c>
      <c r="P8" s="11">
        <v>292</v>
      </c>
      <c r="Q8" s="11">
        <v>343</v>
      </c>
      <c r="R8" s="11"/>
      <c r="S8" s="11">
        <v>203</v>
      </c>
      <c r="T8" s="11">
        <v>171</v>
      </c>
      <c r="U8" s="11">
        <v>114</v>
      </c>
      <c r="V8" s="11">
        <v>117</v>
      </c>
      <c r="W8" s="11">
        <v>103</v>
      </c>
      <c r="X8" s="11">
        <v>127</v>
      </c>
      <c r="Y8" s="11">
        <v>119</v>
      </c>
      <c r="Z8" s="11">
        <v>48</v>
      </c>
      <c r="AA8" s="11">
        <v>142</v>
      </c>
      <c r="AB8" s="11">
        <v>113</v>
      </c>
      <c r="AC8" s="11">
        <v>66</v>
      </c>
      <c r="AD8" s="11">
        <v>37</v>
      </c>
      <c r="AE8" s="11"/>
      <c r="AF8" s="11">
        <v>501</v>
      </c>
      <c r="AG8" s="11">
        <v>526</v>
      </c>
      <c r="AH8" s="11">
        <v>202</v>
      </c>
      <c r="AI8" s="11"/>
      <c r="AJ8" s="11">
        <v>310</v>
      </c>
      <c r="AK8" s="11">
        <v>494</v>
      </c>
      <c r="AL8" s="11">
        <v>90</v>
      </c>
      <c r="AM8" s="11"/>
      <c r="AN8" s="11">
        <v>327</v>
      </c>
      <c r="AO8" s="11">
        <v>317</v>
      </c>
      <c r="AP8" s="11">
        <v>335</v>
      </c>
      <c r="AQ8" s="11">
        <v>152</v>
      </c>
      <c r="AR8" s="11">
        <v>24</v>
      </c>
    </row>
    <row r="9" spans="2:44">
      <c r="B9" s="15" t="s">
        <v>339</v>
      </c>
      <c r="C9" s="14">
        <v>2.6547433329111501E-2</v>
      </c>
      <c r="D9" s="14">
        <v>3.0177474442966298E-2</v>
      </c>
      <c r="E9" s="14">
        <v>2.3075447309425599E-2</v>
      </c>
      <c r="F9" s="14"/>
      <c r="G9" s="14">
        <v>2.6149200529868001E-2</v>
      </c>
      <c r="H9" s="14">
        <v>4.5374961774166996E-3</v>
      </c>
      <c r="I9" s="14">
        <v>3.2781626639808902E-2</v>
      </c>
      <c r="J9" s="14">
        <v>3.9054624487015799E-2</v>
      </c>
      <c r="K9" s="14">
        <v>2.8895249415164401E-2</v>
      </c>
      <c r="L9" s="14">
        <v>2.8083682629892401E-2</v>
      </c>
      <c r="M9" s="14"/>
      <c r="N9" s="14">
        <v>2.2246541016271101E-2</v>
      </c>
      <c r="O9" s="14">
        <v>7.9355072639635694E-3</v>
      </c>
      <c r="P9" s="14">
        <v>4.95802912671418E-2</v>
      </c>
      <c r="Q9" s="14">
        <v>3.1019530330973401E-2</v>
      </c>
      <c r="R9" s="14"/>
      <c r="S9" s="14">
        <v>2.19211300986531E-2</v>
      </c>
      <c r="T9" s="14">
        <v>3.4373705552886602E-2</v>
      </c>
      <c r="U9" s="14">
        <v>4.0335967380693401E-2</v>
      </c>
      <c r="V9" s="14">
        <v>2.0686463009829899E-2</v>
      </c>
      <c r="W9" s="14">
        <v>0</v>
      </c>
      <c r="X9" s="14">
        <v>1.57941500451198E-2</v>
      </c>
      <c r="Y9" s="14">
        <v>4.4514862894374799E-2</v>
      </c>
      <c r="Z9" s="14">
        <v>6.6402871439600095E-2</v>
      </c>
      <c r="AA9" s="14">
        <v>1.7211510599384399E-2</v>
      </c>
      <c r="AB9" s="14">
        <v>3.2434418027913102E-2</v>
      </c>
      <c r="AC9" s="14">
        <v>3.2898165762192899E-2</v>
      </c>
      <c r="AD9" s="14">
        <v>0</v>
      </c>
      <c r="AE9" s="14"/>
      <c r="AF9" s="14">
        <v>3.2249168567570603E-2</v>
      </c>
      <c r="AG9" s="14">
        <v>1.9270384283467099E-2</v>
      </c>
      <c r="AH9" s="14">
        <v>2.7264028752242001E-2</v>
      </c>
      <c r="AI9" s="14"/>
      <c r="AJ9" s="14">
        <v>2.0901588241363199E-2</v>
      </c>
      <c r="AK9" s="14">
        <v>1.28037385966911E-2</v>
      </c>
      <c r="AL9" s="14">
        <v>1.5728227096703198E-2</v>
      </c>
      <c r="AM9" s="14"/>
      <c r="AN9" s="14">
        <v>3.3264820392415399E-2</v>
      </c>
      <c r="AO9" s="14">
        <v>2.3420658758309301E-2</v>
      </c>
      <c r="AP9" s="14">
        <v>2.08379262390633E-2</v>
      </c>
      <c r="AQ9" s="14">
        <v>1.7445767982050001E-2</v>
      </c>
      <c r="AR9" s="14">
        <v>2.8142206437034599E-2</v>
      </c>
    </row>
    <row r="10" spans="2:44">
      <c r="B10" s="15" t="s">
        <v>111</v>
      </c>
      <c r="C10" s="14">
        <v>3.4848166562109498E-2</v>
      </c>
      <c r="D10" s="14">
        <v>3.8603946414626E-2</v>
      </c>
      <c r="E10" s="14">
        <v>3.1288883470511598E-2</v>
      </c>
      <c r="F10" s="14"/>
      <c r="G10" s="14">
        <v>3.3739086482663501E-2</v>
      </c>
      <c r="H10" s="14">
        <v>3.7506805276629203E-2</v>
      </c>
      <c r="I10" s="14">
        <v>3.7404485726708799E-2</v>
      </c>
      <c r="J10" s="14">
        <v>2.6319553291108602E-2</v>
      </c>
      <c r="K10" s="14">
        <v>2.4423095106911399E-2</v>
      </c>
      <c r="L10" s="14">
        <v>4.4855861916939799E-2</v>
      </c>
      <c r="M10" s="14"/>
      <c r="N10" s="14">
        <v>3.6238291877427803E-2</v>
      </c>
      <c r="O10" s="14">
        <v>3.7297347674697001E-2</v>
      </c>
      <c r="P10" s="14">
        <v>4.03822836999203E-2</v>
      </c>
      <c r="Q10" s="14">
        <v>2.6978787217899799E-2</v>
      </c>
      <c r="R10" s="14"/>
      <c r="S10" s="14">
        <v>5.39504315625823E-2</v>
      </c>
      <c r="T10" s="14">
        <v>1.13908316458813E-2</v>
      </c>
      <c r="U10" s="14">
        <v>8.9010449237915592E-3</v>
      </c>
      <c r="V10" s="14">
        <v>2.5530492965983899E-2</v>
      </c>
      <c r="W10" s="14">
        <v>5.6827631070836299E-2</v>
      </c>
      <c r="X10" s="14">
        <v>3.8372343447643897E-2</v>
      </c>
      <c r="Y10" s="14">
        <v>5.0460306976424001E-2</v>
      </c>
      <c r="Z10" s="14">
        <v>1.9382756886591999E-2</v>
      </c>
      <c r="AA10" s="14">
        <v>4.3176918076000298E-2</v>
      </c>
      <c r="AB10" s="14">
        <v>1.8324634629117799E-2</v>
      </c>
      <c r="AC10" s="14">
        <v>4.0805519772019197E-2</v>
      </c>
      <c r="AD10" s="14">
        <v>5.2370412077766701E-2</v>
      </c>
      <c r="AE10" s="14"/>
      <c r="AF10" s="14">
        <v>2.9568963298222801E-2</v>
      </c>
      <c r="AG10" s="14">
        <v>3.6656342337457001E-2</v>
      </c>
      <c r="AH10" s="14">
        <v>4.5198692115057698E-2</v>
      </c>
      <c r="AI10" s="14"/>
      <c r="AJ10" s="14">
        <v>2.0679921714361098E-2</v>
      </c>
      <c r="AK10" s="14">
        <v>3.1628205619536498E-2</v>
      </c>
      <c r="AL10" s="14">
        <v>4.8994067162084001E-2</v>
      </c>
      <c r="AM10" s="14"/>
      <c r="AN10" s="14">
        <v>3.0466845473423401E-2</v>
      </c>
      <c r="AO10" s="14">
        <v>3.2441920593897E-2</v>
      </c>
      <c r="AP10" s="14">
        <v>2.4606624481917701E-2</v>
      </c>
      <c r="AQ10" s="14">
        <v>3.5156290052640697E-2</v>
      </c>
      <c r="AR10" s="14">
        <v>0</v>
      </c>
    </row>
    <row r="11" spans="2:44">
      <c r="B11" s="15" t="s">
        <v>112</v>
      </c>
      <c r="C11" s="14">
        <v>8.3559960748494894E-2</v>
      </c>
      <c r="D11" s="14">
        <v>7.2704770987593995E-2</v>
      </c>
      <c r="E11" s="14">
        <v>9.4670283443026595E-2</v>
      </c>
      <c r="F11" s="14"/>
      <c r="G11" s="14">
        <v>0.100784623658842</v>
      </c>
      <c r="H11" s="14">
        <v>6.1914671399375801E-2</v>
      </c>
      <c r="I11" s="14">
        <v>0.104017071718648</v>
      </c>
      <c r="J11" s="14">
        <v>5.3414629607652697E-2</v>
      </c>
      <c r="K11" s="14">
        <v>7.4960014570132003E-2</v>
      </c>
      <c r="L11" s="14">
        <v>0.102476446559105</v>
      </c>
      <c r="M11" s="14"/>
      <c r="N11" s="14">
        <v>5.8360016153861799E-2</v>
      </c>
      <c r="O11" s="14">
        <v>8.5454899724769995E-2</v>
      </c>
      <c r="P11" s="14">
        <v>9.0596826683243703E-2</v>
      </c>
      <c r="Q11" s="14">
        <v>0.10203934527076799</v>
      </c>
      <c r="R11" s="14"/>
      <c r="S11" s="14">
        <v>0.108302100628938</v>
      </c>
      <c r="T11" s="14">
        <v>8.1239170751686296E-2</v>
      </c>
      <c r="U11" s="14">
        <v>0.12651118696216601</v>
      </c>
      <c r="V11" s="14">
        <v>7.6990265378237999E-2</v>
      </c>
      <c r="W11" s="14">
        <v>7.6743743511029694E-2</v>
      </c>
      <c r="X11" s="14">
        <v>6.9203671697206801E-2</v>
      </c>
      <c r="Y11" s="14">
        <v>4.5679878736760902E-2</v>
      </c>
      <c r="Z11" s="14">
        <v>7.5157077433325406E-2</v>
      </c>
      <c r="AA11" s="14">
        <v>9.8033409409037001E-2</v>
      </c>
      <c r="AB11" s="14">
        <v>6.6283267633777995E-2</v>
      </c>
      <c r="AC11" s="14">
        <v>5.6443275184316501E-2</v>
      </c>
      <c r="AD11" s="14">
        <v>9.2751519379002306E-2</v>
      </c>
      <c r="AE11" s="14"/>
      <c r="AF11" s="14">
        <v>8.1342965558495406E-2</v>
      </c>
      <c r="AG11" s="14">
        <v>7.7793838707537893E-2</v>
      </c>
      <c r="AH11" s="14">
        <v>9.21065872495372E-2</v>
      </c>
      <c r="AI11" s="14"/>
      <c r="AJ11" s="14">
        <v>7.2073368208326105E-2</v>
      </c>
      <c r="AK11" s="14">
        <v>6.7833505227230806E-2</v>
      </c>
      <c r="AL11" s="14">
        <v>0.11103204169455801</v>
      </c>
      <c r="AM11" s="14"/>
      <c r="AN11" s="14">
        <v>9.8881646018559602E-2</v>
      </c>
      <c r="AO11" s="14">
        <v>8.2871641410576305E-2</v>
      </c>
      <c r="AP11" s="14">
        <v>8.0818193371048605E-2</v>
      </c>
      <c r="AQ11" s="14">
        <v>7.6965284662802003E-2</v>
      </c>
      <c r="AR11" s="14">
        <v>3.9603458168011002E-2</v>
      </c>
    </row>
    <row r="12" spans="2:44">
      <c r="B12" s="15" t="s">
        <v>340</v>
      </c>
      <c r="C12" s="14">
        <v>0.20110609447079</v>
      </c>
      <c r="D12" s="14">
        <v>0.18061546159974101</v>
      </c>
      <c r="E12" s="14">
        <v>0.222272054847621</v>
      </c>
      <c r="F12" s="14"/>
      <c r="G12" s="14">
        <v>0.26379520859677003</v>
      </c>
      <c r="H12" s="14">
        <v>0.189706827734936</v>
      </c>
      <c r="I12" s="14">
        <v>0.165306934165773</v>
      </c>
      <c r="J12" s="14">
        <v>0.23749170894980301</v>
      </c>
      <c r="K12" s="14">
        <v>0.15511654149217999</v>
      </c>
      <c r="L12" s="14">
        <v>0.19225798574609901</v>
      </c>
      <c r="M12" s="14"/>
      <c r="N12" s="14">
        <v>0.137518782030151</v>
      </c>
      <c r="O12" s="14">
        <v>0.218206461505072</v>
      </c>
      <c r="P12" s="14">
        <v>0.19800785466228901</v>
      </c>
      <c r="Q12" s="14">
        <v>0.25699896145037199</v>
      </c>
      <c r="R12" s="14"/>
      <c r="S12" s="14">
        <v>0.18701582897786001</v>
      </c>
      <c r="T12" s="14">
        <v>0.20477471810454001</v>
      </c>
      <c r="U12" s="14">
        <v>0.24961527998454999</v>
      </c>
      <c r="V12" s="14">
        <v>0.216320097277936</v>
      </c>
      <c r="W12" s="14">
        <v>0.21779025507421601</v>
      </c>
      <c r="X12" s="14">
        <v>0.23388615137555899</v>
      </c>
      <c r="Y12" s="14">
        <v>0.23815191297826899</v>
      </c>
      <c r="Z12" s="14">
        <v>0.17431559770455701</v>
      </c>
      <c r="AA12" s="14">
        <v>0.16769007525791299</v>
      </c>
      <c r="AB12" s="14">
        <v>0.13631630353773799</v>
      </c>
      <c r="AC12" s="14">
        <v>0.193716491010024</v>
      </c>
      <c r="AD12" s="14">
        <v>0.15951187624288299</v>
      </c>
      <c r="AE12" s="14"/>
      <c r="AF12" s="14">
        <v>0.20635307544384501</v>
      </c>
      <c r="AG12" s="14">
        <v>0.15949854927971599</v>
      </c>
      <c r="AH12" s="14">
        <v>0.23194562462639001</v>
      </c>
      <c r="AI12" s="14"/>
      <c r="AJ12" s="14">
        <v>0.14427919680259799</v>
      </c>
      <c r="AK12" s="14">
        <v>0.18702275234465299</v>
      </c>
      <c r="AL12" s="14">
        <v>0.19748465133177101</v>
      </c>
      <c r="AM12" s="14"/>
      <c r="AN12" s="14">
        <v>0.237092691466467</v>
      </c>
      <c r="AO12" s="14">
        <v>0.201018896478001</v>
      </c>
      <c r="AP12" s="14">
        <v>0.17673016754135801</v>
      </c>
      <c r="AQ12" s="14">
        <v>0.14189726721749299</v>
      </c>
      <c r="AR12" s="14">
        <v>0.25992730407501602</v>
      </c>
    </row>
    <row r="13" spans="2:44">
      <c r="B13" s="15" t="s">
        <v>341</v>
      </c>
      <c r="C13" s="14">
        <v>0.304866526633913</v>
      </c>
      <c r="D13" s="14">
        <v>0.318135696996457</v>
      </c>
      <c r="E13" s="14">
        <v>0.291563640289357</v>
      </c>
      <c r="F13" s="14"/>
      <c r="G13" s="14">
        <v>0.29413449039641998</v>
      </c>
      <c r="H13" s="14">
        <v>0.29257784639642598</v>
      </c>
      <c r="I13" s="14">
        <v>0.27532876519097299</v>
      </c>
      <c r="J13" s="14">
        <v>0.30738910819003601</v>
      </c>
      <c r="K13" s="14">
        <v>0.359158766791354</v>
      </c>
      <c r="L13" s="14">
        <v>0.31158256659030198</v>
      </c>
      <c r="M13" s="14"/>
      <c r="N13" s="14">
        <v>0.35833507650292501</v>
      </c>
      <c r="O13" s="14">
        <v>0.28735619770495202</v>
      </c>
      <c r="P13" s="14">
        <v>0.26821680497519501</v>
      </c>
      <c r="Q13" s="14">
        <v>0.29366758002794302</v>
      </c>
      <c r="R13" s="14"/>
      <c r="S13" s="14">
        <v>0.28522614508073602</v>
      </c>
      <c r="T13" s="14">
        <v>0.32520396249804401</v>
      </c>
      <c r="U13" s="14">
        <v>0.32127960414691098</v>
      </c>
      <c r="V13" s="14">
        <v>0.342655945643902</v>
      </c>
      <c r="W13" s="14">
        <v>0.27761512354488699</v>
      </c>
      <c r="X13" s="14">
        <v>0.27859524698399102</v>
      </c>
      <c r="Y13" s="14">
        <v>0.29522945731907302</v>
      </c>
      <c r="Z13" s="14">
        <v>0.22880879087012199</v>
      </c>
      <c r="AA13" s="14">
        <v>0.29414442539017099</v>
      </c>
      <c r="AB13" s="14">
        <v>0.34251756219158003</v>
      </c>
      <c r="AC13" s="14">
        <v>0.28634094043665698</v>
      </c>
      <c r="AD13" s="14">
        <v>0.40246883430049502</v>
      </c>
      <c r="AE13" s="14"/>
      <c r="AF13" s="14">
        <v>0.28407959873320598</v>
      </c>
      <c r="AG13" s="14">
        <v>0.32493087557545303</v>
      </c>
      <c r="AH13" s="14">
        <v>0.29645980519836301</v>
      </c>
      <c r="AI13" s="14"/>
      <c r="AJ13" s="14">
        <v>0.30618148943010798</v>
      </c>
      <c r="AK13" s="14">
        <v>0.30762820805076502</v>
      </c>
      <c r="AL13" s="14">
        <v>0.31802886382963902</v>
      </c>
      <c r="AM13" s="14"/>
      <c r="AN13" s="14">
        <v>0.30312571022950202</v>
      </c>
      <c r="AO13" s="14">
        <v>0.30400586968853999</v>
      </c>
      <c r="AP13" s="14">
        <v>0.32896197343828798</v>
      </c>
      <c r="AQ13" s="14">
        <v>0.32945839062641002</v>
      </c>
      <c r="AR13" s="14">
        <v>0.30417564564403599</v>
      </c>
    </row>
    <row r="14" spans="2:44">
      <c r="B14" s="15" t="s">
        <v>342</v>
      </c>
      <c r="C14" s="14">
        <v>0.219030513042624</v>
      </c>
      <c r="D14" s="14">
        <v>0.229319755236569</v>
      </c>
      <c r="E14" s="14">
        <v>0.208462721228688</v>
      </c>
      <c r="F14" s="14"/>
      <c r="G14" s="14">
        <v>0.198479291236516</v>
      </c>
      <c r="H14" s="14">
        <v>0.25492411027350997</v>
      </c>
      <c r="I14" s="14">
        <v>0.26068344796484899</v>
      </c>
      <c r="J14" s="14">
        <v>0.21183280487198999</v>
      </c>
      <c r="K14" s="14">
        <v>0.19396805595400299</v>
      </c>
      <c r="L14" s="14">
        <v>0.191573666708372</v>
      </c>
      <c r="M14" s="14"/>
      <c r="N14" s="14">
        <v>0.25333525432563198</v>
      </c>
      <c r="O14" s="14">
        <v>0.231861784517228</v>
      </c>
      <c r="P14" s="14">
        <v>0.21898254898768199</v>
      </c>
      <c r="Q14" s="14">
        <v>0.17070866705172999</v>
      </c>
      <c r="R14" s="14"/>
      <c r="S14" s="14">
        <v>0.17062798907716301</v>
      </c>
      <c r="T14" s="14">
        <v>0.18919322825409701</v>
      </c>
      <c r="U14" s="14">
        <v>0.157314603883216</v>
      </c>
      <c r="V14" s="14">
        <v>0.208993306250635</v>
      </c>
      <c r="W14" s="14">
        <v>0.27477562618110701</v>
      </c>
      <c r="X14" s="14">
        <v>0.25760020980648102</v>
      </c>
      <c r="Y14" s="14">
        <v>0.19653655172892801</v>
      </c>
      <c r="Z14" s="14">
        <v>0.26374914774520603</v>
      </c>
      <c r="AA14" s="14">
        <v>0.23442938415754999</v>
      </c>
      <c r="AB14" s="14">
        <v>0.27418678795399498</v>
      </c>
      <c r="AC14" s="14">
        <v>0.28120634760046298</v>
      </c>
      <c r="AD14" s="14">
        <v>0.23359488100865</v>
      </c>
      <c r="AE14" s="14"/>
      <c r="AF14" s="14">
        <v>0.233773656873692</v>
      </c>
      <c r="AG14" s="14">
        <v>0.22614853279264199</v>
      </c>
      <c r="AH14" s="14">
        <v>0.21000136048058399</v>
      </c>
      <c r="AI14" s="14"/>
      <c r="AJ14" s="14">
        <v>0.28541583169392098</v>
      </c>
      <c r="AK14" s="14">
        <v>0.21805235442667101</v>
      </c>
      <c r="AL14" s="14">
        <v>0.20845898604916299</v>
      </c>
      <c r="AM14" s="14"/>
      <c r="AN14" s="14">
        <v>0.16706582463994701</v>
      </c>
      <c r="AO14" s="14">
        <v>0.21934306525841901</v>
      </c>
      <c r="AP14" s="14">
        <v>0.244754555902536</v>
      </c>
      <c r="AQ14" s="14">
        <v>0.256733951587723</v>
      </c>
      <c r="AR14" s="14">
        <v>0.212023498767416</v>
      </c>
    </row>
    <row r="15" spans="2:44">
      <c r="B15" s="15" t="s">
        <v>343</v>
      </c>
      <c r="C15" s="23">
        <v>0.13004130521295701</v>
      </c>
      <c r="D15" s="23">
        <v>0.130442894322047</v>
      </c>
      <c r="E15" s="23">
        <v>0.12866696941137001</v>
      </c>
      <c r="F15" s="23"/>
      <c r="G15" s="23">
        <v>8.2918099098921796E-2</v>
      </c>
      <c r="H15" s="23">
        <v>0.15883224274170701</v>
      </c>
      <c r="I15" s="23">
        <v>0.12447766859324</v>
      </c>
      <c r="J15" s="23">
        <v>0.124497570602394</v>
      </c>
      <c r="K15" s="23">
        <v>0.163478276670256</v>
      </c>
      <c r="L15" s="23">
        <v>0.12916978984929001</v>
      </c>
      <c r="M15" s="23"/>
      <c r="N15" s="23">
        <v>0.133966038093731</v>
      </c>
      <c r="O15" s="23">
        <v>0.13188780160931701</v>
      </c>
      <c r="P15" s="23">
        <v>0.134233389724527</v>
      </c>
      <c r="Q15" s="23">
        <v>0.118587128650314</v>
      </c>
      <c r="R15" s="23"/>
      <c r="S15" s="23">
        <v>0.17295637457406801</v>
      </c>
      <c r="T15" s="23">
        <v>0.15382438319286501</v>
      </c>
      <c r="U15" s="23">
        <v>9.6042312718671294E-2</v>
      </c>
      <c r="V15" s="23">
        <v>0.10882342947347499</v>
      </c>
      <c r="W15" s="23">
        <v>9.6247620617924995E-2</v>
      </c>
      <c r="X15" s="23">
        <v>0.106548226643999</v>
      </c>
      <c r="Y15" s="23">
        <v>0.12942702936617001</v>
      </c>
      <c r="Z15" s="23">
        <v>0.17218375792059801</v>
      </c>
      <c r="AA15" s="23">
        <v>0.14531427710994399</v>
      </c>
      <c r="AB15" s="23">
        <v>0.129937026025879</v>
      </c>
      <c r="AC15" s="23">
        <v>0.10858926023432799</v>
      </c>
      <c r="AD15" s="23">
        <v>5.9302476991203203E-2</v>
      </c>
      <c r="AE15" s="23"/>
      <c r="AF15" s="23">
        <v>0.13263257152496799</v>
      </c>
      <c r="AG15" s="23">
        <v>0.155701477023727</v>
      </c>
      <c r="AH15" s="23">
        <v>9.7023901577826699E-2</v>
      </c>
      <c r="AI15" s="23"/>
      <c r="AJ15" s="23">
        <v>0.15046860390932301</v>
      </c>
      <c r="AK15" s="23">
        <v>0.17503123573445301</v>
      </c>
      <c r="AL15" s="23">
        <v>0.10027316283608199</v>
      </c>
      <c r="AM15" s="23"/>
      <c r="AN15" s="23">
        <v>0.13010246177968501</v>
      </c>
      <c r="AO15" s="23">
        <v>0.136897947812257</v>
      </c>
      <c r="AP15" s="23">
        <v>0.123290559025788</v>
      </c>
      <c r="AQ15" s="23">
        <v>0.14234304787088101</v>
      </c>
      <c r="AR15" s="23">
        <v>0.156127886908486</v>
      </c>
    </row>
    <row r="16" spans="2:44">
      <c r="B16" s="16" t="s">
        <v>46</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347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1361</v>
      </c>
      <c r="D7" s="10">
        <v>648</v>
      </c>
      <c r="E7" s="10">
        <v>710</v>
      </c>
      <c r="F7" s="10"/>
      <c r="G7" s="10">
        <v>185</v>
      </c>
      <c r="H7" s="10">
        <v>221</v>
      </c>
      <c r="I7" s="10">
        <v>210</v>
      </c>
      <c r="J7" s="10">
        <v>235</v>
      </c>
      <c r="K7" s="10">
        <v>206</v>
      </c>
      <c r="L7" s="10">
        <v>304</v>
      </c>
      <c r="M7" s="10"/>
      <c r="N7" s="10">
        <v>352</v>
      </c>
      <c r="O7" s="10">
        <v>362</v>
      </c>
      <c r="P7" s="10">
        <v>283</v>
      </c>
      <c r="Q7" s="10">
        <v>356</v>
      </c>
      <c r="R7" s="10"/>
      <c r="S7" s="10">
        <v>180</v>
      </c>
      <c r="T7" s="10">
        <v>178</v>
      </c>
      <c r="U7" s="10">
        <v>118</v>
      </c>
      <c r="V7" s="10">
        <v>105</v>
      </c>
      <c r="W7" s="10">
        <v>116</v>
      </c>
      <c r="X7" s="10">
        <v>125</v>
      </c>
      <c r="Y7" s="10">
        <v>126</v>
      </c>
      <c r="Z7" s="10">
        <v>53</v>
      </c>
      <c r="AA7" s="10">
        <v>151</v>
      </c>
      <c r="AB7" s="10">
        <v>109</v>
      </c>
      <c r="AC7" s="10">
        <v>67</v>
      </c>
      <c r="AD7" s="10">
        <v>33</v>
      </c>
      <c r="AE7" s="10"/>
      <c r="AF7" s="10">
        <v>520</v>
      </c>
      <c r="AG7" s="10">
        <v>522</v>
      </c>
      <c r="AH7" s="10">
        <v>197</v>
      </c>
      <c r="AI7" s="10"/>
      <c r="AJ7" s="10">
        <v>315</v>
      </c>
      <c r="AK7" s="10">
        <v>490</v>
      </c>
      <c r="AL7" s="10">
        <v>86</v>
      </c>
      <c r="AM7" s="10"/>
      <c r="AN7" s="10">
        <v>341</v>
      </c>
      <c r="AO7" s="10">
        <v>316</v>
      </c>
      <c r="AP7" s="10">
        <v>325</v>
      </c>
      <c r="AQ7" s="10">
        <v>149</v>
      </c>
      <c r="AR7" s="10">
        <v>24</v>
      </c>
    </row>
    <row r="8" spans="2:44" ht="30" customHeight="1">
      <c r="B8" s="11" t="s">
        <v>96</v>
      </c>
      <c r="C8" s="11">
        <v>1361</v>
      </c>
      <c r="D8" s="11">
        <v>675</v>
      </c>
      <c r="E8" s="11">
        <v>683</v>
      </c>
      <c r="F8" s="11"/>
      <c r="G8" s="11">
        <v>206</v>
      </c>
      <c r="H8" s="11">
        <v>233</v>
      </c>
      <c r="I8" s="11">
        <v>231</v>
      </c>
      <c r="J8" s="11">
        <v>235</v>
      </c>
      <c r="K8" s="11">
        <v>174</v>
      </c>
      <c r="L8" s="11">
        <v>282</v>
      </c>
      <c r="M8" s="11"/>
      <c r="N8" s="11">
        <v>371</v>
      </c>
      <c r="O8" s="11">
        <v>346</v>
      </c>
      <c r="P8" s="11">
        <v>292</v>
      </c>
      <c r="Q8" s="11">
        <v>343</v>
      </c>
      <c r="R8" s="11"/>
      <c r="S8" s="11">
        <v>203</v>
      </c>
      <c r="T8" s="11">
        <v>171</v>
      </c>
      <c r="U8" s="11">
        <v>114</v>
      </c>
      <c r="V8" s="11">
        <v>117</v>
      </c>
      <c r="W8" s="11">
        <v>103</v>
      </c>
      <c r="X8" s="11">
        <v>127</v>
      </c>
      <c r="Y8" s="11">
        <v>119</v>
      </c>
      <c r="Z8" s="11">
        <v>48</v>
      </c>
      <c r="AA8" s="11">
        <v>142</v>
      </c>
      <c r="AB8" s="11">
        <v>113</v>
      </c>
      <c r="AC8" s="11">
        <v>66</v>
      </c>
      <c r="AD8" s="11">
        <v>37</v>
      </c>
      <c r="AE8" s="11"/>
      <c r="AF8" s="11">
        <v>501</v>
      </c>
      <c r="AG8" s="11">
        <v>526</v>
      </c>
      <c r="AH8" s="11">
        <v>202</v>
      </c>
      <c r="AI8" s="11"/>
      <c r="AJ8" s="11">
        <v>310</v>
      </c>
      <c r="AK8" s="11">
        <v>494</v>
      </c>
      <c r="AL8" s="11">
        <v>90</v>
      </c>
      <c r="AM8" s="11"/>
      <c r="AN8" s="11">
        <v>327</v>
      </c>
      <c r="AO8" s="11">
        <v>317</v>
      </c>
      <c r="AP8" s="11">
        <v>335</v>
      </c>
      <c r="AQ8" s="11">
        <v>152</v>
      </c>
      <c r="AR8" s="11">
        <v>24</v>
      </c>
    </row>
    <row r="9" spans="2:44">
      <c r="B9" s="15" t="s">
        <v>339</v>
      </c>
      <c r="C9" s="14">
        <v>5.9835475312708303E-2</v>
      </c>
      <c r="D9" s="14">
        <v>7.0219508210544096E-2</v>
      </c>
      <c r="E9" s="14">
        <v>4.9831638617810599E-2</v>
      </c>
      <c r="F9" s="14"/>
      <c r="G9" s="14">
        <v>5.8936657835237501E-2</v>
      </c>
      <c r="H9" s="14">
        <v>5.2215917435874601E-2</v>
      </c>
      <c r="I9" s="14">
        <v>4.3697380604768403E-2</v>
      </c>
      <c r="J9" s="14">
        <v>7.0020792081410696E-2</v>
      </c>
      <c r="K9" s="14">
        <v>4.2462286319700698E-2</v>
      </c>
      <c r="L9" s="14">
        <v>8.2225411083141006E-2</v>
      </c>
      <c r="M9" s="14"/>
      <c r="N9" s="14">
        <v>6.7991618374290602E-2</v>
      </c>
      <c r="O9" s="14">
        <v>6.1081597031395103E-2</v>
      </c>
      <c r="P9" s="14">
        <v>2.9956431881555001E-2</v>
      </c>
      <c r="Q9" s="14">
        <v>7.4288151467438501E-2</v>
      </c>
      <c r="R9" s="14"/>
      <c r="S9" s="14">
        <v>8.1173796195327302E-2</v>
      </c>
      <c r="T9" s="14">
        <v>4.5067242861544697E-2</v>
      </c>
      <c r="U9" s="14">
        <v>6.36196029377806E-2</v>
      </c>
      <c r="V9" s="14">
        <v>4.2055486990428402E-2</v>
      </c>
      <c r="W9" s="14">
        <v>4.9622311368404698E-2</v>
      </c>
      <c r="X9" s="14">
        <v>7.8880082863149001E-2</v>
      </c>
      <c r="Y9" s="14">
        <v>4.5887017014556497E-2</v>
      </c>
      <c r="Z9" s="14">
        <v>9.6352114140289505E-2</v>
      </c>
      <c r="AA9" s="14">
        <v>6.0658350910972103E-2</v>
      </c>
      <c r="AB9" s="14">
        <v>6.0727657290931103E-2</v>
      </c>
      <c r="AC9" s="14">
        <v>2.9670311495197301E-2</v>
      </c>
      <c r="AD9" s="14">
        <v>6.4479892060091804E-2</v>
      </c>
      <c r="AE9" s="14"/>
      <c r="AF9" s="14">
        <v>6.4209300463879196E-2</v>
      </c>
      <c r="AG9" s="14">
        <v>6.6374018374636898E-2</v>
      </c>
      <c r="AH9" s="14">
        <v>3.2482017708977698E-2</v>
      </c>
      <c r="AI9" s="14"/>
      <c r="AJ9" s="14">
        <v>5.66436393969416E-2</v>
      </c>
      <c r="AK9" s="14">
        <v>5.3795317168201198E-2</v>
      </c>
      <c r="AL9" s="14">
        <v>7.1730464178192399E-2</v>
      </c>
      <c r="AM9" s="14"/>
      <c r="AN9" s="14">
        <v>5.9623827264101301E-2</v>
      </c>
      <c r="AO9" s="14">
        <v>4.6619588944433098E-2</v>
      </c>
      <c r="AP9" s="14">
        <v>6.2837686317895394E-2</v>
      </c>
      <c r="AQ9" s="14">
        <v>9.2124638867772696E-2</v>
      </c>
      <c r="AR9" s="14">
        <v>6.3907916473398496E-2</v>
      </c>
    </row>
    <row r="10" spans="2:44">
      <c r="B10" s="15" t="s">
        <v>111</v>
      </c>
      <c r="C10" s="14">
        <v>9.0147627743582995E-2</v>
      </c>
      <c r="D10" s="14">
        <v>8.1406621696350906E-2</v>
      </c>
      <c r="E10" s="14">
        <v>9.6269526060068902E-2</v>
      </c>
      <c r="F10" s="14"/>
      <c r="G10" s="14">
        <v>0.10072512416943299</v>
      </c>
      <c r="H10" s="14">
        <v>9.8278081714873802E-2</v>
      </c>
      <c r="I10" s="14">
        <v>7.5744453693310704E-2</v>
      </c>
      <c r="J10" s="14">
        <v>7.5723331043117806E-2</v>
      </c>
      <c r="K10" s="14">
        <v>0.103446002520575</v>
      </c>
      <c r="L10" s="14">
        <v>9.1344536517985603E-2</v>
      </c>
      <c r="M10" s="14"/>
      <c r="N10" s="14">
        <v>9.4386071304968094E-2</v>
      </c>
      <c r="O10" s="14">
        <v>0.10243216548297999</v>
      </c>
      <c r="P10" s="14">
        <v>7.2612043323439596E-2</v>
      </c>
      <c r="Q10" s="14">
        <v>8.7648018087224305E-2</v>
      </c>
      <c r="R10" s="14"/>
      <c r="S10" s="14">
        <v>7.4879687239296E-2</v>
      </c>
      <c r="T10" s="14">
        <v>9.8302375577142498E-2</v>
      </c>
      <c r="U10" s="14">
        <v>0.116379930477459</v>
      </c>
      <c r="V10" s="14">
        <v>6.01617638776418E-2</v>
      </c>
      <c r="W10" s="14">
        <v>9.1746058534133396E-2</v>
      </c>
      <c r="X10" s="14">
        <v>5.71685414980381E-2</v>
      </c>
      <c r="Y10" s="14">
        <v>8.9206504972683301E-2</v>
      </c>
      <c r="Z10" s="14">
        <v>1.9382756886591999E-2</v>
      </c>
      <c r="AA10" s="14">
        <v>0.155398530477524</v>
      </c>
      <c r="AB10" s="14">
        <v>0.103082205099985</v>
      </c>
      <c r="AC10" s="14">
        <v>5.8957933653270199E-2</v>
      </c>
      <c r="AD10" s="14">
        <v>0.11842392352636701</v>
      </c>
      <c r="AE10" s="14"/>
      <c r="AF10" s="14">
        <v>7.1751227891196895E-2</v>
      </c>
      <c r="AG10" s="14">
        <v>0.106985165229402</v>
      </c>
      <c r="AH10" s="14">
        <v>7.86128281162774E-2</v>
      </c>
      <c r="AI10" s="14"/>
      <c r="AJ10" s="14">
        <v>8.5032304067008901E-2</v>
      </c>
      <c r="AK10" s="14">
        <v>0.10441618804448401</v>
      </c>
      <c r="AL10" s="14">
        <v>5.0468650494539698E-2</v>
      </c>
      <c r="AM10" s="14"/>
      <c r="AN10" s="14">
        <v>9.82443176146547E-2</v>
      </c>
      <c r="AO10" s="14">
        <v>9.8422518550300805E-2</v>
      </c>
      <c r="AP10" s="14">
        <v>8.2202785050952507E-2</v>
      </c>
      <c r="AQ10" s="14">
        <v>9.3675290091406405E-2</v>
      </c>
      <c r="AR10" s="14">
        <v>4.70543214407739E-2</v>
      </c>
    </row>
    <row r="11" spans="2:44">
      <c r="B11" s="15" t="s">
        <v>112</v>
      </c>
      <c r="C11" s="14">
        <v>0.152401965907911</v>
      </c>
      <c r="D11" s="14">
        <v>0.150171617976459</v>
      </c>
      <c r="E11" s="14">
        <v>0.15374904524560201</v>
      </c>
      <c r="F11" s="14"/>
      <c r="G11" s="14">
        <v>0.14891612890722</v>
      </c>
      <c r="H11" s="14">
        <v>0.122969492245847</v>
      </c>
      <c r="I11" s="14">
        <v>0.179037393362141</v>
      </c>
      <c r="J11" s="14">
        <v>0.18357972719770299</v>
      </c>
      <c r="K11" s="14">
        <v>0.13574883353849401</v>
      </c>
      <c r="L11" s="14">
        <v>0.14176455406045299</v>
      </c>
      <c r="M11" s="14"/>
      <c r="N11" s="14">
        <v>0.15727546558448799</v>
      </c>
      <c r="O11" s="14">
        <v>0.174265814277201</v>
      </c>
      <c r="P11" s="14">
        <v>0.165911846406433</v>
      </c>
      <c r="Q11" s="14">
        <v>0.117131152459656</v>
      </c>
      <c r="R11" s="14"/>
      <c r="S11" s="14">
        <v>0.16507062651516499</v>
      </c>
      <c r="T11" s="14">
        <v>0.13710769014309099</v>
      </c>
      <c r="U11" s="14">
        <v>0.15049736042161099</v>
      </c>
      <c r="V11" s="14">
        <v>0.18720828296967601</v>
      </c>
      <c r="W11" s="14">
        <v>0.22827475284305601</v>
      </c>
      <c r="X11" s="14">
        <v>0.109601468996586</v>
      </c>
      <c r="Y11" s="14">
        <v>0.121233049658968</v>
      </c>
      <c r="Z11" s="14">
        <v>0.15478538842628201</v>
      </c>
      <c r="AA11" s="14">
        <v>0.15562154326213101</v>
      </c>
      <c r="AB11" s="14">
        <v>0.14513464681530699</v>
      </c>
      <c r="AC11" s="14">
        <v>0.18928091979626399</v>
      </c>
      <c r="AD11" s="14">
        <v>2.55297216323584E-2</v>
      </c>
      <c r="AE11" s="14"/>
      <c r="AF11" s="14">
        <v>0.167131737766887</v>
      </c>
      <c r="AG11" s="14">
        <v>0.15656916266179899</v>
      </c>
      <c r="AH11" s="14">
        <v>8.5798644101201693E-2</v>
      </c>
      <c r="AI11" s="14"/>
      <c r="AJ11" s="14">
        <v>0.15478667413875599</v>
      </c>
      <c r="AK11" s="14">
        <v>0.15116832856074</v>
      </c>
      <c r="AL11" s="14">
        <v>0.157434156594213</v>
      </c>
      <c r="AM11" s="14"/>
      <c r="AN11" s="14">
        <v>0.14107981790687299</v>
      </c>
      <c r="AO11" s="14">
        <v>0.194759200559774</v>
      </c>
      <c r="AP11" s="14">
        <v>0.12079766534233401</v>
      </c>
      <c r="AQ11" s="14">
        <v>0.18751631737003699</v>
      </c>
      <c r="AR11" s="14">
        <v>0.178012328051673</v>
      </c>
    </row>
    <row r="12" spans="2:44">
      <c r="B12" s="15" t="s">
        <v>340</v>
      </c>
      <c r="C12" s="14">
        <v>0.27400141466762001</v>
      </c>
      <c r="D12" s="14">
        <v>0.23927977275982401</v>
      </c>
      <c r="E12" s="14">
        <v>0.30956916525793399</v>
      </c>
      <c r="F12" s="14"/>
      <c r="G12" s="14">
        <v>0.237664146012355</v>
      </c>
      <c r="H12" s="14">
        <v>0.250117992351715</v>
      </c>
      <c r="I12" s="14">
        <v>0.26345479735553801</v>
      </c>
      <c r="J12" s="14">
        <v>0.28822296678510001</v>
      </c>
      <c r="K12" s="14">
        <v>0.35875995068926197</v>
      </c>
      <c r="L12" s="14">
        <v>0.26493417797316998</v>
      </c>
      <c r="M12" s="14"/>
      <c r="N12" s="14">
        <v>0.24553467032481599</v>
      </c>
      <c r="O12" s="14">
        <v>0.243581391816796</v>
      </c>
      <c r="P12" s="14">
        <v>0.28876129106985199</v>
      </c>
      <c r="Q12" s="14">
        <v>0.32008491622398799</v>
      </c>
      <c r="R12" s="14"/>
      <c r="S12" s="14">
        <v>0.245223407051231</v>
      </c>
      <c r="T12" s="14">
        <v>0.26994041905868199</v>
      </c>
      <c r="U12" s="14">
        <v>0.28198444474458001</v>
      </c>
      <c r="V12" s="14">
        <v>0.27951282502295099</v>
      </c>
      <c r="W12" s="14">
        <v>0.277165304929407</v>
      </c>
      <c r="X12" s="14">
        <v>0.29979252486346097</v>
      </c>
      <c r="Y12" s="14">
        <v>0.30694939557927597</v>
      </c>
      <c r="Z12" s="14">
        <v>0.28236105075826601</v>
      </c>
      <c r="AA12" s="14">
        <v>0.25204095552890898</v>
      </c>
      <c r="AB12" s="14">
        <v>0.22145471666701699</v>
      </c>
      <c r="AC12" s="14">
        <v>0.33349819645978801</v>
      </c>
      <c r="AD12" s="14">
        <v>0.33331823372528202</v>
      </c>
      <c r="AE12" s="14"/>
      <c r="AF12" s="14">
        <v>0.26379740017527498</v>
      </c>
      <c r="AG12" s="14">
        <v>0.248744177013901</v>
      </c>
      <c r="AH12" s="14">
        <v>0.37806500511587599</v>
      </c>
      <c r="AI12" s="14"/>
      <c r="AJ12" s="14">
        <v>0.25988090419642601</v>
      </c>
      <c r="AK12" s="14">
        <v>0.23252715120947101</v>
      </c>
      <c r="AL12" s="14">
        <v>0.29868975576530599</v>
      </c>
      <c r="AM12" s="14"/>
      <c r="AN12" s="14">
        <v>0.28403662624096498</v>
      </c>
      <c r="AO12" s="14">
        <v>0.29055621577824903</v>
      </c>
      <c r="AP12" s="14">
        <v>0.26250027109930202</v>
      </c>
      <c r="AQ12" s="14">
        <v>0.27886515170618797</v>
      </c>
      <c r="AR12" s="14">
        <v>0.21814542251996299</v>
      </c>
    </row>
    <row r="13" spans="2:44">
      <c r="B13" s="15" t="s">
        <v>341</v>
      </c>
      <c r="C13" s="14">
        <v>0.21721255720074001</v>
      </c>
      <c r="D13" s="14">
        <v>0.24029491539580999</v>
      </c>
      <c r="E13" s="14">
        <v>0.195351419476507</v>
      </c>
      <c r="F13" s="14"/>
      <c r="G13" s="14">
        <v>0.24589527556629501</v>
      </c>
      <c r="H13" s="14">
        <v>0.21785265584171901</v>
      </c>
      <c r="I13" s="14">
        <v>0.22745349981434601</v>
      </c>
      <c r="J13" s="14">
        <v>0.196754371364839</v>
      </c>
      <c r="K13" s="14">
        <v>0.175638063291813</v>
      </c>
      <c r="L13" s="14">
        <v>0.22995684350517501</v>
      </c>
      <c r="M13" s="14"/>
      <c r="N13" s="14">
        <v>0.214127711688581</v>
      </c>
      <c r="O13" s="14">
        <v>0.22170851767850799</v>
      </c>
      <c r="P13" s="14">
        <v>0.22622360144761799</v>
      </c>
      <c r="Q13" s="14">
        <v>0.21060310048268199</v>
      </c>
      <c r="R13" s="14"/>
      <c r="S13" s="14">
        <v>0.18846763805238201</v>
      </c>
      <c r="T13" s="14">
        <v>0.258141932720029</v>
      </c>
      <c r="U13" s="14">
        <v>0.23449469531227801</v>
      </c>
      <c r="V13" s="14">
        <v>0.242450960327597</v>
      </c>
      <c r="W13" s="14">
        <v>0.207004118835766</v>
      </c>
      <c r="X13" s="14">
        <v>0.224952119009349</v>
      </c>
      <c r="Y13" s="14">
        <v>0.186405602011635</v>
      </c>
      <c r="Z13" s="14">
        <v>0.163602942076991</v>
      </c>
      <c r="AA13" s="14">
        <v>0.211404101191527</v>
      </c>
      <c r="AB13" s="14">
        <v>0.22411782758044901</v>
      </c>
      <c r="AC13" s="14">
        <v>0.201888050310781</v>
      </c>
      <c r="AD13" s="14">
        <v>0.251106013023144</v>
      </c>
      <c r="AE13" s="14"/>
      <c r="AF13" s="14">
        <v>0.20384755251432801</v>
      </c>
      <c r="AG13" s="14">
        <v>0.22546100916126199</v>
      </c>
      <c r="AH13" s="14">
        <v>0.22532553552190099</v>
      </c>
      <c r="AI13" s="14"/>
      <c r="AJ13" s="14">
        <v>0.19064966646035</v>
      </c>
      <c r="AK13" s="14">
        <v>0.24541501203908</v>
      </c>
      <c r="AL13" s="14">
        <v>0.2073249963903</v>
      </c>
      <c r="AM13" s="14"/>
      <c r="AN13" s="14">
        <v>0.22374452423160199</v>
      </c>
      <c r="AO13" s="14">
        <v>0.16395183531634899</v>
      </c>
      <c r="AP13" s="14">
        <v>0.23738271402903199</v>
      </c>
      <c r="AQ13" s="14">
        <v>0.17835765245830401</v>
      </c>
      <c r="AR13" s="14">
        <v>0.252482655143976</v>
      </c>
    </row>
    <row r="14" spans="2:44">
      <c r="B14" s="15" t="s">
        <v>342</v>
      </c>
      <c r="C14" s="14">
        <v>0.119860418446418</v>
      </c>
      <c r="D14" s="14">
        <v>0.13132073324069499</v>
      </c>
      <c r="E14" s="14">
        <v>0.109060099218247</v>
      </c>
      <c r="F14" s="14"/>
      <c r="G14" s="14">
        <v>0.126131386115029</v>
      </c>
      <c r="H14" s="14">
        <v>0.16755622008115501</v>
      </c>
      <c r="I14" s="14">
        <v>0.112199906319509</v>
      </c>
      <c r="J14" s="14">
        <v>0.115525738001793</v>
      </c>
      <c r="K14" s="14">
        <v>9.1646483618442506E-2</v>
      </c>
      <c r="L14" s="14">
        <v>0.10309455958496</v>
      </c>
      <c r="M14" s="14"/>
      <c r="N14" s="14">
        <v>0.140166153928653</v>
      </c>
      <c r="O14" s="14">
        <v>0.114748284955452</v>
      </c>
      <c r="P14" s="14">
        <v>0.118367780783315</v>
      </c>
      <c r="Q14" s="14">
        <v>0.10064112340898999</v>
      </c>
      <c r="R14" s="14"/>
      <c r="S14" s="14">
        <v>0.13941526593825099</v>
      </c>
      <c r="T14" s="14">
        <v>0.10701485815374601</v>
      </c>
      <c r="U14" s="14">
        <v>9.3831819331883795E-2</v>
      </c>
      <c r="V14" s="14">
        <v>0.123534863383142</v>
      </c>
      <c r="W14" s="14">
        <v>8.7474106416715394E-2</v>
      </c>
      <c r="X14" s="14">
        <v>0.14384628325809301</v>
      </c>
      <c r="Y14" s="14">
        <v>0.15319822762811999</v>
      </c>
      <c r="Z14" s="14">
        <v>0.17197378323040399</v>
      </c>
      <c r="AA14" s="14">
        <v>7.6371941195571405E-2</v>
      </c>
      <c r="AB14" s="14">
        <v>0.131812485728419</v>
      </c>
      <c r="AC14" s="14">
        <v>7.6413898182368198E-2</v>
      </c>
      <c r="AD14" s="14">
        <v>0.18262383680321001</v>
      </c>
      <c r="AE14" s="14"/>
      <c r="AF14" s="14">
        <v>0.13122247323706501</v>
      </c>
      <c r="AG14" s="14">
        <v>0.103986014132319</v>
      </c>
      <c r="AH14" s="14">
        <v>0.14025003940921801</v>
      </c>
      <c r="AI14" s="14"/>
      <c r="AJ14" s="14">
        <v>0.162709569352085</v>
      </c>
      <c r="AK14" s="14">
        <v>0.116074463420831</v>
      </c>
      <c r="AL14" s="14">
        <v>8.4705681611260603E-2</v>
      </c>
      <c r="AM14" s="14"/>
      <c r="AN14" s="14">
        <v>9.3161964124770097E-2</v>
      </c>
      <c r="AO14" s="14">
        <v>0.136974204234632</v>
      </c>
      <c r="AP14" s="14">
        <v>0.137252682839096</v>
      </c>
      <c r="AQ14" s="14">
        <v>0.114151069249949</v>
      </c>
      <c r="AR14" s="14">
        <v>3.3945275716583297E-2</v>
      </c>
    </row>
    <row r="15" spans="2:44">
      <c r="B15" s="15" t="s">
        <v>343</v>
      </c>
      <c r="C15" s="23">
        <v>8.6540540721019105E-2</v>
      </c>
      <c r="D15" s="23">
        <v>8.7306830720317294E-2</v>
      </c>
      <c r="E15" s="23">
        <v>8.61691061238294E-2</v>
      </c>
      <c r="F15" s="23"/>
      <c r="G15" s="23">
        <v>8.1731281394429603E-2</v>
      </c>
      <c r="H15" s="23">
        <v>9.10096403288147E-2</v>
      </c>
      <c r="I15" s="23">
        <v>9.8412568850386295E-2</v>
      </c>
      <c r="J15" s="23">
        <v>7.0173073526037202E-2</v>
      </c>
      <c r="K15" s="23">
        <v>9.2298380021712895E-2</v>
      </c>
      <c r="L15" s="23">
        <v>8.6679917275115495E-2</v>
      </c>
      <c r="M15" s="23"/>
      <c r="N15" s="23">
        <v>8.0518308794204893E-2</v>
      </c>
      <c r="O15" s="23">
        <v>8.21822287576673E-2</v>
      </c>
      <c r="P15" s="23">
        <v>9.8167005087788001E-2</v>
      </c>
      <c r="Q15" s="23">
        <v>8.9603537870020303E-2</v>
      </c>
      <c r="R15" s="23"/>
      <c r="S15" s="23">
        <v>0.10576957900834801</v>
      </c>
      <c r="T15" s="23">
        <v>8.4425481485763704E-2</v>
      </c>
      <c r="U15" s="23">
        <v>5.91921467744091E-2</v>
      </c>
      <c r="V15" s="23">
        <v>6.5075817428563498E-2</v>
      </c>
      <c r="W15" s="23">
        <v>5.8713347072516998E-2</v>
      </c>
      <c r="X15" s="23">
        <v>8.5758979511324607E-2</v>
      </c>
      <c r="Y15" s="23">
        <v>9.7120203134760205E-2</v>
      </c>
      <c r="Z15" s="23">
        <v>0.111541964481175</v>
      </c>
      <c r="AA15" s="23">
        <v>8.8504577433365206E-2</v>
      </c>
      <c r="AB15" s="23">
        <v>0.113670460817893</v>
      </c>
      <c r="AC15" s="23">
        <v>0.110290690102332</v>
      </c>
      <c r="AD15" s="23">
        <v>2.4518379229547499E-2</v>
      </c>
      <c r="AE15" s="23"/>
      <c r="AF15" s="23">
        <v>9.8040307951368602E-2</v>
      </c>
      <c r="AG15" s="23">
        <v>9.18804534266809E-2</v>
      </c>
      <c r="AH15" s="23">
        <v>5.9465930026548701E-2</v>
      </c>
      <c r="AI15" s="23"/>
      <c r="AJ15" s="23">
        <v>9.0297242388432203E-2</v>
      </c>
      <c r="AK15" s="23">
        <v>9.6603539557192503E-2</v>
      </c>
      <c r="AL15" s="23">
        <v>0.12964629496618901</v>
      </c>
      <c r="AM15" s="23"/>
      <c r="AN15" s="23">
        <v>0.100108922617034</v>
      </c>
      <c r="AO15" s="23">
        <v>6.8716436616262394E-2</v>
      </c>
      <c r="AP15" s="23">
        <v>9.7026195321388703E-2</v>
      </c>
      <c r="AQ15" s="23">
        <v>5.5309880256342002E-2</v>
      </c>
      <c r="AR15" s="23">
        <v>0.20645208065363299</v>
      </c>
    </row>
    <row r="16" spans="2:44">
      <c r="B16" s="16" t="s">
        <v>46</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509</v>
      </c>
      <c r="D7" s="10">
        <v>252</v>
      </c>
      <c r="E7" s="10">
        <v>256</v>
      </c>
      <c r="F7" s="10"/>
      <c r="G7" s="10">
        <v>72</v>
      </c>
      <c r="H7" s="10">
        <v>89</v>
      </c>
      <c r="I7" s="10">
        <v>80</v>
      </c>
      <c r="J7" s="10">
        <v>84</v>
      </c>
      <c r="K7" s="10">
        <v>74</v>
      </c>
      <c r="L7" s="10">
        <v>110</v>
      </c>
      <c r="M7" s="10"/>
      <c r="N7" s="10">
        <v>138</v>
      </c>
      <c r="O7" s="10">
        <v>134</v>
      </c>
      <c r="P7" s="10">
        <v>106</v>
      </c>
      <c r="Q7" s="10">
        <v>130</v>
      </c>
      <c r="R7" s="10"/>
      <c r="S7" s="10">
        <v>69</v>
      </c>
      <c r="T7" s="10">
        <v>60</v>
      </c>
      <c r="U7" s="10">
        <v>42</v>
      </c>
      <c r="V7" s="10">
        <v>40</v>
      </c>
      <c r="W7" s="10">
        <v>53</v>
      </c>
      <c r="X7" s="10">
        <v>48</v>
      </c>
      <c r="Y7" s="10">
        <v>48</v>
      </c>
      <c r="Z7" s="10">
        <v>22</v>
      </c>
      <c r="AA7" s="10">
        <v>53</v>
      </c>
      <c r="AB7" s="10">
        <v>37</v>
      </c>
      <c r="AC7" s="10">
        <v>27</v>
      </c>
      <c r="AD7" s="10">
        <v>10</v>
      </c>
      <c r="AE7" s="10"/>
      <c r="AF7" s="10">
        <v>192</v>
      </c>
      <c r="AG7" s="10">
        <v>194</v>
      </c>
      <c r="AH7" s="10">
        <v>75</v>
      </c>
      <c r="AI7" s="10"/>
      <c r="AJ7" s="10">
        <v>126</v>
      </c>
      <c r="AK7" s="10">
        <v>191</v>
      </c>
      <c r="AL7" s="10">
        <v>32</v>
      </c>
      <c r="AM7" s="10"/>
      <c r="AN7" s="10">
        <v>131</v>
      </c>
      <c r="AO7" s="10">
        <v>117</v>
      </c>
      <c r="AP7" s="10">
        <v>106</v>
      </c>
      <c r="AQ7" s="10">
        <v>56</v>
      </c>
      <c r="AR7" s="10">
        <v>10</v>
      </c>
    </row>
    <row r="8" spans="2:44" ht="30" customHeight="1">
      <c r="B8" s="11" t="s">
        <v>96</v>
      </c>
      <c r="C8" s="11">
        <v>509</v>
      </c>
      <c r="D8" s="11">
        <v>262</v>
      </c>
      <c r="E8" s="11">
        <v>246</v>
      </c>
      <c r="F8" s="11"/>
      <c r="G8" s="11">
        <v>80</v>
      </c>
      <c r="H8" s="11">
        <v>93</v>
      </c>
      <c r="I8" s="11">
        <v>89</v>
      </c>
      <c r="J8" s="11">
        <v>84</v>
      </c>
      <c r="K8" s="11">
        <v>63</v>
      </c>
      <c r="L8" s="11">
        <v>101</v>
      </c>
      <c r="M8" s="11"/>
      <c r="N8" s="11">
        <v>147</v>
      </c>
      <c r="O8" s="11">
        <v>129</v>
      </c>
      <c r="P8" s="11">
        <v>108</v>
      </c>
      <c r="Q8" s="11">
        <v>124</v>
      </c>
      <c r="R8" s="11"/>
      <c r="S8" s="11">
        <v>81</v>
      </c>
      <c r="T8" s="11">
        <v>57</v>
      </c>
      <c r="U8" s="11">
        <v>40</v>
      </c>
      <c r="V8" s="11">
        <v>44</v>
      </c>
      <c r="W8" s="11">
        <v>47</v>
      </c>
      <c r="X8" s="11">
        <v>48</v>
      </c>
      <c r="Y8" s="11">
        <v>44</v>
      </c>
      <c r="Z8" s="11">
        <v>20</v>
      </c>
      <c r="AA8" s="11">
        <v>51</v>
      </c>
      <c r="AB8" s="11">
        <v>38</v>
      </c>
      <c r="AC8" s="11">
        <v>27</v>
      </c>
      <c r="AD8" s="11">
        <v>11</v>
      </c>
      <c r="AE8" s="11"/>
      <c r="AF8" s="11">
        <v>186</v>
      </c>
      <c r="AG8" s="11">
        <v>193</v>
      </c>
      <c r="AH8" s="11">
        <v>79</v>
      </c>
      <c r="AI8" s="11"/>
      <c r="AJ8" s="11">
        <v>126</v>
      </c>
      <c r="AK8" s="11">
        <v>191</v>
      </c>
      <c r="AL8" s="11">
        <v>33</v>
      </c>
      <c r="AM8" s="11"/>
      <c r="AN8" s="11">
        <v>124</v>
      </c>
      <c r="AO8" s="11">
        <v>117</v>
      </c>
      <c r="AP8" s="11">
        <v>109</v>
      </c>
      <c r="AQ8" s="11">
        <v>58</v>
      </c>
      <c r="AR8" s="11">
        <v>10</v>
      </c>
    </row>
    <row r="9" spans="2:44" ht="116.1">
      <c r="B9" s="15" t="s">
        <v>360</v>
      </c>
      <c r="C9" s="14">
        <v>0.24130005869211699</v>
      </c>
      <c r="D9" s="14">
        <v>0.239224232414875</v>
      </c>
      <c r="E9" s="14">
        <v>0.24442961246710701</v>
      </c>
      <c r="F9" s="14"/>
      <c r="G9" s="14">
        <v>0.31785787727305598</v>
      </c>
      <c r="H9" s="14">
        <v>0.28024667145582899</v>
      </c>
      <c r="I9" s="14">
        <v>0.20877753345862801</v>
      </c>
      <c r="J9" s="14">
        <v>0.29287164009948202</v>
      </c>
      <c r="K9" s="14">
        <v>0.18249084930777201</v>
      </c>
      <c r="L9" s="14">
        <v>0.16702160459292201</v>
      </c>
      <c r="M9" s="14"/>
      <c r="N9" s="14">
        <v>0.240618850598005</v>
      </c>
      <c r="O9" s="14">
        <v>0.24257012578321699</v>
      </c>
      <c r="P9" s="14">
        <v>0.259666296183373</v>
      </c>
      <c r="Q9" s="14">
        <v>0.22633932629845899</v>
      </c>
      <c r="R9" s="14"/>
      <c r="S9" s="14">
        <v>0.19294820860171699</v>
      </c>
      <c r="T9" s="14">
        <v>0.25058223163920701</v>
      </c>
      <c r="U9" s="14">
        <v>0.27938631416079601</v>
      </c>
      <c r="V9" s="14">
        <v>0.147804131065609</v>
      </c>
      <c r="W9" s="14">
        <v>0.210919732924708</v>
      </c>
      <c r="X9" s="14">
        <v>0.31032483921588</v>
      </c>
      <c r="Y9" s="14">
        <v>0.37898361542189601</v>
      </c>
      <c r="Z9" s="14">
        <v>0.21697191908550501</v>
      </c>
      <c r="AA9" s="14">
        <v>0.208894212678087</v>
      </c>
      <c r="AB9" s="14">
        <v>0.19082646172432799</v>
      </c>
      <c r="AC9" s="14">
        <v>0.28247074871937</v>
      </c>
      <c r="AD9" s="14">
        <v>0.31750570694054903</v>
      </c>
      <c r="AE9" s="14"/>
      <c r="AF9" s="14">
        <v>0.30528702867403601</v>
      </c>
      <c r="AG9" s="14">
        <v>0.20072165215039001</v>
      </c>
      <c r="AH9" s="14">
        <v>0.216404617483381</v>
      </c>
      <c r="AI9" s="14"/>
      <c r="AJ9" s="14">
        <v>0.19940608058532699</v>
      </c>
      <c r="AK9" s="14">
        <v>0.28246254688315697</v>
      </c>
      <c r="AL9" s="14">
        <v>0.11014201145505501</v>
      </c>
      <c r="AM9" s="14"/>
      <c r="AN9" s="14">
        <v>0.21490624300497299</v>
      </c>
      <c r="AO9" s="14">
        <v>0.29824302578293199</v>
      </c>
      <c r="AP9" s="14">
        <v>0.24341780089213599</v>
      </c>
      <c r="AQ9" s="14">
        <v>0.18000276611400601</v>
      </c>
      <c r="AR9" s="14">
        <v>0.21927362649910001</v>
      </c>
    </row>
    <row r="10" spans="2:44" ht="57.95">
      <c r="B10" s="15" t="s">
        <v>361</v>
      </c>
      <c r="C10" s="14">
        <v>0.65561520802612905</v>
      </c>
      <c r="D10" s="14">
        <v>0.68479692049786001</v>
      </c>
      <c r="E10" s="14">
        <v>0.62319435811688195</v>
      </c>
      <c r="F10" s="14"/>
      <c r="G10" s="14">
        <v>0.57044336890158498</v>
      </c>
      <c r="H10" s="14">
        <v>0.63569565949356499</v>
      </c>
      <c r="I10" s="14">
        <v>0.63306751023656904</v>
      </c>
      <c r="J10" s="14">
        <v>0.58180963867805502</v>
      </c>
      <c r="K10" s="14">
        <v>0.69790748080838405</v>
      </c>
      <c r="L10" s="14">
        <v>0.79680283349690595</v>
      </c>
      <c r="M10" s="14"/>
      <c r="N10" s="14">
        <v>0.681893053503005</v>
      </c>
      <c r="O10" s="14">
        <v>0.63262919212296198</v>
      </c>
      <c r="P10" s="14">
        <v>0.64345134189020903</v>
      </c>
      <c r="Q10" s="14">
        <v>0.656833045554159</v>
      </c>
      <c r="R10" s="14"/>
      <c r="S10" s="14">
        <v>0.68946780891206505</v>
      </c>
      <c r="T10" s="14">
        <v>0.67090117970516105</v>
      </c>
      <c r="U10" s="14">
        <v>0.595830671510029</v>
      </c>
      <c r="V10" s="14">
        <v>0.70627506822497599</v>
      </c>
      <c r="W10" s="14">
        <v>0.69700485833482695</v>
      </c>
      <c r="X10" s="14">
        <v>0.56929299312418402</v>
      </c>
      <c r="Y10" s="14">
        <v>0.54136535622806403</v>
      </c>
      <c r="Z10" s="14">
        <v>0.65688114918077101</v>
      </c>
      <c r="AA10" s="14">
        <v>0.68749576160373804</v>
      </c>
      <c r="AB10" s="14">
        <v>0.75831012761583405</v>
      </c>
      <c r="AC10" s="14">
        <v>0.58340780631434297</v>
      </c>
      <c r="AD10" s="14">
        <v>0.68249429305945097</v>
      </c>
      <c r="AE10" s="14"/>
      <c r="AF10" s="14">
        <v>0.62996343784977304</v>
      </c>
      <c r="AG10" s="14">
        <v>0.71329743626750497</v>
      </c>
      <c r="AH10" s="14">
        <v>0.60396119502418399</v>
      </c>
      <c r="AI10" s="14"/>
      <c r="AJ10" s="14">
        <v>0.71670176473842895</v>
      </c>
      <c r="AK10" s="14">
        <v>0.62620476463895902</v>
      </c>
      <c r="AL10" s="14">
        <v>0.81473964359509599</v>
      </c>
      <c r="AM10" s="14"/>
      <c r="AN10" s="14">
        <v>0.65173304351986805</v>
      </c>
      <c r="AO10" s="14">
        <v>0.60015412635814702</v>
      </c>
      <c r="AP10" s="14">
        <v>0.69234434162786396</v>
      </c>
      <c r="AQ10" s="14">
        <v>0.71995406648377402</v>
      </c>
      <c r="AR10" s="14">
        <v>0.690784649883179</v>
      </c>
    </row>
    <row r="11" spans="2:44">
      <c r="B11" s="15" t="s">
        <v>203</v>
      </c>
      <c r="C11" s="23">
        <v>0.10308473328175401</v>
      </c>
      <c r="D11" s="23">
        <v>7.5978847087265197E-2</v>
      </c>
      <c r="E11" s="23">
        <v>0.13237602941601101</v>
      </c>
      <c r="F11" s="23"/>
      <c r="G11" s="23">
        <v>0.111698753825359</v>
      </c>
      <c r="H11" s="23">
        <v>8.4057669050605896E-2</v>
      </c>
      <c r="I11" s="23">
        <v>0.158154956304803</v>
      </c>
      <c r="J11" s="23">
        <v>0.12531872122246299</v>
      </c>
      <c r="K11" s="23">
        <v>0.11960166988384401</v>
      </c>
      <c r="L11" s="23">
        <v>3.6175561910172398E-2</v>
      </c>
      <c r="M11" s="23"/>
      <c r="N11" s="23">
        <v>7.7488095898990403E-2</v>
      </c>
      <c r="O11" s="23">
        <v>0.124800682093821</v>
      </c>
      <c r="P11" s="23">
        <v>9.6882361926417901E-2</v>
      </c>
      <c r="Q11" s="23">
        <v>0.116827628147382</v>
      </c>
      <c r="R11" s="23"/>
      <c r="S11" s="23">
        <v>0.117583982486218</v>
      </c>
      <c r="T11" s="23">
        <v>7.8516588655632005E-2</v>
      </c>
      <c r="U11" s="23">
        <v>0.124783014329176</v>
      </c>
      <c r="V11" s="23">
        <v>0.14592080070941499</v>
      </c>
      <c r="W11" s="23">
        <v>9.2075408740464604E-2</v>
      </c>
      <c r="X11" s="23">
        <v>0.12038216765993601</v>
      </c>
      <c r="Y11" s="23">
        <v>7.9651028350039996E-2</v>
      </c>
      <c r="Z11" s="23">
        <v>0.12614693173372499</v>
      </c>
      <c r="AA11" s="23">
        <v>0.103610025718175</v>
      </c>
      <c r="AB11" s="23">
        <v>5.0863410659838099E-2</v>
      </c>
      <c r="AC11" s="23">
        <v>0.134121444966287</v>
      </c>
      <c r="AD11" s="23">
        <v>0</v>
      </c>
      <c r="AE11" s="23"/>
      <c r="AF11" s="23">
        <v>6.4749533476190405E-2</v>
      </c>
      <c r="AG11" s="23">
        <v>8.5980911582104996E-2</v>
      </c>
      <c r="AH11" s="23">
        <v>0.17963418749243501</v>
      </c>
      <c r="AI11" s="23"/>
      <c r="AJ11" s="23">
        <v>8.3892154676244196E-2</v>
      </c>
      <c r="AK11" s="23">
        <v>9.13326884778837E-2</v>
      </c>
      <c r="AL11" s="23">
        <v>7.5118344949849494E-2</v>
      </c>
      <c r="AM11" s="23"/>
      <c r="AN11" s="23">
        <v>0.13336071347515899</v>
      </c>
      <c r="AO11" s="23">
        <v>0.101602847858921</v>
      </c>
      <c r="AP11" s="23">
        <v>6.4237857479999994E-2</v>
      </c>
      <c r="AQ11" s="23">
        <v>0.10004316740222</v>
      </c>
      <c r="AR11" s="23">
        <v>8.9941723617720695E-2</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510</v>
      </c>
      <c r="D7" s="10">
        <v>247</v>
      </c>
      <c r="E7" s="10">
        <v>263</v>
      </c>
      <c r="F7" s="10"/>
      <c r="G7" s="10">
        <v>66</v>
      </c>
      <c r="H7" s="10">
        <v>72</v>
      </c>
      <c r="I7" s="10">
        <v>92</v>
      </c>
      <c r="J7" s="10">
        <v>95</v>
      </c>
      <c r="K7" s="10">
        <v>74</v>
      </c>
      <c r="L7" s="10">
        <v>111</v>
      </c>
      <c r="M7" s="10"/>
      <c r="N7" s="10">
        <v>149</v>
      </c>
      <c r="O7" s="10">
        <v>127</v>
      </c>
      <c r="P7" s="10">
        <v>100</v>
      </c>
      <c r="Q7" s="10">
        <v>130</v>
      </c>
      <c r="R7" s="10"/>
      <c r="S7" s="10">
        <v>72</v>
      </c>
      <c r="T7" s="10">
        <v>63</v>
      </c>
      <c r="U7" s="10">
        <v>48</v>
      </c>
      <c r="V7" s="10">
        <v>37</v>
      </c>
      <c r="W7" s="10">
        <v>46</v>
      </c>
      <c r="X7" s="10">
        <v>50</v>
      </c>
      <c r="Y7" s="10">
        <v>44</v>
      </c>
      <c r="Z7" s="10">
        <v>19</v>
      </c>
      <c r="AA7" s="10">
        <v>55</v>
      </c>
      <c r="AB7" s="10">
        <v>43</v>
      </c>
      <c r="AC7" s="10">
        <v>20</v>
      </c>
      <c r="AD7" s="10">
        <v>13</v>
      </c>
      <c r="AE7" s="10"/>
      <c r="AF7" s="10">
        <v>199</v>
      </c>
      <c r="AG7" s="10">
        <v>200</v>
      </c>
      <c r="AH7" s="10">
        <v>64</v>
      </c>
      <c r="AI7" s="10"/>
      <c r="AJ7" s="10">
        <v>120</v>
      </c>
      <c r="AK7" s="10">
        <v>197</v>
      </c>
      <c r="AL7" s="10">
        <v>32</v>
      </c>
      <c r="AM7" s="10"/>
      <c r="AN7" s="10">
        <v>123</v>
      </c>
      <c r="AO7" s="10">
        <v>120</v>
      </c>
      <c r="AP7" s="10">
        <v>119</v>
      </c>
      <c r="AQ7" s="10">
        <v>66</v>
      </c>
      <c r="AR7" s="10">
        <v>12</v>
      </c>
    </row>
    <row r="8" spans="2:44" ht="30" customHeight="1">
      <c r="B8" s="11" t="s">
        <v>96</v>
      </c>
      <c r="C8" s="11">
        <v>512</v>
      </c>
      <c r="D8" s="11">
        <v>259</v>
      </c>
      <c r="E8" s="11">
        <v>253</v>
      </c>
      <c r="F8" s="11"/>
      <c r="G8" s="11">
        <v>73</v>
      </c>
      <c r="H8" s="11">
        <v>77</v>
      </c>
      <c r="I8" s="11">
        <v>102</v>
      </c>
      <c r="J8" s="11">
        <v>95</v>
      </c>
      <c r="K8" s="11">
        <v>62</v>
      </c>
      <c r="L8" s="11">
        <v>103</v>
      </c>
      <c r="M8" s="11"/>
      <c r="N8" s="11">
        <v>156</v>
      </c>
      <c r="O8" s="11">
        <v>124</v>
      </c>
      <c r="P8" s="11">
        <v>104</v>
      </c>
      <c r="Q8" s="11">
        <v>123</v>
      </c>
      <c r="R8" s="11"/>
      <c r="S8" s="11">
        <v>83</v>
      </c>
      <c r="T8" s="11">
        <v>62</v>
      </c>
      <c r="U8" s="11">
        <v>47</v>
      </c>
      <c r="V8" s="11">
        <v>40</v>
      </c>
      <c r="W8" s="11">
        <v>40</v>
      </c>
      <c r="X8" s="11">
        <v>51</v>
      </c>
      <c r="Y8" s="11">
        <v>42</v>
      </c>
      <c r="Z8" s="11">
        <v>17</v>
      </c>
      <c r="AA8" s="11">
        <v>53</v>
      </c>
      <c r="AB8" s="11">
        <v>44</v>
      </c>
      <c r="AC8" s="11">
        <v>19</v>
      </c>
      <c r="AD8" s="11">
        <v>14</v>
      </c>
      <c r="AE8" s="11"/>
      <c r="AF8" s="11">
        <v>190</v>
      </c>
      <c r="AG8" s="11">
        <v>206</v>
      </c>
      <c r="AH8" s="11">
        <v>65</v>
      </c>
      <c r="AI8" s="11"/>
      <c r="AJ8" s="11">
        <v>117</v>
      </c>
      <c r="AK8" s="11">
        <v>200</v>
      </c>
      <c r="AL8" s="11">
        <v>35</v>
      </c>
      <c r="AM8" s="11"/>
      <c r="AN8" s="11">
        <v>116</v>
      </c>
      <c r="AO8" s="11">
        <v>119</v>
      </c>
      <c r="AP8" s="11">
        <v>126</v>
      </c>
      <c r="AQ8" s="11">
        <v>68</v>
      </c>
      <c r="AR8" s="11">
        <v>12</v>
      </c>
    </row>
    <row r="9" spans="2:44" ht="116.1">
      <c r="B9" s="15" t="s">
        <v>360</v>
      </c>
      <c r="C9" s="14">
        <v>0.30415159184329199</v>
      </c>
      <c r="D9" s="14">
        <v>0.30888060776308401</v>
      </c>
      <c r="E9" s="14">
        <v>0.29931456316136501</v>
      </c>
      <c r="F9" s="14"/>
      <c r="G9" s="14">
        <v>0.38847746918398202</v>
      </c>
      <c r="H9" s="14">
        <v>0.32464477312665102</v>
      </c>
      <c r="I9" s="14">
        <v>0.25782480624169002</v>
      </c>
      <c r="J9" s="14">
        <v>0.39800918531825902</v>
      </c>
      <c r="K9" s="14">
        <v>0.26944968210974901</v>
      </c>
      <c r="L9" s="14">
        <v>0.20934015362156599</v>
      </c>
      <c r="M9" s="14"/>
      <c r="N9" s="14">
        <v>0.24134372927834</v>
      </c>
      <c r="O9" s="14">
        <v>0.32618935173456798</v>
      </c>
      <c r="P9" s="14">
        <v>0.32191223958543602</v>
      </c>
      <c r="Q9" s="14">
        <v>0.35732124374485402</v>
      </c>
      <c r="R9" s="14"/>
      <c r="S9" s="14">
        <v>0.381151124454853</v>
      </c>
      <c r="T9" s="14">
        <v>0.28584274051146602</v>
      </c>
      <c r="U9" s="14">
        <v>0.33344254686885699</v>
      </c>
      <c r="V9" s="14">
        <v>0.12381697264348</v>
      </c>
      <c r="W9" s="14">
        <v>0.256003307519651</v>
      </c>
      <c r="X9" s="14">
        <v>0.33892011323784499</v>
      </c>
      <c r="Y9" s="14">
        <v>0.35963300677418603</v>
      </c>
      <c r="Z9" s="14">
        <v>0.30868949928790601</v>
      </c>
      <c r="AA9" s="14">
        <v>0.33979339038127698</v>
      </c>
      <c r="AB9" s="14">
        <v>0.25438148990445802</v>
      </c>
      <c r="AC9" s="14">
        <v>0.28539929828288002</v>
      </c>
      <c r="AD9" s="14">
        <v>0.243539126883697</v>
      </c>
      <c r="AE9" s="14"/>
      <c r="AF9" s="14">
        <v>0.34989934608599099</v>
      </c>
      <c r="AG9" s="14">
        <v>0.253281345195568</v>
      </c>
      <c r="AH9" s="14">
        <v>0.30734040396374601</v>
      </c>
      <c r="AI9" s="14"/>
      <c r="AJ9" s="14">
        <v>0.22874488050123801</v>
      </c>
      <c r="AK9" s="14">
        <v>0.31661620610743502</v>
      </c>
      <c r="AL9" s="14">
        <v>0.25344356392544098</v>
      </c>
      <c r="AM9" s="14"/>
      <c r="AN9" s="14">
        <v>0.32785313956726397</v>
      </c>
      <c r="AO9" s="14">
        <v>0.27236805666714398</v>
      </c>
      <c r="AP9" s="14">
        <v>0.31541485208023001</v>
      </c>
      <c r="AQ9" s="14">
        <v>0.26339959456180401</v>
      </c>
      <c r="AR9" s="14">
        <v>0.23103730176818099</v>
      </c>
    </row>
    <row r="10" spans="2:44" ht="72.599999999999994">
      <c r="B10" s="15" t="s">
        <v>362</v>
      </c>
      <c r="C10" s="14">
        <v>0.60892898208509505</v>
      </c>
      <c r="D10" s="14">
        <v>0.62902185339324101</v>
      </c>
      <c r="E10" s="14">
        <v>0.588377180934882</v>
      </c>
      <c r="F10" s="14"/>
      <c r="G10" s="14">
        <v>0.51055025903803597</v>
      </c>
      <c r="H10" s="14">
        <v>0.58218916131062004</v>
      </c>
      <c r="I10" s="14">
        <v>0.63407340700842696</v>
      </c>
      <c r="J10" s="14">
        <v>0.54868591371421005</v>
      </c>
      <c r="K10" s="14">
        <v>0.66335098129885794</v>
      </c>
      <c r="L10" s="14">
        <v>0.69645630305175299</v>
      </c>
      <c r="M10" s="14"/>
      <c r="N10" s="14">
        <v>0.66482521379706605</v>
      </c>
      <c r="O10" s="14">
        <v>0.62822871963064897</v>
      </c>
      <c r="P10" s="14">
        <v>0.59946582123047798</v>
      </c>
      <c r="Q10" s="14">
        <v>0.53026992498016201</v>
      </c>
      <c r="R10" s="14"/>
      <c r="S10" s="14">
        <v>0.57965295909754999</v>
      </c>
      <c r="T10" s="14">
        <v>0.688194911582789</v>
      </c>
      <c r="U10" s="14">
        <v>0.50514336887026901</v>
      </c>
      <c r="V10" s="14">
        <v>0.82488435876086996</v>
      </c>
      <c r="W10" s="14">
        <v>0.60726134166038104</v>
      </c>
      <c r="X10" s="14">
        <v>0.56265812689066097</v>
      </c>
      <c r="Y10" s="14">
        <v>0.59009454071396295</v>
      </c>
      <c r="Z10" s="14">
        <v>0.54370978657548097</v>
      </c>
      <c r="AA10" s="14">
        <v>0.59770088160878798</v>
      </c>
      <c r="AB10" s="14">
        <v>0.62929977532372305</v>
      </c>
      <c r="AC10" s="14">
        <v>0.55874500495987101</v>
      </c>
      <c r="AD10" s="14">
        <v>0.51122399692927101</v>
      </c>
      <c r="AE10" s="14"/>
      <c r="AF10" s="14">
        <v>0.55520372842419397</v>
      </c>
      <c r="AG10" s="14">
        <v>0.689495820550455</v>
      </c>
      <c r="AH10" s="14">
        <v>0.64176667731259196</v>
      </c>
      <c r="AI10" s="14"/>
      <c r="AJ10" s="14">
        <v>0.70869729678930005</v>
      </c>
      <c r="AK10" s="14">
        <v>0.61933698763432199</v>
      </c>
      <c r="AL10" s="14">
        <v>0.68034224327474202</v>
      </c>
      <c r="AM10" s="14"/>
      <c r="AN10" s="14">
        <v>0.56907054580336502</v>
      </c>
      <c r="AO10" s="14">
        <v>0.65022608470710697</v>
      </c>
      <c r="AP10" s="14">
        <v>0.63463444176043304</v>
      </c>
      <c r="AQ10" s="14">
        <v>0.63306283466408397</v>
      </c>
      <c r="AR10" s="14">
        <v>0.71172514713840995</v>
      </c>
    </row>
    <row r="11" spans="2:44">
      <c r="B11" s="15" t="s">
        <v>203</v>
      </c>
      <c r="C11" s="23">
        <v>8.6919426071613196E-2</v>
      </c>
      <c r="D11" s="23">
        <v>6.2097538843674999E-2</v>
      </c>
      <c r="E11" s="23">
        <v>0.112308255903753</v>
      </c>
      <c r="F11" s="23"/>
      <c r="G11" s="23">
        <v>0.100972271777982</v>
      </c>
      <c r="H11" s="23">
        <v>9.3166065562728495E-2</v>
      </c>
      <c r="I11" s="23">
        <v>0.10810178674988299</v>
      </c>
      <c r="J11" s="23">
        <v>5.3304900967530398E-2</v>
      </c>
      <c r="K11" s="23">
        <v>6.7199336591393599E-2</v>
      </c>
      <c r="L11" s="23">
        <v>9.42035433266811E-2</v>
      </c>
      <c r="M11" s="23"/>
      <c r="N11" s="23">
        <v>9.3831056924593495E-2</v>
      </c>
      <c r="O11" s="23">
        <v>4.5581928634783699E-2</v>
      </c>
      <c r="P11" s="23">
        <v>7.8621939184085499E-2</v>
      </c>
      <c r="Q11" s="23">
        <v>0.11240883127498399</v>
      </c>
      <c r="R11" s="23"/>
      <c r="S11" s="23">
        <v>3.9195916447597699E-2</v>
      </c>
      <c r="T11" s="23">
        <v>2.5962347905744702E-2</v>
      </c>
      <c r="U11" s="23">
        <v>0.161414084260874</v>
      </c>
      <c r="V11" s="23">
        <v>5.1298668595650299E-2</v>
      </c>
      <c r="W11" s="23">
        <v>0.13673535081996799</v>
      </c>
      <c r="X11" s="23">
        <v>9.84217598714935E-2</v>
      </c>
      <c r="Y11" s="23">
        <v>5.0272452511851001E-2</v>
      </c>
      <c r="Z11" s="23">
        <v>0.14760071413661299</v>
      </c>
      <c r="AA11" s="23">
        <v>6.2505728009934897E-2</v>
      </c>
      <c r="AB11" s="23">
        <v>0.116318734771819</v>
      </c>
      <c r="AC11" s="23">
        <v>0.155855696757249</v>
      </c>
      <c r="AD11" s="23">
        <v>0.24523687618703199</v>
      </c>
      <c r="AE11" s="23"/>
      <c r="AF11" s="23">
        <v>9.4896925489814807E-2</v>
      </c>
      <c r="AG11" s="23">
        <v>5.7222834253976701E-2</v>
      </c>
      <c r="AH11" s="23">
        <v>5.08929187236625E-2</v>
      </c>
      <c r="AI11" s="23"/>
      <c r="AJ11" s="23">
        <v>6.2557822709461502E-2</v>
      </c>
      <c r="AK11" s="23">
        <v>6.4046806258243105E-2</v>
      </c>
      <c r="AL11" s="23">
        <v>6.6214192799816607E-2</v>
      </c>
      <c r="AM11" s="23"/>
      <c r="AN11" s="23">
        <v>0.103076314629372</v>
      </c>
      <c r="AO11" s="23">
        <v>7.7405858625748905E-2</v>
      </c>
      <c r="AP11" s="23">
        <v>4.9950706159336299E-2</v>
      </c>
      <c r="AQ11" s="23">
        <v>0.10353757077411201</v>
      </c>
      <c r="AR11" s="23">
        <v>5.7237551093408903E-2</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504</v>
      </c>
      <c r="D7" s="10">
        <v>242</v>
      </c>
      <c r="E7" s="10">
        <v>260</v>
      </c>
      <c r="F7" s="10"/>
      <c r="G7" s="10">
        <v>71</v>
      </c>
      <c r="H7" s="10">
        <v>77</v>
      </c>
      <c r="I7" s="10">
        <v>81</v>
      </c>
      <c r="J7" s="10">
        <v>87</v>
      </c>
      <c r="K7" s="10">
        <v>70</v>
      </c>
      <c r="L7" s="10">
        <v>118</v>
      </c>
      <c r="M7" s="10"/>
      <c r="N7" s="10">
        <v>127</v>
      </c>
      <c r="O7" s="10">
        <v>137</v>
      </c>
      <c r="P7" s="10">
        <v>110</v>
      </c>
      <c r="Q7" s="10">
        <v>127</v>
      </c>
      <c r="R7" s="10"/>
      <c r="S7" s="10">
        <v>70</v>
      </c>
      <c r="T7" s="10">
        <v>63</v>
      </c>
      <c r="U7" s="10">
        <v>54</v>
      </c>
      <c r="V7" s="10">
        <v>39</v>
      </c>
      <c r="W7" s="10">
        <v>47</v>
      </c>
      <c r="X7" s="10">
        <v>35</v>
      </c>
      <c r="Y7" s="10">
        <v>50</v>
      </c>
      <c r="Z7" s="10">
        <v>21</v>
      </c>
      <c r="AA7" s="10">
        <v>63</v>
      </c>
      <c r="AB7" s="10">
        <v>35</v>
      </c>
      <c r="AC7" s="10">
        <v>18</v>
      </c>
      <c r="AD7" s="10">
        <v>9</v>
      </c>
      <c r="AE7" s="10"/>
      <c r="AF7" s="10">
        <v>193</v>
      </c>
      <c r="AG7" s="10">
        <v>201</v>
      </c>
      <c r="AH7" s="10">
        <v>70</v>
      </c>
      <c r="AI7" s="10"/>
      <c r="AJ7" s="10">
        <v>114</v>
      </c>
      <c r="AK7" s="10">
        <v>177</v>
      </c>
      <c r="AL7" s="10">
        <v>40</v>
      </c>
      <c r="AM7" s="10"/>
      <c r="AN7" s="10">
        <v>135</v>
      </c>
      <c r="AO7" s="10">
        <v>127</v>
      </c>
      <c r="AP7" s="10">
        <v>127</v>
      </c>
      <c r="AQ7" s="10">
        <v>43</v>
      </c>
      <c r="AR7" s="10">
        <v>10</v>
      </c>
    </row>
    <row r="8" spans="2:44" ht="30" customHeight="1">
      <c r="B8" s="11" t="s">
        <v>96</v>
      </c>
      <c r="C8" s="11">
        <v>503</v>
      </c>
      <c r="D8" s="11">
        <v>251</v>
      </c>
      <c r="E8" s="11">
        <v>250</v>
      </c>
      <c r="F8" s="11"/>
      <c r="G8" s="11">
        <v>81</v>
      </c>
      <c r="H8" s="11">
        <v>80</v>
      </c>
      <c r="I8" s="11">
        <v>88</v>
      </c>
      <c r="J8" s="11">
        <v>87</v>
      </c>
      <c r="K8" s="11">
        <v>59</v>
      </c>
      <c r="L8" s="11">
        <v>109</v>
      </c>
      <c r="M8" s="11"/>
      <c r="N8" s="11">
        <v>135</v>
      </c>
      <c r="O8" s="11">
        <v>129</v>
      </c>
      <c r="P8" s="11">
        <v>113</v>
      </c>
      <c r="Q8" s="11">
        <v>122</v>
      </c>
      <c r="R8" s="11"/>
      <c r="S8" s="11">
        <v>79</v>
      </c>
      <c r="T8" s="11">
        <v>61</v>
      </c>
      <c r="U8" s="11">
        <v>54</v>
      </c>
      <c r="V8" s="11">
        <v>44</v>
      </c>
      <c r="W8" s="11">
        <v>42</v>
      </c>
      <c r="X8" s="11">
        <v>35</v>
      </c>
      <c r="Y8" s="11">
        <v>47</v>
      </c>
      <c r="Z8" s="11">
        <v>19</v>
      </c>
      <c r="AA8" s="11">
        <v>58</v>
      </c>
      <c r="AB8" s="11">
        <v>36</v>
      </c>
      <c r="AC8" s="11">
        <v>18</v>
      </c>
      <c r="AD8" s="11">
        <v>10</v>
      </c>
      <c r="AE8" s="11"/>
      <c r="AF8" s="11">
        <v>186</v>
      </c>
      <c r="AG8" s="11">
        <v>202</v>
      </c>
      <c r="AH8" s="11">
        <v>71</v>
      </c>
      <c r="AI8" s="11"/>
      <c r="AJ8" s="11">
        <v>113</v>
      </c>
      <c r="AK8" s="11">
        <v>178</v>
      </c>
      <c r="AL8" s="11">
        <v>43</v>
      </c>
      <c r="AM8" s="11"/>
      <c r="AN8" s="11">
        <v>131</v>
      </c>
      <c r="AO8" s="11">
        <v>128</v>
      </c>
      <c r="AP8" s="11">
        <v>127</v>
      </c>
      <c r="AQ8" s="11">
        <v>44</v>
      </c>
      <c r="AR8" s="11">
        <v>11</v>
      </c>
    </row>
    <row r="9" spans="2:44" ht="116.1">
      <c r="B9" s="15" t="s">
        <v>360</v>
      </c>
      <c r="C9" s="14">
        <v>0.32425288336557501</v>
      </c>
      <c r="D9" s="14">
        <v>0.29894140251926599</v>
      </c>
      <c r="E9" s="14">
        <v>0.35246550819709499</v>
      </c>
      <c r="F9" s="14"/>
      <c r="G9" s="14">
        <v>0.37490942207748301</v>
      </c>
      <c r="H9" s="14">
        <v>0.32795836247176702</v>
      </c>
      <c r="I9" s="14">
        <v>0.38446595590916</v>
      </c>
      <c r="J9" s="14">
        <v>0.34643115694906201</v>
      </c>
      <c r="K9" s="14">
        <v>0.217777536102749</v>
      </c>
      <c r="L9" s="14">
        <v>0.274866933012748</v>
      </c>
      <c r="M9" s="14"/>
      <c r="N9" s="14">
        <v>0.21627459060396201</v>
      </c>
      <c r="O9" s="14">
        <v>0.31734715817350301</v>
      </c>
      <c r="P9" s="14">
        <v>0.37904825054215802</v>
      </c>
      <c r="Q9" s="14">
        <v>0.40033420673633602</v>
      </c>
      <c r="R9" s="14"/>
      <c r="S9" s="14">
        <v>0.42453837518662402</v>
      </c>
      <c r="T9" s="14">
        <v>0.234026201790418</v>
      </c>
      <c r="U9" s="14">
        <v>0.445690528848385</v>
      </c>
      <c r="V9" s="14">
        <v>0.24848721990821299</v>
      </c>
      <c r="W9" s="14">
        <v>0.32709550791841502</v>
      </c>
      <c r="X9" s="14">
        <v>0.38722939984518401</v>
      </c>
      <c r="Y9" s="14">
        <v>0.340084923047557</v>
      </c>
      <c r="Z9" s="14">
        <v>0.36012467239722301</v>
      </c>
      <c r="AA9" s="14">
        <v>0.31769857537462998</v>
      </c>
      <c r="AB9" s="14">
        <v>0.18617296465313199</v>
      </c>
      <c r="AC9" s="14">
        <v>0.210649051237811</v>
      </c>
      <c r="AD9" s="14">
        <v>0.117895105453781</v>
      </c>
      <c r="AE9" s="14"/>
      <c r="AF9" s="14">
        <v>0.31282015248859502</v>
      </c>
      <c r="AG9" s="14">
        <v>0.31049937329548</v>
      </c>
      <c r="AH9" s="14">
        <v>0.34715874058792601</v>
      </c>
      <c r="AI9" s="14"/>
      <c r="AJ9" s="14">
        <v>0.29696075359382301</v>
      </c>
      <c r="AK9" s="14">
        <v>0.32021527854932103</v>
      </c>
      <c r="AL9" s="14">
        <v>0.30102617405735799</v>
      </c>
      <c r="AM9" s="14"/>
      <c r="AN9" s="14">
        <v>0.379954917188632</v>
      </c>
      <c r="AO9" s="14">
        <v>0.36604728942750098</v>
      </c>
      <c r="AP9" s="14">
        <v>0.27524460565514403</v>
      </c>
      <c r="AQ9" s="14">
        <v>0.18736825586877201</v>
      </c>
      <c r="AR9" s="14">
        <v>0.20395007944186599</v>
      </c>
    </row>
    <row r="10" spans="2:44" ht="43.5">
      <c r="B10" s="15" t="s">
        <v>363</v>
      </c>
      <c r="C10" s="14">
        <v>0.58994510219540497</v>
      </c>
      <c r="D10" s="14">
        <v>0.62049235885793397</v>
      </c>
      <c r="E10" s="14">
        <v>0.55994968406183399</v>
      </c>
      <c r="F10" s="14"/>
      <c r="G10" s="14">
        <v>0.51169872155330598</v>
      </c>
      <c r="H10" s="14">
        <v>0.52106128381315298</v>
      </c>
      <c r="I10" s="14">
        <v>0.55507427317208102</v>
      </c>
      <c r="J10" s="14">
        <v>0.58249439934590697</v>
      </c>
      <c r="K10" s="14">
        <v>0.73787370851578504</v>
      </c>
      <c r="L10" s="14">
        <v>0.65305607812271205</v>
      </c>
      <c r="M10" s="14"/>
      <c r="N10" s="14">
        <v>0.74783105980126696</v>
      </c>
      <c r="O10" s="14">
        <v>0.57775823714071095</v>
      </c>
      <c r="P10" s="14">
        <v>0.55884202100920399</v>
      </c>
      <c r="Q10" s="14">
        <v>0.45455764405883498</v>
      </c>
      <c r="R10" s="14"/>
      <c r="S10" s="14">
        <v>0.53070879029418405</v>
      </c>
      <c r="T10" s="14">
        <v>0.68212211832178704</v>
      </c>
      <c r="U10" s="14">
        <v>0.51553715223361496</v>
      </c>
      <c r="V10" s="14">
        <v>0.616229761894591</v>
      </c>
      <c r="W10" s="14">
        <v>0.55373100382996499</v>
      </c>
      <c r="X10" s="14">
        <v>0.55714255005220503</v>
      </c>
      <c r="Y10" s="14">
        <v>0.55822903632990595</v>
      </c>
      <c r="Z10" s="14">
        <v>0.58494884503668498</v>
      </c>
      <c r="AA10" s="14">
        <v>0.63625004703488797</v>
      </c>
      <c r="AB10" s="14">
        <v>0.675084286450364</v>
      </c>
      <c r="AC10" s="14">
        <v>0.69817329638925996</v>
      </c>
      <c r="AD10" s="14">
        <v>0.45426801918857801</v>
      </c>
      <c r="AE10" s="14"/>
      <c r="AF10" s="14">
        <v>0.62461754677549897</v>
      </c>
      <c r="AG10" s="14">
        <v>0.62160010027495205</v>
      </c>
      <c r="AH10" s="14">
        <v>0.49606609194229501</v>
      </c>
      <c r="AI10" s="14"/>
      <c r="AJ10" s="14">
        <v>0.66279409950786305</v>
      </c>
      <c r="AK10" s="14">
        <v>0.605050227139451</v>
      </c>
      <c r="AL10" s="14">
        <v>0.62855729273777405</v>
      </c>
      <c r="AM10" s="14"/>
      <c r="AN10" s="14">
        <v>0.52945454052692098</v>
      </c>
      <c r="AO10" s="14">
        <v>0.554821751457932</v>
      </c>
      <c r="AP10" s="14">
        <v>0.62624716551616</v>
      </c>
      <c r="AQ10" s="14">
        <v>0.71633855766431498</v>
      </c>
      <c r="AR10" s="14">
        <v>0.79604992055813395</v>
      </c>
    </row>
    <row r="11" spans="2:44">
      <c r="B11" s="15" t="s">
        <v>203</v>
      </c>
      <c r="C11" s="23">
        <v>8.58020144390194E-2</v>
      </c>
      <c r="D11" s="23">
        <v>8.0566238622800004E-2</v>
      </c>
      <c r="E11" s="23">
        <v>8.7584807741071399E-2</v>
      </c>
      <c r="F11" s="23"/>
      <c r="G11" s="23">
        <v>0.11339185636921</v>
      </c>
      <c r="H11" s="23">
        <v>0.15098035371508101</v>
      </c>
      <c r="I11" s="23">
        <v>6.0459770918758697E-2</v>
      </c>
      <c r="J11" s="23">
        <v>7.1074443705031701E-2</v>
      </c>
      <c r="K11" s="23">
        <v>4.4348755381465398E-2</v>
      </c>
      <c r="L11" s="23">
        <v>7.2076988864539698E-2</v>
      </c>
      <c r="M11" s="23"/>
      <c r="N11" s="23">
        <v>3.5894349594771099E-2</v>
      </c>
      <c r="O11" s="23">
        <v>0.104894604685785</v>
      </c>
      <c r="P11" s="23">
        <v>6.2109728448638601E-2</v>
      </c>
      <c r="Q11" s="23">
        <v>0.14510814920482901</v>
      </c>
      <c r="R11" s="23"/>
      <c r="S11" s="23">
        <v>4.4752834519192403E-2</v>
      </c>
      <c r="T11" s="23">
        <v>8.38516798877946E-2</v>
      </c>
      <c r="U11" s="23">
        <v>3.8772318917999801E-2</v>
      </c>
      <c r="V11" s="23">
        <v>0.13528301819719599</v>
      </c>
      <c r="W11" s="23">
        <v>0.11917348825162</v>
      </c>
      <c r="X11" s="23">
        <v>5.5628050102611598E-2</v>
      </c>
      <c r="Y11" s="23">
        <v>0.101686040622536</v>
      </c>
      <c r="Z11" s="23">
        <v>5.4926482566091499E-2</v>
      </c>
      <c r="AA11" s="23">
        <v>4.6051377590482001E-2</v>
      </c>
      <c r="AB11" s="23">
        <v>0.13874274889650301</v>
      </c>
      <c r="AC11" s="23">
        <v>9.1177652372929296E-2</v>
      </c>
      <c r="AD11" s="23">
        <v>0.42783687535764198</v>
      </c>
      <c r="AE11" s="23"/>
      <c r="AF11" s="23">
        <v>6.2562300735905796E-2</v>
      </c>
      <c r="AG11" s="23">
        <v>6.7900526429567398E-2</v>
      </c>
      <c r="AH11" s="23">
        <v>0.15677516746977899</v>
      </c>
      <c r="AI11" s="23"/>
      <c r="AJ11" s="23">
        <v>4.0245146898313898E-2</v>
      </c>
      <c r="AK11" s="23">
        <v>7.4734494311228902E-2</v>
      </c>
      <c r="AL11" s="23">
        <v>7.0416533204867501E-2</v>
      </c>
      <c r="AM11" s="23"/>
      <c r="AN11" s="23">
        <v>9.0590542284446601E-2</v>
      </c>
      <c r="AO11" s="23">
        <v>7.9130959114567606E-2</v>
      </c>
      <c r="AP11" s="23">
        <v>9.8508228828696295E-2</v>
      </c>
      <c r="AQ11" s="23">
        <v>9.6293186466913899E-2</v>
      </c>
      <c r="AR11" s="23">
        <v>0</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0.164894261210634</v>
      </c>
      <c r="D9" s="14">
        <v>0.20244102139764</v>
      </c>
      <c r="E9" s="14">
        <v>0.12823773076071701</v>
      </c>
      <c r="F9" s="14"/>
      <c r="G9" s="14">
        <v>0.15668620511249601</v>
      </c>
      <c r="H9" s="14">
        <v>0.163913469854127</v>
      </c>
      <c r="I9" s="14">
        <v>0.18159263749315099</v>
      </c>
      <c r="J9" s="14">
        <v>0.143625782049286</v>
      </c>
      <c r="K9" s="14">
        <v>0.19100706730615399</v>
      </c>
      <c r="L9" s="14">
        <v>0.157355524177647</v>
      </c>
      <c r="M9" s="14"/>
      <c r="N9" s="14">
        <v>0.22706435071081099</v>
      </c>
      <c r="O9" s="14">
        <v>0.15890561606328499</v>
      </c>
      <c r="P9" s="14">
        <v>0.14656543359215199</v>
      </c>
      <c r="Q9" s="14">
        <v>0.11891125757495601</v>
      </c>
      <c r="R9" s="14"/>
      <c r="S9" s="14">
        <v>0.216080732266409</v>
      </c>
      <c r="T9" s="14">
        <v>0.14174872986055401</v>
      </c>
      <c r="U9" s="14">
        <v>0.137558712097402</v>
      </c>
      <c r="V9" s="14">
        <v>0.144336608266458</v>
      </c>
      <c r="W9" s="14">
        <v>0.19672935386986001</v>
      </c>
      <c r="X9" s="14">
        <v>0.15184403694334001</v>
      </c>
      <c r="Y9" s="14">
        <v>0.164630875373006</v>
      </c>
      <c r="Z9" s="14">
        <v>0.198774759869563</v>
      </c>
      <c r="AA9" s="14">
        <v>0.12390684331004</v>
      </c>
      <c r="AB9" s="14">
        <v>0.193201313557569</v>
      </c>
      <c r="AC9" s="14">
        <v>0.151835845964751</v>
      </c>
      <c r="AD9" s="14">
        <v>0.16864701199729901</v>
      </c>
      <c r="AE9" s="14"/>
      <c r="AF9" s="14">
        <v>0.15604759696690501</v>
      </c>
      <c r="AG9" s="14">
        <v>0.191500576504779</v>
      </c>
      <c r="AH9" s="14">
        <v>0.13177773879190899</v>
      </c>
      <c r="AI9" s="14"/>
      <c r="AJ9" s="14">
        <v>0.18648093262351101</v>
      </c>
      <c r="AK9" s="14">
        <v>0.17648116418732401</v>
      </c>
      <c r="AL9" s="14">
        <v>0.184083460176939</v>
      </c>
      <c r="AM9" s="14"/>
      <c r="AN9" s="14">
        <v>0.12626537444667199</v>
      </c>
      <c r="AO9" s="14">
        <v>0.12450898464792599</v>
      </c>
      <c r="AP9" s="14">
        <v>0.187399561363217</v>
      </c>
      <c r="AQ9" s="14">
        <v>0.26888588220770698</v>
      </c>
      <c r="AR9" s="14">
        <v>0.45233215325436199</v>
      </c>
    </row>
    <row r="10" spans="2:44">
      <c r="B10" s="15" t="s">
        <v>99</v>
      </c>
      <c r="C10" s="14">
        <v>0.46757555079077001</v>
      </c>
      <c r="D10" s="14">
        <v>0.484530527559285</v>
      </c>
      <c r="E10" s="14">
        <v>0.45127463023643799</v>
      </c>
      <c r="F10" s="14"/>
      <c r="G10" s="14">
        <v>0.439892475803001</v>
      </c>
      <c r="H10" s="14">
        <v>0.47324576534934798</v>
      </c>
      <c r="I10" s="14">
        <v>0.456770121884919</v>
      </c>
      <c r="J10" s="14">
        <v>0.46718506473871402</v>
      </c>
      <c r="K10" s="14">
        <v>0.44405802413121898</v>
      </c>
      <c r="L10" s="14">
        <v>0.50637299828586502</v>
      </c>
      <c r="M10" s="14"/>
      <c r="N10" s="14">
        <v>0.51240552159933594</v>
      </c>
      <c r="O10" s="14">
        <v>0.502776263292804</v>
      </c>
      <c r="P10" s="14">
        <v>0.456955725876731</v>
      </c>
      <c r="Q10" s="14">
        <v>0.38992551623594301</v>
      </c>
      <c r="R10" s="14"/>
      <c r="S10" s="14">
        <v>0.466452354043697</v>
      </c>
      <c r="T10" s="14">
        <v>0.50368322187887704</v>
      </c>
      <c r="U10" s="14">
        <v>0.497086222211438</v>
      </c>
      <c r="V10" s="14">
        <v>0.456601844431679</v>
      </c>
      <c r="W10" s="14">
        <v>0.48980401562754</v>
      </c>
      <c r="X10" s="14">
        <v>0.41747142991543101</v>
      </c>
      <c r="Y10" s="14">
        <v>0.467802891647292</v>
      </c>
      <c r="Z10" s="14">
        <v>0.49325651213361998</v>
      </c>
      <c r="AA10" s="14">
        <v>0.45701061921706798</v>
      </c>
      <c r="AB10" s="14">
        <v>0.44811535372681999</v>
      </c>
      <c r="AC10" s="14">
        <v>0.48761243347743499</v>
      </c>
      <c r="AD10" s="14">
        <v>0.39766368467123397</v>
      </c>
      <c r="AE10" s="14"/>
      <c r="AF10" s="14">
        <v>0.45939236015621099</v>
      </c>
      <c r="AG10" s="14">
        <v>0.49465342006330498</v>
      </c>
      <c r="AH10" s="14">
        <v>0.42533635767911299</v>
      </c>
      <c r="AI10" s="14"/>
      <c r="AJ10" s="14">
        <v>0.50602582927291395</v>
      </c>
      <c r="AK10" s="14">
        <v>0.47759890856794102</v>
      </c>
      <c r="AL10" s="14">
        <v>0.52590326620376304</v>
      </c>
      <c r="AM10" s="14"/>
      <c r="AN10" s="14">
        <v>0.37736321786780302</v>
      </c>
      <c r="AO10" s="14">
        <v>0.47786911908312701</v>
      </c>
      <c r="AP10" s="14">
        <v>0.52576919208627304</v>
      </c>
      <c r="AQ10" s="14">
        <v>0.52241157904859403</v>
      </c>
      <c r="AR10" s="14">
        <v>0.39175658009981401</v>
      </c>
    </row>
    <row r="11" spans="2:44">
      <c r="B11" s="15" t="s">
        <v>100</v>
      </c>
      <c r="C11" s="14">
        <v>0.258074176822637</v>
      </c>
      <c r="D11" s="14">
        <v>0.216277460983617</v>
      </c>
      <c r="E11" s="14">
        <v>0.29845836720873498</v>
      </c>
      <c r="F11" s="14"/>
      <c r="G11" s="14">
        <v>0.27793870942511101</v>
      </c>
      <c r="H11" s="14">
        <v>0.25986283782875802</v>
      </c>
      <c r="I11" s="14">
        <v>0.23156887857997599</v>
      </c>
      <c r="J11" s="14">
        <v>0.27053430376451998</v>
      </c>
      <c r="K11" s="14">
        <v>0.27506489204999202</v>
      </c>
      <c r="L11" s="14">
        <v>0.24334055120789899</v>
      </c>
      <c r="M11" s="14"/>
      <c r="N11" s="14">
        <v>0.182169945159328</v>
      </c>
      <c r="O11" s="14">
        <v>0.23973708316119499</v>
      </c>
      <c r="P11" s="14">
        <v>0.27990233522632402</v>
      </c>
      <c r="Q11" s="14">
        <v>0.34100496280577403</v>
      </c>
      <c r="R11" s="14"/>
      <c r="S11" s="14">
        <v>0.21831763172787799</v>
      </c>
      <c r="T11" s="14">
        <v>0.26092557649481501</v>
      </c>
      <c r="U11" s="14">
        <v>0.25127886231997598</v>
      </c>
      <c r="V11" s="14">
        <v>0.29678551072381298</v>
      </c>
      <c r="W11" s="14">
        <v>0.19646291356109999</v>
      </c>
      <c r="X11" s="14">
        <v>0.29555174360738301</v>
      </c>
      <c r="Y11" s="14">
        <v>0.27669154812305502</v>
      </c>
      <c r="Z11" s="14">
        <v>0.21507609621246701</v>
      </c>
      <c r="AA11" s="14">
        <v>0.29070717303593602</v>
      </c>
      <c r="AB11" s="14">
        <v>0.25451530866057198</v>
      </c>
      <c r="AC11" s="14">
        <v>0.234407234124621</v>
      </c>
      <c r="AD11" s="14">
        <v>0.30279780458993399</v>
      </c>
      <c r="AE11" s="14"/>
      <c r="AF11" s="14">
        <v>0.26719904847574799</v>
      </c>
      <c r="AG11" s="14">
        <v>0.22713795032988801</v>
      </c>
      <c r="AH11" s="14">
        <v>0.312582867057905</v>
      </c>
      <c r="AI11" s="14"/>
      <c r="AJ11" s="14">
        <v>0.22677352319792499</v>
      </c>
      <c r="AK11" s="14">
        <v>0.24788593602392001</v>
      </c>
      <c r="AL11" s="14">
        <v>0.177109591832771</v>
      </c>
      <c r="AM11" s="14"/>
      <c r="AN11" s="14">
        <v>0.34393380642546101</v>
      </c>
      <c r="AO11" s="14">
        <v>0.27714030852752197</v>
      </c>
      <c r="AP11" s="14">
        <v>0.20949498545233899</v>
      </c>
      <c r="AQ11" s="14">
        <v>0.14805993494324499</v>
      </c>
      <c r="AR11" s="14">
        <v>7.4196449930826205E-2</v>
      </c>
    </row>
    <row r="12" spans="2:44">
      <c r="B12" s="15" t="s">
        <v>101</v>
      </c>
      <c r="C12" s="14">
        <v>4.2109516807603199E-2</v>
      </c>
      <c r="D12" s="14">
        <v>3.8178187436236299E-2</v>
      </c>
      <c r="E12" s="14">
        <v>4.6193743405422802E-2</v>
      </c>
      <c r="F12" s="14"/>
      <c r="G12" s="14">
        <v>6.3455939693458294E-2</v>
      </c>
      <c r="H12" s="14">
        <v>4.74240751907892E-2</v>
      </c>
      <c r="I12" s="14">
        <v>4.8240724989981998E-2</v>
      </c>
      <c r="J12" s="14">
        <v>4.7034139681743997E-2</v>
      </c>
      <c r="K12" s="14">
        <v>2.3195460105544002E-2</v>
      </c>
      <c r="L12" s="14">
        <v>2.7195740088235301E-2</v>
      </c>
      <c r="M12" s="14"/>
      <c r="N12" s="14">
        <v>3.1204212017118101E-2</v>
      </c>
      <c r="O12" s="14">
        <v>3.2729183310785802E-2</v>
      </c>
      <c r="P12" s="14">
        <v>5.8897939911064498E-2</v>
      </c>
      <c r="Q12" s="14">
        <v>4.9656945238625599E-2</v>
      </c>
      <c r="R12" s="14"/>
      <c r="S12" s="14">
        <v>4.3325285274190203E-2</v>
      </c>
      <c r="T12" s="14">
        <v>3.2333705235933603E-2</v>
      </c>
      <c r="U12" s="14">
        <v>4.8742202194455603E-2</v>
      </c>
      <c r="V12" s="14">
        <v>3.3097259986776997E-2</v>
      </c>
      <c r="W12" s="14">
        <v>3.9486065406951203E-2</v>
      </c>
      <c r="X12" s="14">
        <v>4.1713074466059298E-2</v>
      </c>
      <c r="Y12" s="14">
        <v>3.0056431906267798E-2</v>
      </c>
      <c r="Z12" s="14">
        <v>3.94025761136782E-2</v>
      </c>
      <c r="AA12" s="14">
        <v>5.41060802150614E-2</v>
      </c>
      <c r="AB12" s="14">
        <v>4.5213257065715301E-2</v>
      </c>
      <c r="AC12" s="14">
        <v>7.0776497637662E-2</v>
      </c>
      <c r="AD12" s="14">
        <v>2.9992425044571801E-2</v>
      </c>
      <c r="AE12" s="14"/>
      <c r="AF12" s="14">
        <v>4.8981489998039002E-2</v>
      </c>
      <c r="AG12" s="14">
        <v>3.4883716636375101E-2</v>
      </c>
      <c r="AH12" s="14">
        <v>3.9338095576834001E-2</v>
      </c>
      <c r="AI12" s="14"/>
      <c r="AJ12" s="14">
        <v>3.7371907717495503E-2</v>
      </c>
      <c r="AK12" s="14">
        <v>4.2647890275976E-2</v>
      </c>
      <c r="AL12" s="14">
        <v>4.3918387231305901E-2</v>
      </c>
      <c r="AM12" s="14"/>
      <c r="AN12" s="14">
        <v>5.5384673399335997E-2</v>
      </c>
      <c r="AO12" s="14">
        <v>5.2490757120835799E-2</v>
      </c>
      <c r="AP12" s="14">
        <v>2.98958974331603E-2</v>
      </c>
      <c r="AQ12" s="14">
        <v>1.8031326935593499E-2</v>
      </c>
      <c r="AR12" s="14">
        <v>3.5483154901634902E-2</v>
      </c>
    </row>
    <row r="13" spans="2:44">
      <c r="B13" s="15" t="s">
        <v>102</v>
      </c>
      <c r="C13" s="14">
        <v>9.6800164613892199E-3</v>
      </c>
      <c r="D13" s="14">
        <v>1.3359385987973999E-2</v>
      </c>
      <c r="E13" s="14">
        <v>6.1455981068258099E-3</v>
      </c>
      <c r="F13" s="14"/>
      <c r="G13" s="14">
        <v>6.3684616823548104E-3</v>
      </c>
      <c r="H13" s="14">
        <v>7.3194606928445403E-3</v>
      </c>
      <c r="I13" s="14">
        <v>9.2206658894621908E-3</v>
      </c>
      <c r="J13" s="14">
        <v>1.48151580293707E-2</v>
      </c>
      <c r="K13" s="14">
        <v>1.1465714365651299E-2</v>
      </c>
      <c r="L13" s="14">
        <v>8.8300996029794798E-3</v>
      </c>
      <c r="M13" s="14"/>
      <c r="N13" s="14">
        <v>5.3017328919141102E-3</v>
      </c>
      <c r="O13" s="14">
        <v>7.1856928529180899E-3</v>
      </c>
      <c r="P13" s="14">
        <v>1.4798900176857499E-2</v>
      </c>
      <c r="Q13" s="14">
        <v>1.26788734513447E-2</v>
      </c>
      <c r="R13" s="14"/>
      <c r="S13" s="14">
        <v>2.7226130920034201E-3</v>
      </c>
      <c r="T13" s="14">
        <v>8.2504208726212093E-3</v>
      </c>
      <c r="U13" s="14">
        <v>5.2838961141634198E-3</v>
      </c>
      <c r="V13" s="14">
        <v>9.8368393258359103E-3</v>
      </c>
      <c r="W13" s="14">
        <v>9.5121508551350396E-3</v>
      </c>
      <c r="X13" s="14">
        <v>1.6639209550808099E-2</v>
      </c>
      <c r="Y13" s="14">
        <v>1.36352092494633E-2</v>
      </c>
      <c r="Z13" s="14">
        <v>1.5716133292007699E-2</v>
      </c>
      <c r="AA13" s="14">
        <v>1.5696346554345798E-2</v>
      </c>
      <c r="AB13" s="14">
        <v>8.5036639618847696E-3</v>
      </c>
      <c r="AC13" s="14">
        <v>4.2834582542171998E-3</v>
      </c>
      <c r="AD13" s="14">
        <v>1.09615325513365E-2</v>
      </c>
      <c r="AE13" s="14"/>
      <c r="AF13" s="14">
        <v>1.2814026884440799E-2</v>
      </c>
      <c r="AG13" s="14">
        <v>4.3866758926280596E-3</v>
      </c>
      <c r="AH13" s="14">
        <v>1.8124636095082101E-2</v>
      </c>
      <c r="AI13" s="14"/>
      <c r="AJ13" s="14">
        <v>4.1688862547099E-3</v>
      </c>
      <c r="AK13" s="14">
        <v>8.5258938097376499E-3</v>
      </c>
      <c r="AL13" s="14">
        <v>1.2638823581325301E-2</v>
      </c>
      <c r="AM13" s="14"/>
      <c r="AN13" s="14">
        <v>1.7470603806777799E-2</v>
      </c>
      <c r="AO13" s="14">
        <v>4.9466611159824899E-3</v>
      </c>
      <c r="AP13" s="14">
        <v>1.0270036146625699E-2</v>
      </c>
      <c r="AQ13" s="14">
        <v>4.6611221706088302E-3</v>
      </c>
      <c r="AR13" s="14">
        <v>0</v>
      </c>
    </row>
    <row r="14" spans="2:44">
      <c r="B14" s="15" t="s">
        <v>103</v>
      </c>
      <c r="C14" s="14">
        <v>5.7666477906966399E-2</v>
      </c>
      <c r="D14" s="14">
        <v>4.5213416635248603E-2</v>
      </c>
      <c r="E14" s="14">
        <v>6.9689930281861295E-2</v>
      </c>
      <c r="F14" s="14"/>
      <c r="G14" s="14">
        <v>5.5658208283578599E-2</v>
      </c>
      <c r="H14" s="14">
        <v>4.8234391084133001E-2</v>
      </c>
      <c r="I14" s="14">
        <v>7.2606971162509096E-2</v>
      </c>
      <c r="J14" s="14">
        <v>5.6805551736364701E-2</v>
      </c>
      <c r="K14" s="14">
        <v>5.52088420414397E-2</v>
      </c>
      <c r="L14" s="14">
        <v>5.6905086637374001E-2</v>
      </c>
      <c r="M14" s="14"/>
      <c r="N14" s="14">
        <v>4.1854237621492797E-2</v>
      </c>
      <c r="O14" s="14">
        <v>5.8666161319011999E-2</v>
      </c>
      <c r="P14" s="14">
        <v>4.2879665216872198E-2</v>
      </c>
      <c r="Q14" s="14">
        <v>8.78224446933564E-2</v>
      </c>
      <c r="R14" s="14"/>
      <c r="S14" s="14">
        <v>5.3101383595822602E-2</v>
      </c>
      <c r="T14" s="14">
        <v>5.3058345657198899E-2</v>
      </c>
      <c r="U14" s="14">
        <v>6.0050105062564099E-2</v>
      </c>
      <c r="V14" s="14">
        <v>5.9341937265437003E-2</v>
      </c>
      <c r="W14" s="14">
        <v>6.8005500679413605E-2</v>
      </c>
      <c r="X14" s="14">
        <v>7.6780505516979194E-2</v>
      </c>
      <c r="Y14" s="14">
        <v>4.7183043700915701E-2</v>
      </c>
      <c r="Z14" s="14">
        <v>3.7773922378663699E-2</v>
      </c>
      <c r="AA14" s="14">
        <v>5.8572937667548897E-2</v>
      </c>
      <c r="AB14" s="14">
        <v>5.0451103027438798E-2</v>
      </c>
      <c r="AC14" s="14">
        <v>5.1084530541313802E-2</v>
      </c>
      <c r="AD14" s="14">
        <v>8.99375411456248E-2</v>
      </c>
      <c r="AE14" s="14"/>
      <c r="AF14" s="14">
        <v>5.5565477518655697E-2</v>
      </c>
      <c r="AG14" s="14">
        <v>4.7437660573024898E-2</v>
      </c>
      <c r="AH14" s="14">
        <v>7.2840304799156097E-2</v>
      </c>
      <c r="AI14" s="14"/>
      <c r="AJ14" s="14">
        <v>3.9178920933445598E-2</v>
      </c>
      <c r="AK14" s="14">
        <v>4.6860207135101702E-2</v>
      </c>
      <c r="AL14" s="14">
        <v>5.6346470973896702E-2</v>
      </c>
      <c r="AM14" s="14"/>
      <c r="AN14" s="14">
        <v>7.9582324053950201E-2</v>
      </c>
      <c r="AO14" s="14">
        <v>6.30441695046072E-2</v>
      </c>
      <c r="AP14" s="14">
        <v>3.7170327518385497E-2</v>
      </c>
      <c r="AQ14" s="14">
        <v>3.7950154694251302E-2</v>
      </c>
      <c r="AR14" s="14">
        <v>4.6231661813363002E-2</v>
      </c>
    </row>
    <row r="15" spans="2:44">
      <c r="B15" s="15" t="s">
        <v>104</v>
      </c>
      <c r="C15" s="18">
        <v>0.63246981200140395</v>
      </c>
      <c r="D15" s="18">
        <v>0.68697154895692403</v>
      </c>
      <c r="E15" s="18">
        <v>0.57951236099715497</v>
      </c>
      <c r="F15" s="18"/>
      <c r="G15" s="18">
        <v>0.59657868091549704</v>
      </c>
      <c r="H15" s="18">
        <v>0.63715923520347495</v>
      </c>
      <c r="I15" s="18">
        <v>0.63836275937807097</v>
      </c>
      <c r="J15" s="18">
        <v>0.61081084678800002</v>
      </c>
      <c r="K15" s="18">
        <v>0.635065091437373</v>
      </c>
      <c r="L15" s="18">
        <v>0.66372852246351199</v>
      </c>
      <c r="M15" s="18"/>
      <c r="N15" s="18">
        <v>0.73946987231014705</v>
      </c>
      <c r="O15" s="18">
        <v>0.66168187935608802</v>
      </c>
      <c r="P15" s="18">
        <v>0.60352115946888196</v>
      </c>
      <c r="Q15" s="18">
        <v>0.50883677381089898</v>
      </c>
      <c r="R15" s="18"/>
      <c r="S15" s="18">
        <v>0.68253308631010601</v>
      </c>
      <c r="T15" s="18">
        <v>0.64543195173943102</v>
      </c>
      <c r="U15" s="18">
        <v>0.63464493430884095</v>
      </c>
      <c r="V15" s="18">
        <v>0.60093845269813695</v>
      </c>
      <c r="W15" s="18">
        <v>0.68653336949739996</v>
      </c>
      <c r="X15" s="18">
        <v>0.56931546685877099</v>
      </c>
      <c r="Y15" s="18">
        <v>0.63243376702029797</v>
      </c>
      <c r="Z15" s="18">
        <v>0.69203127200318304</v>
      </c>
      <c r="AA15" s="18">
        <v>0.58091746252710796</v>
      </c>
      <c r="AB15" s="18">
        <v>0.64131666728438896</v>
      </c>
      <c r="AC15" s="18">
        <v>0.63944827944218596</v>
      </c>
      <c r="AD15" s="18">
        <v>0.56631069666853295</v>
      </c>
      <c r="AE15" s="18"/>
      <c r="AF15" s="18">
        <v>0.61543995712311605</v>
      </c>
      <c r="AG15" s="18">
        <v>0.68615399656808296</v>
      </c>
      <c r="AH15" s="18">
        <v>0.55711409647102195</v>
      </c>
      <c r="AI15" s="18"/>
      <c r="AJ15" s="18">
        <v>0.69250676189642402</v>
      </c>
      <c r="AK15" s="18">
        <v>0.65408007275526503</v>
      </c>
      <c r="AL15" s="18">
        <v>0.70998672638070204</v>
      </c>
      <c r="AM15" s="18"/>
      <c r="AN15" s="18">
        <v>0.50362859231447499</v>
      </c>
      <c r="AO15" s="18">
        <v>0.60237810373105205</v>
      </c>
      <c r="AP15" s="18">
        <v>0.71316875344949004</v>
      </c>
      <c r="AQ15" s="18">
        <v>0.79129746125630096</v>
      </c>
      <c r="AR15" s="18">
        <v>0.844088733354176</v>
      </c>
    </row>
    <row r="16" spans="2:44">
      <c r="B16" s="15" t="s">
        <v>105</v>
      </c>
      <c r="C16" s="18">
        <v>5.1789533268992501E-2</v>
      </c>
      <c r="D16" s="18">
        <v>5.1537573424210302E-2</v>
      </c>
      <c r="E16" s="18">
        <v>5.2339341512248602E-2</v>
      </c>
      <c r="F16" s="18"/>
      <c r="G16" s="18">
        <v>6.9824401375813194E-2</v>
      </c>
      <c r="H16" s="18">
        <v>5.4743535883633801E-2</v>
      </c>
      <c r="I16" s="18">
        <v>5.7461390879444199E-2</v>
      </c>
      <c r="J16" s="18">
        <v>6.1849297711114602E-2</v>
      </c>
      <c r="K16" s="18">
        <v>3.4661174471195301E-2</v>
      </c>
      <c r="L16" s="18">
        <v>3.6025839691214701E-2</v>
      </c>
      <c r="M16" s="18"/>
      <c r="N16" s="18">
        <v>3.6505944909032299E-2</v>
      </c>
      <c r="O16" s="18">
        <v>3.99148761637039E-2</v>
      </c>
      <c r="P16" s="18">
        <v>7.36968400879221E-2</v>
      </c>
      <c r="Q16" s="18">
        <v>6.2335818689970297E-2</v>
      </c>
      <c r="R16" s="18"/>
      <c r="S16" s="18">
        <v>4.60478983661936E-2</v>
      </c>
      <c r="T16" s="18">
        <v>4.0584126108554802E-2</v>
      </c>
      <c r="U16" s="18">
        <v>5.4026098308619E-2</v>
      </c>
      <c r="V16" s="18">
        <v>4.2934099312613001E-2</v>
      </c>
      <c r="W16" s="18">
        <v>4.8998216262086301E-2</v>
      </c>
      <c r="X16" s="18">
        <v>5.8352284016867297E-2</v>
      </c>
      <c r="Y16" s="18">
        <v>4.3691641155731098E-2</v>
      </c>
      <c r="Z16" s="18">
        <v>5.5118709405685903E-2</v>
      </c>
      <c r="AA16" s="18">
        <v>6.9802426769407205E-2</v>
      </c>
      <c r="AB16" s="18">
        <v>5.3716921027599999E-2</v>
      </c>
      <c r="AC16" s="18">
        <v>7.5059955891879193E-2</v>
      </c>
      <c r="AD16" s="18">
        <v>4.0953957595908398E-2</v>
      </c>
      <c r="AE16" s="18"/>
      <c r="AF16" s="18">
        <v>6.1795516882479799E-2</v>
      </c>
      <c r="AG16" s="18">
        <v>3.9270392529003197E-2</v>
      </c>
      <c r="AH16" s="18">
        <v>5.7462731671916102E-2</v>
      </c>
      <c r="AI16" s="18"/>
      <c r="AJ16" s="18">
        <v>4.1540793972205399E-2</v>
      </c>
      <c r="AK16" s="18">
        <v>5.1173784085713603E-2</v>
      </c>
      <c r="AL16" s="18">
        <v>5.6557210812631299E-2</v>
      </c>
      <c r="AM16" s="18"/>
      <c r="AN16" s="18">
        <v>7.2855277206113803E-2</v>
      </c>
      <c r="AO16" s="18">
        <v>5.7437418236818201E-2</v>
      </c>
      <c r="AP16" s="18">
        <v>4.0165933579785998E-2</v>
      </c>
      <c r="AQ16" s="18">
        <v>2.2692449106202401E-2</v>
      </c>
      <c r="AR16" s="18">
        <v>3.5483154901634902E-2</v>
      </c>
    </row>
    <row r="17" spans="2:44">
      <c r="B17" s="15" t="s">
        <v>106</v>
      </c>
      <c r="C17" s="19">
        <v>0.58068027873241101</v>
      </c>
      <c r="D17" s="19">
        <v>0.63543397553271397</v>
      </c>
      <c r="E17" s="19">
        <v>0.52717301948490602</v>
      </c>
      <c r="F17" s="19"/>
      <c r="G17" s="19">
        <v>0.52675427953968401</v>
      </c>
      <c r="H17" s="19">
        <v>0.58241569931984105</v>
      </c>
      <c r="I17" s="19">
        <v>0.58090136849862695</v>
      </c>
      <c r="J17" s="19">
        <v>0.54896154907688599</v>
      </c>
      <c r="K17" s="19">
        <v>0.60040391696617801</v>
      </c>
      <c r="L17" s="19">
        <v>0.62770268277229702</v>
      </c>
      <c r="M17" s="19"/>
      <c r="N17" s="19">
        <v>0.70296392740111502</v>
      </c>
      <c r="O17" s="19">
        <v>0.62176700319238498</v>
      </c>
      <c r="P17" s="19">
        <v>0.52982431938095997</v>
      </c>
      <c r="Q17" s="19">
        <v>0.44650095512092802</v>
      </c>
      <c r="R17" s="19"/>
      <c r="S17" s="19">
        <v>0.63648518794391296</v>
      </c>
      <c r="T17" s="19">
        <v>0.60484782563087702</v>
      </c>
      <c r="U17" s="19">
        <v>0.58061883600022202</v>
      </c>
      <c r="V17" s="19">
        <v>0.55800435338552401</v>
      </c>
      <c r="W17" s="19">
        <v>0.63753515323531396</v>
      </c>
      <c r="X17" s="19">
        <v>0.51096318284190301</v>
      </c>
      <c r="Y17" s="19">
        <v>0.58874212586456698</v>
      </c>
      <c r="Z17" s="19">
        <v>0.63691256259749696</v>
      </c>
      <c r="AA17" s="19">
        <v>0.51111503575770101</v>
      </c>
      <c r="AB17" s="19">
        <v>0.58759974625678901</v>
      </c>
      <c r="AC17" s="19">
        <v>0.56438832355030699</v>
      </c>
      <c r="AD17" s="19">
        <v>0.52535673907262403</v>
      </c>
      <c r="AE17" s="19"/>
      <c r="AF17" s="19">
        <v>0.55364444024063597</v>
      </c>
      <c r="AG17" s="19">
        <v>0.64688360403907996</v>
      </c>
      <c r="AH17" s="19">
        <v>0.49965136479910599</v>
      </c>
      <c r="AI17" s="19"/>
      <c r="AJ17" s="19">
        <v>0.65096596792421901</v>
      </c>
      <c r="AK17" s="19">
        <v>0.60290628866955098</v>
      </c>
      <c r="AL17" s="19">
        <v>0.65342951556807005</v>
      </c>
      <c r="AM17" s="19"/>
      <c r="AN17" s="19">
        <v>0.43077331510836098</v>
      </c>
      <c r="AO17" s="19">
        <v>0.54494068549423402</v>
      </c>
      <c r="AP17" s="19">
        <v>0.67300281986970401</v>
      </c>
      <c r="AQ17" s="19">
        <v>0.76860501215009902</v>
      </c>
      <c r="AR17" s="19">
        <v>0.808605578452541</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487</v>
      </c>
      <c r="D7" s="10">
        <v>227</v>
      </c>
      <c r="E7" s="10">
        <v>259</v>
      </c>
      <c r="F7" s="10"/>
      <c r="G7" s="10">
        <v>59</v>
      </c>
      <c r="H7" s="10">
        <v>84</v>
      </c>
      <c r="I7" s="10">
        <v>71</v>
      </c>
      <c r="J7" s="10">
        <v>91</v>
      </c>
      <c r="K7" s="10">
        <v>71</v>
      </c>
      <c r="L7" s="10">
        <v>111</v>
      </c>
      <c r="M7" s="10"/>
      <c r="N7" s="10">
        <v>126</v>
      </c>
      <c r="O7" s="10">
        <v>130</v>
      </c>
      <c r="P7" s="10">
        <v>93</v>
      </c>
      <c r="Q7" s="10">
        <v>134</v>
      </c>
      <c r="R7" s="10"/>
      <c r="S7" s="10">
        <v>67</v>
      </c>
      <c r="T7" s="10">
        <v>74</v>
      </c>
      <c r="U7" s="10">
        <v>34</v>
      </c>
      <c r="V7" s="10">
        <v>32</v>
      </c>
      <c r="W7" s="10">
        <v>43</v>
      </c>
      <c r="X7" s="10">
        <v>41</v>
      </c>
      <c r="Y7" s="10">
        <v>55</v>
      </c>
      <c r="Z7" s="10">
        <v>15</v>
      </c>
      <c r="AA7" s="10">
        <v>53</v>
      </c>
      <c r="AB7" s="10">
        <v>36</v>
      </c>
      <c r="AC7" s="10">
        <v>26</v>
      </c>
      <c r="AD7" s="10">
        <v>11</v>
      </c>
      <c r="AE7" s="10"/>
      <c r="AF7" s="10">
        <v>191</v>
      </c>
      <c r="AG7" s="10">
        <v>190</v>
      </c>
      <c r="AH7" s="10">
        <v>60</v>
      </c>
      <c r="AI7" s="10"/>
      <c r="AJ7" s="10">
        <v>114</v>
      </c>
      <c r="AK7" s="10">
        <v>175</v>
      </c>
      <c r="AL7" s="10">
        <v>34</v>
      </c>
      <c r="AM7" s="10"/>
      <c r="AN7" s="10">
        <v>118</v>
      </c>
      <c r="AO7" s="10">
        <v>104</v>
      </c>
      <c r="AP7" s="10">
        <v>123</v>
      </c>
      <c r="AQ7" s="10">
        <v>54</v>
      </c>
      <c r="AR7" s="10">
        <v>9</v>
      </c>
    </row>
    <row r="8" spans="2:44" ht="30" customHeight="1">
      <c r="B8" s="11" t="s">
        <v>96</v>
      </c>
      <c r="C8" s="11">
        <v>486</v>
      </c>
      <c r="D8" s="11">
        <v>238</v>
      </c>
      <c r="E8" s="11">
        <v>247</v>
      </c>
      <c r="F8" s="11"/>
      <c r="G8" s="11">
        <v>64</v>
      </c>
      <c r="H8" s="11">
        <v>89</v>
      </c>
      <c r="I8" s="11">
        <v>79</v>
      </c>
      <c r="J8" s="11">
        <v>91</v>
      </c>
      <c r="K8" s="11">
        <v>60</v>
      </c>
      <c r="L8" s="11">
        <v>103</v>
      </c>
      <c r="M8" s="11"/>
      <c r="N8" s="11">
        <v>132</v>
      </c>
      <c r="O8" s="11">
        <v>122</v>
      </c>
      <c r="P8" s="11">
        <v>98</v>
      </c>
      <c r="Q8" s="11">
        <v>129</v>
      </c>
      <c r="R8" s="11"/>
      <c r="S8" s="11">
        <v>75</v>
      </c>
      <c r="T8" s="11">
        <v>72</v>
      </c>
      <c r="U8" s="11">
        <v>33</v>
      </c>
      <c r="V8" s="11">
        <v>36</v>
      </c>
      <c r="W8" s="11">
        <v>39</v>
      </c>
      <c r="X8" s="11">
        <v>41</v>
      </c>
      <c r="Y8" s="11">
        <v>52</v>
      </c>
      <c r="Z8" s="11">
        <v>13</v>
      </c>
      <c r="AA8" s="11">
        <v>49</v>
      </c>
      <c r="AB8" s="11">
        <v>38</v>
      </c>
      <c r="AC8" s="11">
        <v>25</v>
      </c>
      <c r="AD8" s="11">
        <v>12</v>
      </c>
      <c r="AE8" s="11"/>
      <c r="AF8" s="11">
        <v>184</v>
      </c>
      <c r="AG8" s="11">
        <v>191</v>
      </c>
      <c r="AH8" s="11">
        <v>63</v>
      </c>
      <c r="AI8" s="11"/>
      <c r="AJ8" s="11">
        <v>111</v>
      </c>
      <c r="AK8" s="11">
        <v>175</v>
      </c>
      <c r="AL8" s="11">
        <v>35</v>
      </c>
      <c r="AM8" s="11"/>
      <c r="AN8" s="11">
        <v>113</v>
      </c>
      <c r="AO8" s="11">
        <v>101</v>
      </c>
      <c r="AP8" s="11">
        <v>129</v>
      </c>
      <c r="AQ8" s="11">
        <v>55</v>
      </c>
      <c r="AR8" s="11">
        <v>9</v>
      </c>
    </row>
    <row r="9" spans="2:44" ht="116.1">
      <c r="B9" s="15" t="s">
        <v>360</v>
      </c>
      <c r="C9" s="14">
        <v>0.25086157609135701</v>
      </c>
      <c r="D9" s="14">
        <v>0.24889258373308601</v>
      </c>
      <c r="E9" s="14">
        <v>0.249531772312996</v>
      </c>
      <c r="F9" s="14"/>
      <c r="G9" s="14">
        <v>0.23021623422524501</v>
      </c>
      <c r="H9" s="14">
        <v>0.255808703415636</v>
      </c>
      <c r="I9" s="14">
        <v>0.280066203819618</v>
      </c>
      <c r="J9" s="14">
        <v>0.34437758680063202</v>
      </c>
      <c r="K9" s="14">
        <v>0.20749880410126001</v>
      </c>
      <c r="L9" s="14">
        <v>0.17987835131708099</v>
      </c>
      <c r="M9" s="14"/>
      <c r="N9" s="14">
        <v>0.23165567613663199</v>
      </c>
      <c r="O9" s="14">
        <v>0.23823988544319599</v>
      </c>
      <c r="P9" s="14">
        <v>0.237409786462464</v>
      </c>
      <c r="Q9" s="14">
        <v>0.293604345030263</v>
      </c>
      <c r="R9" s="14"/>
      <c r="S9" s="14">
        <v>0.173152871842703</v>
      </c>
      <c r="T9" s="14">
        <v>0.267439906824602</v>
      </c>
      <c r="U9" s="14">
        <v>0.199650929705151</v>
      </c>
      <c r="V9" s="14">
        <v>0.16076237375737201</v>
      </c>
      <c r="W9" s="14">
        <v>0.20733203099328501</v>
      </c>
      <c r="X9" s="14">
        <v>0.31682653652541298</v>
      </c>
      <c r="Y9" s="14">
        <v>0.27320963978902002</v>
      </c>
      <c r="Z9" s="14">
        <v>0.13836288253062201</v>
      </c>
      <c r="AA9" s="14">
        <v>0.39121832500154702</v>
      </c>
      <c r="AB9" s="14">
        <v>0.282637481331104</v>
      </c>
      <c r="AC9" s="14">
        <v>0.25348878268685698</v>
      </c>
      <c r="AD9" s="14">
        <v>0.30440030711414101</v>
      </c>
      <c r="AE9" s="14"/>
      <c r="AF9" s="14">
        <v>0.30641871790024799</v>
      </c>
      <c r="AG9" s="14">
        <v>0.226423626268382</v>
      </c>
      <c r="AH9" s="14">
        <v>0.215015436220968</v>
      </c>
      <c r="AI9" s="14"/>
      <c r="AJ9" s="14">
        <v>0.17887977443724001</v>
      </c>
      <c r="AK9" s="14">
        <v>0.29550860587603001</v>
      </c>
      <c r="AL9" s="14">
        <v>0.19356113860027499</v>
      </c>
      <c r="AM9" s="14"/>
      <c r="AN9" s="14">
        <v>0.293477820620134</v>
      </c>
      <c r="AO9" s="14">
        <v>0.21000834543897201</v>
      </c>
      <c r="AP9" s="14">
        <v>0.258287576941088</v>
      </c>
      <c r="AQ9" s="14">
        <v>0.20188901828740399</v>
      </c>
      <c r="AR9" s="14">
        <v>0.31562175374465301</v>
      </c>
    </row>
    <row r="10" spans="2:44" ht="43.5">
      <c r="B10" s="15" t="s">
        <v>364</v>
      </c>
      <c r="C10" s="14">
        <v>0.65150380869402302</v>
      </c>
      <c r="D10" s="14">
        <v>0.65947050119837503</v>
      </c>
      <c r="E10" s="14">
        <v>0.64665476733748595</v>
      </c>
      <c r="F10" s="14"/>
      <c r="G10" s="14">
        <v>0.62145173815879595</v>
      </c>
      <c r="H10" s="14">
        <v>0.65383915340626997</v>
      </c>
      <c r="I10" s="14">
        <v>0.609944207012172</v>
      </c>
      <c r="J10" s="14">
        <v>0.59026439015909105</v>
      </c>
      <c r="K10" s="14">
        <v>0.71974122752354297</v>
      </c>
      <c r="L10" s="14">
        <v>0.71427071975748901</v>
      </c>
      <c r="M10" s="14"/>
      <c r="N10" s="14">
        <v>0.72689702334823603</v>
      </c>
      <c r="O10" s="14">
        <v>0.64252482511222497</v>
      </c>
      <c r="P10" s="14">
        <v>0.64408525735294897</v>
      </c>
      <c r="Q10" s="14">
        <v>0.591711689429681</v>
      </c>
      <c r="R10" s="14"/>
      <c r="S10" s="14">
        <v>0.72817498883180898</v>
      </c>
      <c r="T10" s="14">
        <v>0.62107634508561205</v>
      </c>
      <c r="U10" s="14">
        <v>0.70722790718131701</v>
      </c>
      <c r="V10" s="14">
        <v>0.78331339252949195</v>
      </c>
      <c r="W10" s="14">
        <v>0.68289929172269803</v>
      </c>
      <c r="X10" s="14">
        <v>0.53463899659696001</v>
      </c>
      <c r="Y10" s="14">
        <v>0.60416149221513704</v>
      </c>
      <c r="Z10" s="14">
        <v>0.74140394676948795</v>
      </c>
      <c r="AA10" s="14">
        <v>0.56333116683261297</v>
      </c>
      <c r="AB10" s="14">
        <v>0.57175301622693897</v>
      </c>
      <c r="AC10" s="14">
        <v>0.71282714444417505</v>
      </c>
      <c r="AD10" s="14">
        <v>0.69559969288585899</v>
      </c>
      <c r="AE10" s="14"/>
      <c r="AF10" s="14">
        <v>0.60721393665380496</v>
      </c>
      <c r="AG10" s="14">
        <v>0.69916660277279497</v>
      </c>
      <c r="AH10" s="14">
        <v>0.65219577321265798</v>
      </c>
      <c r="AI10" s="14"/>
      <c r="AJ10" s="14">
        <v>0.72987512330672299</v>
      </c>
      <c r="AK10" s="14">
        <v>0.63503220944190697</v>
      </c>
      <c r="AL10" s="14">
        <v>0.70647267683546899</v>
      </c>
      <c r="AM10" s="14"/>
      <c r="AN10" s="14">
        <v>0.61591123790976299</v>
      </c>
      <c r="AO10" s="14">
        <v>0.69175920109187194</v>
      </c>
      <c r="AP10" s="14">
        <v>0.62566822838198499</v>
      </c>
      <c r="AQ10" s="14">
        <v>0.72931965598064497</v>
      </c>
      <c r="AR10" s="14">
        <v>0.56406659690355099</v>
      </c>
    </row>
    <row r="11" spans="2:44">
      <c r="B11" s="15" t="s">
        <v>203</v>
      </c>
      <c r="C11" s="23">
        <v>9.7634615214620801E-2</v>
      </c>
      <c r="D11" s="23">
        <v>9.1636915068538799E-2</v>
      </c>
      <c r="E11" s="23">
        <v>0.10381346034951799</v>
      </c>
      <c r="F11" s="23"/>
      <c r="G11" s="23">
        <v>0.14833202761595901</v>
      </c>
      <c r="H11" s="23">
        <v>9.0352143178094493E-2</v>
      </c>
      <c r="I11" s="23">
        <v>0.10998958916821</v>
      </c>
      <c r="J11" s="23">
        <v>6.5358023040277005E-2</v>
      </c>
      <c r="K11" s="23">
        <v>7.2759968375197603E-2</v>
      </c>
      <c r="L11" s="23">
        <v>0.10585092892542999</v>
      </c>
      <c r="M11" s="23"/>
      <c r="N11" s="23">
        <v>4.1447300515131902E-2</v>
      </c>
      <c r="O11" s="23">
        <v>0.11923528944457901</v>
      </c>
      <c r="P11" s="23">
        <v>0.11850495618458699</v>
      </c>
      <c r="Q11" s="23">
        <v>0.114683965540055</v>
      </c>
      <c r="R11" s="23"/>
      <c r="S11" s="23">
        <v>9.8672139325488198E-2</v>
      </c>
      <c r="T11" s="23">
        <v>0.11148374808978601</v>
      </c>
      <c r="U11" s="23">
        <v>9.3121163113531594E-2</v>
      </c>
      <c r="V11" s="23">
        <v>5.5924233713135499E-2</v>
      </c>
      <c r="W11" s="23">
        <v>0.109768677284017</v>
      </c>
      <c r="X11" s="23">
        <v>0.148534466877627</v>
      </c>
      <c r="Y11" s="23">
        <v>0.12262886799584299</v>
      </c>
      <c r="Z11" s="23">
        <v>0.12023317069988999</v>
      </c>
      <c r="AA11" s="23">
        <v>4.5450508165840502E-2</v>
      </c>
      <c r="AB11" s="23">
        <v>0.145609502441957</v>
      </c>
      <c r="AC11" s="23">
        <v>3.3684072868967997E-2</v>
      </c>
      <c r="AD11" s="23">
        <v>0</v>
      </c>
      <c r="AE11" s="23"/>
      <c r="AF11" s="23">
        <v>8.6367345445946597E-2</v>
      </c>
      <c r="AG11" s="23">
        <v>7.4409770958823507E-2</v>
      </c>
      <c r="AH11" s="23">
        <v>0.13278879056637399</v>
      </c>
      <c r="AI11" s="23"/>
      <c r="AJ11" s="23">
        <v>9.1245102256037006E-2</v>
      </c>
      <c r="AK11" s="23">
        <v>6.9459184682063094E-2</v>
      </c>
      <c r="AL11" s="23">
        <v>9.9966184564255794E-2</v>
      </c>
      <c r="AM11" s="23"/>
      <c r="AN11" s="23">
        <v>9.0610941470102305E-2</v>
      </c>
      <c r="AO11" s="23">
        <v>9.8232453469156003E-2</v>
      </c>
      <c r="AP11" s="23">
        <v>0.116044194676927</v>
      </c>
      <c r="AQ11" s="23">
        <v>6.8791325731951097E-2</v>
      </c>
      <c r="AR11" s="23">
        <v>0.120311649351796</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512</v>
      </c>
      <c r="D7" s="10">
        <v>250</v>
      </c>
      <c r="E7" s="10">
        <v>261</v>
      </c>
      <c r="F7" s="10"/>
      <c r="G7" s="10">
        <v>79</v>
      </c>
      <c r="H7" s="10">
        <v>83</v>
      </c>
      <c r="I7" s="10">
        <v>76</v>
      </c>
      <c r="J7" s="10">
        <v>88</v>
      </c>
      <c r="K7" s="10">
        <v>74</v>
      </c>
      <c r="L7" s="10">
        <v>112</v>
      </c>
      <c r="M7" s="10"/>
      <c r="N7" s="10">
        <v>141</v>
      </c>
      <c r="O7" s="10">
        <v>141</v>
      </c>
      <c r="P7" s="10">
        <v>106</v>
      </c>
      <c r="Q7" s="10">
        <v>121</v>
      </c>
      <c r="R7" s="10"/>
      <c r="S7" s="10">
        <v>70</v>
      </c>
      <c r="T7" s="10">
        <v>69</v>
      </c>
      <c r="U7" s="10">
        <v>48</v>
      </c>
      <c r="V7" s="10">
        <v>43</v>
      </c>
      <c r="W7" s="10">
        <v>38</v>
      </c>
      <c r="X7" s="10">
        <v>47</v>
      </c>
      <c r="Y7" s="10">
        <v>40</v>
      </c>
      <c r="Z7" s="10">
        <v>22</v>
      </c>
      <c r="AA7" s="10">
        <v>54</v>
      </c>
      <c r="AB7" s="10">
        <v>32</v>
      </c>
      <c r="AC7" s="10">
        <v>36</v>
      </c>
      <c r="AD7" s="10">
        <v>13</v>
      </c>
      <c r="AE7" s="10"/>
      <c r="AF7" s="10">
        <v>193</v>
      </c>
      <c r="AG7" s="10">
        <v>188</v>
      </c>
      <c r="AH7" s="10">
        <v>86</v>
      </c>
      <c r="AI7" s="10"/>
      <c r="AJ7" s="10">
        <v>119</v>
      </c>
      <c r="AK7" s="10">
        <v>190</v>
      </c>
      <c r="AL7" s="10">
        <v>28</v>
      </c>
      <c r="AM7" s="10"/>
      <c r="AN7" s="10">
        <v>130</v>
      </c>
      <c r="AO7" s="10">
        <v>115</v>
      </c>
      <c r="AP7" s="10">
        <v>117</v>
      </c>
      <c r="AQ7" s="10">
        <v>59</v>
      </c>
      <c r="AR7" s="10">
        <v>11</v>
      </c>
    </row>
    <row r="8" spans="2:44" ht="30" customHeight="1">
      <c r="B8" s="11" t="s">
        <v>96</v>
      </c>
      <c r="C8" s="11">
        <v>515</v>
      </c>
      <c r="D8" s="11">
        <v>260</v>
      </c>
      <c r="E8" s="11">
        <v>254</v>
      </c>
      <c r="F8" s="11"/>
      <c r="G8" s="11">
        <v>87</v>
      </c>
      <c r="H8" s="11">
        <v>89</v>
      </c>
      <c r="I8" s="11">
        <v>84</v>
      </c>
      <c r="J8" s="11">
        <v>87</v>
      </c>
      <c r="K8" s="11">
        <v>62</v>
      </c>
      <c r="L8" s="11">
        <v>105</v>
      </c>
      <c r="M8" s="11"/>
      <c r="N8" s="11">
        <v>150</v>
      </c>
      <c r="O8" s="11">
        <v>135</v>
      </c>
      <c r="P8" s="11">
        <v>108</v>
      </c>
      <c r="Q8" s="11">
        <v>119</v>
      </c>
      <c r="R8" s="11"/>
      <c r="S8" s="11">
        <v>78</v>
      </c>
      <c r="T8" s="11">
        <v>64</v>
      </c>
      <c r="U8" s="11">
        <v>46</v>
      </c>
      <c r="V8" s="11">
        <v>49</v>
      </c>
      <c r="W8" s="11">
        <v>34</v>
      </c>
      <c r="X8" s="11">
        <v>49</v>
      </c>
      <c r="Y8" s="11">
        <v>39</v>
      </c>
      <c r="Z8" s="11">
        <v>20</v>
      </c>
      <c r="AA8" s="11">
        <v>51</v>
      </c>
      <c r="AB8" s="11">
        <v>33</v>
      </c>
      <c r="AC8" s="11">
        <v>36</v>
      </c>
      <c r="AD8" s="11">
        <v>14</v>
      </c>
      <c r="AE8" s="11"/>
      <c r="AF8" s="11">
        <v>187</v>
      </c>
      <c r="AG8" s="11">
        <v>191</v>
      </c>
      <c r="AH8" s="11">
        <v>89</v>
      </c>
      <c r="AI8" s="11"/>
      <c r="AJ8" s="11">
        <v>119</v>
      </c>
      <c r="AK8" s="11">
        <v>196</v>
      </c>
      <c r="AL8" s="11">
        <v>28</v>
      </c>
      <c r="AM8" s="11"/>
      <c r="AN8" s="11">
        <v>127</v>
      </c>
      <c r="AO8" s="11">
        <v>118</v>
      </c>
      <c r="AP8" s="11">
        <v>121</v>
      </c>
      <c r="AQ8" s="11">
        <v>59</v>
      </c>
      <c r="AR8" s="11">
        <v>11</v>
      </c>
    </row>
    <row r="9" spans="2:44" ht="116.1">
      <c r="B9" s="15" t="s">
        <v>360</v>
      </c>
      <c r="C9" s="14">
        <v>0.21973764235451201</v>
      </c>
      <c r="D9" s="14">
        <v>0.23647328936211601</v>
      </c>
      <c r="E9" s="14">
        <v>0.20337189385681301</v>
      </c>
      <c r="F9" s="14"/>
      <c r="G9" s="14">
        <v>0.25760982563489399</v>
      </c>
      <c r="H9" s="14">
        <v>0.27152910762779398</v>
      </c>
      <c r="I9" s="14">
        <v>0.18311644072833499</v>
      </c>
      <c r="J9" s="14">
        <v>0.329854841668625</v>
      </c>
      <c r="K9" s="14">
        <v>0.186389142330952</v>
      </c>
      <c r="L9" s="14">
        <v>0.101394499378151</v>
      </c>
      <c r="M9" s="14"/>
      <c r="N9" s="14">
        <v>0.189007744242213</v>
      </c>
      <c r="O9" s="14">
        <v>0.22402956431608001</v>
      </c>
      <c r="P9" s="14">
        <v>0.22989035039938099</v>
      </c>
      <c r="Q9" s="14">
        <v>0.24970927248285499</v>
      </c>
      <c r="R9" s="14"/>
      <c r="S9" s="14">
        <v>0.21914105450361801</v>
      </c>
      <c r="T9" s="14">
        <v>0.248390427323047</v>
      </c>
      <c r="U9" s="14">
        <v>0.23754002637330199</v>
      </c>
      <c r="V9" s="14">
        <v>0.22033209326721001</v>
      </c>
      <c r="W9" s="14">
        <v>0.18202614018266899</v>
      </c>
      <c r="X9" s="14">
        <v>0.247043401105836</v>
      </c>
      <c r="Y9" s="14">
        <v>0.290872936007531</v>
      </c>
      <c r="Z9" s="14">
        <v>0.178320752651727</v>
      </c>
      <c r="AA9" s="14">
        <v>0.20126382082015701</v>
      </c>
      <c r="AB9" s="14">
        <v>0.117049801656758</v>
      </c>
      <c r="AC9" s="14">
        <v>0.130869324831837</v>
      </c>
      <c r="AD9" s="14">
        <v>0.42099486150607801</v>
      </c>
      <c r="AE9" s="14"/>
      <c r="AF9" s="14">
        <v>0.27806700201826701</v>
      </c>
      <c r="AG9" s="14">
        <v>0.16385333106415401</v>
      </c>
      <c r="AH9" s="14">
        <v>0.212653416843162</v>
      </c>
      <c r="AI9" s="14"/>
      <c r="AJ9" s="14">
        <v>0.27983019420083499</v>
      </c>
      <c r="AK9" s="14">
        <v>0.19452920157135201</v>
      </c>
      <c r="AL9" s="14">
        <v>0.20014171504137501</v>
      </c>
      <c r="AM9" s="14"/>
      <c r="AN9" s="14">
        <v>0.19483866094993299</v>
      </c>
      <c r="AO9" s="14">
        <v>0.28472407944021699</v>
      </c>
      <c r="AP9" s="14">
        <v>0.20964016818843001</v>
      </c>
      <c r="AQ9" s="14">
        <v>0.147096659606196</v>
      </c>
      <c r="AR9" s="14">
        <v>6.4395515090452896E-2</v>
      </c>
    </row>
    <row r="10" spans="2:44" ht="87">
      <c r="B10" s="15" t="s">
        <v>365</v>
      </c>
      <c r="C10" s="14">
        <v>0.69724423854397999</v>
      </c>
      <c r="D10" s="14">
        <v>0.70848751043827196</v>
      </c>
      <c r="E10" s="14">
        <v>0.684590084729092</v>
      </c>
      <c r="F10" s="14"/>
      <c r="G10" s="14">
        <v>0.62176088451801204</v>
      </c>
      <c r="H10" s="14">
        <v>0.64504652872575097</v>
      </c>
      <c r="I10" s="14">
        <v>0.72709338738724905</v>
      </c>
      <c r="J10" s="14">
        <v>0.59334781606494502</v>
      </c>
      <c r="K10" s="14">
        <v>0.71119697814961202</v>
      </c>
      <c r="L10" s="14">
        <v>0.85894475820194405</v>
      </c>
      <c r="M10" s="14"/>
      <c r="N10" s="14">
        <v>0.75392797212517604</v>
      </c>
      <c r="O10" s="14">
        <v>0.68419305836709998</v>
      </c>
      <c r="P10" s="14">
        <v>0.70488750884325702</v>
      </c>
      <c r="Q10" s="14">
        <v>0.635150888776848</v>
      </c>
      <c r="R10" s="14"/>
      <c r="S10" s="14">
        <v>0.68644266398447396</v>
      </c>
      <c r="T10" s="14">
        <v>0.69757446119926503</v>
      </c>
      <c r="U10" s="14">
        <v>0.68635746970617895</v>
      </c>
      <c r="V10" s="14">
        <v>0.68572839169113498</v>
      </c>
      <c r="W10" s="14">
        <v>0.72305013982090305</v>
      </c>
      <c r="X10" s="14">
        <v>0.64002891124761296</v>
      </c>
      <c r="Y10" s="14">
        <v>0.61792970255601998</v>
      </c>
      <c r="Z10" s="14">
        <v>0.73837459453029897</v>
      </c>
      <c r="AA10" s="14">
        <v>0.76245029966545996</v>
      </c>
      <c r="AB10" s="14">
        <v>0.79093433403148905</v>
      </c>
      <c r="AC10" s="14">
        <v>0.79710273072262905</v>
      </c>
      <c r="AD10" s="14">
        <v>0.42387377709113799</v>
      </c>
      <c r="AE10" s="14"/>
      <c r="AF10" s="14">
        <v>0.66732337917929996</v>
      </c>
      <c r="AG10" s="14">
        <v>0.77588535534866598</v>
      </c>
      <c r="AH10" s="14">
        <v>0.64514720128506098</v>
      </c>
      <c r="AI10" s="14"/>
      <c r="AJ10" s="14">
        <v>0.69172389897123698</v>
      </c>
      <c r="AK10" s="14">
        <v>0.765883322549617</v>
      </c>
      <c r="AL10" s="14">
        <v>0.77007690318401101</v>
      </c>
      <c r="AM10" s="14"/>
      <c r="AN10" s="14">
        <v>0.685118511920358</v>
      </c>
      <c r="AO10" s="14">
        <v>0.62931807516458604</v>
      </c>
      <c r="AP10" s="14">
        <v>0.73013983253188597</v>
      </c>
      <c r="AQ10" s="14">
        <v>0.77437727401770595</v>
      </c>
      <c r="AR10" s="14">
        <v>0.87316535772800596</v>
      </c>
    </row>
    <row r="11" spans="2:44">
      <c r="B11" s="15" t="s">
        <v>203</v>
      </c>
      <c r="C11" s="23">
        <v>8.3018119101508497E-2</v>
      </c>
      <c r="D11" s="23">
        <v>5.50392001996119E-2</v>
      </c>
      <c r="E11" s="23">
        <v>0.112038021414095</v>
      </c>
      <c r="F11" s="23"/>
      <c r="G11" s="23">
        <v>0.12062928984709501</v>
      </c>
      <c r="H11" s="23">
        <v>8.3424363646455293E-2</v>
      </c>
      <c r="I11" s="23">
        <v>8.9790171884416098E-2</v>
      </c>
      <c r="J11" s="23">
        <v>7.6797342266429994E-2</v>
      </c>
      <c r="K11" s="23">
        <v>0.10241387951943599</v>
      </c>
      <c r="L11" s="23">
        <v>3.9660742419905401E-2</v>
      </c>
      <c r="M11" s="23"/>
      <c r="N11" s="23">
        <v>5.7064283632611103E-2</v>
      </c>
      <c r="O11" s="23">
        <v>9.1777377316819703E-2</v>
      </c>
      <c r="P11" s="23">
        <v>6.5222140757361893E-2</v>
      </c>
      <c r="Q11" s="23">
        <v>0.115139838740297</v>
      </c>
      <c r="R11" s="23"/>
      <c r="S11" s="23">
        <v>9.4416281511908104E-2</v>
      </c>
      <c r="T11" s="23">
        <v>5.4035111477688101E-2</v>
      </c>
      <c r="U11" s="23">
        <v>7.6102503920519399E-2</v>
      </c>
      <c r="V11" s="23">
        <v>9.3939515041655805E-2</v>
      </c>
      <c r="W11" s="23">
        <v>9.4923719996428804E-2</v>
      </c>
      <c r="X11" s="23">
        <v>0.11292768764655201</v>
      </c>
      <c r="Y11" s="23">
        <v>9.1197361436448701E-2</v>
      </c>
      <c r="Z11" s="23">
        <v>8.3304652817974098E-2</v>
      </c>
      <c r="AA11" s="23">
        <v>3.6285879514383099E-2</v>
      </c>
      <c r="AB11" s="23">
        <v>9.2015864311752404E-2</v>
      </c>
      <c r="AC11" s="23">
        <v>7.2027944445533301E-2</v>
      </c>
      <c r="AD11" s="23">
        <v>0.155131361402785</v>
      </c>
      <c r="AE11" s="23"/>
      <c r="AF11" s="23">
        <v>5.4609618802433403E-2</v>
      </c>
      <c r="AG11" s="23">
        <v>6.0261313587180197E-2</v>
      </c>
      <c r="AH11" s="23">
        <v>0.142199381871776</v>
      </c>
      <c r="AI11" s="23"/>
      <c r="AJ11" s="23">
        <v>2.8445906827927799E-2</v>
      </c>
      <c r="AK11" s="23">
        <v>3.9587475879030803E-2</v>
      </c>
      <c r="AL11" s="23">
        <v>2.97813817746133E-2</v>
      </c>
      <c r="AM11" s="23"/>
      <c r="AN11" s="23">
        <v>0.12004282712971</v>
      </c>
      <c r="AO11" s="23">
        <v>8.59578453951967E-2</v>
      </c>
      <c r="AP11" s="23">
        <v>6.0219999279684203E-2</v>
      </c>
      <c r="AQ11" s="23">
        <v>7.8526066376098505E-2</v>
      </c>
      <c r="AR11" s="23">
        <v>6.2439127181540599E-2</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526</v>
      </c>
      <c r="D7" s="10">
        <v>240</v>
      </c>
      <c r="E7" s="10">
        <v>286</v>
      </c>
      <c r="F7" s="10"/>
      <c r="G7" s="10">
        <v>78</v>
      </c>
      <c r="H7" s="10">
        <v>88</v>
      </c>
      <c r="I7" s="10">
        <v>69</v>
      </c>
      <c r="J7" s="10">
        <v>96</v>
      </c>
      <c r="K7" s="10">
        <v>74</v>
      </c>
      <c r="L7" s="10">
        <v>121</v>
      </c>
      <c r="M7" s="10"/>
      <c r="N7" s="10">
        <v>123</v>
      </c>
      <c r="O7" s="10">
        <v>159</v>
      </c>
      <c r="P7" s="10">
        <v>106</v>
      </c>
      <c r="Q7" s="10">
        <v>134</v>
      </c>
      <c r="R7" s="10"/>
      <c r="S7" s="10">
        <v>68</v>
      </c>
      <c r="T7" s="10">
        <v>65</v>
      </c>
      <c r="U7" s="10">
        <v>41</v>
      </c>
      <c r="V7" s="10">
        <v>43</v>
      </c>
      <c r="W7" s="10">
        <v>42</v>
      </c>
      <c r="X7" s="10">
        <v>51</v>
      </c>
      <c r="Y7" s="10">
        <v>51</v>
      </c>
      <c r="Z7" s="10">
        <v>24</v>
      </c>
      <c r="AA7" s="10">
        <v>57</v>
      </c>
      <c r="AB7" s="10">
        <v>42</v>
      </c>
      <c r="AC7" s="10">
        <v>25</v>
      </c>
      <c r="AD7" s="10">
        <v>17</v>
      </c>
      <c r="AE7" s="10"/>
      <c r="AF7" s="10">
        <v>208</v>
      </c>
      <c r="AG7" s="10">
        <v>197</v>
      </c>
      <c r="AH7" s="10">
        <v>70</v>
      </c>
      <c r="AI7" s="10"/>
      <c r="AJ7" s="10">
        <v>115</v>
      </c>
      <c r="AK7" s="10">
        <v>174</v>
      </c>
      <c r="AL7" s="10">
        <v>34</v>
      </c>
      <c r="AM7" s="10"/>
      <c r="AN7" s="10">
        <v>122</v>
      </c>
      <c r="AO7" s="10">
        <v>128</v>
      </c>
      <c r="AP7" s="10">
        <v>142</v>
      </c>
      <c r="AQ7" s="10">
        <v>47</v>
      </c>
      <c r="AR7" s="10">
        <v>5</v>
      </c>
    </row>
    <row r="8" spans="2:44" ht="30" customHeight="1">
      <c r="B8" s="11" t="s">
        <v>96</v>
      </c>
      <c r="C8" s="11">
        <v>526</v>
      </c>
      <c r="D8" s="11">
        <v>250</v>
      </c>
      <c r="E8" s="11">
        <v>276</v>
      </c>
      <c r="F8" s="11"/>
      <c r="G8" s="11">
        <v>85</v>
      </c>
      <c r="H8" s="11">
        <v>93</v>
      </c>
      <c r="I8" s="11">
        <v>76</v>
      </c>
      <c r="J8" s="11">
        <v>97</v>
      </c>
      <c r="K8" s="11">
        <v>62</v>
      </c>
      <c r="L8" s="11">
        <v>113</v>
      </c>
      <c r="M8" s="11"/>
      <c r="N8" s="11">
        <v>129</v>
      </c>
      <c r="O8" s="11">
        <v>150</v>
      </c>
      <c r="P8" s="11">
        <v>110</v>
      </c>
      <c r="Q8" s="11">
        <v>133</v>
      </c>
      <c r="R8" s="11"/>
      <c r="S8" s="11">
        <v>75</v>
      </c>
      <c r="T8" s="11">
        <v>63</v>
      </c>
      <c r="U8" s="11">
        <v>39</v>
      </c>
      <c r="V8" s="11">
        <v>47</v>
      </c>
      <c r="W8" s="11">
        <v>38</v>
      </c>
      <c r="X8" s="11">
        <v>53</v>
      </c>
      <c r="Y8" s="11">
        <v>48</v>
      </c>
      <c r="Z8" s="11">
        <v>21</v>
      </c>
      <c r="AA8" s="11">
        <v>52</v>
      </c>
      <c r="AB8" s="11">
        <v>45</v>
      </c>
      <c r="AC8" s="11">
        <v>25</v>
      </c>
      <c r="AD8" s="11">
        <v>19</v>
      </c>
      <c r="AE8" s="11"/>
      <c r="AF8" s="11">
        <v>200</v>
      </c>
      <c r="AG8" s="11">
        <v>200</v>
      </c>
      <c r="AH8" s="11">
        <v>73</v>
      </c>
      <c r="AI8" s="11"/>
      <c r="AJ8" s="11">
        <v>112</v>
      </c>
      <c r="AK8" s="11">
        <v>174</v>
      </c>
      <c r="AL8" s="11">
        <v>35</v>
      </c>
      <c r="AM8" s="11"/>
      <c r="AN8" s="11">
        <v>119</v>
      </c>
      <c r="AO8" s="11">
        <v>129</v>
      </c>
      <c r="AP8" s="11">
        <v>146</v>
      </c>
      <c r="AQ8" s="11">
        <v>47</v>
      </c>
      <c r="AR8" s="11">
        <v>5</v>
      </c>
    </row>
    <row r="9" spans="2:44" ht="116.1">
      <c r="B9" s="15" t="s">
        <v>360</v>
      </c>
      <c r="C9" s="14">
        <v>0.315067699088454</v>
      </c>
      <c r="D9" s="14">
        <v>0.30723191276394901</v>
      </c>
      <c r="E9" s="14">
        <v>0.32215890325466601</v>
      </c>
      <c r="F9" s="14"/>
      <c r="G9" s="14">
        <v>0.30982299844816902</v>
      </c>
      <c r="H9" s="14">
        <v>0.43689491050096702</v>
      </c>
      <c r="I9" s="14">
        <v>0.35788860034594</v>
      </c>
      <c r="J9" s="14">
        <v>0.38620616850818001</v>
      </c>
      <c r="K9" s="14">
        <v>0.16946954597268801</v>
      </c>
      <c r="L9" s="14">
        <v>0.209449040503909</v>
      </c>
      <c r="M9" s="14"/>
      <c r="N9" s="14">
        <v>0.243844665541502</v>
      </c>
      <c r="O9" s="14">
        <v>0.34452304599098899</v>
      </c>
      <c r="P9" s="14">
        <v>0.38016944828645099</v>
      </c>
      <c r="Q9" s="14">
        <v>0.30604589273796801</v>
      </c>
      <c r="R9" s="14"/>
      <c r="S9" s="14">
        <v>0.29189852905559899</v>
      </c>
      <c r="T9" s="14">
        <v>0.31608814900186499</v>
      </c>
      <c r="U9" s="14">
        <v>0.322268486696555</v>
      </c>
      <c r="V9" s="14">
        <v>0.24037790308221399</v>
      </c>
      <c r="W9" s="14">
        <v>0.16818641562783501</v>
      </c>
      <c r="X9" s="14">
        <v>0.39367930265562301</v>
      </c>
      <c r="Y9" s="14">
        <v>0.338939104954045</v>
      </c>
      <c r="Z9" s="14">
        <v>0.34559613794088401</v>
      </c>
      <c r="AA9" s="14">
        <v>0.34844103264260901</v>
      </c>
      <c r="AB9" s="14">
        <v>0.45712040471212301</v>
      </c>
      <c r="AC9" s="14">
        <v>0.123495758565224</v>
      </c>
      <c r="AD9" s="14">
        <v>0.37410953461811602</v>
      </c>
      <c r="AE9" s="14"/>
      <c r="AF9" s="14">
        <v>0.36268538731678501</v>
      </c>
      <c r="AG9" s="14">
        <v>0.276927273072891</v>
      </c>
      <c r="AH9" s="14">
        <v>0.314734159973036</v>
      </c>
      <c r="AI9" s="14"/>
      <c r="AJ9" s="14">
        <v>0.29006380578070101</v>
      </c>
      <c r="AK9" s="14">
        <v>0.31013674724671297</v>
      </c>
      <c r="AL9" s="14">
        <v>0.305258655793478</v>
      </c>
      <c r="AM9" s="14"/>
      <c r="AN9" s="14">
        <v>0.349290601966187</v>
      </c>
      <c r="AO9" s="14">
        <v>0.29608766211197401</v>
      </c>
      <c r="AP9" s="14">
        <v>0.28040822374380098</v>
      </c>
      <c r="AQ9" s="14">
        <v>0.231657439077401</v>
      </c>
      <c r="AR9" s="14">
        <v>0.40416319540904</v>
      </c>
    </row>
    <row r="10" spans="2:44" ht="57.95">
      <c r="B10" s="15" t="s">
        <v>366</v>
      </c>
      <c r="C10" s="14">
        <v>0.57332790259164601</v>
      </c>
      <c r="D10" s="14">
        <v>0.61918026963494799</v>
      </c>
      <c r="E10" s="14">
        <v>0.53183257809672502</v>
      </c>
      <c r="F10" s="14"/>
      <c r="G10" s="14">
        <v>0.57934316460318802</v>
      </c>
      <c r="H10" s="14">
        <v>0.42948319608560198</v>
      </c>
      <c r="I10" s="14">
        <v>0.53283272947618598</v>
      </c>
      <c r="J10" s="14">
        <v>0.52150906422888799</v>
      </c>
      <c r="K10" s="14">
        <v>0.69682862114208199</v>
      </c>
      <c r="L10" s="14">
        <v>0.69056550147392404</v>
      </c>
      <c r="M10" s="14"/>
      <c r="N10" s="14">
        <v>0.682332496662859</v>
      </c>
      <c r="O10" s="14">
        <v>0.52633540594988704</v>
      </c>
      <c r="P10" s="14">
        <v>0.53133267711107801</v>
      </c>
      <c r="Q10" s="14">
        <v>0.55191780492059905</v>
      </c>
      <c r="R10" s="14"/>
      <c r="S10" s="14">
        <v>0.60953287158881797</v>
      </c>
      <c r="T10" s="14">
        <v>0.62498098768079302</v>
      </c>
      <c r="U10" s="14">
        <v>0.59096997666770901</v>
      </c>
      <c r="V10" s="14">
        <v>0.68576363968005405</v>
      </c>
      <c r="W10" s="14">
        <v>0.67908918892131698</v>
      </c>
      <c r="X10" s="14">
        <v>0.47622720079749298</v>
      </c>
      <c r="Y10" s="14">
        <v>0.52526975009070098</v>
      </c>
      <c r="Z10" s="14">
        <v>0.417314374675404</v>
      </c>
      <c r="AA10" s="14">
        <v>0.58276158900469799</v>
      </c>
      <c r="AB10" s="14">
        <v>0.46149186717547303</v>
      </c>
      <c r="AC10" s="14">
        <v>0.69178761933434096</v>
      </c>
      <c r="AD10" s="14">
        <v>0.38731066810106202</v>
      </c>
      <c r="AE10" s="14"/>
      <c r="AF10" s="14">
        <v>0.56096834381824701</v>
      </c>
      <c r="AG10" s="14">
        <v>0.63280070268865596</v>
      </c>
      <c r="AH10" s="14">
        <v>0.507733286386856</v>
      </c>
      <c r="AI10" s="14"/>
      <c r="AJ10" s="14">
        <v>0.62485205069143701</v>
      </c>
      <c r="AK10" s="14">
        <v>0.60200780247142105</v>
      </c>
      <c r="AL10" s="14">
        <v>0.61676872013402495</v>
      </c>
      <c r="AM10" s="14"/>
      <c r="AN10" s="14">
        <v>0.47962968291868702</v>
      </c>
      <c r="AO10" s="14">
        <v>0.60340238651347999</v>
      </c>
      <c r="AP10" s="14">
        <v>0.60955672204337996</v>
      </c>
      <c r="AQ10" s="14">
        <v>0.74614806096022501</v>
      </c>
      <c r="AR10" s="14">
        <v>0.38902062206841198</v>
      </c>
    </row>
    <row r="11" spans="2:44">
      <c r="B11" s="15" t="s">
        <v>203</v>
      </c>
      <c r="C11" s="23">
        <v>0.1116043983199</v>
      </c>
      <c r="D11" s="23">
        <v>7.3587817601103098E-2</v>
      </c>
      <c r="E11" s="23">
        <v>0.146008518648609</v>
      </c>
      <c r="F11" s="23"/>
      <c r="G11" s="23">
        <v>0.110833836948643</v>
      </c>
      <c r="H11" s="23">
        <v>0.133621893413431</v>
      </c>
      <c r="I11" s="23">
        <v>0.109278670177874</v>
      </c>
      <c r="J11" s="23">
        <v>9.2284767262931902E-2</v>
      </c>
      <c r="K11" s="23">
        <v>0.13370183288522999</v>
      </c>
      <c r="L11" s="23">
        <v>9.9985458022167295E-2</v>
      </c>
      <c r="M11" s="23"/>
      <c r="N11" s="23">
        <v>7.3822837795638196E-2</v>
      </c>
      <c r="O11" s="23">
        <v>0.12914154805912401</v>
      </c>
      <c r="P11" s="23">
        <v>8.8497874602470994E-2</v>
      </c>
      <c r="Q11" s="23">
        <v>0.142036302341433</v>
      </c>
      <c r="R11" s="23"/>
      <c r="S11" s="23">
        <v>9.85685993555835E-2</v>
      </c>
      <c r="T11" s="23">
        <v>5.8930863317341702E-2</v>
      </c>
      <c r="U11" s="23">
        <v>8.6761536635736103E-2</v>
      </c>
      <c r="V11" s="23">
        <v>7.3858457237732003E-2</v>
      </c>
      <c r="W11" s="23">
        <v>0.15272439545084801</v>
      </c>
      <c r="X11" s="23">
        <v>0.13009349654688401</v>
      </c>
      <c r="Y11" s="23">
        <v>0.13579114495525399</v>
      </c>
      <c r="Z11" s="23">
        <v>0.23708948738371199</v>
      </c>
      <c r="AA11" s="23">
        <v>6.8797378352693006E-2</v>
      </c>
      <c r="AB11" s="23">
        <v>8.1387728112404106E-2</v>
      </c>
      <c r="AC11" s="23">
        <v>0.18471662210043499</v>
      </c>
      <c r="AD11" s="23">
        <v>0.23857979728082199</v>
      </c>
      <c r="AE11" s="23"/>
      <c r="AF11" s="23">
        <v>7.6346268864968203E-2</v>
      </c>
      <c r="AG11" s="23">
        <v>9.0272024238452597E-2</v>
      </c>
      <c r="AH11" s="23">
        <v>0.177532553640108</v>
      </c>
      <c r="AI11" s="23"/>
      <c r="AJ11" s="23">
        <v>8.5084143527862005E-2</v>
      </c>
      <c r="AK11" s="23">
        <v>8.7855450281865394E-2</v>
      </c>
      <c r="AL11" s="23">
        <v>7.7972624072497401E-2</v>
      </c>
      <c r="AM11" s="23"/>
      <c r="AN11" s="23">
        <v>0.17107971511512601</v>
      </c>
      <c r="AO11" s="23">
        <v>0.10050995137454501</v>
      </c>
      <c r="AP11" s="23">
        <v>0.11003505421281901</v>
      </c>
      <c r="AQ11" s="23">
        <v>2.2194499962373201E-2</v>
      </c>
      <c r="AR11" s="23">
        <v>0.20681618252254799</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520</v>
      </c>
      <c r="D7" s="10">
        <v>248</v>
      </c>
      <c r="E7" s="10">
        <v>269</v>
      </c>
      <c r="F7" s="10"/>
      <c r="G7" s="10">
        <v>59</v>
      </c>
      <c r="H7" s="10">
        <v>85</v>
      </c>
      <c r="I7" s="10">
        <v>87</v>
      </c>
      <c r="J7" s="10">
        <v>79</v>
      </c>
      <c r="K7" s="10">
        <v>94</v>
      </c>
      <c r="L7" s="10">
        <v>116</v>
      </c>
      <c r="M7" s="10"/>
      <c r="N7" s="10">
        <v>127</v>
      </c>
      <c r="O7" s="10">
        <v>128</v>
      </c>
      <c r="P7" s="10">
        <v>118</v>
      </c>
      <c r="Q7" s="10">
        <v>145</v>
      </c>
      <c r="R7" s="10"/>
      <c r="S7" s="10">
        <v>63</v>
      </c>
      <c r="T7" s="10">
        <v>66</v>
      </c>
      <c r="U7" s="10">
        <v>51</v>
      </c>
      <c r="V7" s="10">
        <v>38</v>
      </c>
      <c r="W7" s="10">
        <v>48</v>
      </c>
      <c r="X7" s="10">
        <v>55</v>
      </c>
      <c r="Y7" s="10">
        <v>40</v>
      </c>
      <c r="Z7" s="10">
        <v>19</v>
      </c>
      <c r="AA7" s="10">
        <v>61</v>
      </c>
      <c r="AB7" s="10">
        <v>42</v>
      </c>
      <c r="AC7" s="10">
        <v>26</v>
      </c>
      <c r="AD7" s="10">
        <v>11</v>
      </c>
      <c r="AE7" s="10"/>
      <c r="AF7" s="10">
        <v>189</v>
      </c>
      <c r="AG7" s="10">
        <v>210</v>
      </c>
      <c r="AH7" s="10">
        <v>80</v>
      </c>
      <c r="AI7" s="10"/>
      <c r="AJ7" s="10">
        <v>120</v>
      </c>
      <c r="AK7" s="10">
        <v>193</v>
      </c>
      <c r="AL7" s="10">
        <v>26</v>
      </c>
      <c r="AM7" s="10"/>
      <c r="AN7" s="10">
        <v>133</v>
      </c>
      <c r="AO7" s="10">
        <v>121</v>
      </c>
      <c r="AP7" s="10">
        <v>114</v>
      </c>
      <c r="AQ7" s="10">
        <v>67</v>
      </c>
      <c r="AR7" s="10">
        <v>7</v>
      </c>
    </row>
    <row r="8" spans="2:44" ht="30" customHeight="1">
      <c r="B8" s="11" t="s">
        <v>96</v>
      </c>
      <c r="C8" s="11">
        <v>515</v>
      </c>
      <c r="D8" s="11">
        <v>256</v>
      </c>
      <c r="E8" s="11">
        <v>256</v>
      </c>
      <c r="F8" s="11"/>
      <c r="G8" s="11">
        <v>67</v>
      </c>
      <c r="H8" s="11">
        <v>89</v>
      </c>
      <c r="I8" s="11">
        <v>95</v>
      </c>
      <c r="J8" s="11">
        <v>77</v>
      </c>
      <c r="K8" s="11">
        <v>80</v>
      </c>
      <c r="L8" s="11">
        <v>108</v>
      </c>
      <c r="M8" s="11"/>
      <c r="N8" s="11">
        <v>133</v>
      </c>
      <c r="O8" s="11">
        <v>123</v>
      </c>
      <c r="P8" s="11">
        <v>120</v>
      </c>
      <c r="Q8" s="11">
        <v>137</v>
      </c>
      <c r="R8" s="11"/>
      <c r="S8" s="11">
        <v>70</v>
      </c>
      <c r="T8" s="11">
        <v>62</v>
      </c>
      <c r="U8" s="11">
        <v>49</v>
      </c>
      <c r="V8" s="11">
        <v>44</v>
      </c>
      <c r="W8" s="11">
        <v>42</v>
      </c>
      <c r="X8" s="11">
        <v>55</v>
      </c>
      <c r="Y8" s="11">
        <v>37</v>
      </c>
      <c r="Z8" s="11">
        <v>17</v>
      </c>
      <c r="AA8" s="11">
        <v>58</v>
      </c>
      <c r="AB8" s="11">
        <v>43</v>
      </c>
      <c r="AC8" s="11">
        <v>25</v>
      </c>
      <c r="AD8" s="11">
        <v>13</v>
      </c>
      <c r="AE8" s="11"/>
      <c r="AF8" s="11">
        <v>181</v>
      </c>
      <c r="AG8" s="11">
        <v>208</v>
      </c>
      <c r="AH8" s="11">
        <v>81</v>
      </c>
      <c r="AI8" s="11"/>
      <c r="AJ8" s="11">
        <v>117</v>
      </c>
      <c r="AK8" s="11">
        <v>192</v>
      </c>
      <c r="AL8" s="11">
        <v>28</v>
      </c>
      <c r="AM8" s="11"/>
      <c r="AN8" s="11">
        <v>126</v>
      </c>
      <c r="AO8" s="11">
        <v>123</v>
      </c>
      <c r="AP8" s="11">
        <v>117</v>
      </c>
      <c r="AQ8" s="11">
        <v>66</v>
      </c>
      <c r="AR8" s="11">
        <v>7</v>
      </c>
    </row>
    <row r="9" spans="2:44" ht="116.1">
      <c r="B9" s="15" t="s">
        <v>360</v>
      </c>
      <c r="C9" s="14">
        <v>0.24538478036470299</v>
      </c>
      <c r="D9" s="14">
        <v>0.25395059497928502</v>
      </c>
      <c r="E9" s="14">
        <v>0.23608872848882001</v>
      </c>
      <c r="F9" s="14"/>
      <c r="G9" s="14">
        <v>0.20719866874819001</v>
      </c>
      <c r="H9" s="14">
        <v>0.22836107578150699</v>
      </c>
      <c r="I9" s="14">
        <v>0.235650865359601</v>
      </c>
      <c r="J9" s="14">
        <v>0.37102889254773302</v>
      </c>
      <c r="K9" s="14">
        <v>0.23905615108532999</v>
      </c>
      <c r="L9" s="14">
        <v>0.20632396676149201</v>
      </c>
      <c r="M9" s="14"/>
      <c r="N9" s="14">
        <v>0.16085915729644601</v>
      </c>
      <c r="O9" s="14">
        <v>0.248961611571235</v>
      </c>
      <c r="P9" s="14">
        <v>0.261479032079795</v>
      </c>
      <c r="Q9" s="14">
        <v>0.313203872395937</v>
      </c>
      <c r="R9" s="14"/>
      <c r="S9" s="14">
        <v>0.23682624147492101</v>
      </c>
      <c r="T9" s="14">
        <v>0.183336972056105</v>
      </c>
      <c r="U9" s="14">
        <v>0.245299493525967</v>
      </c>
      <c r="V9" s="14">
        <v>0.19025098452129699</v>
      </c>
      <c r="W9" s="14">
        <v>0.27055118230337399</v>
      </c>
      <c r="X9" s="14">
        <v>0.19986456886561099</v>
      </c>
      <c r="Y9" s="14">
        <v>0.300508946730555</v>
      </c>
      <c r="Z9" s="14">
        <v>0.176062453076618</v>
      </c>
      <c r="AA9" s="14">
        <v>0.31548906986567699</v>
      </c>
      <c r="AB9" s="14">
        <v>0.36005744626360497</v>
      </c>
      <c r="AC9" s="14">
        <v>0.19855507359900701</v>
      </c>
      <c r="AD9" s="14">
        <v>0.22397577957915399</v>
      </c>
      <c r="AE9" s="14"/>
      <c r="AF9" s="14">
        <v>0.30645377148834002</v>
      </c>
      <c r="AG9" s="14">
        <v>0.20121186428054799</v>
      </c>
      <c r="AH9" s="14">
        <v>0.236086001532475</v>
      </c>
      <c r="AI9" s="14"/>
      <c r="AJ9" s="14">
        <v>0.25727347432784903</v>
      </c>
      <c r="AK9" s="14">
        <v>0.203906220162901</v>
      </c>
      <c r="AL9" s="14">
        <v>0.13897957238748301</v>
      </c>
      <c r="AM9" s="14"/>
      <c r="AN9" s="14">
        <v>0.34583463071443299</v>
      </c>
      <c r="AO9" s="14">
        <v>0.228513964399749</v>
      </c>
      <c r="AP9" s="14">
        <v>0.22423240526813201</v>
      </c>
      <c r="AQ9" s="14">
        <v>0.12000265962430801</v>
      </c>
      <c r="AR9" s="14">
        <v>0</v>
      </c>
    </row>
    <row r="10" spans="2:44" ht="72.599999999999994">
      <c r="B10" s="15" t="s">
        <v>367</v>
      </c>
      <c r="C10" s="14">
        <v>0.620128370932855</v>
      </c>
      <c r="D10" s="14">
        <v>0.62924501465015403</v>
      </c>
      <c r="E10" s="14">
        <v>0.61423731878694898</v>
      </c>
      <c r="F10" s="14"/>
      <c r="G10" s="14">
        <v>0.62753893079916101</v>
      </c>
      <c r="H10" s="14">
        <v>0.59011741217314795</v>
      </c>
      <c r="I10" s="14">
        <v>0.57737709588889197</v>
      </c>
      <c r="J10" s="14">
        <v>0.55094058386933298</v>
      </c>
      <c r="K10" s="14">
        <v>0.68394351695839495</v>
      </c>
      <c r="L10" s="14">
        <v>0.68058579110328499</v>
      </c>
      <c r="M10" s="14"/>
      <c r="N10" s="14">
        <v>0.72284689493329601</v>
      </c>
      <c r="O10" s="14">
        <v>0.62710758260410504</v>
      </c>
      <c r="P10" s="14">
        <v>0.61427242497703005</v>
      </c>
      <c r="Q10" s="14">
        <v>0.51451889482481905</v>
      </c>
      <c r="R10" s="14"/>
      <c r="S10" s="14">
        <v>0.65470407599851899</v>
      </c>
      <c r="T10" s="14">
        <v>0.71173605777076099</v>
      </c>
      <c r="U10" s="14">
        <v>0.59413408178891003</v>
      </c>
      <c r="V10" s="14">
        <v>0.53326510439671904</v>
      </c>
      <c r="W10" s="14">
        <v>0.64022366359475102</v>
      </c>
      <c r="X10" s="14">
        <v>0.60337777240252799</v>
      </c>
      <c r="Y10" s="14">
        <v>0.56783982788679399</v>
      </c>
      <c r="Z10" s="14">
        <v>0.62119686346387804</v>
      </c>
      <c r="AA10" s="14">
        <v>0.65526778942973396</v>
      </c>
      <c r="AB10" s="14">
        <v>0.56295521250215197</v>
      </c>
      <c r="AC10" s="14">
        <v>0.65135998584080301</v>
      </c>
      <c r="AD10" s="14">
        <v>0.51289211318872596</v>
      </c>
      <c r="AE10" s="14"/>
      <c r="AF10" s="14">
        <v>0.56855208171619498</v>
      </c>
      <c r="AG10" s="14">
        <v>0.70527148313107701</v>
      </c>
      <c r="AH10" s="14">
        <v>0.56236684072333498</v>
      </c>
      <c r="AI10" s="14"/>
      <c r="AJ10" s="14">
        <v>0.67096640525432105</v>
      </c>
      <c r="AK10" s="14">
        <v>0.69524250846264002</v>
      </c>
      <c r="AL10" s="14">
        <v>0.73990279391937996</v>
      </c>
      <c r="AM10" s="14"/>
      <c r="AN10" s="14">
        <v>0.53056160302231403</v>
      </c>
      <c r="AO10" s="14">
        <v>0.62389997559897803</v>
      </c>
      <c r="AP10" s="14">
        <v>0.65868848893401599</v>
      </c>
      <c r="AQ10" s="14">
        <v>0.78600813353132504</v>
      </c>
      <c r="AR10" s="14">
        <v>0.76326091461452195</v>
      </c>
    </row>
    <row r="11" spans="2:44">
      <c r="B11" s="15" t="s">
        <v>203</v>
      </c>
      <c r="C11" s="23">
        <v>0.13448684870244201</v>
      </c>
      <c r="D11" s="23">
        <v>0.11680439037056101</v>
      </c>
      <c r="E11" s="23">
        <v>0.14967395272423101</v>
      </c>
      <c r="F11" s="23"/>
      <c r="G11" s="23">
        <v>0.16526240045264901</v>
      </c>
      <c r="H11" s="23">
        <v>0.181521512045345</v>
      </c>
      <c r="I11" s="23">
        <v>0.186972038751507</v>
      </c>
      <c r="J11" s="23">
        <v>7.80305235829339E-2</v>
      </c>
      <c r="K11" s="23">
        <v>7.70003319562753E-2</v>
      </c>
      <c r="L11" s="23">
        <v>0.11309024213522401</v>
      </c>
      <c r="M11" s="23"/>
      <c r="N11" s="23">
        <v>0.116293947770258</v>
      </c>
      <c r="O11" s="23">
        <v>0.12393080582466</v>
      </c>
      <c r="P11" s="23">
        <v>0.124248542943175</v>
      </c>
      <c r="Q11" s="23">
        <v>0.17227723277924301</v>
      </c>
      <c r="R11" s="23"/>
      <c r="S11" s="23">
        <v>0.10846968252656</v>
      </c>
      <c r="T11" s="23">
        <v>0.104926970173134</v>
      </c>
      <c r="U11" s="23">
        <v>0.160566424685123</v>
      </c>
      <c r="V11" s="23">
        <v>0.276483911081984</v>
      </c>
      <c r="W11" s="23">
        <v>8.9225154101874496E-2</v>
      </c>
      <c r="X11" s="23">
        <v>0.19675765873186099</v>
      </c>
      <c r="Y11" s="23">
        <v>0.131651225382651</v>
      </c>
      <c r="Z11" s="23">
        <v>0.202740683459504</v>
      </c>
      <c r="AA11" s="23">
        <v>2.9243140704589499E-2</v>
      </c>
      <c r="AB11" s="23">
        <v>7.6987341234243098E-2</v>
      </c>
      <c r="AC11" s="23">
        <v>0.15008494056019001</v>
      </c>
      <c r="AD11" s="23">
        <v>0.26313210723211999</v>
      </c>
      <c r="AE11" s="23"/>
      <c r="AF11" s="23">
        <v>0.124994146795465</v>
      </c>
      <c r="AG11" s="23">
        <v>9.3516652588375396E-2</v>
      </c>
      <c r="AH11" s="23">
        <v>0.20154715774418899</v>
      </c>
      <c r="AI11" s="23"/>
      <c r="AJ11" s="23">
        <v>7.1760120417830295E-2</v>
      </c>
      <c r="AK11" s="23">
        <v>0.100851271374459</v>
      </c>
      <c r="AL11" s="23">
        <v>0.12111763369313699</v>
      </c>
      <c r="AM11" s="23"/>
      <c r="AN11" s="23">
        <v>0.12360376626325301</v>
      </c>
      <c r="AO11" s="23">
        <v>0.147586060001274</v>
      </c>
      <c r="AP11" s="23">
        <v>0.117079105797852</v>
      </c>
      <c r="AQ11" s="23">
        <v>9.3989206844367706E-2</v>
      </c>
      <c r="AR11" s="23">
        <v>0.236739085385478</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515</v>
      </c>
      <c r="D7" s="10">
        <v>238</v>
      </c>
      <c r="E7" s="10">
        <v>276</v>
      </c>
      <c r="F7" s="10"/>
      <c r="G7" s="10">
        <v>71</v>
      </c>
      <c r="H7" s="10">
        <v>85</v>
      </c>
      <c r="I7" s="10">
        <v>74</v>
      </c>
      <c r="J7" s="10">
        <v>85</v>
      </c>
      <c r="K7" s="10">
        <v>87</v>
      </c>
      <c r="L7" s="10">
        <v>113</v>
      </c>
      <c r="M7" s="10"/>
      <c r="N7" s="10">
        <v>125</v>
      </c>
      <c r="O7" s="10">
        <v>130</v>
      </c>
      <c r="P7" s="10">
        <v>110</v>
      </c>
      <c r="Q7" s="10">
        <v>147</v>
      </c>
      <c r="R7" s="10"/>
      <c r="S7" s="10">
        <v>61</v>
      </c>
      <c r="T7" s="10">
        <v>74</v>
      </c>
      <c r="U7" s="10">
        <v>36</v>
      </c>
      <c r="V7" s="10">
        <v>43</v>
      </c>
      <c r="W7" s="10">
        <v>31</v>
      </c>
      <c r="X7" s="10">
        <v>48</v>
      </c>
      <c r="Y7" s="10">
        <v>50</v>
      </c>
      <c r="Z7" s="10">
        <v>17</v>
      </c>
      <c r="AA7" s="10">
        <v>57</v>
      </c>
      <c r="AB7" s="10">
        <v>60</v>
      </c>
      <c r="AC7" s="10">
        <v>23</v>
      </c>
      <c r="AD7" s="10">
        <v>15</v>
      </c>
      <c r="AE7" s="10"/>
      <c r="AF7" s="10">
        <v>195</v>
      </c>
      <c r="AG7" s="10">
        <v>186</v>
      </c>
      <c r="AH7" s="10">
        <v>86</v>
      </c>
      <c r="AI7" s="10"/>
      <c r="AJ7" s="10">
        <v>117</v>
      </c>
      <c r="AK7" s="10">
        <v>173</v>
      </c>
      <c r="AL7" s="10">
        <v>32</v>
      </c>
      <c r="AM7" s="10"/>
      <c r="AN7" s="10">
        <v>131</v>
      </c>
      <c r="AO7" s="10">
        <v>116</v>
      </c>
      <c r="AP7" s="10">
        <v>127</v>
      </c>
      <c r="AQ7" s="10">
        <v>55</v>
      </c>
      <c r="AR7" s="10">
        <v>8</v>
      </c>
    </row>
    <row r="8" spans="2:44" ht="30" customHeight="1">
      <c r="B8" s="11" t="s">
        <v>96</v>
      </c>
      <c r="C8" s="11">
        <v>516</v>
      </c>
      <c r="D8" s="11">
        <v>249</v>
      </c>
      <c r="E8" s="11">
        <v>266</v>
      </c>
      <c r="F8" s="11"/>
      <c r="G8" s="11">
        <v>80</v>
      </c>
      <c r="H8" s="11">
        <v>90</v>
      </c>
      <c r="I8" s="11">
        <v>81</v>
      </c>
      <c r="J8" s="11">
        <v>85</v>
      </c>
      <c r="K8" s="11">
        <v>74</v>
      </c>
      <c r="L8" s="11">
        <v>106</v>
      </c>
      <c r="M8" s="11"/>
      <c r="N8" s="11">
        <v>132</v>
      </c>
      <c r="O8" s="11">
        <v>127</v>
      </c>
      <c r="P8" s="11">
        <v>113</v>
      </c>
      <c r="Q8" s="11">
        <v>142</v>
      </c>
      <c r="R8" s="11"/>
      <c r="S8" s="11">
        <v>69</v>
      </c>
      <c r="T8" s="11">
        <v>72</v>
      </c>
      <c r="U8" s="11">
        <v>35</v>
      </c>
      <c r="V8" s="11">
        <v>46</v>
      </c>
      <c r="W8" s="11">
        <v>28</v>
      </c>
      <c r="X8" s="11">
        <v>49</v>
      </c>
      <c r="Y8" s="11">
        <v>48</v>
      </c>
      <c r="Z8" s="11">
        <v>15</v>
      </c>
      <c r="AA8" s="11">
        <v>53</v>
      </c>
      <c r="AB8" s="11">
        <v>63</v>
      </c>
      <c r="AC8" s="11">
        <v>23</v>
      </c>
      <c r="AD8" s="11">
        <v>16</v>
      </c>
      <c r="AE8" s="11"/>
      <c r="AF8" s="11">
        <v>188</v>
      </c>
      <c r="AG8" s="11">
        <v>189</v>
      </c>
      <c r="AH8" s="11">
        <v>87</v>
      </c>
      <c r="AI8" s="11"/>
      <c r="AJ8" s="11">
        <v>116</v>
      </c>
      <c r="AK8" s="11">
        <v>176</v>
      </c>
      <c r="AL8" s="11">
        <v>34</v>
      </c>
      <c r="AM8" s="11"/>
      <c r="AN8" s="11">
        <v>125</v>
      </c>
      <c r="AO8" s="11">
        <v>116</v>
      </c>
      <c r="AP8" s="11">
        <v>131</v>
      </c>
      <c r="AQ8" s="11">
        <v>56</v>
      </c>
      <c r="AR8" s="11">
        <v>9</v>
      </c>
    </row>
    <row r="9" spans="2:44" ht="116.1">
      <c r="B9" s="15" t="s">
        <v>360</v>
      </c>
      <c r="C9" s="14">
        <v>0.32108863319532199</v>
      </c>
      <c r="D9" s="14">
        <v>0.34430566631173998</v>
      </c>
      <c r="E9" s="14">
        <v>0.30058348770670301</v>
      </c>
      <c r="F9" s="14"/>
      <c r="G9" s="14">
        <v>0.44027445977808299</v>
      </c>
      <c r="H9" s="14">
        <v>0.29581826369922398</v>
      </c>
      <c r="I9" s="14">
        <v>0.32786105697083001</v>
      </c>
      <c r="J9" s="14">
        <v>0.37449034216233301</v>
      </c>
      <c r="K9" s="14">
        <v>0.239255821754737</v>
      </c>
      <c r="L9" s="14">
        <v>0.26168884437977702</v>
      </c>
      <c r="M9" s="14"/>
      <c r="N9" s="14">
        <v>0.26256748283589798</v>
      </c>
      <c r="O9" s="14">
        <v>0.32101226123082999</v>
      </c>
      <c r="P9" s="14">
        <v>0.35307745937692198</v>
      </c>
      <c r="Q9" s="14">
        <v>0.357357168595274</v>
      </c>
      <c r="R9" s="14"/>
      <c r="S9" s="14">
        <v>0.36298602554880199</v>
      </c>
      <c r="T9" s="14">
        <v>0.348578574540855</v>
      </c>
      <c r="U9" s="14">
        <v>0.40829330301495198</v>
      </c>
      <c r="V9" s="14">
        <v>0.255441993839435</v>
      </c>
      <c r="W9" s="14">
        <v>0.40407109042601103</v>
      </c>
      <c r="X9" s="14">
        <v>0.296136727923966</v>
      </c>
      <c r="Y9" s="14">
        <v>0.32140574503064701</v>
      </c>
      <c r="Z9" s="14">
        <v>0.178911546274855</v>
      </c>
      <c r="AA9" s="14">
        <v>0.32424809963867601</v>
      </c>
      <c r="AB9" s="14">
        <v>0.28489591483181997</v>
      </c>
      <c r="AC9" s="14">
        <v>0.31868827305203401</v>
      </c>
      <c r="AD9" s="14">
        <v>0.21512255137053601</v>
      </c>
      <c r="AE9" s="14"/>
      <c r="AF9" s="14">
        <v>0.32243050722849398</v>
      </c>
      <c r="AG9" s="14">
        <v>0.29878033618775202</v>
      </c>
      <c r="AH9" s="14">
        <v>0.34169063877767503</v>
      </c>
      <c r="AI9" s="14"/>
      <c r="AJ9" s="14">
        <v>0.33753094559097901</v>
      </c>
      <c r="AK9" s="14">
        <v>0.29817878576503598</v>
      </c>
      <c r="AL9" s="14">
        <v>0.34323693608551298</v>
      </c>
      <c r="AM9" s="14"/>
      <c r="AN9" s="14">
        <v>0.36961133651457201</v>
      </c>
      <c r="AO9" s="14">
        <v>0.29325970253955702</v>
      </c>
      <c r="AP9" s="14">
        <v>0.35154920166300102</v>
      </c>
      <c r="AQ9" s="14">
        <v>0.248404538582576</v>
      </c>
      <c r="AR9" s="14">
        <v>0.143016261507904</v>
      </c>
    </row>
    <row r="10" spans="2:44" ht="43.5">
      <c r="B10" s="15" t="s">
        <v>368</v>
      </c>
      <c r="C10" s="14">
        <v>0.56542167123512499</v>
      </c>
      <c r="D10" s="14">
        <v>0.58853757279234498</v>
      </c>
      <c r="E10" s="14">
        <v>0.54597714623113203</v>
      </c>
      <c r="F10" s="14"/>
      <c r="G10" s="14">
        <v>0.47735829572220101</v>
      </c>
      <c r="H10" s="14">
        <v>0.57825052693002399</v>
      </c>
      <c r="I10" s="14">
        <v>0.56645112370565998</v>
      </c>
      <c r="J10" s="14">
        <v>0.53038339885321295</v>
      </c>
      <c r="K10" s="14">
        <v>0.62024144432186001</v>
      </c>
      <c r="L10" s="14">
        <v>0.61004970945845705</v>
      </c>
      <c r="M10" s="14"/>
      <c r="N10" s="14">
        <v>0.66204480901353302</v>
      </c>
      <c r="O10" s="14">
        <v>0.57774787079303702</v>
      </c>
      <c r="P10" s="14">
        <v>0.54428027447648897</v>
      </c>
      <c r="Q10" s="14">
        <v>0.47895519141144499</v>
      </c>
      <c r="R10" s="14"/>
      <c r="S10" s="14">
        <v>0.60713062192367995</v>
      </c>
      <c r="T10" s="14">
        <v>0.532560230192754</v>
      </c>
      <c r="U10" s="14">
        <v>0.43360440820733198</v>
      </c>
      <c r="V10" s="14">
        <v>0.57979081805981303</v>
      </c>
      <c r="W10" s="14">
        <v>0.50423966427535705</v>
      </c>
      <c r="X10" s="14">
        <v>0.48960558664398901</v>
      </c>
      <c r="Y10" s="14">
        <v>0.50343540697468803</v>
      </c>
      <c r="Z10" s="14">
        <v>0.61171279036588899</v>
      </c>
      <c r="AA10" s="14">
        <v>0.61074836739432803</v>
      </c>
      <c r="AB10" s="14">
        <v>0.65421238897310097</v>
      </c>
      <c r="AC10" s="14">
        <v>0.63931955456748601</v>
      </c>
      <c r="AD10" s="14">
        <v>0.65302658491821097</v>
      </c>
      <c r="AE10" s="14"/>
      <c r="AF10" s="14">
        <v>0.56036790178003604</v>
      </c>
      <c r="AG10" s="14">
        <v>0.62757520949985901</v>
      </c>
      <c r="AH10" s="14">
        <v>0.50724715264920905</v>
      </c>
      <c r="AI10" s="14"/>
      <c r="AJ10" s="14">
        <v>0.58960414963045005</v>
      </c>
      <c r="AK10" s="14">
        <v>0.64551653766990502</v>
      </c>
      <c r="AL10" s="14">
        <v>0.54100824780076096</v>
      </c>
      <c r="AM10" s="14"/>
      <c r="AN10" s="14">
        <v>0.47783799095224899</v>
      </c>
      <c r="AO10" s="14">
        <v>0.57519236641959903</v>
      </c>
      <c r="AP10" s="14">
        <v>0.56740324967657596</v>
      </c>
      <c r="AQ10" s="14">
        <v>0.61202149459984301</v>
      </c>
      <c r="AR10" s="14">
        <v>0.85698373849209597</v>
      </c>
    </row>
    <row r="11" spans="2:44">
      <c r="B11" s="15" t="s">
        <v>203</v>
      </c>
      <c r="C11" s="23">
        <v>0.113489695569553</v>
      </c>
      <c r="D11" s="23">
        <v>6.7156760895915005E-2</v>
      </c>
      <c r="E11" s="23">
        <v>0.15343936606216499</v>
      </c>
      <c r="F11" s="23"/>
      <c r="G11" s="23">
        <v>8.2367244499716399E-2</v>
      </c>
      <c r="H11" s="23">
        <v>0.125931209370752</v>
      </c>
      <c r="I11" s="23">
        <v>0.10568781932351</v>
      </c>
      <c r="J11" s="23">
        <v>9.5126258984453801E-2</v>
      </c>
      <c r="K11" s="23">
        <v>0.14050273392340301</v>
      </c>
      <c r="L11" s="23">
        <v>0.12826144616176599</v>
      </c>
      <c r="M11" s="23"/>
      <c r="N11" s="23">
        <v>7.5387708150568694E-2</v>
      </c>
      <c r="O11" s="23">
        <v>0.10123986797613301</v>
      </c>
      <c r="P11" s="23">
        <v>0.10264226614659</v>
      </c>
      <c r="Q11" s="23">
        <v>0.16368763999328101</v>
      </c>
      <c r="R11" s="23"/>
      <c r="S11" s="23">
        <v>2.98833525275186E-2</v>
      </c>
      <c r="T11" s="23">
        <v>0.118861195266391</v>
      </c>
      <c r="U11" s="23">
        <v>0.15810228877771601</v>
      </c>
      <c r="V11" s="23">
        <v>0.164767188100752</v>
      </c>
      <c r="W11" s="23">
        <v>9.1689245298632094E-2</v>
      </c>
      <c r="X11" s="23">
        <v>0.21425768543204499</v>
      </c>
      <c r="Y11" s="23">
        <v>0.17515884799466599</v>
      </c>
      <c r="Z11" s="23">
        <v>0.209375663359256</v>
      </c>
      <c r="AA11" s="23">
        <v>6.5003532966995306E-2</v>
      </c>
      <c r="AB11" s="23">
        <v>6.0891696195079101E-2</v>
      </c>
      <c r="AC11" s="23">
        <v>4.19921723804801E-2</v>
      </c>
      <c r="AD11" s="23">
        <v>0.13185086371125301</v>
      </c>
      <c r="AE11" s="23"/>
      <c r="AF11" s="23">
        <v>0.11720159099147</v>
      </c>
      <c r="AG11" s="23">
        <v>7.3644454312389598E-2</v>
      </c>
      <c r="AH11" s="23">
        <v>0.151062208573116</v>
      </c>
      <c r="AI11" s="23"/>
      <c r="AJ11" s="23">
        <v>7.2864904778570203E-2</v>
      </c>
      <c r="AK11" s="23">
        <v>5.6304676565059199E-2</v>
      </c>
      <c r="AL11" s="23">
        <v>0.115754816113726</v>
      </c>
      <c r="AM11" s="23"/>
      <c r="AN11" s="23">
        <v>0.152550672533179</v>
      </c>
      <c r="AO11" s="23">
        <v>0.131547931040844</v>
      </c>
      <c r="AP11" s="23">
        <v>8.1047548660423796E-2</v>
      </c>
      <c r="AQ11" s="23">
        <v>0.139573966817582</v>
      </c>
      <c r="AR11" s="23">
        <v>0</v>
      </c>
    </row>
    <row r="12" spans="2:44">
      <c r="B12" s="16" t="s">
        <v>46</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B2:H22"/>
  <sheetViews>
    <sheetView showGridLines="0" workbookViewId="0">
      <pane xSplit="2" topLeftCell="C1" activePane="topRight" state="frozen"/>
      <selection pane="topRight"/>
    </sheetView>
  </sheetViews>
  <sheetFormatPr defaultColWidth="11.42578125" defaultRowHeight="14.45"/>
  <cols>
    <col min="2" max="2" width="25.7109375" customWidth="1"/>
    <col min="3" max="8" width="20.7109375" customWidth="1"/>
  </cols>
  <sheetData>
    <row r="2" spans="2:8" ht="39.950000000000003" customHeight="1">
      <c r="D2" s="29" t="s">
        <v>517</v>
      </c>
      <c r="E2" s="31"/>
      <c r="F2" s="31"/>
      <c r="G2" s="31"/>
      <c r="H2" s="31"/>
    </row>
    <row r="6" spans="2:8" ht="50.1" customHeight="1">
      <c r="B6" s="17" t="s">
        <v>58</v>
      </c>
      <c r="C6" s="17" t="s">
        <v>531</v>
      </c>
      <c r="D6" s="17" t="s">
        <v>532</v>
      </c>
      <c r="E6" s="17" t="s">
        <v>533</v>
      </c>
      <c r="F6" s="17" t="s">
        <v>534</v>
      </c>
      <c r="G6" s="17" t="s">
        <v>535</v>
      </c>
    </row>
    <row r="7" spans="2:8">
      <c r="B7" s="15" t="s">
        <v>98</v>
      </c>
      <c r="C7" s="14">
        <v>0.38491956739406602</v>
      </c>
      <c r="D7" s="14">
        <v>0.16703496723083899</v>
      </c>
      <c r="E7" s="14">
        <v>0.17696492411703399</v>
      </c>
      <c r="F7" s="14">
        <v>0.17282614568947299</v>
      </c>
      <c r="G7" s="14">
        <v>0.16089663188835501</v>
      </c>
    </row>
    <row r="8" spans="2:8">
      <c r="B8" s="15" t="s">
        <v>99</v>
      </c>
      <c r="C8" s="14">
        <v>0.42529672445934902</v>
      </c>
      <c r="D8" s="14">
        <v>0.55022134952558699</v>
      </c>
      <c r="E8" s="14">
        <v>0.50298544022922997</v>
      </c>
      <c r="F8" s="14">
        <v>0.46629106273640802</v>
      </c>
      <c r="G8" s="14">
        <v>0.42643766607871297</v>
      </c>
    </row>
    <row r="9" spans="2:8">
      <c r="B9" s="15" t="s">
        <v>100</v>
      </c>
      <c r="C9" s="14">
        <v>0.13512454148897099</v>
      </c>
      <c r="D9" s="14">
        <v>0.18181255004576799</v>
      </c>
      <c r="E9" s="14">
        <v>0.21571368018369</v>
      </c>
      <c r="F9" s="14">
        <v>0.24841609637950901</v>
      </c>
      <c r="G9" s="14">
        <v>0.23581260928247399</v>
      </c>
    </row>
    <row r="10" spans="2:8">
      <c r="B10" s="15" t="s">
        <v>101</v>
      </c>
      <c r="C10" s="14">
        <v>2.2918153894072001E-2</v>
      </c>
      <c r="D10" s="14">
        <v>3.9353575184713802E-2</v>
      </c>
      <c r="E10" s="14">
        <v>4.6043819574585698E-2</v>
      </c>
      <c r="F10" s="14">
        <v>6.5928437012356705E-2</v>
      </c>
      <c r="G10" s="14">
        <v>0.13001645106835</v>
      </c>
    </row>
    <row r="11" spans="2:8">
      <c r="B11" s="15" t="s">
        <v>102</v>
      </c>
      <c r="C11" s="14">
        <v>5.9190168469334999E-3</v>
      </c>
      <c r="D11" s="14">
        <v>1.1350745898954601E-2</v>
      </c>
      <c r="E11" s="14">
        <v>1.31892271855246E-2</v>
      </c>
      <c r="F11" s="14">
        <v>1.33563293092227E-2</v>
      </c>
      <c r="G11" s="14">
        <v>1.8137050424283801E-2</v>
      </c>
    </row>
    <row r="12" spans="2:8">
      <c r="B12" s="15" t="s">
        <v>129</v>
      </c>
      <c r="C12" s="14">
        <v>2.5821995916608199E-2</v>
      </c>
      <c r="D12" s="14">
        <v>5.0226812114138299E-2</v>
      </c>
      <c r="E12" s="14">
        <v>4.5102908709935302E-2</v>
      </c>
      <c r="F12" s="14">
        <v>3.31819288730303E-2</v>
      </c>
      <c r="G12" s="14">
        <v>2.86995912578238E-2</v>
      </c>
    </row>
    <row r="13" spans="2:8">
      <c r="B13" s="20" t="s">
        <v>104</v>
      </c>
      <c r="C13" s="18">
        <v>0.81021629185341504</v>
      </c>
      <c r="D13" s="18">
        <v>0.71725631675642598</v>
      </c>
      <c r="E13" s="18">
        <v>0.67995036434626399</v>
      </c>
      <c r="F13" s="18">
        <v>0.63911720842588104</v>
      </c>
      <c r="G13" s="18">
        <v>0.58733429796706804</v>
      </c>
    </row>
    <row r="14" spans="2:8">
      <c r="B14" s="20" t="s">
        <v>105</v>
      </c>
      <c r="C14" s="18">
        <v>2.8837170741005499E-2</v>
      </c>
      <c r="D14" s="18">
        <v>5.0704321083668298E-2</v>
      </c>
      <c r="E14" s="18">
        <v>5.9233046760110299E-2</v>
      </c>
      <c r="F14" s="18">
        <v>7.9284766321579395E-2</v>
      </c>
      <c r="G14" s="18">
        <v>0.14815350149263401</v>
      </c>
    </row>
    <row r="15" spans="2:8">
      <c r="B15" s="20" t="s">
        <v>106</v>
      </c>
      <c r="C15" s="19">
        <v>0.78137912111241004</v>
      </c>
      <c r="D15" s="19">
        <v>0.66655199567275702</v>
      </c>
      <c r="E15" s="19">
        <v>0.620717317586154</v>
      </c>
      <c r="F15" s="19">
        <v>0.55983244210430205</v>
      </c>
      <c r="G15" s="19">
        <v>0.43918079647443298</v>
      </c>
    </row>
    <row r="16" spans="2:8">
      <c r="B16" s="16" t="s">
        <v>47</v>
      </c>
      <c r="C16" s="16"/>
      <c r="D16" s="16"/>
      <c r="E16" s="16"/>
      <c r="F16" s="16"/>
      <c r="G16" s="16"/>
    </row>
    <row r="17" spans="2:2">
      <c r="B17" t="s">
        <v>481</v>
      </c>
    </row>
    <row r="18" spans="2:2">
      <c r="B18" t="s">
        <v>482</v>
      </c>
    </row>
    <row r="22" spans="2:2">
      <c r="B22"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369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98</v>
      </c>
      <c r="C9" s="14">
        <v>0.38491956739406602</v>
      </c>
      <c r="D9" s="14">
        <v>0.32737871694201898</v>
      </c>
      <c r="E9" s="14">
        <v>0.44335283624604899</v>
      </c>
      <c r="F9" s="14"/>
      <c r="G9" s="14">
        <v>0.37748199565547602</v>
      </c>
      <c r="H9" s="14">
        <v>0.403483308658523</v>
      </c>
      <c r="I9" s="14">
        <v>0.45284663934317299</v>
      </c>
      <c r="J9" s="14">
        <v>0.38665508576872498</v>
      </c>
      <c r="K9" s="14">
        <v>0.41297669306787299</v>
      </c>
      <c r="L9" s="14">
        <v>0.30246968390746798</v>
      </c>
      <c r="M9" s="14"/>
      <c r="N9" s="14">
        <v>0.347877843493756</v>
      </c>
      <c r="O9" s="14">
        <v>0.42669941814659001</v>
      </c>
      <c r="P9" s="14">
        <v>0.39100878828366398</v>
      </c>
      <c r="Q9" s="14">
        <v>0.37626305442596297</v>
      </c>
      <c r="R9" s="14"/>
      <c r="S9" s="14">
        <v>0.34357108871710101</v>
      </c>
      <c r="T9" s="14">
        <v>0.40472679099988601</v>
      </c>
      <c r="U9" s="14">
        <v>0.36983444803118098</v>
      </c>
      <c r="V9" s="14">
        <v>0.38364388773319802</v>
      </c>
      <c r="W9" s="14">
        <v>0.33989832323075703</v>
      </c>
      <c r="X9" s="14">
        <v>0.350597802408951</v>
      </c>
      <c r="Y9" s="14">
        <v>0.50160158635797802</v>
      </c>
      <c r="Z9" s="14">
        <v>0.37817261179628903</v>
      </c>
      <c r="AA9" s="14">
        <v>0.40274940120721803</v>
      </c>
      <c r="AB9" s="14">
        <v>0.346364005862763</v>
      </c>
      <c r="AC9" s="14">
        <v>0.48538179944118598</v>
      </c>
      <c r="AD9" s="14">
        <v>0.31175164910456998</v>
      </c>
      <c r="AE9" s="14"/>
      <c r="AF9" s="14">
        <v>0.379671012142348</v>
      </c>
      <c r="AG9" s="14">
        <v>0.39792912613342901</v>
      </c>
      <c r="AH9" s="14">
        <v>0.32570493452323102</v>
      </c>
      <c r="AI9" s="14"/>
      <c r="AJ9" s="14">
        <v>0.30526129085666598</v>
      </c>
      <c r="AK9" s="14">
        <v>0.41983891968652998</v>
      </c>
      <c r="AL9" s="14">
        <v>0.38377152845697099</v>
      </c>
      <c r="AM9" s="14"/>
      <c r="AN9" s="14">
        <v>0.42576496483160597</v>
      </c>
      <c r="AO9" s="14">
        <v>0.38641366737364402</v>
      </c>
      <c r="AP9" s="14">
        <v>0.372445373822895</v>
      </c>
      <c r="AQ9" s="14">
        <v>0.42589372894090499</v>
      </c>
      <c r="AR9" s="14">
        <v>0.42864781295870602</v>
      </c>
    </row>
    <row r="10" spans="2:44">
      <c r="B10" s="15" t="s">
        <v>99</v>
      </c>
      <c r="C10" s="14">
        <v>0.42529672445934902</v>
      </c>
      <c r="D10" s="14">
        <v>0.45459376095128901</v>
      </c>
      <c r="E10" s="14">
        <v>0.39634209632498502</v>
      </c>
      <c r="F10" s="14"/>
      <c r="G10" s="14">
        <v>0.38596598343475502</v>
      </c>
      <c r="H10" s="14">
        <v>0.37185868731539801</v>
      </c>
      <c r="I10" s="14">
        <v>0.4001272070031</v>
      </c>
      <c r="J10" s="14">
        <v>0.43665688448871498</v>
      </c>
      <c r="K10" s="14">
        <v>0.40488199907040401</v>
      </c>
      <c r="L10" s="14">
        <v>0.51284768791239299</v>
      </c>
      <c r="M10" s="14"/>
      <c r="N10" s="14">
        <v>0.442250622596776</v>
      </c>
      <c r="O10" s="14">
        <v>0.407824118894482</v>
      </c>
      <c r="P10" s="14">
        <v>0.42588621769423002</v>
      </c>
      <c r="Q10" s="14">
        <v>0.42270027203374499</v>
      </c>
      <c r="R10" s="14"/>
      <c r="S10" s="14">
        <v>0.42413060434942002</v>
      </c>
      <c r="T10" s="14">
        <v>0.40748361133407801</v>
      </c>
      <c r="U10" s="14">
        <v>0.47664854105815802</v>
      </c>
      <c r="V10" s="14">
        <v>0.38545418218946398</v>
      </c>
      <c r="W10" s="14">
        <v>0.411406380844687</v>
      </c>
      <c r="X10" s="14">
        <v>0.48317754133206398</v>
      </c>
      <c r="Y10" s="14">
        <v>0.37722285899910302</v>
      </c>
      <c r="Z10" s="14">
        <v>0.45616669968913198</v>
      </c>
      <c r="AA10" s="14">
        <v>0.38817636046998399</v>
      </c>
      <c r="AB10" s="14">
        <v>0.45428410189868101</v>
      </c>
      <c r="AC10" s="14">
        <v>0.41646737189760902</v>
      </c>
      <c r="AD10" s="14">
        <v>0.51121886082030898</v>
      </c>
      <c r="AE10" s="14"/>
      <c r="AF10" s="14">
        <v>0.44620465499647999</v>
      </c>
      <c r="AG10" s="14">
        <v>0.418167244152781</v>
      </c>
      <c r="AH10" s="14">
        <v>0.45029330040529297</v>
      </c>
      <c r="AI10" s="14"/>
      <c r="AJ10" s="14">
        <v>0.50870058804149199</v>
      </c>
      <c r="AK10" s="14">
        <v>0.42483603377636497</v>
      </c>
      <c r="AL10" s="14">
        <v>0.36969349070024299</v>
      </c>
      <c r="AM10" s="14"/>
      <c r="AN10" s="14">
        <v>0.36601781198827399</v>
      </c>
      <c r="AO10" s="14">
        <v>0.40257119067159503</v>
      </c>
      <c r="AP10" s="14">
        <v>0.46814642571308801</v>
      </c>
      <c r="AQ10" s="14">
        <v>0.38552871719366399</v>
      </c>
      <c r="AR10" s="14">
        <v>0.34397344293869903</v>
      </c>
    </row>
    <row r="11" spans="2:44">
      <c r="B11" s="15" t="s">
        <v>100</v>
      </c>
      <c r="C11" s="14">
        <v>0.13512454148897099</v>
      </c>
      <c r="D11" s="14">
        <v>0.15488398720011301</v>
      </c>
      <c r="E11" s="14">
        <v>0.113983553508114</v>
      </c>
      <c r="F11" s="14"/>
      <c r="G11" s="14">
        <v>0.142918316633694</v>
      </c>
      <c r="H11" s="14">
        <v>0.17594549207101701</v>
      </c>
      <c r="I11" s="14">
        <v>0.102229240235515</v>
      </c>
      <c r="J11" s="14">
        <v>0.115331885236664</v>
      </c>
      <c r="K11" s="14">
        <v>0.134464524235656</v>
      </c>
      <c r="L11" s="14">
        <v>0.14249843072707899</v>
      </c>
      <c r="M11" s="14"/>
      <c r="N11" s="14">
        <v>0.16148919974013201</v>
      </c>
      <c r="O11" s="14">
        <v>0.10756971155581201</v>
      </c>
      <c r="P11" s="14">
        <v>0.143732861975716</v>
      </c>
      <c r="Q11" s="14">
        <v>0.12944002380621</v>
      </c>
      <c r="R11" s="14"/>
      <c r="S11" s="14">
        <v>0.17026182456497299</v>
      </c>
      <c r="T11" s="14">
        <v>0.15070812726864599</v>
      </c>
      <c r="U11" s="14">
        <v>0.123630915512876</v>
      </c>
      <c r="V11" s="14">
        <v>0.164742022857786</v>
      </c>
      <c r="W11" s="14">
        <v>0.19060688230585199</v>
      </c>
      <c r="X11" s="14">
        <v>0.11381886211631299</v>
      </c>
      <c r="Y11" s="14">
        <v>6.9627389754670296E-2</v>
      </c>
      <c r="Z11" s="14">
        <v>0.13506841657999599</v>
      </c>
      <c r="AA11" s="14">
        <v>0.113713242511525</v>
      </c>
      <c r="AB11" s="14">
        <v>0.100024752724998</v>
      </c>
      <c r="AC11" s="14">
        <v>9.8150828661204906E-2</v>
      </c>
      <c r="AD11" s="14">
        <v>0.177029490075121</v>
      </c>
      <c r="AE11" s="14"/>
      <c r="AF11" s="14">
        <v>0.13675312232012701</v>
      </c>
      <c r="AG11" s="14">
        <v>0.126220095078699</v>
      </c>
      <c r="AH11" s="14">
        <v>0.16838762855033301</v>
      </c>
      <c r="AI11" s="14"/>
      <c r="AJ11" s="14">
        <v>0.149132978191684</v>
      </c>
      <c r="AK11" s="14">
        <v>0.117015182359368</v>
      </c>
      <c r="AL11" s="14">
        <v>0.15896293464956299</v>
      </c>
      <c r="AM11" s="14"/>
      <c r="AN11" s="14">
        <v>0.15898971269508499</v>
      </c>
      <c r="AO11" s="14">
        <v>0.14956441360863401</v>
      </c>
      <c r="AP11" s="14">
        <v>0.112045192835632</v>
      </c>
      <c r="AQ11" s="14">
        <v>0.117607695091227</v>
      </c>
      <c r="AR11" s="14">
        <v>0.22737874410259501</v>
      </c>
    </row>
    <row r="12" spans="2:44">
      <c r="B12" s="15" t="s">
        <v>101</v>
      </c>
      <c r="C12" s="14">
        <v>2.2918153894072001E-2</v>
      </c>
      <c r="D12" s="14">
        <v>3.07259863656256E-2</v>
      </c>
      <c r="E12" s="14">
        <v>1.5122352146017299E-2</v>
      </c>
      <c r="F12" s="14"/>
      <c r="G12" s="14">
        <v>1.68876618948928E-2</v>
      </c>
      <c r="H12" s="14">
        <v>2.59147577533799E-2</v>
      </c>
      <c r="I12" s="14">
        <v>2.1524187902209901E-2</v>
      </c>
      <c r="J12" s="14">
        <v>1.79396994898443E-2</v>
      </c>
      <c r="K12" s="14">
        <v>3.0248977074366599E-2</v>
      </c>
      <c r="L12" s="14">
        <v>2.4740483684266502E-2</v>
      </c>
      <c r="M12" s="14"/>
      <c r="N12" s="14">
        <v>3.1399604497363003E-2</v>
      </c>
      <c r="O12" s="14">
        <v>2.3329325526872301E-2</v>
      </c>
      <c r="P12" s="14">
        <v>1.2616236223613801E-2</v>
      </c>
      <c r="Q12" s="14">
        <v>2.33732197230366E-2</v>
      </c>
      <c r="R12" s="14"/>
      <c r="S12" s="14">
        <v>4.42257289773757E-2</v>
      </c>
      <c r="T12" s="14">
        <v>1.6845523833110301E-2</v>
      </c>
      <c r="U12" s="14">
        <v>0</v>
      </c>
      <c r="V12" s="14">
        <v>2.4267296562963E-2</v>
      </c>
      <c r="W12" s="14">
        <v>7.7455753745111697E-3</v>
      </c>
      <c r="X12" s="14">
        <v>1.02855331627123E-2</v>
      </c>
      <c r="Y12" s="14">
        <v>3.2954457153537099E-2</v>
      </c>
      <c r="Z12" s="14">
        <v>0</v>
      </c>
      <c r="AA12" s="14">
        <v>3.05338898012276E-2</v>
      </c>
      <c r="AB12" s="14">
        <v>5.6021986683033598E-2</v>
      </c>
      <c r="AC12" s="14">
        <v>0</v>
      </c>
      <c r="AD12" s="14">
        <v>0</v>
      </c>
      <c r="AE12" s="14"/>
      <c r="AF12" s="14">
        <v>1.91557431099087E-2</v>
      </c>
      <c r="AG12" s="14">
        <v>3.3643418805353903E-2</v>
      </c>
      <c r="AH12" s="14">
        <v>1.1003648521769001E-2</v>
      </c>
      <c r="AI12" s="14"/>
      <c r="AJ12" s="14">
        <v>2.69134748783658E-2</v>
      </c>
      <c r="AK12" s="14">
        <v>1.8346809435660302E-2</v>
      </c>
      <c r="AL12" s="14">
        <v>4.4126336526542902E-2</v>
      </c>
      <c r="AM12" s="14"/>
      <c r="AN12" s="14">
        <v>2.00791591960695E-2</v>
      </c>
      <c r="AO12" s="14">
        <v>1.5652643337630098E-2</v>
      </c>
      <c r="AP12" s="14">
        <v>2.4315616238958601E-2</v>
      </c>
      <c r="AQ12" s="14">
        <v>4.79274147735907E-2</v>
      </c>
      <c r="AR12" s="14">
        <v>0</v>
      </c>
    </row>
    <row r="13" spans="2:44">
      <c r="B13" s="15" t="s">
        <v>102</v>
      </c>
      <c r="C13" s="14">
        <v>5.9190168469334999E-3</v>
      </c>
      <c r="D13" s="14">
        <v>5.1337215134188499E-3</v>
      </c>
      <c r="E13" s="14">
        <v>6.7400397379121001E-3</v>
      </c>
      <c r="F13" s="14"/>
      <c r="G13" s="14">
        <v>1.8211754946960802E-2</v>
      </c>
      <c r="H13" s="14">
        <v>8.4887122881579201E-3</v>
      </c>
      <c r="I13" s="14">
        <v>4.4003623942994599E-3</v>
      </c>
      <c r="J13" s="14">
        <v>4.4791422735663304E-3</v>
      </c>
      <c r="K13" s="14">
        <v>4.1315406681974301E-3</v>
      </c>
      <c r="L13" s="14">
        <v>0</v>
      </c>
      <c r="M13" s="14"/>
      <c r="N13" s="14">
        <v>0</v>
      </c>
      <c r="O13" s="14">
        <v>7.6507857018949903E-3</v>
      </c>
      <c r="P13" s="14">
        <v>7.69245935349852E-3</v>
      </c>
      <c r="Q13" s="14">
        <v>9.2494497322452695E-3</v>
      </c>
      <c r="R13" s="14"/>
      <c r="S13" s="14">
        <v>7.0633356522689199E-3</v>
      </c>
      <c r="T13" s="14">
        <v>0</v>
      </c>
      <c r="U13" s="14">
        <v>0</v>
      </c>
      <c r="V13" s="14">
        <v>0</v>
      </c>
      <c r="W13" s="14">
        <v>2.2207826779514502E-2</v>
      </c>
      <c r="X13" s="14">
        <v>6.9726501100166403E-3</v>
      </c>
      <c r="Y13" s="14">
        <v>0</v>
      </c>
      <c r="Z13" s="14">
        <v>1.65619732454227E-2</v>
      </c>
      <c r="AA13" s="14">
        <v>1.19378312244206E-2</v>
      </c>
      <c r="AB13" s="14">
        <v>8.9289131863542204E-3</v>
      </c>
      <c r="AC13" s="14">
        <v>0</v>
      </c>
      <c r="AD13" s="14">
        <v>0</v>
      </c>
      <c r="AE13" s="14"/>
      <c r="AF13" s="14">
        <v>5.4554199778371996E-3</v>
      </c>
      <c r="AG13" s="14">
        <v>3.5165995180985502E-3</v>
      </c>
      <c r="AH13" s="14">
        <v>4.8611427794692701E-3</v>
      </c>
      <c r="AI13" s="14"/>
      <c r="AJ13" s="14">
        <v>6.7549805305660501E-3</v>
      </c>
      <c r="AK13" s="14">
        <v>8.3560119097806293E-3</v>
      </c>
      <c r="AL13" s="14">
        <v>0</v>
      </c>
      <c r="AM13" s="14"/>
      <c r="AN13" s="14">
        <v>3.0773843464672202E-3</v>
      </c>
      <c r="AO13" s="14">
        <v>9.8380483869886706E-3</v>
      </c>
      <c r="AP13" s="14">
        <v>8.4297841798356993E-3</v>
      </c>
      <c r="AQ13" s="14">
        <v>0</v>
      </c>
      <c r="AR13" s="14">
        <v>0</v>
      </c>
    </row>
    <row r="14" spans="2:44">
      <c r="B14" s="15" t="s">
        <v>129</v>
      </c>
      <c r="C14" s="14">
        <v>2.5821995916608199E-2</v>
      </c>
      <c r="D14" s="14">
        <v>2.7283827027534201E-2</v>
      </c>
      <c r="E14" s="14">
        <v>2.4459122036922899E-2</v>
      </c>
      <c r="F14" s="14"/>
      <c r="G14" s="14">
        <v>5.8534287434220497E-2</v>
      </c>
      <c r="H14" s="14">
        <v>1.43090419135238E-2</v>
      </c>
      <c r="I14" s="14">
        <v>1.8872363121701902E-2</v>
      </c>
      <c r="J14" s="14">
        <v>3.8937302742485101E-2</v>
      </c>
      <c r="K14" s="14">
        <v>1.32962658835031E-2</v>
      </c>
      <c r="L14" s="14">
        <v>1.74437137687928E-2</v>
      </c>
      <c r="M14" s="14"/>
      <c r="N14" s="14">
        <v>1.6982729671972799E-2</v>
      </c>
      <c r="O14" s="14">
        <v>2.6926640174348801E-2</v>
      </c>
      <c r="P14" s="14">
        <v>1.9063436469277901E-2</v>
      </c>
      <c r="Q14" s="14">
        <v>3.8973980278800301E-2</v>
      </c>
      <c r="R14" s="14"/>
      <c r="S14" s="14">
        <v>1.0747417738861601E-2</v>
      </c>
      <c r="T14" s="14">
        <v>2.0235946564279399E-2</v>
      </c>
      <c r="U14" s="14">
        <v>2.9886095397785299E-2</v>
      </c>
      <c r="V14" s="14">
        <v>4.1892610656589301E-2</v>
      </c>
      <c r="W14" s="14">
        <v>2.81350114646771E-2</v>
      </c>
      <c r="X14" s="14">
        <v>3.5147610869942503E-2</v>
      </c>
      <c r="Y14" s="14">
        <v>1.8593707734710901E-2</v>
      </c>
      <c r="Z14" s="14">
        <v>1.40302986891598E-2</v>
      </c>
      <c r="AA14" s="14">
        <v>5.2889274785624503E-2</v>
      </c>
      <c r="AB14" s="14">
        <v>3.4376239644169602E-2</v>
      </c>
      <c r="AC14" s="14">
        <v>0</v>
      </c>
      <c r="AD14" s="14">
        <v>0</v>
      </c>
      <c r="AE14" s="14"/>
      <c r="AF14" s="14">
        <v>1.27600474532992E-2</v>
      </c>
      <c r="AG14" s="14">
        <v>2.0523516311638498E-2</v>
      </c>
      <c r="AH14" s="14">
        <v>3.97493452199046E-2</v>
      </c>
      <c r="AI14" s="14"/>
      <c r="AJ14" s="14">
        <v>3.2366875012258302E-3</v>
      </c>
      <c r="AK14" s="14">
        <v>1.1607042832295999E-2</v>
      </c>
      <c r="AL14" s="14">
        <v>4.3445709666679599E-2</v>
      </c>
      <c r="AM14" s="14"/>
      <c r="AN14" s="14">
        <v>2.6070966942497501E-2</v>
      </c>
      <c r="AO14" s="14">
        <v>3.5960036621509199E-2</v>
      </c>
      <c r="AP14" s="14">
        <v>1.4617607209590201E-2</v>
      </c>
      <c r="AQ14" s="14">
        <v>2.3042444000612901E-2</v>
      </c>
      <c r="AR14" s="14">
        <v>0</v>
      </c>
    </row>
    <row r="15" spans="2:44">
      <c r="B15" s="15" t="s">
        <v>104</v>
      </c>
      <c r="C15" s="18">
        <v>0.81021629185341504</v>
      </c>
      <c r="D15" s="18">
        <v>0.78197247789330804</v>
      </c>
      <c r="E15" s="18">
        <v>0.839694932571034</v>
      </c>
      <c r="F15" s="18"/>
      <c r="G15" s="18">
        <v>0.76344797909023199</v>
      </c>
      <c r="H15" s="18">
        <v>0.77534199597392095</v>
      </c>
      <c r="I15" s="18">
        <v>0.85297384634627305</v>
      </c>
      <c r="J15" s="18">
        <v>0.82331197025743996</v>
      </c>
      <c r="K15" s="18">
        <v>0.817858692138277</v>
      </c>
      <c r="L15" s="18">
        <v>0.81531737181986097</v>
      </c>
      <c r="M15" s="18"/>
      <c r="N15" s="18">
        <v>0.790128466090532</v>
      </c>
      <c r="O15" s="18">
        <v>0.83452353704107196</v>
      </c>
      <c r="P15" s="18">
        <v>0.816895005977894</v>
      </c>
      <c r="Q15" s="18">
        <v>0.79896332645970802</v>
      </c>
      <c r="R15" s="18"/>
      <c r="S15" s="18">
        <v>0.76770169306652003</v>
      </c>
      <c r="T15" s="18">
        <v>0.81221040233396402</v>
      </c>
      <c r="U15" s="18">
        <v>0.84648298908933906</v>
      </c>
      <c r="V15" s="18">
        <v>0.76909806992266205</v>
      </c>
      <c r="W15" s="18">
        <v>0.75130470407544503</v>
      </c>
      <c r="X15" s="18">
        <v>0.83377534374101503</v>
      </c>
      <c r="Y15" s="18">
        <v>0.87882444535708204</v>
      </c>
      <c r="Z15" s="18">
        <v>0.83433931148542095</v>
      </c>
      <c r="AA15" s="18">
        <v>0.79092576167720197</v>
      </c>
      <c r="AB15" s="18">
        <v>0.80064810776144402</v>
      </c>
      <c r="AC15" s="18">
        <v>0.90184917133879505</v>
      </c>
      <c r="AD15" s="18">
        <v>0.82297050992487897</v>
      </c>
      <c r="AE15" s="18"/>
      <c r="AF15" s="18">
        <v>0.82587566713882798</v>
      </c>
      <c r="AG15" s="18">
        <v>0.81609637028620996</v>
      </c>
      <c r="AH15" s="18">
        <v>0.77599823492852404</v>
      </c>
      <c r="AI15" s="18"/>
      <c r="AJ15" s="18">
        <v>0.81396187889815796</v>
      </c>
      <c r="AK15" s="18">
        <v>0.84467495346289401</v>
      </c>
      <c r="AL15" s="18">
        <v>0.75346501915721398</v>
      </c>
      <c r="AM15" s="18"/>
      <c r="AN15" s="18">
        <v>0.79178277681987996</v>
      </c>
      <c r="AO15" s="18">
        <v>0.78898485804523799</v>
      </c>
      <c r="AP15" s="18">
        <v>0.84059179953598395</v>
      </c>
      <c r="AQ15" s="18">
        <v>0.81142244613457004</v>
      </c>
      <c r="AR15" s="18">
        <v>0.77262125589740505</v>
      </c>
    </row>
    <row r="16" spans="2:44">
      <c r="B16" s="15" t="s">
        <v>105</v>
      </c>
      <c r="C16" s="18">
        <v>2.8837170741005499E-2</v>
      </c>
      <c r="D16" s="18">
        <v>3.5859707879044501E-2</v>
      </c>
      <c r="E16" s="18">
        <v>2.18623918839294E-2</v>
      </c>
      <c r="F16" s="18"/>
      <c r="G16" s="18">
        <v>3.5099416841853699E-2</v>
      </c>
      <c r="H16" s="18">
        <v>3.4403470041537897E-2</v>
      </c>
      <c r="I16" s="18">
        <v>2.5924550296509301E-2</v>
      </c>
      <c r="J16" s="18">
        <v>2.24188417634106E-2</v>
      </c>
      <c r="K16" s="18">
        <v>3.43805177425641E-2</v>
      </c>
      <c r="L16" s="18">
        <v>2.4740483684266502E-2</v>
      </c>
      <c r="M16" s="18"/>
      <c r="N16" s="18">
        <v>3.1399604497363003E-2</v>
      </c>
      <c r="O16" s="18">
        <v>3.0980111228767301E-2</v>
      </c>
      <c r="P16" s="18">
        <v>2.0308695577112401E-2</v>
      </c>
      <c r="Q16" s="18">
        <v>3.2622669455281798E-2</v>
      </c>
      <c r="R16" s="18"/>
      <c r="S16" s="18">
        <v>5.1289064629644603E-2</v>
      </c>
      <c r="T16" s="18">
        <v>1.6845523833110301E-2</v>
      </c>
      <c r="U16" s="18">
        <v>0</v>
      </c>
      <c r="V16" s="18">
        <v>2.4267296562963E-2</v>
      </c>
      <c r="W16" s="18">
        <v>2.9953402154025598E-2</v>
      </c>
      <c r="X16" s="18">
        <v>1.7258183272728898E-2</v>
      </c>
      <c r="Y16" s="18">
        <v>3.2954457153537099E-2</v>
      </c>
      <c r="Z16" s="18">
        <v>1.65619732454227E-2</v>
      </c>
      <c r="AA16" s="18">
        <v>4.2471721025648203E-2</v>
      </c>
      <c r="AB16" s="18">
        <v>6.4950899869387901E-2</v>
      </c>
      <c r="AC16" s="18">
        <v>0</v>
      </c>
      <c r="AD16" s="18">
        <v>0</v>
      </c>
      <c r="AE16" s="18"/>
      <c r="AF16" s="18">
        <v>2.4611163087745899E-2</v>
      </c>
      <c r="AG16" s="18">
        <v>3.71600183234524E-2</v>
      </c>
      <c r="AH16" s="18">
        <v>1.5864791301238301E-2</v>
      </c>
      <c r="AI16" s="18"/>
      <c r="AJ16" s="18">
        <v>3.3668455408931902E-2</v>
      </c>
      <c r="AK16" s="18">
        <v>2.6702821345441E-2</v>
      </c>
      <c r="AL16" s="18">
        <v>4.4126336526542902E-2</v>
      </c>
      <c r="AM16" s="18"/>
      <c r="AN16" s="18">
        <v>2.3156543542536701E-2</v>
      </c>
      <c r="AO16" s="18">
        <v>2.5490691724618798E-2</v>
      </c>
      <c r="AP16" s="18">
        <v>3.2745400418794299E-2</v>
      </c>
      <c r="AQ16" s="18">
        <v>4.79274147735907E-2</v>
      </c>
      <c r="AR16" s="18">
        <v>0</v>
      </c>
    </row>
    <row r="17" spans="2:44">
      <c r="B17" s="15" t="s">
        <v>106</v>
      </c>
      <c r="C17" s="19">
        <v>0.78137912111241004</v>
      </c>
      <c r="D17" s="19">
        <v>0.74611277001426402</v>
      </c>
      <c r="E17" s="19">
        <v>0.81783254068710498</v>
      </c>
      <c r="F17" s="19"/>
      <c r="G17" s="19">
        <v>0.72834856224837796</v>
      </c>
      <c r="H17" s="19">
        <v>0.74093852593238296</v>
      </c>
      <c r="I17" s="19">
        <v>0.82704929604976396</v>
      </c>
      <c r="J17" s="19">
        <v>0.80089312849402905</v>
      </c>
      <c r="K17" s="19">
        <v>0.78347817439571299</v>
      </c>
      <c r="L17" s="19">
        <v>0.79057688813559501</v>
      </c>
      <c r="M17" s="19"/>
      <c r="N17" s="19">
        <v>0.75872886159316899</v>
      </c>
      <c r="O17" s="19">
        <v>0.80354342581230498</v>
      </c>
      <c r="P17" s="19">
        <v>0.79658631040078198</v>
      </c>
      <c r="Q17" s="19">
        <v>0.766340657004426</v>
      </c>
      <c r="R17" s="19"/>
      <c r="S17" s="19">
        <v>0.71641262843687603</v>
      </c>
      <c r="T17" s="19">
        <v>0.79536487850085402</v>
      </c>
      <c r="U17" s="19">
        <v>0.84648298908933906</v>
      </c>
      <c r="V17" s="19">
        <v>0.74483077335969905</v>
      </c>
      <c r="W17" s="19">
        <v>0.72135130192141905</v>
      </c>
      <c r="X17" s="19">
        <v>0.81651716046828604</v>
      </c>
      <c r="Y17" s="19">
        <v>0.84586998820354398</v>
      </c>
      <c r="Z17" s="19">
        <v>0.81777733823999899</v>
      </c>
      <c r="AA17" s="19">
        <v>0.74845404065155396</v>
      </c>
      <c r="AB17" s="19">
        <v>0.73569720789205695</v>
      </c>
      <c r="AC17" s="19">
        <v>0.90184917133879505</v>
      </c>
      <c r="AD17" s="19">
        <v>0.82297050992487897</v>
      </c>
      <c r="AE17" s="19"/>
      <c r="AF17" s="19">
        <v>0.80126450405108196</v>
      </c>
      <c r="AG17" s="19">
        <v>0.77893635196275801</v>
      </c>
      <c r="AH17" s="19">
        <v>0.76013344362728597</v>
      </c>
      <c r="AI17" s="19"/>
      <c r="AJ17" s="19">
        <v>0.78029342348922703</v>
      </c>
      <c r="AK17" s="19">
        <v>0.81797213211745301</v>
      </c>
      <c r="AL17" s="19">
        <v>0.70933868263067101</v>
      </c>
      <c r="AM17" s="19"/>
      <c r="AN17" s="19">
        <v>0.76862623327734303</v>
      </c>
      <c r="AO17" s="19">
        <v>0.76349416632061995</v>
      </c>
      <c r="AP17" s="19">
        <v>0.80784639911719003</v>
      </c>
      <c r="AQ17" s="19">
        <v>0.76349503136097896</v>
      </c>
      <c r="AR17" s="19">
        <v>0.77262125589740505</v>
      </c>
    </row>
    <row r="18" spans="2:44">
      <c r="B18" s="16" t="s">
        <v>47</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98</v>
      </c>
      <c r="C9" s="14">
        <v>0.16089663188835501</v>
      </c>
      <c r="D9" s="14">
        <v>0.12537642753001399</v>
      </c>
      <c r="E9" s="14">
        <v>0.196046700543931</v>
      </c>
      <c r="F9" s="14"/>
      <c r="G9" s="14">
        <v>0.19919722566350301</v>
      </c>
      <c r="H9" s="14">
        <v>0.19506292954201401</v>
      </c>
      <c r="I9" s="14">
        <v>0.20188557866225601</v>
      </c>
      <c r="J9" s="14">
        <v>0.17056628618098299</v>
      </c>
      <c r="K9" s="14">
        <v>0.14166261712950901</v>
      </c>
      <c r="L9" s="14">
        <v>8.4461544775152497E-2</v>
      </c>
      <c r="M9" s="14"/>
      <c r="N9" s="14">
        <v>0.14874107672028999</v>
      </c>
      <c r="O9" s="14">
        <v>0.14498362657040201</v>
      </c>
      <c r="P9" s="14">
        <v>0.17847680190155801</v>
      </c>
      <c r="Q9" s="14">
        <v>0.17880431599772201</v>
      </c>
      <c r="R9" s="14"/>
      <c r="S9" s="14">
        <v>0.15991665211658099</v>
      </c>
      <c r="T9" s="14">
        <v>0.17915321940322401</v>
      </c>
      <c r="U9" s="14">
        <v>0.141398640181259</v>
      </c>
      <c r="V9" s="14">
        <v>0.15300212676694699</v>
      </c>
      <c r="W9" s="14">
        <v>0.16559960276202901</v>
      </c>
      <c r="X9" s="14">
        <v>0.15908714631217699</v>
      </c>
      <c r="Y9" s="14">
        <v>0.15796108686854901</v>
      </c>
      <c r="Z9" s="14">
        <v>0.168585781717567</v>
      </c>
      <c r="AA9" s="14">
        <v>0.16906906874401401</v>
      </c>
      <c r="AB9" s="14">
        <v>0.16748052753748</v>
      </c>
      <c r="AC9" s="14">
        <v>0.14104166616902999</v>
      </c>
      <c r="AD9" s="14">
        <v>0.13505979068000301</v>
      </c>
      <c r="AE9" s="14"/>
      <c r="AF9" s="14">
        <v>0.164494726669275</v>
      </c>
      <c r="AG9" s="14">
        <v>0.13444327353128099</v>
      </c>
      <c r="AH9" s="14">
        <v>0.205423464380009</v>
      </c>
      <c r="AI9" s="14"/>
      <c r="AJ9" s="14">
        <v>0.12994881435719</v>
      </c>
      <c r="AK9" s="14">
        <v>0.194105481707114</v>
      </c>
      <c r="AL9" s="14">
        <v>0.107746819838169</v>
      </c>
      <c r="AM9" s="14"/>
      <c r="AN9" s="14">
        <v>0.16524811573801301</v>
      </c>
      <c r="AO9" s="14">
        <v>0.15972470353689</v>
      </c>
      <c r="AP9" s="14">
        <v>0.15343533540234999</v>
      </c>
      <c r="AQ9" s="14">
        <v>0.19329179419022599</v>
      </c>
      <c r="AR9" s="14">
        <v>0.15047194740653999</v>
      </c>
    </row>
    <row r="10" spans="2:44">
      <c r="B10" s="15" t="s">
        <v>99</v>
      </c>
      <c r="C10" s="14">
        <v>0.42643766607871297</v>
      </c>
      <c r="D10" s="14">
        <v>0.41776190406917102</v>
      </c>
      <c r="E10" s="14">
        <v>0.43414467648890598</v>
      </c>
      <c r="F10" s="14"/>
      <c r="G10" s="14">
        <v>0.34728023262406199</v>
      </c>
      <c r="H10" s="14">
        <v>0.421674003026629</v>
      </c>
      <c r="I10" s="14">
        <v>0.45445340808064599</v>
      </c>
      <c r="J10" s="14">
        <v>0.44148160870810499</v>
      </c>
      <c r="K10" s="14">
        <v>0.46929120087477399</v>
      </c>
      <c r="L10" s="14">
        <v>0.41663161727231501</v>
      </c>
      <c r="M10" s="14"/>
      <c r="N10" s="14">
        <v>0.44258777505285002</v>
      </c>
      <c r="O10" s="14">
        <v>0.43851028734992997</v>
      </c>
      <c r="P10" s="14">
        <v>0.44270404790312301</v>
      </c>
      <c r="Q10" s="14">
        <v>0.37986631840753599</v>
      </c>
      <c r="R10" s="14"/>
      <c r="S10" s="14">
        <v>0.39338261534246</v>
      </c>
      <c r="T10" s="14">
        <v>0.418442790558955</v>
      </c>
      <c r="U10" s="14">
        <v>0.384001807979378</v>
      </c>
      <c r="V10" s="14">
        <v>0.45168135307488499</v>
      </c>
      <c r="W10" s="14">
        <v>0.43318152972146301</v>
      </c>
      <c r="X10" s="14">
        <v>0.478132886245273</v>
      </c>
      <c r="Y10" s="14">
        <v>0.48022513712350301</v>
      </c>
      <c r="Z10" s="14">
        <v>0.37269063094566901</v>
      </c>
      <c r="AA10" s="14">
        <v>0.41976849498253699</v>
      </c>
      <c r="AB10" s="14">
        <v>0.41206676277908999</v>
      </c>
      <c r="AC10" s="14">
        <v>0.412165771509721</v>
      </c>
      <c r="AD10" s="14">
        <v>0.521197463990282</v>
      </c>
      <c r="AE10" s="14"/>
      <c r="AF10" s="14">
        <v>0.43420358201702602</v>
      </c>
      <c r="AG10" s="14">
        <v>0.44914228230641201</v>
      </c>
      <c r="AH10" s="14">
        <v>0.396997506126676</v>
      </c>
      <c r="AI10" s="14"/>
      <c r="AJ10" s="14">
        <v>0.467117107076501</v>
      </c>
      <c r="AK10" s="14">
        <v>0.42819359553964398</v>
      </c>
      <c r="AL10" s="14">
        <v>0.43017576721309603</v>
      </c>
      <c r="AM10" s="14"/>
      <c r="AN10" s="14">
        <v>0.45113704824582102</v>
      </c>
      <c r="AO10" s="14">
        <v>0.423280704188083</v>
      </c>
      <c r="AP10" s="14">
        <v>0.43511988514613298</v>
      </c>
      <c r="AQ10" s="14">
        <v>0.40080272994518301</v>
      </c>
      <c r="AR10" s="14">
        <v>0.27162188804109999</v>
      </c>
    </row>
    <row r="11" spans="2:44">
      <c r="B11" s="15" t="s">
        <v>100</v>
      </c>
      <c r="C11" s="14">
        <v>0.23581260928247399</v>
      </c>
      <c r="D11" s="14">
        <v>0.25887112748875402</v>
      </c>
      <c r="E11" s="14">
        <v>0.21354475682632701</v>
      </c>
      <c r="F11" s="14"/>
      <c r="G11" s="14">
        <v>0.259608533089701</v>
      </c>
      <c r="H11" s="14">
        <v>0.22844561394412299</v>
      </c>
      <c r="I11" s="14">
        <v>0.20729987356448101</v>
      </c>
      <c r="J11" s="14">
        <v>0.18857153487116099</v>
      </c>
      <c r="K11" s="14">
        <v>0.255788103254251</v>
      </c>
      <c r="L11" s="14">
        <v>0.27396492052580801</v>
      </c>
      <c r="M11" s="14"/>
      <c r="N11" s="14">
        <v>0.209299845564517</v>
      </c>
      <c r="O11" s="14">
        <v>0.24412238066036801</v>
      </c>
      <c r="P11" s="14">
        <v>0.21015853917424401</v>
      </c>
      <c r="Q11" s="14">
        <v>0.280751351486278</v>
      </c>
      <c r="R11" s="14"/>
      <c r="S11" s="14">
        <v>0.24451366085473</v>
      </c>
      <c r="T11" s="14">
        <v>0.231439140167018</v>
      </c>
      <c r="U11" s="14">
        <v>0.31569557406391202</v>
      </c>
      <c r="V11" s="14">
        <v>0.26036412933805603</v>
      </c>
      <c r="W11" s="14">
        <v>0.20800474742955899</v>
      </c>
      <c r="X11" s="14">
        <v>0.209530396932222</v>
      </c>
      <c r="Y11" s="14">
        <v>0.174769279499316</v>
      </c>
      <c r="Z11" s="14">
        <v>0.23175536354648199</v>
      </c>
      <c r="AA11" s="14">
        <v>0.22688074912269801</v>
      </c>
      <c r="AB11" s="14">
        <v>0.21184197402760799</v>
      </c>
      <c r="AC11" s="14">
        <v>0.297606339987254</v>
      </c>
      <c r="AD11" s="14">
        <v>0.22974292803941099</v>
      </c>
      <c r="AE11" s="14"/>
      <c r="AF11" s="14">
        <v>0.225501054639451</v>
      </c>
      <c r="AG11" s="14">
        <v>0.23206895506908701</v>
      </c>
      <c r="AH11" s="14">
        <v>0.287566207885946</v>
      </c>
      <c r="AI11" s="14"/>
      <c r="AJ11" s="14">
        <v>0.23771009806187701</v>
      </c>
      <c r="AK11" s="14">
        <v>0.214496100326343</v>
      </c>
      <c r="AL11" s="14">
        <v>0.209566918896192</v>
      </c>
      <c r="AM11" s="14"/>
      <c r="AN11" s="14">
        <v>0.23508898658333899</v>
      </c>
      <c r="AO11" s="14">
        <v>0.25218449302294599</v>
      </c>
      <c r="AP11" s="14">
        <v>0.238485214522143</v>
      </c>
      <c r="AQ11" s="14">
        <v>0.19024357877496401</v>
      </c>
      <c r="AR11" s="14">
        <v>0.140912146641925</v>
      </c>
    </row>
    <row r="12" spans="2:44">
      <c r="B12" s="15" t="s">
        <v>101</v>
      </c>
      <c r="C12" s="14">
        <v>0.13001645106835</v>
      </c>
      <c r="D12" s="14">
        <v>0.15760963555624599</v>
      </c>
      <c r="E12" s="14">
        <v>0.102685964429284</v>
      </c>
      <c r="F12" s="14"/>
      <c r="G12" s="14">
        <v>0.12120539009448</v>
      </c>
      <c r="H12" s="14">
        <v>0.112100307735677</v>
      </c>
      <c r="I12" s="14">
        <v>9.6673889989106407E-2</v>
      </c>
      <c r="J12" s="14">
        <v>0.14095006165728</v>
      </c>
      <c r="K12" s="14">
        <v>0.10615219126974999</v>
      </c>
      <c r="L12" s="14">
        <v>0.18174035662663501</v>
      </c>
      <c r="M12" s="14"/>
      <c r="N12" s="14">
        <v>0.15477228859152301</v>
      </c>
      <c r="O12" s="14">
        <v>0.116784268079607</v>
      </c>
      <c r="P12" s="14">
        <v>0.14662980429236599</v>
      </c>
      <c r="Q12" s="14">
        <v>9.8343304594104897E-2</v>
      </c>
      <c r="R12" s="14"/>
      <c r="S12" s="14">
        <v>0.16271945293307999</v>
      </c>
      <c r="T12" s="14">
        <v>0.12483607407234899</v>
      </c>
      <c r="U12" s="14">
        <v>9.7708140090599901E-2</v>
      </c>
      <c r="V12" s="14">
        <v>7.2190059633996703E-2</v>
      </c>
      <c r="W12" s="14">
        <v>0.14800908013202199</v>
      </c>
      <c r="X12" s="14">
        <v>7.8531423357162802E-2</v>
      </c>
      <c r="Y12" s="14">
        <v>0.15233709769711801</v>
      </c>
      <c r="Z12" s="14">
        <v>0.2004967131589</v>
      </c>
      <c r="AA12" s="14">
        <v>0.117269556555492</v>
      </c>
      <c r="AB12" s="14">
        <v>0.182691098598116</v>
      </c>
      <c r="AC12" s="14">
        <v>0.12525825309213001</v>
      </c>
      <c r="AD12" s="14">
        <v>9.0991998297381901E-2</v>
      </c>
      <c r="AE12" s="14"/>
      <c r="AF12" s="14">
        <v>0.13493330341357099</v>
      </c>
      <c r="AG12" s="14">
        <v>0.14601634386259099</v>
      </c>
      <c r="AH12" s="14">
        <v>5.6546002135046E-2</v>
      </c>
      <c r="AI12" s="14"/>
      <c r="AJ12" s="14">
        <v>0.13394210475653401</v>
      </c>
      <c r="AK12" s="14">
        <v>0.12761011217687801</v>
      </c>
      <c r="AL12" s="14">
        <v>0.20906478438586301</v>
      </c>
      <c r="AM12" s="14"/>
      <c r="AN12" s="14">
        <v>9.3578069503440803E-2</v>
      </c>
      <c r="AO12" s="14">
        <v>0.116032840739174</v>
      </c>
      <c r="AP12" s="14">
        <v>0.139567186303719</v>
      </c>
      <c r="AQ12" s="14">
        <v>0.16305985605450801</v>
      </c>
      <c r="AR12" s="14">
        <v>0.35784540030018602</v>
      </c>
    </row>
    <row r="13" spans="2:44">
      <c r="B13" s="15" t="s">
        <v>102</v>
      </c>
      <c r="C13" s="14">
        <v>1.8137050424283801E-2</v>
      </c>
      <c r="D13" s="14">
        <v>1.4533991774946201E-2</v>
      </c>
      <c r="E13" s="14">
        <v>2.18635188570044E-2</v>
      </c>
      <c r="F13" s="14"/>
      <c r="G13" s="14">
        <v>2.7228319125874902E-2</v>
      </c>
      <c r="H13" s="14">
        <v>2.8408103838033601E-2</v>
      </c>
      <c r="I13" s="14">
        <v>2.2269242934550001E-2</v>
      </c>
      <c r="J13" s="14">
        <v>7.2814865998883198E-3</v>
      </c>
      <c r="K13" s="14">
        <v>8.5624567896590599E-3</v>
      </c>
      <c r="L13" s="14">
        <v>1.6514903231531802E-2</v>
      </c>
      <c r="M13" s="14"/>
      <c r="N13" s="14">
        <v>2.6843384351679999E-2</v>
      </c>
      <c r="O13" s="14">
        <v>2.8842966741065901E-2</v>
      </c>
      <c r="P13" s="14">
        <v>0</v>
      </c>
      <c r="Q13" s="14">
        <v>1.44727356926429E-2</v>
      </c>
      <c r="R13" s="14"/>
      <c r="S13" s="14">
        <v>2.543060912157E-2</v>
      </c>
      <c r="T13" s="14">
        <v>3.053933427312E-2</v>
      </c>
      <c r="U13" s="14">
        <v>2.0578764372694E-2</v>
      </c>
      <c r="V13" s="14">
        <v>2.63263689772542E-2</v>
      </c>
      <c r="W13" s="14">
        <v>1.8285901652279699E-2</v>
      </c>
      <c r="X13" s="14">
        <v>1.5638724806395998E-2</v>
      </c>
      <c r="Y13" s="14">
        <v>7.4146107094089104E-3</v>
      </c>
      <c r="Z13" s="14">
        <v>1.24412119422211E-2</v>
      </c>
      <c r="AA13" s="14">
        <v>1.2356887682147599E-2</v>
      </c>
      <c r="AB13" s="14">
        <v>8.6223950407050796E-3</v>
      </c>
      <c r="AC13" s="14">
        <v>1.17081463666366E-2</v>
      </c>
      <c r="AD13" s="14">
        <v>0</v>
      </c>
      <c r="AE13" s="14"/>
      <c r="AF13" s="14">
        <v>1.6887854728239698E-2</v>
      </c>
      <c r="AG13" s="14">
        <v>1.60693252692918E-2</v>
      </c>
      <c r="AH13" s="14">
        <v>1.75457300589879E-2</v>
      </c>
      <c r="AI13" s="14"/>
      <c r="AJ13" s="14">
        <v>2.4284637572681098E-2</v>
      </c>
      <c r="AK13" s="14">
        <v>1.83606768735569E-2</v>
      </c>
      <c r="AL13" s="14">
        <v>0</v>
      </c>
      <c r="AM13" s="14"/>
      <c r="AN13" s="14">
        <v>9.4463758880866597E-3</v>
      </c>
      <c r="AO13" s="14">
        <v>8.1962907145865394E-3</v>
      </c>
      <c r="AP13" s="14">
        <v>2.39033915291656E-2</v>
      </c>
      <c r="AQ13" s="14">
        <v>4.7064001995225403E-2</v>
      </c>
      <c r="AR13" s="14">
        <v>7.9148617610248995E-2</v>
      </c>
    </row>
    <row r="14" spans="2:44">
      <c r="B14" s="15" t="s">
        <v>129</v>
      </c>
      <c r="C14" s="14">
        <v>2.86995912578238E-2</v>
      </c>
      <c r="D14" s="14">
        <v>2.5846913580868901E-2</v>
      </c>
      <c r="E14" s="14">
        <v>3.1714382854547397E-2</v>
      </c>
      <c r="F14" s="14"/>
      <c r="G14" s="14">
        <v>4.5480299402378598E-2</v>
      </c>
      <c r="H14" s="14">
        <v>1.43090419135238E-2</v>
      </c>
      <c r="I14" s="14">
        <v>1.74180067689601E-2</v>
      </c>
      <c r="J14" s="14">
        <v>5.1149021982582303E-2</v>
      </c>
      <c r="K14" s="14">
        <v>1.85434306820574E-2</v>
      </c>
      <c r="L14" s="14">
        <v>2.66866575685582E-2</v>
      </c>
      <c r="M14" s="14"/>
      <c r="N14" s="14">
        <v>1.77556297191406E-2</v>
      </c>
      <c r="O14" s="14">
        <v>2.6756470598626701E-2</v>
      </c>
      <c r="P14" s="14">
        <v>2.2030806728708802E-2</v>
      </c>
      <c r="Q14" s="14">
        <v>4.7761973821716E-2</v>
      </c>
      <c r="R14" s="14"/>
      <c r="S14" s="14">
        <v>1.4037009631578799E-2</v>
      </c>
      <c r="T14" s="14">
        <v>1.55894415253336E-2</v>
      </c>
      <c r="U14" s="14">
        <v>4.0617073312157699E-2</v>
      </c>
      <c r="V14" s="14">
        <v>3.6435962208860598E-2</v>
      </c>
      <c r="W14" s="14">
        <v>2.6919138302646198E-2</v>
      </c>
      <c r="X14" s="14">
        <v>5.90794223467698E-2</v>
      </c>
      <c r="Y14" s="14">
        <v>2.7292788102105399E-2</v>
      </c>
      <c r="Z14" s="14">
        <v>1.40302986891598E-2</v>
      </c>
      <c r="AA14" s="14">
        <v>5.4655242913110601E-2</v>
      </c>
      <c r="AB14" s="14">
        <v>1.72972420170006E-2</v>
      </c>
      <c r="AC14" s="14">
        <v>1.2219822875228501E-2</v>
      </c>
      <c r="AD14" s="14">
        <v>2.3007818992922102E-2</v>
      </c>
      <c r="AE14" s="14"/>
      <c r="AF14" s="14">
        <v>2.3979478532436701E-2</v>
      </c>
      <c r="AG14" s="14">
        <v>2.2259819961337999E-2</v>
      </c>
      <c r="AH14" s="14">
        <v>3.5921089413335799E-2</v>
      </c>
      <c r="AI14" s="14"/>
      <c r="AJ14" s="14">
        <v>6.9972381752168404E-3</v>
      </c>
      <c r="AK14" s="14">
        <v>1.7234033376464501E-2</v>
      </c>
      <c r="AL14" s="14">
        <v>4.3445709666679599E-2</v>
      </c>
      <c r="AM14" s="14"/>
      <c r="AN14" s="14">
        <v>4.5501404041299598E-2</v>
      </c>
      <c r="AO14" s="14">
        <v>4.0580967798321002E-2</v>
      </c>
      <c r="AP14" s="14">
        <v>9.4889870964889895E-3</v>
      </c>
      <c r="AQ14" s="14">
        <v>5.53803903989374E-3</v>
      </c>
      <c r="AR14" s="14">
        <v>0</v>
      </c>
    </row>
    <row r="15" spans="2:44">
      <c r="B15" s="15" t="s">
        <v>104</v>
      </c>
      <c r="C15" s="18">
        <v>0.58733429796706804</v>
      </c>
      <c r="D15" s="18">
        <v>0.54313833159918501</v>
      </c>
      <c r="E15" s="18">
        <v>0.63019137703283701</v>
      </c>
      <c r="F15" s="18"/>
      <c r="G15" s="18">
        <v>0.546477458287565</v>
      </c>
      <c r="H15" s="18">
        <v>0.61673693256864204</v>
      </c>
      <c r="I15" s="18">
        <v>0.65633898674290203</v>
      </c>
      <c r="J15" s="18">
        <v>0.61204789488908795</v>
      </c>
      <c r="K15" s="18">
        <v>0.61095381800428294</v>
      </c>
      <c r="L15" s="18">
        <v>0.50109316204746701</v>
      </c>
      <c r="M15" s="18"/>
      <c r="N15" s="18">
        <v>0.59132885177313899</v>
      </c>
      <c r="O15" s="18">
        <v>0.58349391392033201</v>
      </c>
      <c r="P15" s="18">
        <v>0.62118084980468002</v>
      </c>
      <c r="Q15" s="18">
        <v>0.55867063440525799</v>
      </c>
      <c r="R15" s="18"/>
      <c r="S15" s="18">
        <v>0.55329926745904101</v>
      </c>
      <c r="T15" s="18">
        <v>0.59759600996217899</v>
      </c>
      <c r="U15" s="18">
        <v>0.52540044816063602</v>
      </c>
      <c r="V15" s="18">
        <v>0.60468347984183202</v>
      </c>
      <c r="W15" s="18">
        <v>0.59878113248349296</v>
      </c>
      <c r="X15" s="18">
        <v>0.63722003255744997</v>
      </c>
      <c r="Y15" s="18">
        <v>0.63818622399205205</v>
      </c>
      <c r="Z15" s="18">
        <v>0.54127641266323601</v>
      </c>
      <c r="AA15" s="18">
        <v>0.58883756372655205</v>
      </c>
      <c r="AB15" s="18">
        <v>0.57954729031657104</v>
      </c>
      <c r="AC15" s="18">
        <v>0.55320743767875102</v>
      </c>
      <c r="AD15" s="18">
        <v>0.65625725467028495</v>
      </c>
      <c r="AE15" s="18"/>
      <c r="AF15" s="18">
        <v>0.59869830868630103</v>
      </c>
      <c r="AG15" s="18">
        <v>0.583585555837693</v>
      </c>
      <c r="AH15" s="18">
        <v>0.60242097050668497</v>
      </c>
      <c r="AI15" s="18"/>
      <c r="AJ15" s="18">
        <v>0.59706592143369097</v>
      </c>
      <c r="AK15" s="18">
        <v>0.62229907724675804</v>
      </c>
      <c r="AL15" s="18">
        <v>0.53792258705126506</v>
      </c>
      <c r="AM15" s="18"/>
      <c r="AN15" s="18">
        <v>0.61638516398383403</v>
      </c>
      <c r="AO15" s="18">
        <v>0.583005407724972</v>
      </c>
      <c r="AP15" s="18">
        <v>0.58855522054848297</v>
      </c>
      <c r="AQ15" s="18">
        <v>0.59409452413540897</v>
      </c>
      <c r="AR15" s="18">
        <v>0.42209383544764001</v>
      </c>
    </row>
    <row r="16" spans="2:44">
      <c r="B16" s="15" t="s">
        <v>105</v>
      </c>
      <c r="C16" s="18">
        <v>0.14815350149263401</v>
      </c>
      <c r="D16" s="18">
        <v>0.17214362733119201</v>
      </c>
      <c r="E16" s="18">
        <v>0.124549483286288</v>
      </c>
      <c r="F16" s="18"/>
      <c r="G16" s="18">
        <v>0.14843370922035501</v>
      </c>
      <c r="H16" s="18">
        <v>0.14050841157371</v>
      </c>
      <c r="I16" s="18">
        <v>0.11894313292365601</v>
      </c>
      <c r="J16" s="18">
        <v>0.148231548257168</v>
      </c>
      <c r="K16" s="18">
        <v>0.11471464805940899</v>
      </c>
      <c r="L16" s="18">
        <v>0.198255259858167</v>
      </c>
      <c r="M16" s="18"/>
      <c r="N16" s="18">
        <v>0.18161567294320299</v>
      </c>
      <c r="O16" s="18">
        <v>0.145627234820673</v>
      </c>
      <c r="P16" s="18">
        <v>0.14662980429236599</v>
      </c>
      <c r="Q16" s="18">
        <v>0.11281604028674801</v>
      </c>
      <c r="R16" s="18"/>
      <c r="S16" s="18">
        <v>0.18815006205465001</v>
      </c>
      <c r="T16" s="18">
        <v>0.15537540834546901</v>
      </c>
      <c r="U16" s="18">
        <v>0.118286904463294</v>
      </c>
      <c r="V16" s="18">
        <v>9.85164286112509E-2</v>
      </c>
      <c r="W16" s="18">
        <v>0.16629498178430199</v>
      </c>
      <c r="X16" s="18">
        <v>9.4170148163558703E-2</v>
      </c>
      <c r="Y16" s="18">
        <v>0.159751708406526</v>
      </c>
      <c r="Z16" s="18">
        <v>0.212937925101121</v>
      </c>
      <c r="AA16" s="18">
        <v>0.129626444237639</v>
      </c>
      <c r="AB16" s="18">
        <v>0.191313493638821</v>
      </c>
      <c r="AC16" s="18">
        <v>0.13696639945876601</v>
      </c>
      <c r="AD16" s="18">
        <v>9.0991998297381901E-2</v>
      </c>
      <c r="AE16" s="18"/>
      <c r="AF16" s="18">
        <v>0.15182115814181099</v>
      </c>
      <c r="AG16" s="18">
        <v>0.16208566913188199</v>
      </c>
      <c r="AH16" s="18">
        <v>7.4091732194033894E-2</v>
      </c>
      <c r="AI16" s="18"/>
      <c r="AJ16" s="18">
        <v>0.15822674232921499</v>
      </c>
      <c r="AK16" s="18">
        <v>0.14597078905043501</v>
      </c>
      <c r="AL16" s="18">
        <v>0.20906478438586301</v>
      </c>
      <c r="AM16" s="18"/>
      <c r="AN16" s="18">
        <v>0.103024445391527</v>
      </c>
      <c r="AO16" s="18">
        <v>0.12422913145376099</v>
      </c>
      <c r="AP16" s="18">
        <v>0.16347057783288499</v>
      </c>
      <c r="AQ16" s="18">
        <v>0.21012385804973299</v>
      </c>
      <c r="AR16" s="18">
        <v>0.43699401791043502</v>
      </c>
    </row>
    <row r="17" spans="2:44">
      <c r="B17" s="15" t="s">
        <v>106</v>
      </c>
      <c r="C17" s="19">
        <v>0.43918079647443298</v>
      </c>
      <c r="D17" s="19">
        <v>0.37099470426799303</v>
      </c>
      <c r="E17" s="19">
        <v>0.505641893746549</v>
      </c>
      <c r="F17" s="19"/>
      <c r="G17" s="19">
        <v>0.39804374906721102</v>
      </c>
      <c r="H17" s="19">
        <v>0.47622852099493201</v>
      </c>
      <c r="I17" s="19">
        <v>0.53739585381924604</v>
      </c>
      <c r="J17" s="19">
        <v>0.46381634663191901</v>
      </c>
      <c r="K17" s="19">
        <v>0.49623916994487399</v>
      </c>
      <c r="L17" s="19">
        <v>0.30283790218930001</v>
      </c>
      <c r="M17" s="19"/>
      <c r="N17" s="19">
        <v>0.40971317882993602</v>
      </c>
      <c r="O17" s="19">
        <v>0.43786667909965898</v>
      </c>
      <c r="P17" s="19">
        <v>0.47455104551231397</v>
      </c>
      <c r="Q17" s="19">
        <v>0.44585459411850997</v>
      </c>
      <c r="R17" s="19"/>
      <c r="S17" s="19">
        <v>0.365149205404391</v>
      </c>
      <c r="T17" s="19">
        <v>0.44222060161671001</v>
      </c>
      <c r="U17" s="19">
        <v>0.40711354369734198</v>
      </c>
      <c r="V17" s="19">
        <v>0.50616705123058103</v>
      </c>
      <c r="W17" s="19">
        <v>0.432486150699191</v>
      </c>
      <c r="X17" s="19">
        <v>0.54304988439389101</v>
      </c>
      <c r="Y17" s="19">
        <v>0.47843451558552602</v>
      </c>
      <c r="Z17" s="19">
        <v>0.32833848756211498</v>
      </c>
      <c r="AA17" s="19">
        <v>0.45921111948891202</v>
      </c>
      <c r="AB17" s="19">
        <v>0.38823379667774999</v>
      </c>
      <c r="AC17" s="19">
        <v>0.41624103821998498</v>
      </c>
      <c r="AD17" s="19">
        <v>0.56526525637290304</v>
      </c>
      <c r="AE17" s="19"/>
      <c r="AF17" s="19">
        <v>0.44687715054449001</v>
      </c>
      <c r="AG17" s="19">
        <v>0.42149988670581001</v>
      </c>
      <c r="AH17" s="19">
        <v>0.528329238312651</v>
      </c>
      <c r="AI17" s="19"/>
      <c r="AJ17" s="19">
        <v>0.43883917910447701</v>
      </c>
      <c r="AK17" s="19">
        <v>0.476328288196323</v>
      </c>
      <c r="AL17" s="19">
        <v>0.32885780266540199</v>
      </c>
      <c r="AM17" s="19"/>
      <c r="AN17" s="19">
        <v>0.51336071859230703</v>
      </c>
      <c r="AO17" s="19">
        <v>0.45877627627121198</v>
      </c>
      <c r="AP17" s="19">
        <v>0.42508464271559898</v>
      </c>
      <c r="AQ17" s="19">
        <v>0.38397066608567598</v>
      </c>
      <c r="AR17" s="19">
        <v>-1.49001824627947E-2</v>
      </c>
    </row>
    <row r="18" spans="2:44">
      <c r="B18" s="16" t="s">
        <v>47</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98</v>
      </c>
      <c r="C9" s="14">
        <v>0.17282614568947299</v>
      </c>
      <c r="D9" s="14">
        <v>0.188117886555626</v>
      </c>
      <c r="E9" s="14">
        <v>0.158132599222957</v>
      </c>
      <c r="F9" s="14"/>
      <c r="G9" s="14">
        <v>0.10148982849513</v>
      </c>
      <c r="H9" s="14">
        <v>0.191851474649437</v>
      </c>
      <c r="I9" s="14">
        <v>0.196376427157095</v>
      </c>
      <c r="J9" s="14">
        <v>0.14595530403400001</v>
      </c>
      <c r="K9" s="14">
        <v>0.17726540486134401</v>
      </c>
      <c r="L9" s="14">
        <v>0.20227954143457999</v>
      </c>
      <c r="M9" s="14"/>
      <c r="N9" s="14">
        <v>0.17078622295676099</v>
      </c>
      <c r="O9" s="14">
        <v>0.163163407081444</v>
      </c>
      <c r="P9" s="14">
        <v>0.19193954114419101</v>
      </c>
      <c r="Q9" s="14">
        <v>0.162503042441211</v>
      </c>
      <c r="R9" s="14"/>
      <c r="S9" s="14">
        <v>0.20206393427778499</v>
      </c>
      <c r="T9" s="14">
        <v>0.120476521449576</v>
      </c>
      <c r="U9" s="14">
        <v>0.13270929523616301</v>
      </c>
      <c r="V9" s="14">
        <v>0.19490367455252999</v>
      </c>
      <c r="W9" s="14">
        <v>0.179929113780711</v>
      </c>
      <c r="X9" s="14">
        <v>0.165483237672402</v>
      </c>
      <c r="Y9" s="14">
        <v>0.206371957607455</v>
      </c>
      <c r="Z9" s="14">
        <v>0.26759866219568101</v>
      </c>
      <c r="AA9" s="14">
        <v>0.13546403783835301</v>
      </c>
      <c r="AB9" s="14">
        <v>0.189816072718719</v>
      </c>
      <c r="AC9" s="14">
        <v>0.16909278960273999</v>
      </c>
      <c r="AD9" s="14">
        <v>0.16253687955471</v>
      </c>
      <c r="AE9" s="14"/>
      <c r="AF9" s="14">
        <v>0.17868210409405599</v>
      </c>
      <c r="AG9" s="14">
        <v>0.19499946466413101</v>
      </c>
      <c r="AH9" s="14">
        <v>0.12928769322498601</v>
      </c>
      <c r="AI9" s="14"/>
      <c r="AJ9" s="14">
        <v>0.21369342452221199</v>
      </c>
      <c r="AK9" s="14">
        <v>0.19501816876540601</v>
      </c>
      <c r="AL9" s="14">
        <v>0.19570144521298799</v>
      </c>
      <c r="AM9" s="14"/>
      <c r="AN9" s="14">
        <v>0.18123158086823701</v>
      </c>
      <c r="AO9" s="14">
        <v>0.13045035846053299</v>
      </c>
      <c r="AP9" s="14">
        <v>0.165608916010759</v>
      </c>
      <c r="AQ9" s="14">
        <v>0.22129618010741001</v>
      </c>
      <c r="AR9" s="14">
        <v>0.52169759309643404</v>
      </c>
    </row>
    <row r="10" spans="2:44">
      <c r="B10" s="15" t="s">
        <v>99</v>
      </c>
      <c r="C10" s="14">
        <v>0.46629106273640802</v>
      </c>
      <c r="D10" s="14">
        <v>0.47841658293793399</v>
      </c>
      <c r="E10" s="14">
        <v>0.45436027921979899</v>
      </c>
      <c r="F10" s="14"/>
      <c r="G10" s="14">
        <v>0.43237110980508497</v>
      </c>
      <c r="H10" s="14">
        <v>0.43614603729005103</v>
      </c>
      <c r="I10" s="14">
        <v>0.49448378594276399</v>
      </c>
      <c r="J10" s="14">
        <v>0.50777077754401601</v>
      </c>
      <c r="K10" s="14">
        <v>0.41559106781758098</v>
      </c>
      <c r="L10" s="14">
        <v>0.48660904263399601</v>
      </c>
      <c r="M10" s="14"/>
      <c r="N10" s="14">
        <v>0.48375775015834599</v>
      </c>
      <c r="O10" s="14">
        <v>0.47353837501264701</v>
      </c>
      <c r="P10" s="14">
        <v>0.45591767630993302</v>
      </c>
      <c r="Q10" s="14">
        <v>0.454687945795823</v>
      </c>
      <c r="R10" s="14"/>
      <c r="S10" s="14">
        <v>0.44333307398743399</v>
      </c>
      <c r="T10" s="14">
        <v>0.56145649364856598</v>
      </c>
      <c r="U10" s="14">
        <v>0.47533836937782398</v>
      </c>
      <c r="V10" s="14">
        <v>0.44120681701518799</v>
      </c>
      <c r="W10" s="14">
        <v>0.42203301190507397</v>
      </c>
      <c r="X10" s="14">
        <v>0.378516746639666</v>
      </c>
      <c r="Y10" s="14">
        <v>0.52512993560525001</v>
      </c>
      <c r="Z10" s="14">
        <v>0.43142888290855702</v>
      </c>
      <c r="AA10" s="14">
        <v>0.42442409993244001</v>
      </c>
      <c r="AB10" s="14">
        <v>0.48280573557699602</v>
      </c>
      <c r="AC10" s="14">
        <v>0.48723694038355198</v>
      </c>
      <c r="AD10" s="14">
        <v>0.50785787525857995</v>
      </c>
      <c r="AE10" s="14"/>
      <c r="AF10" s="14">
        <v>0.45232184159507</v>
      </c>
      <c r="AG10" s="14">
        <v>0.491577930492341</v>
      </c>
      <c r="AH10" s="14">
        <v>0.47643676758414899</v>
      </c>
      <c r="AI10" s="14"/>
      <c r="AJ10" s="14">
        <v>0.47471717379522199</v>
      </c>
      <c r="AK10" s="14">
        <v>0.49968671265702502</v>
      </c>
      <c r="AL10" s="14">
        <v>0.41845847814019699</v>
      </c>
      <c r="AM10" s="14"/>
      <c r="AN10" s="14">
        <v>0.44350377168245497</v>
      </c>
      <c r="AO10" s="14">
        <v>0.46280072232513098</v>
      </c>
      <c r="AP10" s="14">
        <v>0.51407328706294098</v>
      </c>
      <c r="AQ10" s="14">
        <v>0.44274604245688998</v>
      </c>
      <c r="AR10" s="14">
        <v>0.21439060015939501</v>
      </c>
    </row>
    <row r="11" spans="2:44">
      <c r="B11" s="15" t="s">
        <v>100</v>
      </c>
      <c r="C11" s="14">
        <v>0.24841609637950901</v>
      </c>
      <c r="D11" s="14">
        <v>0.23851412429795901</v>
      </c>
      <c r="E11" s="14">
        <v>0.25832241582512899</v>
      </c>
      <c r="F11" s="14"/>
      <c r="G11" s="14">
        <v>0.254051909751702</v>
      </c>
      <c r="H11" s="14">
        <v>0.24122525332948799</v>
      </c>
      <c r="I11" s="14">
        <v>0.23835984142584599</v>
      </c>
      <c r="J11" s="14">
        <v>0.234189876929807</v>
      </c>
      <c r="K11" s="14">
        <v>0.31272271626999998</v>
      </c>
      <c r="L11" s="14">
        <v>0.22813502237900399</v>
      </c>
      <c r="M11" s="14"/>
      <c r="N11" s="14">
        <v>0.24275190755706</v>
      </c>
      <c r="O11" s="14">
        <v>0.221308336423333</v>
      </c>
      <c r="P11" s="14">
        <v>0.24762945290901101</v>
      </c>
      <c r="Q11" s="14">
        <v>0.28538709394439699</v>
      </c>
      <c r="R11" s="14"/>
      <c r="S11" s="14">
        <v>0.22998443973594601</v>
      </c>
      <c r="T11" s="14">
        <v>0.20653280054551901</v>
      </c>
      <c r="U11" s="14">
        <v>0.27958508959852901</v>
      </c>
      <c r="V11" s="14">
        <v>0.28565896773051502</v>
      </c>
      <c r="W11" s="14">
        <v>0.26344968516895001</v>
      </c>
      <c r="X11" s="14">
        <v>0.307105766412196</v>
      </c>
      <c r="Y11" s="14">
        <v>0.18232198353199899</v>
      </c>
      <c r="Z11" s="14">
        <v>0.21506903971965899</v>
      </c>
      <c r="AA11" s="14">
        <v>0.29420089592056498</v>
      </c>
      <c r="AB11" s="14">
        <v>0.25224913180192299</v>
      </c>
      <c r="AC11" s="14">
        <v>0.20621888838331401</v>
      </c>
      <c r="AD11" s="14">
        <v>0.26523278440980103</v>
      </c>
      <c r="AE11" s="14"/>
      <c r="AF11" s="14">
        <v>0.26360551024962298</v>
      </c>
      <c r="AG11" s="14">
        <v>0.22356131017901901</v>
      </c>
      <c r="AH11" s="14">
        <v>0.273153783672416</v>
      </c>
      <c r="AI11" s="14"/>
      <c r="AJ11" s="14">
        <v>0.23227328160233901</v>
      </c>
      <c r="AK11" s="14">
        <v>0.213229211539812</v>
      </c>
      <c r="AL11" s="14">
        <v>0.29224452404952</v>
      </c>
      <c r="AM11" s="14"/>
      <c r="AN11" s="14">
        <v>0.26719036045231198</v>
      </c>
      <c r="AO11" s="14">
        <v>0.25721154501965199</v>
      </c>
      <c r="AP11" s="14">
        <v>0.21747920927241601</v>
      </c>
      <c r="AQ11" s="14">
        <v>0.248597165839468</v>
      </c>
      <c r="AR11" s="14">
        <v>0.26391180674417097</v>
      </c>
    </row>
    <row r="12" spans="2:44">
      <c r="B12" s="15" t="s">
        <v>101</v>
      </c>
      <c r="C12" s="14">
        <v>6.5928437012356705E-2</v>
      </c>
      <c r="D12" s="14">
        <v>5.9853322827850601E-2</v>
      </c>
      <c r="E12" s="14">
        <v>7.0864057184896398E-2</v>
      </c>
      <c r="F12" s="14"/>
      <c r="G12" s="14">
        <v>0.135250421939103</v>
      </c>
      <c r="H12" s="14">
        <v>7.9748741567899198E-2</v>
      </c>
      <c r="I12" s="14">
        <v>4.6546671140691803E-2</v>
      </c>
      <c r="J12" s="14">
        <v>6.4807400689314398E-2</v>
      </c>
      <c r="K12" s="14">
        <v>5.0719310698175403E-2</v>
      </c>
      <c r="L12" s="14">
        <v>3.9364729671499503E-2</v>
      </c>
      <c r="M12" s="14"/>
      <c r="N12" s="14">
        <v>5.9416350728414398E-2</v>
      </c>
      <c r="O12" s="14">
        <v>8.7134266732081397E-2</v>
      </c>
      <c r="P12" s="14">
        <v>6.9351946338775103E-2</v>
      </c>
      <c r="Q12" s="14">
        <v>4.74013405467038E-2</v>
      </c>
      <c r="R12" s="14"/>
      <c r="S12" s="14">
        <v>8.3554226727762207E-2</v>
      </c>
      <c r="T12" s="14">
        <v>5.56266606579583E-2</v>
      </c>
      <c r="U12" s="14">
        <v>6.7207588200520404E-2</v>
      </c>
      <c r="V12" s="14">
        <v>4.3158042445500901E-2</v>
      </c>
      <c r="W12" s="14">
        <v>0.10719278404445</v>
      </c>
      <c r="X12" s="14">
        <v>8.1430463141757198E-2</v>
      </c>
      <c r="Y12" s="14">
        <v>3.3470788521855602E-2</v>
      </c>
      <c r="Z12" s="14">
        <v>4.5303224960646898E-2</v>
      </c>
      <c r="AA12" s="14">
        <v>7.91344386458607E-2</v>
      </c>
      <c r="AB12" s="14">
        <v>4.8736510172238998E-2</v>
      </c>
      <c r="AC12" s="14">
        <v>8.65886411579532E-2</v>
      </c>
      <c r="AD12" s="14">
        <v>3.9072178248317803E-2</v>
      </c>
      <c r="AE12" s="14"/>
      <c r="AF12" s="14">
        <v>6.3765333589110199E-2</v>
      </c>
      <c r="AG12" s="14">
        <v>5.9495355552140597E-2</v>
      </c>
      <c r="AH12" s="14">
        <v>5.9423858786034699E-2</v>
      </c>
      <c r="AI12" s="14"/>
      <c r="AJ12" s="14">
        <v>4.1142176095579498E-2</v>
      </c>
      <c r="AK12" s="14">
        <v>6.5313910191474603E-2</v>
      </c>
      <c r="AL12" s="14">
        <v>4.8113439482429E-2</v>
      </c>
      <c r="AM12" s="14"/>
      <c r="AN12" s="14">
        <v>5.90323955437419E-2</v>
      </c>
      <c r="AO12" s="14">
        <v>9.2622688323826405E-2</v>
      </c>
      <c r="AP12" s="14">
        <v>6.29485593152804E-2</v>
      </c>
      <c r="AQ12" s="14">
        <v>4.1119303030338901E-2</v>
      </c>
      <c r="AR12" s="14">
        <v>0</v>
      </c>
    </row>
    <row r="13" spans="2:44">
      <c r="B13" s="15" t="s">
        <v>102</v>
      </c>
      <c r="C13" s="14">
        <v>1.33563293092227E-2</v>
      </c>
      <c r="D13" s="14">
        <v>8.9727186257054208E-3</v>
      </c>
      <c r="E13" s="14">
        <v>1.7850965351181702E-2</v>
      </c>
      <c r="F13" s="14"/>
      <c r="G13" s="14">
        <v>1.9144674311919799E-2</v>
      </c>
      <c r="H13" s="14">
        <v>2.7614544708234299E-2</v>
      </c>
      <c r="I13" s="14">
        <v>7.6356365863807897E-3</v>
      </c>
      <c r="J13" s="14">
        <v>3.9352095675541697E-3</v>
      </c>
      <c r="K13" s="14">
        <v>1.7511335042481702E-2</v>
      </c>
      <c r="L13" s="14">
        <v>8.6485748362632297E-3</v>
      </c>
      <c r="M13" s="14"/>
      <c r="N13" s="14">
        <v>2.2126051341284099E-2</v>
      </c>
      <c r="O13" s="14">
        <v>9.6442709243617693E-3</v>
      </c>
      <c r="P13" s="14">
        <v>1.2646213312617199E-2</v>
      </c>
      <c r="Q13" s="14">
        <v>8.2382732575015192E-3</v>
      </c>
      <c r="R13" s="14"/>
      <c r="S13" s="14">
        <v>1.5975972317542199E-2</v>
      </c>
      <c r="T13" s="14">
        <v>1.4652592084108299E-2</v>
      </c>
      <c r="U13" s="14">
        <v>2.2786510216024299E-2</v>
      </c>
      <c r="V13" s="14">
        <v>6.9766638439214502E-3</v>
      </c>
      <c r="W13" s="14">
        <v>0</v>
      </c>
      <c r="X13" s="14">
        <v>7.1812867420458304E-3</v>
      </c>
      <c r="Y13" s="14">
        <v>2.53315948337762E-2</v>
      </c>
      <c r="Z13" s="14">
        <v>2.6569891526295901E-2</v>
      </c>
      <c r="AA13" s="14">
        <v>1.3370838355518E-2</v>
      </c>
      <c r="AB13" s="14">
        <v>0</v>
      </c>
      <c r="AC13" s="14">
        <v>2.72783751137298E-2</v>
      </c>
      <c r="AD13" s="14">
        <v>0</v>
      </c>
      <c r="AE13" s="14"/>
      <c r="AF13" s="14">
        <v>1.1965768175824201E-2</v>
      </c>
      <c r="AG13" s="14">
        <v>1.10196541914485E-2</v>
      </c>
      <c r="AH13" s="14">
        <v>2.0533297262527301E-2</v>
      </c>
      <c r="AI13" s="14"/>
      <c r="AJ13" s="14">
        <v>9.9444980443789098E-3</v>
      </c>
      <c r="AK13" s="14">
        <v>5.3585306921399897E-3</v>
      </c>
      <c r="AL13" s="14">
        <v>1.26007164773715E-2</v>
      </c>
      <c r="AM13" s="14"/>
      <c r="AN13" s="14">
        <v>7.8739094583756102E-3</v>
      </c>
      <c r="AO13" s="14">
        <v>1.9189286197414501E-2</v>
      </c>
      <c r="AP13" s="14">
        <v>1.51084640683023E-2</v>
      </c>
      <c r="AQ13" s="14">
        <v>2.80152252770084E-2</v>
      </c>
      <c r="AR13" s="14">
        <v>0</v>
      </c>
    </row>
    <row r="14" spans="2:44">
      <c r="B14" s="15" t="s">
        <v>129</v>
      </c>
      <c r="C14" s="14">
        <v>3.31819288730303E-2</v>
      </c>
      <c r="D14" s="14">
        <v>2.6125364754924298E-2</v>
      </c>
      <c r="E14" s="14">
        <v>4.0469683196037498E-2</v>
      </c>
      <c r="F14" s="14"/>
      <c r="G14" s="14">
        <v>5.7692055697060297E-2</v>
      </c>
      <c r="H14" s="14">
        <v>2.3413948454890001E-2</v>
      </c>
      <c r="I14" s="14">
        <v>1.65976377472224E-2</v>
      </c>
      <c r="J14" s="14">
        <v>4.3341431235309202E-2</v>
      </c>
      <c r="K14" s="14">
        <v>2.6190165310418598E-2</v>
      </c>
      <c r="L14" s="14">
        <v>3.49630890446571E-2</v>
      </c>
      <c r="M14" s="14"/>
      <c r="N14" s="14">
        <v>2.1161717258134399E-2</v>
      </c>
      <c r="O14" s="14">
        <v>4.5211343826132802E-2</v>
      </c>
      <c r="P14" s="14">
        <v>2.25151699854724E-2</v>
      </c>
      <c r="Q14" s="14">
        <v>4.1782304014364398E-2</v>
      </c>
      <c r="R14" s="14"/>
      <c r="S14" s="14">
        <v>2.5088352953530499E-2</v>
      </c>
      <c r="T14" s="14">
        <v>4.1254931614272197E-2</v>
      </c>
      <c r="U14" s="14">
        <v>2.2373147370939501E-2</v>
      </c>
      <c r="V14" s="14">
        <v>2.8095834412345099E-2</v>
      </c>
      <c r="W14" s="14">
        <v>2.7395405100814101E-2</v>
      </c>
      <c r="X14" s="14">
        <v>6.0282499391932698E-2</v>
      </c>
      <c r="Y14" s="14">
        <v>2.7373739899663199E-2</v>
      </c>
      <c r="Z14" s="14">
        <v>1.40302986891598E-2</v>
      </c>
      <c r="AA14" s="14">
        <v>5.3405689307263297E-2</v>
      </c>
      <c r="AB14" s="14">
        <v>2.63925497301233E-2</v>
      </c>
      <c r="AC14" s="14">
        <v>2.35843653587113E-2</v>
      </c>
      <c r="AD14" s="14">
        <v>2.5300282528591601E-2</v>
      </c>
      <c r="AE14" s="14"/>
      <c r="AF14" s="14">
        <v>2.9659442296316701E-2</v>
      </c>
      <c r="AG14" s="14">
        <v>1.9346284920919402E-2</v>
      </c>
      <c r="AH14" s="14">
        <v>4.11645994698863E-2</v>
      </c>
      <c r="AI14" s="14"/>
      <c r="AJ14" s="14">
        <v>2.82294459402684E-2</v>
      </c>
      <c r="AK14" s="14">
        <v>2.1393466154143E-2</v>
      </c>
      <c r="AL14" s="14">
        <v>3.2881396637494398E-2</v>
      </c>
      <c r="AM14" s="14"/>
      <c r="AN14" s="14">
        <v>4.1167981994877999E-2</v>
      </c>
      <c r="AO14" s="14">
        <v>3.7725399673443898E-2</v>
      </c>
      <c r="AP14" s="14">
        <v>2.47815642703016E-2</v>
      </c>
      <c r="AQ14" s="14">
        <v>1.8226083288885999E-2</v>
      </c>
      <c r="AR14" s="14">
        <v>0</v>
      </c>
    </row>
    <row r="15" spans="2:44">
      <c r="B15" s="15" t="s">
        <v>104</v>
      </c>
      <c r="C15" s="18">
        <v>0.63911720842588104</v>
      </c>
      <c r="D15" s="18">
        <v>0.66653446949355999</v>
      </c>
      <c r="E15" s="18">
        <v>0.61249287844275602</v>
      </c>
      <c r="F15" s="18"/>
      <c r="G15" s="18">
        <v>0.53386093830021497</v>
      </c>
      <c r="H15" s="18">
        <v>0.62799751193948805</v>
      </c>
      <c r="I15" s="18">
        <v>0.69086021309985801</v>
      </c>
      <c r="J15" s="18">
        <v>0.65372608157801504</v>
      </c>
      <c r="K15" s="18">
        <v>0.59285647267892405</v>
      </c>
      <c r="L15" s="18">
        <v>0.688888584068576</v>
      </c>
      <c r="M15" s="18"/>
      <c r="N15" s="18">
        <v>0.65454397311510704</v>
      </c>
      <c r="O15" s="18">
        <v>0.63670178209409101</v>
      </c>
      <c r="P15" s="18">
        <v>0.64785721745412395</v>
      </c>
      <c r="Q15" s="18">
        <v>0.617190988237033</v>
      </c>
      <c r="R15" s="18"/>
      <c r="S15" s="18">
        <v>0.64539700826521895</v>
      </c>
      <c r="T15" s="18">
        <v>0.68193301509814197</v>
      </c>
      <c r="U15" s="18">
        <v>0.60804766461398696</v>
      </c>
      <c r="V15" s="18">
        <v>0.63611049156771704</v>
      </c>
      <c r="W15" s="18">
        <v>0.601962125685785</v>
      </c>
      <c r="X15" s="18">
        <v>0.54399998431206797</v>
      </c>
      <c r="Y15" s="18">
        <v>0.73150189321270498</v>
      </c>
      <c r="Z15" s="18">
        <v>0.69902754510423804</v>
      </c>
      <c r="AA15" s="18">
        <v>0.55988813777079305</v>
      </c>
      <c r="AB15" s="18">
        <v>0.67262180829571505</v>
      </c>
      <c r="AC15" s="18">
        <v>0.65632972998629202</v>
      </c>
      <c r="AD15" s="18">
        <v>0.67039475481329003</v>
      </c>
      <c r="AE15" s="18"/>
      <c r="AF15" s="18">
        <v>0.63100394568912599</v>
      </c>
      <c r="AG15" s="18">
        <v>0.68657739515647298</v>
      </c>
      <c r="AH15" s="18">
        <v>0.605724460809135</v>
      </c>
      <c r="AI15" s="18"/>
      <c r="AJ15" s="18">
        <v>0.68841059831743401</v>
      </c>
      <c r="AK15" s="18">
        <v>0.69470488142243103</v>
      </c>
      <c r="AL15" s="18">
        <v>0.61415992335318603</v>
      </c>
      <c r="AM15" s="18"/>
      <c r="AN15" s="18">
        <v>0.62473535255069201</v>
      </c>
      <c r="AO15" s="18">
        <v>0.59325108078566302</v>
      </c>
      <c r="AP15" s="18">
        <v>0.67968220307369998</v>
      </c>
      <c r="AQ15" s="18">
        <v>0.66404222256429901</v>
      </c>
      <c r="AR15" s="18">
        <v>0.73608819325582897</v>
      </c>
    </row>
    <row r="16" spans="2:44">
      <c r="B16" s="15" t="s">
        <v>105</v>
      </c>
      <c r="C16" s="18">
        <v>7.9284766321579395E-2</v>
      </c>
      <c r="D16" s="18">
        <v>6.8826041453556003E-2</v>
      </c>
      <c r="E16" s="18">
        <v>8.8715022536078006E-2</v>
      </c>
      <c r="F16" s="18"/>
      <c r="G16" s="18">
        <v>0.15439509625102299</v>
      </c>
      <c r="H16" s="18">
        <v>0.10736328627613299</v>
      </c>
      <c r="I16" s="18">
        <v>5.4182307727072603E-2</v>
      </c>
      <c r="J16" s="18">
        <v>6.8742610256868605E-2</v>
      </c>
      <c r="K16" s="18">
        <v>6.8230645740657098E-2</v>
      </c>
      <c r="L16" s="18">
        <v>4.8013304507762797E-2</v>
      </c>
      <c r="M16" s="18"/>
      <c r="N16" s="18">
        <v>8.1542402069698497E-2</v>
      </c>
      <c r="O16" s="18">
        <v>9.6778537656443203E-2</v>
      </c>
      <c r="P16" s="18">
        <v>8.1998159651392302E-2</v>
      </c>
      <c r="Q16" s="18">
        <v>5.5639613804205401E-2</v>
      </c>
      <c r="R16" s="18"/>
      <c r="S16" s="18">
        <v>9.9530199045304302E-2</v>
      </c>
      <c r="T16" s="18">
        <v>7.0279252742066506E-2</v>
      </c>
      <c r="U16" s="18">
        <v>8.9994098416544696E-2</v>
      </c>
      <c r="V16" s="18">
        <v>5.0134706289422397E-2</v>
      </c>
      <c r="W16" s="18">
        <v>0.10719278404445</v>
      </c>
      <c r="X16" s="18">
        <v>8.8611749883803007E-2</v>
      </c>
      <c r="Y16" s="18">
        <v>5.8802383355631899E-2</v>
      </c>
      <c r="Z16" s="18">
        <v>7.1873116486942806E-2</v>
      </c>
      <c r="AA16" s="18">
        <v>9.25052770013787E-2</v>
      </c>
      <c r="AB16" s="18">
        <v>4.8736510172238998E-2</v>
      </c>
      <c r="AC16" s="18">
        <v>0.113867016271683</v>
      </c>
      <c r="AD16" s="18">
        <v>3.9072178248317803E-2</v>
      </c>
      <c r="AE16" s="18"/>
      <c r="AF16" s="18">
        <v>7.5731101764934403E-2</v>
      </c>
      <c r="AG16" s="18">
        <v>7.0515009743589194E-2</v>
      </c>
      <c r="AH16" s="18">
        <v>7.9957156048562003E-2</v>
      </c>
      <c r="AI16" s="18"/>
      <c r="AJ16" s="18">
        <v>5.1086674139958398E-2</v>
      </c>
      <c r="AK16" s="18">
        <v>7.0672440883614601E-2</v>
      </c>
      <c r="AL16" s="18">
        <v>6.0714155959800502E-2</v>
      </c>
      <c r="AM16" s="18"/>
      <c r="AN16" s="18">
        <v>6.69063050021175E-2</v>
      </c>
      <c r="AO16" s="18">
        <v>0.111811974521241</v>
      </c>
      <c r="AP16" s="18">
        <v>7.8057023383582697E-2</v>
      </c>
      <c r="AQ16" s="18">
        <v>6.9134528307347301E-2</v>
      </c>
      <c r="AR16" s="18">
        <v>0</v>
      </c>
    </row>
    <row r="17" spans="2:44">
      <c r="B17" s="15" t="s">
        <v>106</v>
      </c>
      <c r="C17" s="19">
        <v>0.55983244210430205</v>
      </c>
      <c r="D17" s="19">
        <v>0.59770842804000401</v>
      </c>
      <c r="E17" s="19">
        <v>0.52377785590667802</v>
      </c>
      <c r="F17" s="19"/>
      <c r="G17" s="19">
        <v>0.37946584204919198</v>
      </c>
      <c r="H17" s="19">
        <v>0.52063422566335504</v>
      </c>
      <c r="I17" s="19">
        <v>0.63667790537278601</v>
      </c>
      <c r="J17" s="19">
        <v>0.58498347132114703</v>
      </c>
      <c r="K17" s="19">
        <v>0.52462582693826698</v>
      </c>
      <c r="L17" s="19">
        <v>0.64087527956081303</v>
      </c>
      <c r="M17" s="19"/>
      <c r="N17" s="19">
        <v>0.57300157104540905</v>
      </c>
      <c r="O17" s="19">
        <v>0.53992324443764805</v>
      </c>
      <c r="P17" s="19">
        <v>0.56585905780273205</v>
      </c>
      <c r="Q17" s="19">
        <v>0.56155137443282799</v>
      </c>
      <c r="R17" s="19"/>
      <c r="S17" s="19">
        <v>0.54586680921991504</v>
      </c>
      <c r="T17" s="19">
        <v>0.61165376235607605</v>
      </c>
      <c r="U17" s="19">
        <v>0.51805356619744203</v>
      </c>
      <c r="V17" s="19">
        <v>0.58597578527829497</v>
      </c>
      <c r="W17" s="19">
        <v>0.49476934164133501</v>
      </c>
      <c r="X17" s="19">
        <v>0.45538823442826498</v>
      </c>
      <c r="Y17" s="19">
        <v>0.67269950985707305</v>
      </c>
      <c r="Z17" s="19">
        <v>0.62715442861729498</v>
      </c>
      <c r="AA17" s="19">
        <v>0.46738286076941399</v>
      </c>
      <c r="AB17" s="19">
        <v>0.62388529812347604</v>
      </c>
      <c r="AC17" s="19">
        <v>0.54246271371460897</v>
      </c>
      <c r="AD17" s="19">
        <v>0.63132257656497204</v>
      </c>
      <c r="AE17" s="19"/>
      <c r="AF17" s="19">
        <v>0.55527284392419096</v>
      </c>
      <c r="AG17" s="19">
        <v>0.61606238541288405</v>
      </c>
      <c r="AH17" s="19">
        <v>0.52576730476057298</v>
      </c>
      <c r="AI17" s="19"/>
      <c r="AJ17" s="19">
        <v>0.63732392417747596</v>
      </c>
      <c r="AK17" s="19">
        <v>0.62403244053881601</v>
      </c>
      <c r="AL17" s="19">
        <v>0.55344576739338502</v>
      </c>
      <c r="AM17" s="19"/>
      <c r="AN17" s="19">
        <v>0.55782904754857499</v>
      </c>
      <c r="AO17" s="19">
        <v>0.48143910626442199</v>
      </c>
      <c r="AP17" s="19">
        <v>0.60162517969011797</v>
      </c>
      <c r="AQ17" s="19">
        <v>0.594907694256952</v>
      </c>
      <c r="AR17" s="19">
        <v>0.73608819325582897</v>
      </c>
    </row>
    <row r="18" spans="2:44">
      <c r="B18" s="16" t="s">
        <v>47</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98</v>
      </c>
      <c r="C9" s="14">
        <v>0.16703496723083899</v>
      </c>
      <c r="D9" s="14">
        <v>0.16920951647016999</v>
      </c>
      <c r="E9" s="14">
        <v>0.16558532064557799</v>
      </c>
      <c r="F9" s="14"/>
      <c r="G9" s="14">
        <v>0.14514454609019301</v>
      </c>
      <c r="H9" s="14">
        <v>0.16272779963008499</v>
      </c>
      <c r="I9" s="14">
        <v>0.20486183738903699</v>
      </c>
      <c r="J9" s="14">
        <v>0.15141839002722299</v>
      </c>
      <c r="K9" s="14">
        <v>0.152865054220063</v>
      </c>
      <c r="L9" s="14">
        <v>0.17514504754847701</v>
      </c>
      <c r="M9" s="14"/>
      <c r="N9" s="14">
        <v>0.198051504241959</v>
      </c>
      <c r="O9" s="14">
        <v>0.16000314946880501</v>
      </c>
      <c r="P9" s="14">
        <v>0.14931736310479601</v>
      </c>
      <c r="Q9" s="14">
        <v>0.151986226932564</v>
      </c>
      <c r="R9" s="14"/>
      <c r="S9" s="14">
        <v>0.164007979466022</v>
      </c>
      <c r="T9" s="14">
        <v>0.17363850499088199</v>
      </c>
      <c r="U9" s="14">
        <v>0.130437006436352</v>
      </c>
      <c r="V9" s="14">
        <v>0.169480012711897</v>
      </c>
      <c r="W9" s="14">
        <v>0.22308853293859501</v>
      </c>
      <c r="X9" s="14">
        <v>0.136075620414987</v>
      </c>
      <c r="Y9" s="14">
        <v>0.14824292307892201</v>
      </c>
      <c r="Z9" s="14">
        <v>0.245956158394362</v>
      </c>
      <c r="AA9" s="14">
        <v>0.14286844823189601</v>
      </c>
      <c r="AB9" s="14">
        <v>0.17008414033771199</v>
      </c>
      <c r="AC9" s="14">
        <v>0.185450751853004</v>
      </c>
      <c r="AD9" s="14">
        <v>0.16453600710671501</v>
      </c>
      <c r="AE9" s="14"/>
      <c r="AF9" s="14">
        <v>0.17925615825135</v>
      </c>
      <c r="AG9" s="14">
        <v>0.19195225398131399</v>
      </c>
      <c r="AH9" s="14">
        <v>7.5770481325198896E-2</v>
      </c>
      <c r="AI9" s="14"/>
      <c r="AJ9" s="14">
        <v>0.21068613313243001</v>
      </c>
      <c r="AK9" s="14">
        <v>0.18368543183865299</v>
      </c>
      <c r="AL9" s="14">
        <v>0.27860002157499703</v>
      </c>
      <c r="AM9" s="14"/>
      <c r="AN9" s="14">
        <v>0.13614368195418899</v>
      </c>
      <c r="AO9" s="14">
        <v>0.14921033210158899</v>
      </c>
      <c r="AP9" s="14">
        <v>0.16970007176000401</v>
      </c>
      <c r="AQ9" s="14">
        <v>0.27003925385507099</v>
      </c>
      <c r="AR9" s="14">
        <v>0.50106126085097702</v>
      </c>
    </row>
    <row r="10" spans="2:44">
      <c r="B10" s="15" t="s">
        <v>99</v>
      </c>
      <c r="C10" s="14">
        <v>0.55022134952558699</v>
      </c>
      <c r="D10" s="14">
        <v>0.56177305248341602</v>
      </c>
      <c r="E10" s="14">
        <v>0.53924802813531802</v>
      </c>
      <c r="F10" s="14"/>
      <c r="G10" s="14">
        <v>0.53723161650979101</v>
      </c>
      <c r="H10" s="14">
        <v>0.49221365105862303</v>
      </c>
      <c r="I10" s="14">
        <v>0.53926448528453697</v>
      </c>
      <c r="J10" s="14">
        <v>0.58403370718136005</v>
      </c>
      <c r="K10" s="14">
        <v>0.56886533759524005</v>
      </c>
      <c r="L10" s="14">
        <v>0.57075373763027504</v>
      </c>
      <c r="M10" s="14"/>
      <c r="N10" s="14">
        <v>0.58673258072433998</v>
      </c>
      <c r="O10" s="14">
        <v>0.55522819888374597</v>
      </c>
      <c r="P10" s="14">
        <v>0.587122496676035</v>
      </c>
      <c r="Q10" s="14">
        <v>0.47549804238363402</v>
      </c>
      <c r="R10" s="14"/>
      <c r="S10" s="14">
        <v>0.57457295829660204</v>
      </c>
      <c r="T10" s="14">
        <v>0.56229451796617602</v>
      </c>
      <c r="U10" s="14">
        <v>0.55165953632344</v>
      </c>
      <c r="V10" s="14">
        <v>0.57477388115047201</v>
      </c>
      <c r="W10" s="14">
        <v>0.49207108593594501</v>
      </c>
      <c r="X10" s="14">
        <v>0.59974502252981199</v>
      </c>
      <c r="Y10" s="14">
        <v>0.56758328879777398</v>
      </c>
      <c r="Z10" s="14">
        <v>0.60277995293695497</v>
      </c>
      <c r="AA10" s="14">
        <v>0.44720760211969002</v>
      </c>
      <c r="AB10" s="14">
        <v>0.58914511855521401</v>
      </c>
      <c r="AC10" s="14">
        <v>0.47499148438111199</v>
      </c>
      <c r="AD10" s="14">
        <v>0.56021613883341503</v>
      </c>
      <c r="AE10" s="14"/>
      <c r="AF10" s="14">
        <v>0.54394782899940597</v>
      </c>
      <c r="AG10" s="14">
        <v>0.552133030874005</v>
      </c>
      <c r="AH10" s="14">
        <v>0.60937695735881703</v>
      </c>
      <c r="AI10" s="14"/>
      <c r="AJ10" s="14">
        <v>0.56204328107531798</v>
      </c>
      <c r="AK10" s="14">
        <v>0.56296755940323995</v>
      </c>
      <c r="AL10" s="14">
        <v>0.42061799949973699</v>
      </c>
      <c r="AM10" s="14"/>
      <c r="AN10" s="14">
        <v>0.53318868521410201</v>
      </c>
      <c r="AO10" s="14">
        <v>0.54268180828207802</v>
      </c>
      <c r="AP10" s="14">
        <v>0.59278128491256898</v>
      </c>
      <c r="AQ10" s="14">
        <v>0.53704221246435502</v>
      </c>
      <c r="AR10" s="14">
        <v>0.49893873914902298</v>
      </c>
    </row>
    <row r="11" spans="2:44">
      <c r="B11" s="15" t="s">
        <v>100</v>
      </c>
      <c r="C11" s="14">
        <v>0.18181255004576799</v>
      </c>
      <c r="D11" s="14">
        <v>0.166539718128832</v>
      </c>
      <c r="E11" s="14">
        <v>0.19685311742316999</v>
      </c>
      <c r="F11" s="14"/>
      <c r="G11" s="14">
        <v>0.17174800317519601</v>
      </c>
      <c r="H11" s="14">
        <v>0.23387133639716601</v>
      </c>
      <c r="I11" s="14">
        <v>0.170520121266868</v>
      </c>
      <c r="J11" s="14">
        <v>0.151291390125951</v>
      </c>
      <c r="K11" s="14">
        <v>0.186658566722123</v>
      </c>
      <c r="L11" s="14">
        <v>0.179679202303931</v>
      </c>
      <c r="M11" s="14"/>
      <c r="N11" s="14">
        <v>0.13648232085769901</v>
      </c>
      <c r="O11" s="14">
        <v>0.17277586977209999</v>
      </c>
      <c r="P11" s="14">
        <v>0.17714087684802299</v>
      </c>
      <c r="Q11" s="14">
        <v>0.24459885664484801</v>
      </c>
      <c r="R11" s="14"/>
      <c r="S11" s="14">
        <v>0.16776076691908701</v>
      </c>
      <c r="T11" s="14">
        <v>0.16550296205235099</v>
      </c>
      <c r="U11" s="14">
        <v>0.24581992962513399</v>
      </c>
      <c r="V11" s="14">
        <v>0.18515950095615299</v>
      </c>
      <c r="W11" s="14">
        <v>0.15751830843054401</v>
      </c>
      <c r="X11" s="14">
        <v>0.169987810208824</v>
      </c>
      <c r="Y11" s="14">
        <v>0.181675581359975</v>
      </c>
      <c r="Z11" s="14">
        <v>0.105371048946597</v>
      </c>
      <c r="AA11" s="14">
        <v>0.22593263175103301</v>
      </c>
      <c r="AB11" s="14">
        <v>0.156959094978357</v>
      </c>
      <c r="AC11" s="14">
        <v>0.19363534136336999</v>
      </c>
      <c r="AD11" s="14">
        <v>0.24930084377713499</v>
      </c>
      <c r="AE11" s="14"/>
      <c r="AF11" s="14">
        <v>0.16700543988540201</v>
      </c>
      <c r="AG11" s="14">
        <v>0.177508631914952</v>
      </c>
      <c r="AH11" s="14">
        <v>0.22699981287628601</v>
      </c>
      <c r="AI11" s="14"/>
      <c r="AJ11" s="14">
        <v>0.15347134969579601</v>
      </c>
      <c r="AK11" s="14">
        <v>0.17190822681440501</v>
      </c>
      <c r="AL11" s="14">
        <v>0.196202077950653</v>
      </c>
      <c r="AM11" s="14"/>
      <c r="AN11" s="14">
        <v>0.232118114213135</v>
      </c>
      <c r="AO11" s="14">
        <v>0.190137704721976</v>
      </c>
      <c r="AP11" s="14">
        <v>0.149924157230061</v>
      </c>
      <c r="AQ11" s="14">
        <v>0.114606814154706</v>
      </c>
      <c r="AR11" s="14">
        <v>0</v>
      </c>
    </row>
    <row r="12" spans="2:44">
      <c r="B12" s="15" t="s">
        <v>101</v>
      </c>
      <c r="C12" s="14">
        <v>3.9353575184713802E-2</v>
      </c>
      <c r="D12" s="14">
        <v>4.4627313376764198E-2</v>
      </c>
      <c r="E12" s="14">
        <v>3.2688854165449997E-2</v>
      </c>
      <c r="F12" s="14"/>
      <c r="G12" s="14">
        <v>5.0062325364364002E-2</v>
      </c>
      <c r="H12" s="14">
        <v>7.1799924719535599E-2</v>
      </c>
      <c r="I12" s="14">
        <v>3.1142315725975901E-2</v>
      </c>
      <c r="J12" s="14">
        <v>3.5533450889702202E-2</v>
      </c>
      <c r="K12" s="14">
        <v>4.3369718641115003E-2</v>
      </c>
      <c r="L12" s="14">
        <v>1.5838865666037601E-2</v>
      </c>
      <c r="M12" s="14"/>
      <c r="N12" s="14">
        <v>3.8975645444924899E-2</v>
      </c>
      <c r="O12" s="14">
        <v>3.6812584621121802E-2</v>
      </c>
      <c r="P12" s="14">
        <v>5.0375368060930202E-2</v>
      </c>
      <c r="Q12" s="14">
        <v>3.2329477392261198E-2</v>
      </c>
      <c r="R12" s="14"/>
      <c r="S12" s="14">
        <v>3.87976801046458E-2</v>
      </c>
      <c r="T12" s="14">
        <v>4.5893643358294399E-2</v>
      </c>
      <c r="U12" s="14">
        <v>1.9564191968192202E-2</v>
      </c>
      <c r="V12" s="14">
        <v>7.80266098300645E-3</v>
      </c>
      <c r="W12" s="14">
        <v>5.84173733807773E-2</v>
      </c>
      <c r="X12" s="14">
        <v>3.4132182425237099E-2</v>
      </c>
      <c r="Y12" s="14">
        <v>5.5285204501869203E-2</v>
      </c>
      <c r="Z12" s="14">
        <v>0</v>
      </c>
      <c r="AA12" s="14">
        <v>5.9970715467554801E-2</v>
      </c>
      <c r="AB12" s="14">
        <v>4.9903824234526099E-2</v>
      </c>
      <c r="AC12" s="14">
        <v>5.0232595303887899E-2</v>
      </c>
      <c r="AD12" s="14">
        <v>2.5947010282733801E-2</v>
      </c>
      <c r="AE12" s="14"/>
      <c r="AF12" s="14">
        <v>4.79991643230568E-2</v>
      </c>
      <c r="AG12" s="14">
        <v>2.84420620021144E-2</v>
      </c>
      <c r="AH12" s="14">
        <v>3.67502469497413E-2</v>
      </c>
      <c r="AI12" s="14"/>
      <c r="AJ12" s="14">
        <v>4.05003151392224E-2</v>
      </c>
      <c r="AK12" s="14">
        <v>2.7918886415267401E-2</v>
      </c>
      <c r="AL12" s="14">
        <v>3.9007553972757097E-2</v>
      </c>
      <c r="AM12" s="14"/>
      <c r="AN12" s="14">
        <v>3.0291835528240801E-2</v>
      </c>
      <c r="AO12" s="14">
        <v>5.5876119395949497E-2</v>
      </c>
      <c r="AP12" s="14">
        <v>2.83435719634667E-2</v>
      </c>
      <c r="AQ12" s="14">
        <v>3.8912250939869199E-2</v>
      </c>
      <c r="AR12" s="14">
        <v>0</v>
      </c>
    </row>
    <row r="13" spans="2:44">
      <c r="B13" s="15" t="s">
        <v>102</v>
      </c>
      <c r="C13" s="14">
        <v>1.1350745898954601E-2</v>
      </c>
      <c r="D13" s="14">
        <v>1.1454673983598901E-2</v>
      </c>
      <c r="E13" s="14">
        <v>1.12965885093027E-2</v>
      </c>
      <c r="F13" s="14"/>
      <c r="G13" s="14">
        <v>4.2361232144190797E-2</v>
      </c>
      <c r="H13" s="14">
        <v>1.0017949407546E-2</v>
      </c>
      <c r="I13" s="14">
        <v>3.7093522140681299E-3</v>
      </c>
      <c r="J13" s="14">
        <v>1.2694346745780599E-2</v>
      </c>
      <c r="K13" s="14">
        <v>8.7805996505311203E-3</v>
      </c>
      <c r="L13" s="14">
        <v>0</v>
      </c>
      <c r="M13" s="14"/>
      <c r="N13" s="14">
        <v>5.25675280731703E-3</v>
      </c>
      <c r="O13" s="14">
        <v>1.4420539367448399E-2</v>
      </c>
      <c r="P13" s="14">
        <v>7.1530149900942202E-3</v>
      </c>
      <c r="Q13" s="14">
        <v>1.95305952763348E-2</v>
      </c>
      <c r="R13" s="14"/>
      <c r="S13" s="14">
        <v>1.6933308408386399E-2</v>
      </c>
      <c r="T13" s="14">
        <v>1.0880727939352399E-2</v>
      </c>
      <c r="U13" s="14">
        <v>1.25266289037399E-2</v>
      </c>
      <c r="V13" s="14">
        <v>0</v>
      </c>
      <c r="W13" s="14">
        <v>1.1493212344031899E-2</v>
      </c>
      <c r="X13" s="14">
        <v>0</v>
      </c>
      <c r="Y13" s="14">
        <v>1.8964433522680499E-2</v>
      </c>
      <c r="Z13" s="14">
        <v>1.65619732454227E-2</v>
      </c>
      <c r="AA13" s="14">
        <v>1.93835751018714E-2</v>
      </c>
      <c r="AB13" s="14">
        <v>8.7694617332396592E-3</v>
      </c>
      <c r="AC13" s="14">
        <v>1.17081463666366E-2</v>
      </c>
      <c r="AD13" s="14">
        <v>0</v>
      </c>
      <c r="AE13" s="14"/>
      <c r="AF13" s="14">
        <v>7.5666852878397096E-3</v>
      </c>
      <c r="AG13" s="14">
        <v>5.8692859615203001E-3</v>
      </c>
      <c r="AH13" s="14">
        <v>1.6411694985117398E-2</v>
      </c>
      <c r="AI13" s="14"/>
      <c r="AJ13" s="14">
        <v>3.8461889521064002E-3</v>
      </c>
      <c r="AK13" s="14">
        <v>1.26595742029064E-2</v>
      </c>
      <c r="AL13" s="14">
        <v>0</v>
      </c>
      <c r="AM13" s="14"/>
      <c r="AN13" s="14">
        <v>8.6994316090896005E-3</v>
      </c>
      <c r="AO13" s="14">
        <v>9.7596121834346797E-3</v>
      </c>
      <c r="AP13" s="14">
        <v>2.2646421333952501E-2</v>
      </c>
      <c r="AQ13" s="14">
        <v>0</v>
      </c>
      <c r="AR13" s="14">
        <v>0</v>
      </c>
    </row>
    <row r="14" spans="2:44">
      <c r="B14" s="15" t="s">
        <v>129</v>
      </c>
      <c r="C14" s="14">
        <v>5.0226812114138299E-2</v>
      </c>
      <c r="D14" s="14">
        <v>4.6395725557219401E-2</v>
      </c>
      <c r="E14" s="14">
        <v>5.4328091121180602E-2</v>
      </c>
      <c r="F14" s="14"/>
      <c r="G14" s="14">
        <v>5.3452276716265401E-2</v>
      </c>
      <c r="H14" s="14">
        <v>2.9369338787044501E-2</v>
      </c>
      <c r="I14" s="14">
        <v>5.0501888119514601E-2</v>
      </c>
      <c r="J14" s="14">
        <v>6.5028715029983503E-2</v>
      </c>
      <c r="K14" s="14">
        <v>3.94607231709274E-2</v>
      </c>
      <c r="L14" s="14">
        <v>5.8583146851279799E-2</v>
      </c>
      <c r="M14" s="14"/>
      <c r="N14" s="14">
        <v>3.4501195923759803E-2</v>
      </c>
      <c r="O14" s="14">
        <v>6.0759657886778402E-2</v>
      </c>
      <c r="P14" s="14">
        <v>2.88908803201211E-2</v>
      </c>
      <c r="Q14" s="14">
        <v>7.6056801370358099E-2</v>
      </c>
      <c r="R14" s="14"/>
      <c r="S14" s="14">
        <v>3.7927306805257001E-2</v>
      </c>
      <c r="T14" s="14">
        <v>4.17896436929448E-2</v>
      </c>
      <c r="U14" s="14">
        <v>3.9992706743142002E-2</v>
      </c>
      <c r="V14" s="14">
        <v>6.2783944198471803E-2</v>
      </c>
      <c r="W14" s="14">
        <v>5.7411486970107797E-2</v>
      </c>
      <c r="X14" s="14">
        <v>6.0059364421140099E-2</v>
      </c>
      <c r="Y14" s="14">
        <v>2.82485687387787E-2</v>
      </c>
      <c r="Z14" s="14">
        <v>2.9330866476662901E-2</v>
      </c>
      <c r="AA14" s="14">
        <v>0.104637027327955</v>
      </c>
      <c r="AB14" s="14">
        <v>2.5138360160951001E-2</v>
      </c>
      <c r="AC14" s="14">
        <v>8.3981680731989194E-2</v>
      </c>
      <c r="AD14" s="14">
        <v>0</v>
      </c>
      <c r="AE14" s="14"/>
      <c r="AF14" s="14">
        <v>5.4224723252946201E-2</v>
      </c>
      <c r="AG14" s="14">
        <v>4.4094735266094899E-2</v>
      </c>
      <c r="AH14" s="14">
        <v>3.4690806504838502E-2</v>
      </c>
      <c r="AI14" s="14"/>
      <c r="AJ14" s="14">
        <v>2.94527320051273E-2</v>
      </c>
      <c r="AK14" s="14">
        <v>4.0860321325528103E-2</v>
      </c>
      <c r="AL14" s="14">
        <v>6.5572347001856601E-2</v>
      </c>
      <c r="AM14" s="14"/>
      <c r="AN14" s="14">
        <v>5.9558251481243503E-2</v>
      </c>
      <c r="AO14" s="14">
        <v>5.23344233149729E-2</v>
      </c>
      <c r="AP14" s="14">
        <v>3.6604492799947402E-2</v>
      </c>
      <c r="AQ14" s="14">
        <v>3.9399468585999103E-2</v>
      </c>
      <c r="AR14" s="14">
        <v>0</v>
      </c>
    </row>
    <row r="15" spans="2:44">
      <c r="B15" s="15" t="s">
        <v>104</v>
      </c>
      <c r="C15" s="18">
        <v>0.71725631675642598</v>
      </c>
      <c r="D15" s="18">
        <v>0.73098256895358604</v>
      </c>
      <c r="E15" s="18">
        <v>0.70483334878089599</v>
      </c>
      <c r="F15" s="18"/>
      <c r="G15" s="18">
        <v>0.68237616259998402</v>
      </c>
      <c r="H15" s="18">
        <v>0.65494145068870802</v>
      </c>
      <c r="I15" s="18">
        <v>0.74412632267357304</v>
      </c>
      <c r="J15" s="18">
        <v>0.73545209720858296</v>
      </c>
      <c r="K15" s="18">
        <v>0.72173039181530296</v>
      </c>
      <c r="L15" s="18">
        <v>0.74589878517875197</v>
      </c>
      <c r="M15" s="18"/>
      <c r="N15" s="18">
        <v>0.78478408496629903</v>
      </c>
      <c r="O15" s="18">
        <v>0.71523134835255098</v>
      </c>
      <c r="P15" s="18">
        <v>0.73643985978083204</v>
      </c>
      <c r="Q15" s="18">
        <v>0.62748426931619805</v>
      </c>
      <c r="R15" s="18"/>
      <c r="S15" s="18">
        <v>0.73858093776262401</v>
      </c>
      <c r="T15" s="18">
        <v>0.73593302295705798</v>
      </c>
      <c r="U15" s="18">
        <v>0.68209654275979104</v>
      </c>
      <c r="V15" s="18">
        <v>0.74425389386236895</v>
      </c>
      <c r="W15" s="18">
        <v>0.71515961887453905</v>
      </c>
      <c r="X15" s="18">
        <v>0.73582064294479899</v>
      </c>
      <c r="Y15" s="18">
        <v>0.71582621187669604</v>
      </c>
      <c r="Z15" s="18">
        <v>0.84873611133131699</v>
      </c>
      <c r="AA15" s="18">
        <v>0.59007605035158495</v>
      </c>
      <c r="AB15" s="18">
        <v>0.75922925889292603</v>
      </c>
      <c r="AC15" s="18">
        <v>0.66044223623411602</v>
      </c>
      <c r="AD15" s="18">
        <v>0.72475214594013104</v>
      </c>
      <c r="AE15" s="18"/>
      <c r="AF15" s="18">
        <v>0.72320398725075496</v>
      </c>
      <c r="AG15" s="18">
        <v>0.744085284855318</v>
      </c>
      <c r="AH15" s="18">
        <v>0.68514743868401595</v>
      </c>
      <c r="AI15" s="18"/>
      <c r="AJ15" s="18">
        <v>0.77272941420774799</v>
      </c>
      <c r="AK15" s="18">
        <v>0.74665299124189299</v>
      </c>
      <c r="AL15" s="18">
        <v>0.69921802107473396</v>
      </c>
      <c r="AM15" s="18"/>
      <c r="AN15" s="18">
        <v>0.66933236716829103</v>
      </c>
      <c r="AO15" s="18">
        <v>0.69189214038366698</v>
      </c>
      <c r="AP15" s="18">
        <v>0.762481356672572</v>
      </c>
      <c r="AQ15" s="18">
        <v>0.80708146631942601</v>
      </c>
      <c r="AR15" s="18">
        <v>1</v>
      </c>
    </row>
    <row r="16" spans="2:44">
      <c r="B16" s="15" t="s">
        <v>105</v>
      </c>
      <c r="C16" s="18">
        <v>5.0704321083668298E-2</v>
      </c>
      <c r="D16" s="18">
        <v>5.6081987360363197E-2</v>
      </c>
      <c r="E16" s="18">
        <v>4.3985442674752698E-2</v>
      </c>
      <c r="F16" s="18"/>
      <c r="G16" s="18">
        <v>9.2423557508554799E-2</v>
      </c>
      <c r="H16" s="18">
        <v>8.1817874127081594E-2</v>
      </c>
      <c r="I16" s="18">
        <v>3.4851667940043997E-2</v>
      </c>
      <c r="J16" s="18">
        <v>4.8227797635482801E-2</v>
      </c>
      <c r="K16" s="18">
        <v>5.2150318291646097E-2</v>
      </c>
      <c r="L16" s="18">
        <v>1.5838865666037601E-2</v>
      </c>
      <c r="M16" s="18"/>
      <c r="N16" s="18">
        <v>4.42323982522419E-2</v>
      </c>
      <c r="O16" s="18">
        <v>5.1233123988570203E-2</v>
      </c>
      <c r="P16" s="18">
        <v>5.7528383051024402E-2</v>
      </c>
      <c r="Q16" s="18">
        <v>5.1860072668595998E-2</v>
      </c>
      <c r="R16" s="18"/>
      <c r="S16" s="18">
        <v>5.5730988513032202E-2</v>
      </c>
      <c r="T16" s="18">
        <v>5.67743712976468E-2</v>
      </c>
      <c r="U16" s="18">
        <v>3.2090820871932102E-2</v>
      </c>
      <c r="V16" s="18">
        <v>7.80266098300645E-3</v>
      </c>
      <c r="W16" s="18">
        <v>6.9910585724809196E-2</v>
      </c>
      <c r="X16" s="18">
        <v>3.4132182425237099E-2</v>
      </c>
      <c r="Y16" s="18">
        <v>7.4249638024549702E-2</v>
      </c>
      <c r="Z16" s="18">
        <v>1.65619732454227E-2</v>
      </c>
      <c r="AA16" s="18">
        <v>7.9354290569426195E-2</v>
      </c>
      <c r="AB16" s="18">
        <v>5.8673285967765797E-2</v>
      </c>
      <c r="AC16" s="18">
        <v>6.1940741670524498E-2</v>
      </c>
      <c r="AD16" s="18">
        <v>2.5947010282733801E-2</v>
      </c>
      <c r="AE16" s="18"/>
      <c r="AF16" s="18">
        <v>5.5565849610896501E-2</v>
      </c>
      <c r="AG16" s="18">
        <v>3.4311347963634699E-2</v>
      </c>
      <c r="AH16" s="18">
        <v>5.3161941934858702E-2</v>
      </c>
      <c r="AI16" s="18"/>
      <c r="AJ16" s="18">
        <v>4.4346504091328801E-2</v>
      </c>
      <c r="AK16" s="18">
        <v>4.0578460618173801E-2</v>
      </c>
      <c r="AL16" s="18">
        <v>3.9007553972757097E-2</v>
      </c>
      <c r="AM16" s="18"/>
      <c r="AN16" s="18">
        <v>3.89912671373304E-2</v>
      </c>
      <c r="AO16" s="18">
        <v>6.5635731579384196E-2</v>
      </c>
      <c r="AP16" s="18">
        <v>5.0989993297419198E-2</v>
      </c>
      <c r="AQ16" s="18">
        <v>3.8912250939869199E-2</v>
      </c>
      <c r="AR16" s="18">
        <v>0</v>
      </c>
    </row>
    <row r="17" spans="2:44">
      <c r="B17" s="15" t="s">
        <v>106</v>
      </c>
      <c r="C17" s="19">
        <v>0.66655199567275702</v>
      </c>
      <c r="D17" s="19">
        <v>0.67490058159322297</v>
      </c>
      <c r="E17" s="19">
        <v>0.66084790610614397</v>
      </c>
      <c r="F17" s="19"/>
      <c r="G17" s="19">
        <v>0.58995260509142899</v>
      </c>
      <c r="H17" s="19">
        <v>0.57312357656162605</v>
      </c>
      <c r="I17" s="19">
        <v>0.70927465473352902</v>
      </c>
      <c r="J17" s="19">
        <v>0.68722429957310005</v>
      </c>
      <c r="K17" s="19">
        <v>0.669580073523657</v>
      </c>
      <c r="L17" s="19">
        <v>0.73005991951271398</v>
      </c>
      <c r="M17" s="19"/>
      <c r="N17" s="19">
        <v>0.74055168671405702</v>
      </c>
      <c r="O17" s="19">
        <v>0.66399822436398104</v>
      </c>
      <c r="P17" s="19">
        <v>0.67891147672980701</v>
      </c>
      <c r="Q17" s="19">
        <v>0.575624196647602</v>
      </c>
      <c r="R17" s="19"/>
      <c r="S17" s="19">
        <v>0.68284994924959197</v>
      </c>
      <c r="T17" s="19">
        <v>0.67915865165941103</v>
      </c>
      <c r="U17" s="19">
        <v>0.65000572188785899</v>
      </c>
      <c r="V17" s="19">
        <v>0.73645123287936298</v>
      </c>
      <c r="W17" s="19">
        <v>0.64524903314973003</v>
      </c>
      <c r="X17" s="19">
        <v>0.70168846051956202</v>
      </c>
      <c r="Y17" s="19">
        <v>0.64157657385214595</v>
      </c>
      <c r="Z17" s="19">
        <v>0.83217413808589402</v>
      </c>
      <c r="AA17" s="19">
        <v>0.51072175978215895</v>
      </c>
      <c r="AB17" s="19">
        <v>0.70055597292516103</v>
      </c>
      <c r="AC17" s="19">
        <v>0.59850149456359103</v>
      </c>
      <c r="AD17" s="19">
        <v>0.69880513565739699</v>
      </c>
      <c r="AE17" s="19"/>
      <c r="AF17" s="19">
        <v>0.66763813763985902</v>
      </c>
      <c r="AG17" s="19">
        <v>0.709773936891684</v>
      </c>
      <c r="AH17" s="19">
        <v>0.63198549674915805</v>
      </c>
      <c r="AI17" s="19"/>
      <c r="AJ17" s="19">
        <v>0.72838291011641898</v>
      </c>
      <c r="AK17" s="19">
        <v>0.70607453062371905</v>
      </c>
      <c r="AL17" s="19">
        <v>0.66021046710197695</v>
      </c>
      <c r="AM17" s="19"/>
      <c r="AN17" s="19">
        <v>0.63034110003096</v>
      </c>
      <c r="AO17" s="19">
        <v>0.62625640880428302</v>
      </c>
      <c r="AP17" s="19">
        <v>0.71149136337515295</v>
      </c>
      <c r="AQ17" s="19">
        <v>0.76816921537955696</v>
      </c>
      <c r="AR17" s="19">
        <v>1</v>
      </c>
    </row>
    <row r="18" spans="2:44">
      <c r="B18" s="16" t="s">
        <v>47</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0.22028837952844099</v>
      </c>
      <c r="D9" s="14">
        <v>0.24160227951993499</v>
      </c>
      <c r="E9" s="14">
        <v>0.198766467740293</v>
      </c>
      <c r="F9" s="14"/>
      <c r="G9" s="14">
        <v>0.233255339114324</v>
      </c>
      <c r="H9" s="14">
        <v>0.26407366284287498</v>
      </c>
      <c r="I9" s="14">
        <v>0.24313455437821799</v>
      </c>
      <c r="J9" s="14">
        <v>0.181699858299499</v>
      </c>
      <c r="K9" s="14">
        <v>0.227620729164557</v>
      </c>
      <c r="L9" s="14">
        <v>0.183743837706108</v>
      </c>
      <c r="M9" s="14"/>
      <c r="N9" s="14">
        <v>0.25419826544302199</v>
      </c>
      <c r="O9" s="14">
        <v>0.21397208691155101</v>
      </c>
      <c r="P9" s="14">
        <v>0.20992718819728001</v>
      </c>
      <c r="Q9" s="14">
        <v>0.19827965509846099</v>
      </c>
      <c r="R9" s="14"/>
      <c r="S9" s="14">
        <v>0.26690617655052401</v>
      </c>
      <c r="T9" s="14">
        <v>0.20596214413765199</v>
      </c>
      <c r="U9" s="14">
        <v>0.17279503913875399</v>
      </c>
      <c r="V9" s="14">
        <v>0.22492017289101299</v>
      </c>
      <c r="W9" s="14">
        <v>0.22163645209470501</v>
      </c>
      <c r="X9" s="14">
        <v>0.208859674381487</v>
      </c>
      <c r="Y9" s="14">
        <v>0.22508547535262699</v>
      </c>
      <c r="Z9" s="14">
        <v>0.23649251584044301</v>
      </c>
      <c r="AA9" s="14">
        <v>0.191207254867335</v>
      </c>
      <c r="AB9" s="14">
        <v>0.216945365514956</v>
      </c>
      <c r="AC9" s="14">
        <v>0.236109252755454</v>
      </c>
      <c r="AD9" s="14">
        <v>0.26494618986884499</v>
      </c>
      <c r="AE9" s="14"/>
      <c r="AF9" s="14">
        <v>0.19016011609500599</v>
      </c>
      <c r="AG9" s="14">
        <v>0.25634477183335502</v>
      </c>
      <c r="AH9" s="14">
        <v>0.21122365050130401</v>
      </c>
      <c r="AI9" s="14"/>
      <c r="AJ9" s="14">
        <v>0.220062425593365</v>
      </c>
      <c r="AK9" s="14">
        <v>0.25899677042851899</v>
      </c>
      <c r="AL9" s="14">
        <v>0.24772610207242499</v>
      </c>
      <c r="AM9" s="14"/>
      <c r="AN9" s="14">
        <v>0.17532538713097301</v>
      </c>
      <c r="AO9" s="14">
        <v>0.192991935131927</v>
      </c>
      <c r="AP9" s="14">
        <v>0.25050014038318302</v>
      </c>
      <c r="AQ9" s="14">
        <v>0.31407404187986598</v>
      </c>
      <c r="AR9" s="14">
        <v>0.48875863733196401</v>
      </c>
    </row>
    <row r="10" spans="2:44">
      <c r="B10" s="15" t="s">
        <v>99</v>
      </c>
      <c r="C10" s="14">
        <v>0.56858772823384995</v>
      </c>
      <c r="D10" s="14">
        <v>0.56198966198393197</v>
      </c>
      <c r="E10" s="14">
        <v>0.57589398401715297</v>
      </c>
      <c r="F10" s="14"/>
      <c r="G10" s="14">
        <v>0.53151950306851803</v>
      </c>
      <c r="H10" s="14">
        <v>0.52736356861307099</v>
      </c>
      <c r="I10" s="14">
        <v>0.57846195485384899</v>
      </c>
      <c r="J10" s="14">
        <v>0.602936725733765</v>
      </c>
      <c r="K10" s="14">
        <v>0.54184114170442199</v>
      </c>
      <c r="L10" s="14">
        <v>0.60906381020404299</v>
      </c>
      <c r="M10" s="14"/>
      <c r="N10" s="14">
        <v>0.59819637451553798</v>
      </c>
      <c r="O10" s="14">
        <v>0.59128708734004598</v>
      </c>
      <c r="P10" s="14">
        <v>0.56841280657469195</v>
      </c>
      <c r="Q10" s="14">
        <v>0.51294841806571201</v>
      </c>
      <c r="R10" s="14"/>
      <c r="S10" s="14">
        <v>0.53707592809159199</v>
      </c>
      <c r="T10" s="14">
        <v>0.57663678842349098</v>
      </c>
      <c r="U10" s="14">
        <v>0.62324409014649995</v>
      </c>
      <c r="V10" s="14">
        <v>0.56444478542176502</v>
      </c>
      <c r="W10" s="14">
        <v>0.58098507221108298</v>
      </c>
      <c r="X10" s="14">
        <v>0.56402998562866002</v>
      </c>
      <c r="Y10" s="14">
        <v>0.56644828356050003</v>
      </c>
      <c r="Z10" s="14">
        <v>0.55567031635099495</v>
      </c>
      <c r="AA10" s="14">
        <v>0.55475453708979905</v>
      </c>
      <c r="AB10" s="14">
        <v>0.597037035389965</v>
      </c>
      <c r="AC10" s="14">
        <v>0.54700734006884499</v>
      </c>
      <c r="AD10" s="14">
        <v>0.556385669998818</v>
      </c>
      <c r="AE10" s="14"/>
      <c r="AF10" s="14">
        <v>0.58792862509551602</v>
      </c>
      <c r="AG10" s="14">
        <v>0.57404617325214402</v>
      </c>
      <c r="AH10" s="14">
        <v>0.52022577995437003</v>
      </c>
      <c r="AI10" s="14"/>
      <c r="AJ10" s="14">
        <v>0.59240561543373305</v>
      </c>
      <c r="AK10" s="14">
        <v>0.57269682184305404</v>
      </c>
      <c r="AL10" s="14">
        <v>0.60744685382817898</v>
      </c>
      <c r="AM10" s="14"/>
      <c r="AN10" s="14">
        <v>0.550457668753771</v>
      </c>
      <c r="AO10" s="14">
        <v>0.58981030536300805</v>
      </c>
      <c r="AP10" s="14">
        <v>0.58761054685999703</v>
      </c>
      <c r="AQ10" s="14">
        <v>0.54980751907183401</v>
      </c>
      <c r="AR10" s="14">
        <v>0.34355330147271101</v>
      </c>
    </row>
    <row r="11" spans="2:44">
      <c r="B11" s="15" t="s">
        <v>100</v>
      </c>
      <c r="C11" s="14">
        <v>0.15062047865113701</v>
      </c>
      <c r="D11" s="14">
        <v>0.14288250392823801</v>
      </c>
      <c r="E11" s="14">
        <v>0.158140061151997</v>
      </c>
      <c r="F11" s="14"/>
      <c r="G11" s="14">
        <v>0.162018239109368</v>
      </c>
      <c r="H11" s="14">
        <v>0.13972184574037699</v>
      </c>
      <c r="I11" s="14">
        <v>0.127950082020796</v>
      </c>
      <c r="J11" s="14">
        <v>0.14937871412089701</v>
      </c>
      <c r="K11" s="14">
        <v>0.16693596145564599</v>
      </c>
      <c r="L11" s="14">
        <v>0.16035160118816799</v>
      </c>
      <c r="M11" s="14"/>
      <c r="N11" s="14">
        <v>0.102133023081642</v>
      </c>
      <c r="O11" s="14">
        <v>0.13714012233158601</v>
      </c>
      <c r="P11" s="14">
        <v>0.15503912179269899</v>
      </c>
      <c r="Q11" s="14">
        <v>0.21325756379778901</v>
      </c>
      <c r="R11" s="14"/>
      <c r="S11" s="14">
        <v>0.13915397323524301</v>
      </c>
      <c r="T11" s="14">
        <v>0.16650730101630901</v>
      </c>
      <c r="U11" s="14">
        <v>0.143580023886481</v>
      </c>
      <c r="V11" s="14">
        <v>0.16116997777016701</v>
      </c>
      <c r="W11" s="14">
        <v>0.148300164314943</v>
      </c>
      <c r="X11" s="14">
        <v>0.15936732375243001</v>
      </c>
      <c r="Y11" s="14">
        <v>0.13215777548937199</v>
      </c>
      <c r="Z11" s="14">
        <v>0.14443688526300999</v>
      </c>
      <c r="AA11" s="14">
        <v>0.172409965079453</v>
      </c>
      <c r="AB11" s="14">
        <v>0.13940662735889101</v>
      </c>
      <c r="AC11" s="14">
        <v>0.12676399030695301</v>
      </c>
      <c r="AD11" s="14">
        <v>0.15249835334721801</v>
      </c>
      <c r="AE11" s="14"/>
      <c r="AF11" s="14">
        <v>0.16470632746201599</v>
      </c>
      <c r="AG11" s="14">
        <v>0.1200644776687</v>
      </c>
      <c r="AH11" s="14">
        <v>0.177253559591599</v>
      </c>
      <c r="AI11" s="14"/>
      <c r="AJ11" s="14">
        <v>0.14663832036359101</v>
      </c>
      <c r="AK11" s="14">
        <v>0.123086800767971</v>
      </c>
      <c r="AL11" s="14">
        <v>9.7659895296506705E-2</v>
      </c>
      <c r="AM11" s="14"/>
      <c r="AN11" s="14">
        <v>0.19109225961628001</v>
      </c>
      <c r="AO11" s="14">
        <v>0.159357084528718</v>
      </c>
      <c r="AP11" s="14">
        <v>0.11392082686758501</v>
      </c>
      <c r="AQ11" s="14">
        <v>8.2341662552459102E-2</v>
      </c>
      <c r="AR11" s="14">
        <v>0.155694867827706</v>
      </c>
    </row>
    <row r="12" spans="2:44">
      <c r="B12" s="15" t="s">
        <v>101</v>
      </c>
      <c r="C12" s="14">
        <v>3.3347436513283299E-2</v>
      </c>
      <c r="D12" s="14">
        <v>3.0649249703289898E-2</v>
      </c>
      <c r="E12" s="14">
        <v>3.6176651504807603E-2</v>
      </c>
      <c r="F12" s="14"/>
      <c r="G12" s="14">
        <v>4.5144914599368202E-2</v>
      </c>
      <c r="H12" s="14">
        <v>4.6116630473836497E-2</v>
      </c>
      <c r="I12" s="14">
        <v>2.4999737904157399E-2</v>
      </c>
      <c r="J12" s="14">
        <v>3.00316197611908E-2</v>
      </c>
      <c r="K12" s="14">
        <v>2.4632338027432799E-2</v>
      </c>
      <c r="L12" s="14">
        <v>3.0361750876992302E-2</v>
      </c>
      <c r="M12" s="14"/>
      <c r="N12" s="14">
        <v>2.3975487638424699E-2</v>
      </c>
      <c r="O12" s="14">
        <v>3.1046792180010298E-2</v>
      </c>
      <c r="P12" s="14">
        <v>4.4271100332166601E-2</v>
      </c>
      <c r="Q12" s="14">
        <v>3.6872055613390901E-2</v>
      </c>
      <c r="R12" s="14"/>
      <c r="S12" s="14">
        <v>3.4969630359783899E-2</v>
      </c>
      <c r="T12" s="14">
        <v>3.2763175943303503E-2</v>
      </c>
      <c r="U12" s="14">
        <v>2.8021668101845601E-2</v>
      </c>
      <c r="V12" s="14">
        <v>3.01241667942986E-2</v>
      </c>
      <c r="W12" s="14">
        <v>2.7740523800386802E-2</v>
      </c>
      <c r="X12" s="14">
        <v>3.5343026529302997E-2</v>
      </c>
      <c r="Y12" s="14">
        <v>4.8213146758120801E-2</v>
      </c>
      <c r="Z12" s="14">
        <v>4.7351419807440898E-2</v>
      </c>
      <c r="AA12" s="14">
        <v>4.71614484186893E-2</v>
      </c>
      <c r="AB12" s="14">
        <v>2.2553618761970901E-2</v>
      </c>
      <c r="AC12" s="14">
        <v>1.72836497226883E-2</v>
      </c>
      <c r="AD12" s="14">
        <v>9.4505735863099505E-3</v>
      </c>
      <c r="AE12" s="14"/>
      <c r="AF12" s="14">
        <v>3.4406333502173099E-2</v>
      </c>
      <c r="AG12" s="14">
        <v>2.8986085830018701E-2</v>
      </c>
      <c r="AH12" s="14">
        <v>3.62086825864028E-2</v>
      </c>
      <c r="AI12" s="14"/>
      <c r="AJ12" s="14">
        <v>2.4730677310156601E-2</v>
      </c>
      <c r="AK12" s="14">
        <v>2.7934233804344299E-2</v>
      </c>
      <c r="AL12" s="14">
        <v>2.6473198571034799E-2</v>
      </c>
      <c r="AM12" s="14"/>
      <c r="AN12" s="14">
        <v>4.4615526521801299E-2</v>
      </c>
      <c r="AO12" s="14">
        <v>3.0271152215471699E-2</v>
      </c>
      <c r="AP12" s="14">
        <v>2.6354824317438401E-2</v>
      </c>
      <c r="AQ12" s="14">
        <v>3.2873203237301897E-2</v>
      </c>
      <c r="AR12" s="14">
        <v>1.19931933676195E-2</v>
      </c>
    </row>
    <row r="13" spans="2:44">
      <c r="B13" s="15" t="s">
        <v>102</v>
      </c>
      <c r="C13" s="14">
        <v>1.4936004047566899E-2</v>
      </c>
      <c r="D13" s="14">
        <v>1.4852836533417801E-2</v>
      </c>
      <c r="E13" s="14">
        <v>1.51048188503814E-2</v>
      </c>
      <c r="F13" s="14"/>
      <c r="G13" s="14">
        <v>7.4861409980161702E-3</v>
      </c>
      <c r="H13" s="14">
        <v>1.04093946510492E-2</v>
      </c>
      <c r="I13" s="14">
        <v>1.3582428919485299E-2</v>
      </c>
      <c r="J13" s="14">
        <v>2.0773232598003701E-2</v>
      </c>
      <c r="K13" s="14">
        <v>2.8316642258540699E-2</v>
      </c>
      <c r="L13" s="14">
        <v>1.09993630885493E-2</v>
      </c>
      <c r="M13" s="14"/>
      <c r="N13" s="14">
        <v>1.25405705803412E-2</v>
      </c>
      <c r="O13" s="14">
        <v>1.45579337086085E-2</v>
      </c>
      <c r="P13" s="14">
        <v>1.5733062231372299E-2</v>
      </c>
      <c r="Q13" s="14">
        <v>1.7496737421635E-2</v>
      </c>
      <c r="R13" s="14"/>
      <c r="S13" s="14">
        <v>8.4278130755882207E-3</v>
      </c>
      <c r="T13" s="14">
        <v>9.8491092784735099E-3</v>
      </c>
      <c r="U13" s="14">
        <v>1.4020881786943801E-2</v>
      </c>
      <c r="V13" s="14">
        <v>7.76436340712062E-3</v>
      </c>
      <c r="W13" s="14">
        <v>1.20976694419218E-2</v>
      </c>
      <c r="X13" s="14">
        <v>8.3161653288373796E-3</v>
      </c>
      <c r="Y13" s="14">
        <v>2.8095318839379602E-2</v>
      </c>
      <c r="Z13" s="14">
        <v>1.1498347328054701E-2</v>
      </c>
      <c r="AA13" s="14">
        <v>2.3599198211617E-2</v>
      </c>
      <c r="AB13" s="14">
        <v>1.5853535132829201E-2</v>
      </c>
      <c r="AC13" s="14">
        <v>4.1202731531492502E-2</v>
      </c>
      <c r="AD13" s="14">
        <v>8.9021677895996208E-3</v>
      </c>
      <c r="AE13" s="14"/>
      <c r="AF13" s="14">
        <v>1.90110539056879E-2</v>
      </c>
      <c r="AG13" s="14">
        <v>1.0133133547868401E-2</v>
      </c>
      <c r="AH13" s="14">
        <v>2.5583073110055199E-2</v>
      </c>
      <c r="AI13" s="14"/>
      <c r="AJ13" s="14">
        <v>1.3183386897669101E-2</v>
      </c>
      <c r="AK13" s="14">
        <v>9.8562060531568307E-3</v>
      </c>
      <c r="AL13" s="14">
        <v>1.01227839623777E-2</v>
      </c>
      <c r="AM13" s="14"/>
      <c r="AN13" s="14">
        <v>2.3585278048351001E-2</v>
      </c>
      <c r="AO13" s="14">
        <v>1.0431487339896199E-2</v>
      </c>
      <c r="AP13" s="14">
        <v>1.5511058465350801E-2</v>
      </c>
      <c r="AQ13" s="14">
        <v>8.2882426245835406E-3</v>
      </c>
      <c r="AR13" s="14">
        <v>0</v>
      </c>
    </row>
    <row r="14" spans="2:44">
      <c r="B14" s="15" t="s">
        <v>103</v>
      </c>
      <c r="C14" s="14">
        <v>1.22199730257218E-2</v>
      </c>
      <c r="D14" s="14">
        <v>8.0234683311878208E-3</v>
      </c>
      <c r="E14" s="14">
        <v>1.5918016735368301E-2</v>
      </c>
      <c r="F14" s="14"/>
      <c r="G14" s="14">
        <v>2.05758631104054E-2</v>
      </c>
      <c r="H14" s="14">
        <v>1.2314897678791599E-2</v>
      </c>
      <c r="I14" s="14">
        <v>1.18712419234935E-2</v>
      </c>
      <c r="J14" s="14">
        <v>1.5179849486644499E-2</v>
      </c>
      <c r="K14" s="14">
        <v>1.06531873894018E-2</v>
      </c>
      <c r="L14" s="14">
        <v>5.4796369361392802E-3</v>
      </c>
      <c r="M14" s="14"/>
      <c r="N14" s="14">
        <v>8.9562787410318694E-3</v>
      </c>
      <c r="O14" s="14">
        <v>1.19959775281988E-2</v>
      </c>
      <c r="P14" s="14">
        <v>6.6167208717902203E-3</v>
      </c>
      <c r="Q14" s="14">
        <v>2.1145570003012499E-2</v>
      </c>
      <c r="R14" s="14"/>
      <c r="S14" s="14">
        <v>1.3466478687269001E-2</v>
      </c>
      <c r="T14" s="14">
        <v>8.2814812007709696E-3</v>
      </c>
      <c r="U14" s="14">
        <v>1.8338296939476698E-2</v>
      </c>
      <c r="V14" s="14">
        <v>1.15765337156349E-2</v>
      </c>
      <c r="W14" s="14">
        <v>9.2401181369605595E-3</v>
      </c>
      <c r="X14" s="14">
        <v>2.40838243792829E-2</v>
      </c>
      <c r="Y14" s="14">
        <v>0</v>
      </c>
      <c r="Z14" s="14">
        <v>4.5505154100576499E-3</v>
      </c>
      <c r="AA14" s="14">
        <v>1.08675963331058E-2</v>
      </c>
      <c r="AB14" s="14">
        <v>8.2038178413874306E-3</v>
      </c>
      <c r="AC14" s="14">
        <v>3.1633035614566998E-2</v>
      </c>
      <c r="AD14" s="14">
        <v>7.8170454092096192E-3</v>
      </c>
      <c r="AE14" s="14"/>
      <c r="AF14" s="14">
        <v>3.7875439396016599E-3</v>
      </c>
      <c r="AG14" s="14">
        <v>1.04253578679141E-2</v>
      </c>
      <c r="AH14" s="14">
        <v>2.95052542562684E-2</v>
      </c>
      <c r="AI14" s="14"/>
      <c r="AJ14" s="14">
        <v>2.97957440148459E-3</v>
      </c>
      <c r="AK14" s="14">
        <v>7.4291671029559497E-3</v>
      </c>
      <c r="AL14" s="14">
        <v>1.05711662694765E-2</v>
      </c>
      <c r="AM14" s="14"/>
      <c r="AN14" s="14">
        <v>1.4923879928824E-2</v>
      </c>
      <c r="AO14" s="14">
        <v>1.7138035420979501E-2</v>
      </c>
      <c r="AP14" s="14">
        <v>6.1026031064461504E-3</v>
      </c>
      <c r="AQ14" s="14">
        <v>1.26153306339552E-2</v>
      </c>
      <c r="AR14" s="14">
        <v>0</v>
      </c>
    </row>
    <row r="15" spans="2:44">
      <c r="B15" s="15" t="s">
        <v>104</v>
      </c>
      <c r="C15" s="18">
        <v>0.788876107762291</v>
      </c>
      <c r="D15" s="18">
        <v>0.80359194150386704</v>
      </c>
      <c r="E15" s="18">
        <v>0.77466045175744602</v>
      </c>
      <c r="F15" s="18"/>
      <c r="G15" s="18">
        <v>0.76477484218284197</v>
      </c>
      <c r="H15" s="18">
        <v>0.79143723145594602</v>
      </c>
      <c r="I15" s="18">
        <v>0.82159650923206695</v>
      </c>
      <c r="J15" s="18">
        <v>0.78463658403326397</v>
      </c>
      <c r="K15" s="18">
        <v>0.76946187086897899</v>
      </c>
      <c r="L15" s="18">
        <v>0.79280764791015101</v>
      </c>
      <c r="M15" s="18"/>
      <c r="N15" s="18">
        <v>0.85239463995856002</v>
      </c>
      <c r="O15" s="18">
        <v>0.80525917425159599</v>
      </c>
      <c r="P15" s="18">
        <v>0.77833999477197102</v>
      </c>
      <c r="Q15" s="18">
        <v>0.71122807316417302</v>
      </c>
      <c r="R15" s="18"/>
      <c r="S15" s="18">
        <v>0.80398210464211595</v>
      </c>
      <c r="T15" s="18">
        <v>0.78259893256114299</v>
      </c>
      <c r="U15" s="18">
        <v>0.796039129285253</v>
      </c>
      <c r="V15" s="18">
        <v>0.78936495831277897</v>
      </c>
      <c r="W15" s="18">
        <v>0.80262152430578804</v>
      </c>
      <c r="X15" s="18">
        <v>0.77288966001014603</v>
      </c>
      <c r="Y15" s="18">
        <v>0.79153375891312705</v>
      </c>
      <c r="Z15" s="18">
        <v>0.79216283219143702</v>
      </c>
      <c r="AA15" s="18">
        <v>0.74596179195713397</v>
      </c>
      <c r="AB15" s="18">
        <v>0.81398240090492102</v>
      </c>
      <c r="AC15" s="18">
        <v>0.78311659282429902</v>
      </c>
      <c r="AD15" s="18">
        <v>0.82133185986766299</v>
      </c>
      <c r="AE15" s="18"/>
      <c r="AF15" s="18">
        <v>0.77808874119052196</v>
      </c>
      <c r="AG15" s="18">
        <v>0.83039094508549904</v>
      </c>
      <c r="AH15" s="18">
        <v>0.73144943045567401</v>
      </c>
      <c r="AI15" s="18"/>
      <c r="AJ15" s="18">
        <v>0.81246804102709802</v>
      </c>
      <c r="AK15" s="18">
        <v>0.83169359227157202</v>
      </c>
      <c r="AL15" s="18">
        <v>0.85517295590060405</v>
      </c>
      <c r="AM15" s="18"/>
      <c r="AN15" s="18">
        <v>0.72578305588474401</v>
      </c>
      <c r="AO15" s="18">
        <v>0.78280224049493496</v>
      </c>
      <c r="AP15" s="18">
        <v>0.83811068724317905</v>
      </c>
      <c r="AQ15" s="18">
        <v>0.86388156095169999</v>
      </c>
      <c r="AR15" s="18">
        <v>0.83231193880467502</v>
      </c>
    </row>
    <row r="16" spans="2:44">
      <c r="B16" s="15" t="s">
        <v>105</v>
      </c>
      <c r="C16" s="18">
        <v>4.8283440560850197E-2</v>
      </c>
      <c r="D16" s="18">
        <v>4.5502086236707602E-2</v>
      </c>
      <c r="E16" s="18">
        <v>5.1281470355188999E-2</v>
      </c>
      <c r="F16" s="18"/>
      <c r="G16" s="18">
        <v>5.2631055597384298E-2</v>
      </c>
      <c r="H16" s="18">
        <v>5.6526025124885797E-2</v>
      </c>
      <c r="I16" s="18">
        <v>3.8582166823642697E-2</v>
      </c>
      <c r="J16" s="18">
        <v>5.0804852359194498E-2</v>
      </c>
      <c r="K16" s="18">
        <v>5.2948980285973501E-2</v>
      </c>
      <c r="L16" s="18">
        <v>4.1361113965541603E-2</v>
      </c>
      <c r="M16" s="18"/>
      <c r="N16" s="18">
        <v>3.6516058218766002E-2</v>
      </c>
      <c r="O16" s="18">
        <v>4.5604725888618802E-2</v>
      </c>
      <c r="P16" s="18">
        <v>6.0004162563538903E-2</v>
      </c>
      <c r="Q16" s="18">
        <v>5.4368793035025897E-2</v>
      </c>
      <c r="R16" s="18"/>
      <c r="S16" s="18">
        <v>4.33974434353721E-2</v>
      </c>
      <c r="T16" s="18">
        <v>4.2612285221776999E-2</v>
      </c>
      <c r="U16" s="18">
        <v>4.2042549888789402E-2</v>
      </c>
      <c r="V16" s="18">
        <v>3.7888530201419302E-2</v>
      </c>
      <c r="W16" s="18">
        <v>3.9838193242308501E-2</v>
      </c>
      <c r="X16" s="18">
        <v>4.3659191858140399E-2</v>
      </c>
      <c r="Y16" s="18">
        <v>7.6308465597500499E-2</v>
      </c>
      <c r="Z16" s="18">
        <v>5.8849767135495598E-2</v>
      </c>
      <c r="AA16" s="18">
        <v>7.0760646630306206E-2</v>
      </c>
      <c r="AB16" s="18">
        <v>3.8407153894800199E-2</v>
      </c>
      <c r="AC16" s="18">
        <v>5.8486381254180798E-2</v>
      </c>
      <c r="AD16" s="18">
        <v>1.8352741375909601E-2</v>
      </c>
      <c r="AE16" s="18"/>
      <c r="AF16" s="18">
        <v>5.3417387407860999E-2</v>
      </c>
      <c r="AG16" s="18">
        <v>3.9119219377887197E-2</v>
      </c>
      <c r="AH16" s="18">
        <v>6.1791755696457999E-2</v>
      </c>
      <c r="AI16" s="18"/>
      <c r="AJ16" s="18">
        <v>3.7914064207825698E-2</v>
      </c>
      <c r="AK16" s="18">
        <v>3.77904398575011E-2</v>
      </c>
      <c r="AL16" s="18">
        <v>3.6595982533412598E-2</v>
      </c>
      <c r="AM16" s="18"/>
      <c r="AN16" s="18">
        <v>6.8200804570152193E-2</v>
      </c>
      <c r="AO16" s="18">
        <v>4.0702639555367903E-2</v>
      </c>
      <c r="AP16" s="18">
        <v>4.1865882782789202E-2</v>
      </c>
      <c r="AQ16" s="18">
        <v>4.1161445861885401E-2</v>
      </c>
      <c r="AR16" s="18">
        <v>1.19931933676195E-2</v>
      </c>
    </row>
    <row r="17" spans="2:44">
      <c r="B17" s="15" t="s">
        <v>106</v>
      </c>
      <c r="C17" s="19">
        <v>0.74059266720144101</v>
      </c>
      <c r="D17" s="19">
        <v>0.758089855267159</v>
      </c>
      <c r="E17" s="19">
        <v>0.72337898140225698</v>
      </c>
      <c r="F17" s="19"/>
      <c r="G17" s="19">
        <v>0.71214378658545796</v>
      </c>
      <c r="H17" s="19">
        <v>0.73491120633106</v>
      </c>
      <c r="I17" s="19">
        <v>0.78301434240842405</v>
      </c>
      <c r="J17" s="19">
        <v>0.73383173167407001</v>
      </c>
      <c r="K17" s="19">
        <v>0.71651289058300605</v>
      </c>
      <c r="L17" s="19">
        <v>0.75144653394461003</v>
      </c>
      <c r="M17" s="19"/>
      <c r="N17" s="19">
        <v>0.815878581739794</v>
      </c>
      <c r="O17" s="19">
        <v>0.75965444836297802</v>
      </c>
      <c r="P17" s="19">
        <v>0.718335832208433</v>
      </c>
      <c r="Q17" s="19">
        <v>0.65685928012914696</v>
      </c>
      <c r="R17" s="19"/>
      <c r="S17" s="19">
        <v>0.76058466120674395</v>
      </c>
      <c r="T17" s="19">
        <v>0.73998664733936603</v>
      </c>
      <c r="U17" s="19">
        <v>0.75399657939646403</v>
      </c>
      <c r="V17" s="19">
        <v>0.75147642811135995</v>
      </c>
      <c r="W17" s="19">
        <v>0.76278333106347995</v>
      </c>
      <c r="X17" s="19">
        <v>0.72923046815200598</v>
      </c>
      <c r="Y17" s="19">
        <v>0.71522529331562701</v>
      </c>
      <c r="Z17" s="19">
        <v>0.73331306505594196</v>
      </c>
      <c r="AA17" s="19">
        <v>0.67520114532682796</v>
      </c>
      <c r="AB17" s="19">
        <v>0.77557524701012104</v>
      </c>
      <c r="AC17" s="19">
        <v>0.72463021157011798</v>
      </c>
      <c r="AD17" s="19">
        <v>0.80297911849175396</v>
      </c>
      <c r="AE17" s="19"/>
      <c r="AF17" s="19">
        <v>0.72467135378266101</v>
      </c>
      <c r="AG17" s="19">
        <v>0.79127172570761195</v>
      </c>
      <c r="AH17" s="19">
        <v>0.669657674759216</v>
      </c>
      <c r="AI17" s="19"/>
      <c r="AJ17" s="19">
        <v>0.77455397681927296</v>
      </c>
      <c r="AK17" s="19">
        <v>0.79390315241407095</v>
      </c>
      <c r="AL17" s="19">
        <v>0.81857697336719204</v>
      </c>
      <c r="AM17" s="19"/>
      <c r="AN17" s="19">
        <v>0.65758225131459203</v>
      </c>
      <c r="AO17" s="19">
        <v>0.74209960093956695</v>
      </c>
      <c r="AP17" s="19">
        <v>0.79624480446039003</v>
      </c>
      <c r="AQ17" s="19">
        <v>0.82272011508981502</v>
      </c>
      <c r="AR17" s="19">
        <v>0.82031874543705496</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98</v>
      </c>
      <c r="C9" s="14">
        <v>0.17696492411703399</v>
      </c>
      <c r="D9" s="14">
        <v>0.18258573803511899</v>
      </c>
      <c r="E9" s="14">
        <v>0.172073488603328</v>
      </c>
      <c r="F9" s="14"/>
      <c r="G9" s="14">
        <v>0.17257768819709199</v>
      </c>
      <c r="H9" s="14">
        <v>0.16901530694681999</v>
      </c>
      <c r="I9" s="14">
        <v>0.19168910770610301</v>
      </c>
      <c r="J9" s="14">
        <v>0.16155139788499101</v>
      </c>
      <c r="K9" s="14">
        <v>0.16513895637768999</v>
      </c>
      <c r="L9" s="14">
        <v>0.193697650601837</v>
      </c>
      <c r="M9" s="14"/>
      <c r="N9" s="14">
        <v>0.19537315235286401</v>
      </c>
      <c r="O9" s="14">
        <v>0.17945010584117399</v>
      </c>
      <c r="P9" s="14">
        <v>0.15865925364386099</v>
      </c>
      <c r="Q9" s="14">
        <v>0.170152369272983</v>
      </c>
      <c r="R9" s="14"/>
      <c r="S9" s="14">
        <v>0.21423720857968501</v>
      </c>
      <c r="T9" s="14">
        <v>0.13430704466496901</v>
      </c>
      <c r="U9" s="14">
        <v>0.159020551830727</v>
      </c>
      <c r="V9" s="14">
        <v>0.21324565706269599</v>
      </c>
      <c r="W9" s="14">
        <v>0.14914007980296801</v>
      </c>
      <c r="X9" s="14">
        <v>0.16055742093202799</v>
      </c>
      <c r="Y9" s="14">
        <v>0.117372312127135</v>
      </c>
      <c r="Z9" s="14">
        <v>0.232491098676429</v>
      </c>
      <c r="AA9" s="14">
        <v>0.16963633424285299</v>
      </c>
      <c r="AB9" s="14">
        <v>0.23513717605474299</v>
      </c>
      <c r="AC9" s="14">
        <v>0.137580193838204</v>
      </c>
      <c r="AD9" s="14">
        <v>0.225659974011169</v>
      </c>
      <c r="AE9" s="14"/>
      <c r="AF9" s="14">
        <v>0.17813866061748701</v>
      </c>
      <c r="AG9" s="14">
        <v>0.20081523447730901</v>
      </c>
      <c r="AH9" s="14">
        <v>0.11688075780019599</v>
      </c>
      <c r="AI9" s="14"/>
      <c r="AJ9" s="14">
        <v>0.19027232009362099</v>
      </c>
      <c r="AK9" s="14">
        <v>0.22294424356484699</v>
      </c>
      <c r="AL9" s="14">
        <v>0.176311557451961</v>
      </c>
      <c r="AM9" s="14"/>
      <c r="AN9" s="14">
        <v>0.12792087042453401</v>
      </c>
      <c r="AO9" s="14">
        <v>0.15997735249869599</v>
      </c>
      <c r="AP9" s="14">
        <v>0.202350792459454</v>
      </c>
      <c r="AQ9" s="14">
        <v>0.24942977179034301</v>
      </c>
      <c r="AR9" s="14">
        <v>0.57453971436844697</v>
      </c>
    </row>
    <row r="10" spans="2:44">
      <c r="B10" s="15" t="s">
        <v>99</v>
      </c>
      <c r="C10" s="14">
        <v>0.50298544022922997</v>
      </c>
      <c r="D10" s="14">
        <v>0.52367710751786201</v>
      </c>
      <c r="E10" s="14">
        <v>0.48431197400618098</v>
      </c>
      <c r="F10" s="14"/>
      <c r="G10" s="14">
        <v>0.462307920637959</v>
      </c>
      <c r="H10" s="14">
        <v>0.49608690006799</v>
      </c>
      <c r="I10" s="14">
        <v>0.52640778097393703</v>
      </c>
      <c r="J10" s="14">
        <v>0.46778878312882299</v>
      </c>
      <c r="K10" s="14">
        <v>0.49393097753049903</v>
      </c>
      <c r="L10" s="14">
        <v>0.54819267537294503</v>
      </c>
      <c r="M10" s="14"/>
      <c r="N10" s="14">
        <v>0.51272819116716795</v>
      </c>
      <c r="O10" s="14">
        <v>0.52776071450627005</v>
      </c>
      <c r="P10" s="14">
        <v>0.504403891947517</v>
      </c>
      <c r="Q10" s="14">
        <v>0.46276530856380499</v>
      </c>
      <c r="R10" s="14"/>
      <c r="S10" s="14">
        <v>0.469488086410703</v>
      </c>
      <c r="T10" s="14">
        <v>0.57228166221707</v>
      </c>
      <c r="U10" s="14">
        <v>0.39400948036808597</v>
      </c>
      <c r="V10" s="14">
        <v>0.46254190444452897</v>
      </c>
      <c r="W10" s="14">
        <v>0.55647053185723405</v>
      </c>
      <c r="X10" s="14">
        <v>0.50473059371282303</v>
      </c>
      <c r="Y10" s="14">
        <v>0.59191519602797704</v>
      </c>
      <c r="Z10" s="14">
        <v>0.52624127864493697</v>
      </c>
      <c r="AA10" s="14">
        <v>0.44496053452780199</v>
      </c>
      <c r="AB10" s="14">
        <v>0.51729586331212796</v>
      </c>
      <c r="AC10" s="14">
        <v>0.51897744514914801</v>
      </c>
      <c r="AD10" s="14">
        <v>0.49117147005145101</v>
      </c>
      <c r="AE10" s="14"/>
      <c r="AF10" s="14">
        <v>0.50515626525082202</v>
      </c>
      <c r="AG10" s="14">
        <v>0.52429521980997795</v>
      </c>
      <c r="AH10" s="14">
        <v>0.47243591739281399</v>
      </c>
      <c r="AI10" s="14"/>
      <c r="AJ10" s="14">
        <v>0.557224791182794</v>
      </c>
      <c r="AK10" s="14">
        <v>0.478758800032698</v>
      </c>
      <c r="AL10" s="14">
        <v>0.48509459936190402</v>
      </c>
      <c r="AM10" s="14"/>
      <c r="AN10" s="14">
        <v>0.52811707793305895</v>
      </c>
      <c r="AO10" s="14">
        <v>0.50086865115262402</v>
      </c>
      <c r="AP10" s="14">
        <v>0.51740854880002496</v>
      </c>
      <c r="AQ10" s="14">
        <v>0.46615950395386502</v>
      </c>
      <c r="AR10" s="14">
        <v>0.42546028563155303</v>
      </c>
    </row>
    <row r="11" spans="2:44">
      <c r="B11" s="15" t="s">
        <v>100</v>
      </c>
      <c r="C11" s="14">
        <v>0.21571368018369</v>
      </c>
      <c r="D11" s="14">
        <v>0.201734616724671</v>
      </c>
      <c r="E11" s="14">
        <v>0.229597679616553</v>
      </c>
      <c r="F11" s="14"/>
      <c r="G11" s="14">
        <v>0.26955371887469698</v>
      </c>
      <c r="H11" s="14">
        <v>0.221264323141136</v>
      </c>
      <c r="I11" s="14">
        <v>0.171459750181577</v>
      </c>
      <c r="J11" s="14">
        <v>0.24099824839470499</v>
      </c>
      <c r="K11" s="14">
        <v>0.24074711400016</v>
      </c>
      <c r="L11" s="14">
        <v>0.17755002730004499</v>
      </c>
      <c r="M11" s="14"/>
      <c r="N11" s="14">
        <v>0.199526097810799</v>
      </c>
      <c r="O11" s="14">
        <v>0.18818069610617</v>
      </c>
      <c r="P11" s="14">
        <v>0.24552663854228199</v>
      </c>
      <c r="Q11" s="14">
        <v>0.23709631375387499</v>
      </c>
      <c r="R11" s="14"/>
      <c r="S11" s="14">
        <v>0.23829603093131199</v>
      </c>
      <c r="T11" s="14">
        <v>0.20275976556779199</v>
      </c>
      <c r="U11" s="14">
        <v>0.33270232946171402</v>
      </c>
      <c r="V11" s="14">
        <v>0.225525154273231</v>
      </c>
      <c r="W11" s="14">
        <v>0.216764725560122</v>
      </c>
      <c r="X11" s="14">
        <v>0.232705340869129</v>
      </c>
      <c r="Y11" s="14">
        <v>0.194075086095228</v>
      </c>
      <c r="Z11" s="14">
        <v>0.156740806689106</v>
      </c>
      <c r="AA11" s="14">
        <v>0.191873179748697</v>
      </c>
      <c r="AB11" s="14">
        <v>0.15047176331721601</v>
      </c>
      <c r="AC11" s="14">
        <v>0.23214637739997901</v>
      </c>
      <c r="AD11" s="14">
        <v>0.19026125582105299</v>
      </c>
      <c r="AE11" s="14"/>
      <c r="AF11" s="14">
        <v>0.200467623095753</v>
      </c>
      <c r="AG11" s="14">
        <v>0.19966928102526399</v>
      </c>
      <c r="AH11" s="14">
        <v>0.27894600618042198</v>
      </c>
      <c r="AI11" s="14"/>
      <c r="AJ11" s="14">
        <v>0.19057636822738699</v>
      </c>
      <c r="AK11" s="14">
        <v>0.20862112026221299</v>
      </c>
      <c r="AL11" s="14">
        <v>0.22327405254510099</v>
      </c>
      <c r="AM11" s="14"/>
      <c r="AN11" s="14">
        <v>0.25592008080237999</v>
      </c>
      <c r="AO11" s="14">
        <v>0.201855327872007</v>
      </c>
      <c r="AP11" s="14">
        <v>0.19669301573985801</v>
      </c>
      <c r="AQ11" s="14">
        <v>0.23450647300162999</v>
      </c>
      <c r="AR11" s="14">
        <v>0</v>
      </c>
    </row>
    <row r="12" spans="2:44">
      <c r="B12" s="15" t="s">
        <v>101</v>
      </c>
      <c r="C12" s="14">
        <v>4.6043819574585698E-2</v>
      </c>
      <c r="D12" s="14">
        <v>4.2150052664584901E-2</v>
      </c>
      <c r="E12" s="14">
        <v>4.8431333256292099E-2</v>
      </c>
      <c r="F12" s="14"/>
      <c r="G12" s="14">
        <v>3.0638248232107299E-2</v>
      </c>
      <c r="H12" s="14">
        <v>7.3788491949181106E-2</v>
      </c>
      <c r="I12" s="14">
        <v>5.9859982757010301E-2</v>
      </c>
      <c r="J12" s="14">
        <v>4.6692718455072099E-2</v>
      </c>
      <c r="K12" s="14">
        <v>2.9824897132790198E-2</v>
      </c>
      <c r="L12" s="14">
        <v>3.3990668139038997E-2</v>
      </c>
      <c r="M12" s="14"/>
      <c r="N12" s="14">
        <v>4.1920357108795103E-2</v>
      </c>
      <c r="O12" s="14">
        <v>4.6110642360970899E-2</v>
      </c>
      <c r="P12" s="14">
        <v>5.1317130972956801E-2</v>
      </c>
      <c r="Q12" s="14">
        <v>4.6433081706254299E-2</v>
      </c>
      <c r="R12" s="14"/>
      <c r="S12" s="14">
        <v>4.8069317899055101E-2</v>
      </c>
      <c r="T12" s="14">
        <v>4.5084180722769297E-2</v>
      </c>
      <c r="U12" s="14">
        <v>6.4921183808194297E-2</v>
      </c>
      <c r="V12" s="14">
        <v>2.5852084741878601E-2</v>
      </c>
      <c r="W12" s="14">
        <v>4.7724527528120703E-2</v>
      </c>
      <c r="X12" s="14">
        <v>5.2685600415214001E-2</v>
      </c>
      <c r="Y12" s="14">
        <v>1.85039606303414E-2</v>
      </c>
      <c r="Z12" s="14">
        <v>4.0645209305840702E-2</v>
      </c>
      <c r="AA12" s="14">
        <v>7.6691425655111403E-2</v>
      </c>
      <c r="AB12" s="14">
        <v>2.66860147510708E-2</v>
      </c>
      <c r="AC12" s="14">
        <v>6.1296434960084301E-2</v>
      </c>
      <c r="AD12" s="14">
        <v>3.0827302875087399E-2</v>
      </c>
      <c r="AE12" s="14"/>
      <c r="AF12" s="14">
        <v>5.3256151206064202E-2</v>
      </c>
      <c r="AG12" s="14">
        <v>4.0794647124843902E-2</v>
      </c>
      <c r="AH12" s="14">
        <v>4.3265806675862203E-2</v>
      </c>
      <c r="AI12" s="14"/>
      <c r="AJ12" s="14">
        <v>2.9870352328591601E-2</v>
      </c>
      <c r="AK12" s="14">
        <v>4.6578793354201099E-2</v>
      </c>
      <c r="AL12" s="14">
        <v>5.1577521009383898E-2</v>
      </c>
      <c r="AM12" s="14"/>
      <c r="AN12" s="14">
        <v>3.1562698180846699E-2</v>
      </c>
      <c r="AO12" s="14">
        <v>6.5617895700669102E-2</v>
      </c>
      <c r="AP12" s="14">
        <v>3.4352178230822601E-2</v>
      </c>
      <c r="AQ12" s="14">
        <v>2.4604925998054201E-2</v>
      </c>
      <c r="AR12" s="14">
        <v>0</v>
      </c>
    </row>
    <row r="13" spans="2:44">
      <c r="B13" s="15" t="s">
        <v>102</v>
      </c>
      <c r="C13" s="14">
        <v>1.31892271855246E-2</v>
      </c>
      <c r="D13" s="14">
        <v>7.9508853463819192E-3</v>
      </c>
      <c r="E13" s="14">
        <v>1.7041460109999899E-2</v>
      </c>
      <c r="F13" s="14"/>
      <c r="G13" s="14">
        <v>2.4569615958848399E-2</v>
      </c>
      <c r="H13" s="14">
        <v>1.1984467016833301E-2</v>
      </c>
      <c r="I13" s="14">
        <v>7.8450704626024E-3</v>
      </c>
      <c r="J13" s="14">
        <v>1.6660997950138E-2</v>
      </c>
      <c r="K13" s="14">
        <v>2.14241571138604E-2</v>
      </c>
      <c r="L13" s="14">
        <v>3.2880767857571399E-3</v>
      </c>
      <c r="M13" s="14"/>
      <c r="N13" s="14">
        <v>1.3038725595036001E-2</v>
      </c>
      <c r="O13" s="14">
        <v>1.6126658167180001E-2</v>
      </c>
      <c r="P13" s="14">
        <v>8.8475361892259904E-3</v>
      </c>
      <c r="Q13" s="14">
        <v>1.47017649051267E-2</v>
      </c>
      <c r="R13" s="14"/>
      <c r="S13" s="14">
        <v>1.03291567364188E-2</v>
      </c>
      <c r="T13" s="14">
        <v>1.49116405378199E-2</v>
      </c>
      <c r="U13" s="14">
        <v>9.7598615855649194E-3</v>
      </c>
      <c r="V13" s="14">
        <v>0</v>
      </c>
      <c r="W13" s="14">
        <v>0</v>
      </c>
      <c r="X13" s="14">
        <v>7.1812867420458304E-3</v>
      </c>
      <c r="Y13" s="14">
        <v>3.4111626998728502E-2</v>
      </c>
      <c r="Z13" s="14">
        <v>2.9851307994527301E-2</v>
      </c>
      <c r="AA13" s="14">
        <v>1.29467869385873E-2</v>
      </c>
      <c r="AB13" s="14">
        <v>2.66974943598851E-2</v>
      </c>
      <c r="AC13" s="14">
        <v>1.17081463666366E-2</v>
      </c>
      <c r="AD13" s="14">
        <v>0</v>
      </c>
      <c r="AE13" s="14"/>
      <c r="AF13" s="14">
        <v>1.0239834099024001E-2</v>
      </c>
      <c r="AG13" s="14">
        <v>8.8708727373089692E-3</v>
      </c>
      <c r="AH13" s="14">
        <v>2.5985926340667001E-2</v>
      </c>
      <c r="AI13" s="14"/>
      <c r="AJ13" s="14">
        <v>0</v>
      </c>
      <c r="AK13" s="14">
        <v>1.48728044120251E-2</v>
      </c>
      <c r="AL13" s="14">
        <v>0</v>
      </c>
      <c r="AM13" s="14"/>
      <c r="AN13" s="14">
        <v>1.07280380772715E-2</v>
      </c>
      <c r="AO13" s="14">
        <v>1.96358019123649E-2</v>
      </c>
      <c r="AP13" s="14">
        <v>1.5474753041134701E-2</v>
      </c>
      <c r="AQ13" s="14">
        <v>5.3289391707063002E-3</v>
      </c>
      <c r="AR13" s="14">
        <v>0</v>
      </c>
    </row>
    <row r="14" spans="2:44">
      <c r="B14" s="15" t="s">
        <v>129</v>
      </c>
      <c r="C14" s="14">
        <v>4.5102908709935302E-2</v>
      </c>
      <c r="D14" s="14">
        <v>4.1901599711381098E-2</v>
      </c>
      <c r="E14" s="14">
        <v>4.85440644076457E-2</v>
      </c>
      <c r="F14" s="14"/>
      <c r="G14" s="14">
        <v>4.0352808099297498E-2</v>
      </c>
      <c r="H14" s="14">
        <v>2.78605108780395E-2</v>
      </c>
      <c r="I14" s="14">
        <v>4.2738307918769702E-2</v>
      </c>
      <c r="J14" s="14">
        <v>6.6307854186271498E-2</v>
      </c>
      <c r="K14" s="14">
        <v>4.8933897845000303E-2</v>
      </c>
      <c r="L14" s="14">
        <v>4.3280901800376803E-2</v>
      </c>
      <c r="M14" s="14"/>
      <c r="N14" s="14">
        <v>3.7413475965338103E-2</v>
      </c>
      <c r="O14" s="14">
        <v>4.2371183018234303E-2</v>
      </c>
      <c r="P14" s="14">
        <v>3.1245548704156498E-2</v>
      </c>
      <c r="Q14" s="14">
        <v>6.8851161797956001E-2</v>
      </c>
      <c r="R14" s="14"/>
      <c r="S14" s="14">
        <v>1.9580199442826199E-2</v>
      </c>
      <c r="T14" s="14">
        <v>3.06557062895799E-2</v>
      </c>
      <c r="U14" s="14">
        <v>3.9586592945713699E-2</v>
      </c>
      <c r="V14" s="14">
        <v>7.2835199477664495E-2</v>
      </c>
      <c r="W14" s="14">
        <v>2.9900135251555101E-2</v>
      </c>
      <c r="X14" s="14">
        <v>4.2139757328759499E-2</v>
      </c>
      <c r="Y14" s="14">
        <v>4.4021818120590597E-2</v>
      </c>
      <c r="Z14" s="14">
        <v>1.40302986891598E-2</v>
      </c>
      <c r="AA14" s="14">
        <v>0.103891738886949</v>
      </c>
      <c r="AB14" s="14">
        <v>4.3711688204955898E-2</v>
      </c>
      <c r="AC14" s="14">
        <v>3.82914022859486E-2</v>
      </c>
      <c r="AD14" s="14">
        <v>6.2079997241239901E-2</v>
      </c>
      <c r="AE14" s="14"/>
      <c r="AF14" s="14">
        <v>5.2741465730850499E-2</v>
      </c>
      <c r="AG14" s="14">
        <v>2.5554744825295801E-2</v>
      </c>
      <c r="AH14" s="14">
        <v>6.2485585610039397E-2</v>
      </c>
      <c r="AI14" s="14"/>
      <c r="AJ14" s="14">
        <v>3.2056168167605502E-2</v>
      </c>
      <c r="AK14" s="14">
        <v>2.8224238374015501E-2</v>
      </c>
      <c r="AL14" s="14">
        <v>6.3742269631649195E-2</v>
      </c>
      <c r="AM14" s="14"/>
      <c r="AN14" s="14">
        <v>4.57512345819093E-2</v>
      </c>
      <c r="AO14" s="14">
        <v>5.2044970863638997E-2</v>
      </c>
      <c r="AP14" s="14">
        <v>3.3720711728705798E-2</v>
      </c>
      <c r="AQ14" s="14">
        <v>1.9970386085401699E-2</v>
      </c>
      <c r="AR14" s="14">
        <v>0</v>
      </c>
    </row>
    <row r="15" spans="2:44">
      <c r="B15" s="15" t="s">
        <v>104</v>
      </c>
      <c r="C15" s="18">
        <v>0.67995036434626399</v>
      </c>
      <c r="D15" s="18">
        <v>0.70626284555298102</v>
      </c>
      <c r="E15" s="18">
        <v>0.65638546260950903</v>
      </c>
      <c r="F15" s="18"/>
      <c r="G15" s="18">
        <v>0.63488560883504996</v>
      </c>
      <c r="H15" s="18">
        <v>0.66510220701481004</v>
      </c>
      <c r="I15" s="18">
        <v>0.71809688868003996</v>
      </c>
      <c r="J15" s="18">
        <v>0.62934018101381395</v>
      </c>
      <c r="K15" s="18">
        <v>0.65906993390818902</v>
      </c>
      <c r="L15" s="18">
        <v>0.74189032597478199</v>
      </c>
      <c r="M15" s="18"/>
      <c r="N15" s="18">
        <v>0.70810134352003196</v>
      </c>
      <c r="O15" s="18">
        <v>0.70721082034744398</v>
      </c>
      <c r="P15" s="18">
        <v>0.66306314559137902</v>
      </c>
      <c r="Q15" s="18">
        <v>0.63291767783678798</v>
      </c>
      <c r="R15" s="18"/>
      <c r="S15" s="18">
        <v>0.68372529499038803</v>
      </c>
      <c r="T15" s="18">
        <v>0.70658870688203901</v>
      </c>
      <c r="U15" s="18">
        <v>0.55303003219881297</v>
      </c>
      <c r="V15" s="18">
        <v>0.67578756150722596</v>
      </c>
      <c r="W15" s="18">
        <v>0.705610611660202</v>
      </c>
      <c r="X15" s="18">
        <v>0.66528801464485099</v>
      </c>
      <c r="Y15" s="18">
        <v>0.70928750815511199</v>
      </c>
      <c r="Z15" s="18">
        <v>0.758732377321366</v>
      </c>
      <c r="AA15" s="18">
        <v>0.614596868770656</v>
      </c>
      <c r="AB15" s="18">
        <v>0.752433039366872</v>
      </c>
      <c r="AC15" s="18">
        <v>0.65655763898735198</v>
      </c>
      <c r="AD15" s="18">
        <v>0.71683144406262</v>
      </c>
      <c r="AE15" s="18"/>
      <c r="AF15" s="18">
        <v>0.68329492586830898</v>
      </c>
      <c r="AG15" s="18">
        <v>0.72511045428728704</v>
      </c>
      <c r="AH15" s="18">
        <v>0.58931667519301001</v>
      </c>
      <c r="AI15" s="18"/>
      <c r="AJ15" s="18">
        <v>0.74749711127641605</v>
      </c>
      <c r="AK15" s="18">
        <v>0.70170304359754498</v>
      </c>
      <c r="AL15" s="18">
        <v>0.66140615681386605</v>
      </c>
      <c r="AM15" s="18"/>
      <c r="AN15" s="18">
        <v>0.65603794835759199</v>
      </c>
      <c r="AO15" s="18">
        <v>0.66084600365131996</v>
      </c>
      <c r="AP15" s="18">
        <v>0.71975934125947805</v>
      </c>
      <c r="AQ15" s="18">
        <v>0.71558927574420805</v>
      </c>
      <c r="AR15" s="18">
        <v>1</v>
      </c>
    </row>
    <row r="16" spans="2:44">
      <c r="B16" s="15" t="s">
        <v>105</v>
      </c>
      <c r="C16" s="18">
        <v>5.9233046760110299E-2</v>
      </c>
      <c r="D16" s="18">
        <v>5.0100938010966801E-2</v>
      </c>
      <c r="E16" s="18">
        <v>6.5472793366292095E-2</v>
      </c>
      <c r="F16" s="18"/>
      <c r="G16" s="18">
        <v>5.5207864190955802E-2</v>
      </c>
      <c r="H16" s="18">
        <v>8.5772958966014404E-2</v>
      </c>
      <c r="I16" s="18">
        <v>6.7705053219612704E-2</v>
      </c>
      <c r="J16" s="18">
        <v>6.3353716405210106E-2</v>
      </c>
      <c r="K16" s="18">
        <v>5.1249054246650598E-2</v>
      </c>
      <c r="L16" s="18">
        <v>3.7278744924796103E-2</v>
      </c>
      <c r="M16" s="18"/>
      <c r="N16" s="18">
        <v>5.4959082703831097E-2</v>
      </c>
      <c r="O16" s="18">
        <v>6.22373005281509E-2</v>
      </c>
      <c r="P16" s="18">
        <v>6.01646671621828E-2</v>
      </c>
      <c r="Q16" s="18">
        <v>6.1134846611381001E-2</v>
      </c>
      <c r="R16" s="18"/>
      <c r="S16" s="18">
        <v>5.8398474635473901E-2</v>
      </c>
      <c r="T16" s="18">
        <v>5.9995821260589201E-2</v>
      </c>
      <c r="U16" s="18">
        <v>7.4681045393759193E-2</v>
      </c>
      <c r="V16" s="18">
        <v>2.5852084741878601E-2</v>
      </c>
      <c r="W16" s="18">
        <v>4.7724527528120703E-2</v>
      </c>
      <c r="X16" s="18">
        <v>5.98668871572599E-2</v>
      </c>
      <c r="Y16" s="18">
        <v>5.2615587629069899E-2</v>
      </c>
      <c r="Z16" s="18">
        <v>7.04965173003681E-2</v>
      </c>
      <c r="AA16" s="18">
        <v>8.9638212593698696E-2</v>
      </c>
      <c r="AB16" s="18">
        <v>5.33835091109559E-2</v>
      </c>
      <c r="AC16" s="18">
        <v>7.3004581326720899E-2</v>
      </c>
      <c r="AD16" s="18">
        <v>3.0827302875087399E-2</v>
      </c>
      <c r="AE16" s="18"/>
      <c r="AF16" s="18">
        <v>6.3495985305088196E-2</v>
      </c>
      <c r="AG16" s="18">
        <v>4.9665519862152903E-2</v>
      </c>
      <c r="AH16" s="18">
        <v>6.9251733016529204E-2</v>
      </c>
      <c r="AI16" s="18"/>
      <c r="AJ16" s="18">
        <v>2.9870352328591601E-2</v>
      </c>
      <c r="AK16" s="18">
        <v>6.1451597766226197E-2</v>
      </c>
      <c r="AL16" s="18">
        <v>5.1577521009383898E-2</v>
      </c>
      <c r="AM16" s="18"/>
      <c r="AN16" s="18">
        <v>4.2290736258118203E-2</v>
      </c>
      <c r="AO16" s="18">
        <v>8.5253697613034002E-2</v>
      </c>
      <c r="AP16" s="18">
        <v>4.9826931271957302E-2</v>
      </c>
      <c r="AQ16" s="18">
        <v>2.9933865168760499E-2</v>
      </c>
      <c r="AR16" s="18">
        <v>0</v>
      </c>
    </row>
    <row r="17" spans="2:44">
      <c r="B17" s="15" t="s">
        <v>106</v>
      </c>
      <c r="C17" s="19">
        <v>0.620717317586154</v>
      </c>
      <c r="D17" s="19">
        <v>0.65616190754201398</v>
      </c>
      <c r="E17" s="19">
        <v>0.59091266924321695</v>
      </c>
      <c r="F17" s="19"/>
      <c r="G17" s="19">
        <v>0.57967774464409405</v>
      </c>
      <c r="H17" s="19">
        <v>0.57932924804879604</v>
      </c>
      <c r="I17" s="19">
        <v>0.650391835460427</v>
      </c>
      <c r="J17" s="19">
        <v>0.56598646460860302</v>
      </c>
      <c r="K17" s="19">
        <v>0.60782087966153897</v>
      </c>
      <c r="L17" s="19">
        <v>0.704611581049986</v>
      </c>
      <c r="M17" s="19"/>
      <c r="N17" s="19">
        <v>0.65314226081620097</v>
      </c>
      <c r="O17" s="19">
        <v>0.64497351981929396</v>
      </c>
      <c r="P17" s="19">
        <v>0.60289847842919597</v>
      </c>
      <c r="Q17" s="19">
        <v>0.57178283122540696</v>
      </c>
      <c r="R17" s="19"/>
      <c r="S17" s="19">
        <v>0.62532682035491405</v>
      </c>
      <c r="T17" s="19">
        <v>0.64659288562145001</v>
      </c>
      <c r="U17" s="19">
        <v>0.478348986805054</v>
      </c>
      <c r="V17" s="19">
        <v>0.64993547676534702</v>
      </c>
      <c r="W17" s="19">
        <v>0.65788608413208105</v>
      </c>
      <c r="X17" s="19">
        <v>0.60542112748759103</v>
      </c>
      <c r="Y17" s="19">
        <v>0.65667192052604195</v>
      </c>
      <c r="Z17" s="19">
        <v>0.68823586002099801</v>
      </c>
      <c r="AA17" s="19">
        <v>0.52495865617695703</v>
      </c>
      <c r="AB17" s="19">
        <v>0.69904953025591599</v>
      </c>
      <c r="AC17" s="19">
        <v>0.58355305766063104</v>
      </c>
      <c r="AD17" s="19">
        <v>0.68600414118753295</v>
      </c>
      <c r="AE17" s="19"/>
      <c r="AF17" s="19">
        <v>0.61979894056322005</v>
      </c>
      <c r="AG17" s="19">
        <v>0.67544493442513398</v>
      </c>
      <c r="AH17" s="19">
        <v>0.52006494217648003</v>
      </c>
      <c r="AI17" s="19"/>
      <c r="AJ17" s="19">
        <v>0.71762675894782402</v>
      </c>
      <c r="AK17" s="19">
        <v>0.64025144583131899</v>
      </c>
      <c r="AL17" s="19">
        <v>0.60982863580448199</v>
      </c>
      <c r="AM17" s="19"/>
      <c r="AN17" s="19">
        <v>0.61374721209947403</v>
      </c>
      <c r="AO17" s="19">
        <v>0.57559230603828504</v>
      </c>
      <c r="AP17" s="19">
        <v>0.66993240998752102</v>
      </c>
      <c r="AQ17" s="19">
        <v>0.68565541057544799</v>
      </c>
      <c r="AR17" s="19">
        <v>1</v>
      </c>
    </row>
    <row r="18" spans="2:44">
      <c r="B18" s="16" t="s">
        <v>47</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B2:H20"/>
  <sheetViews>
    <sheetView showGridLines="0" workbookViewId="0">
      <pane xSplit="2" topLeftCell="C1" activePane="topRight" state="frozen"/>
      <selection pane="topRight"/>
    </sheetView>
  </sheetViews>
  <sheetFormatPr defaultColWidth="11.42578125" defaultRowHeight="14.45"/>
  <cols>
    <col min="2" max="2" width="25.7109375" customWidth="1"/>
    <col min="3" max="8" width="20.7109375" customWidth="1"/>
  </cols>
  <sheetData>
    <row r="2" spans="2:8" ht="39.950000000000003" customHeight="1">
      <c r="D2" s="29" t="s">
        <v>536</v>
      </c>
      <c r="E2" s="31"/>
      <c r="F2" s="31"/>
      <c r="G2" s="31"/>
      <c r="H2" s="31"/>
    </row>
    <row r="6" spans="2:8" ht="50.1" customHeight="1">
      <c r="B6" s="17" t="s">
        <v>58</v>
      </c>
      <c r="C6" s="17" t="s">
        <v>523</v>
      </c>
      <c r="D6" s="17" t="s">
        <v>524</v>
      </c>
      <c r="E6" s="17" t="s">
        <v>525</v>
      </c>
      <c r="F6" s="17" t="s">
        <v>526</v>
      </c>
      <c r="G6" s="17" t="s">
        <v>527</v>
      </c>
    </row>
    <row r="7" spans="2:8">
      <c r="B7" s="15" t="s">
        <v>339</v>
      </c>
      <c r="C7" s="14">
        <v>3.0891434623235799E-2</v>
      </c>
      <c r="D7" s="14">
        <v>3.8124746993570199E-2</v>
      </c>
      <c r="E7" s="14">
        <v>3.4427931865957502E-2</v>
      </c>
      <c r="F7" s="14">
        <v>2.6553276872393301E-2</v>
      </c>
      <c r="G7" s="14">
        <v>6.0414575006591899E-2</v>
      </c>
    </row>
    <row r="8" spans="2:8">
      <c r="B8" s="15" t="s">
        <v>111</v>
      </c>
      <c r="C8" s="14">
        <v>3.4961688928534199E-2</v>
      </c>
      <c r="D8" s="14">
        <v>6.1124792340705801E-2</v>
      </c>
      <c r="E8" s="14">
        <v>4.2929898231819197E-2</v>
      </c>
      <c r="F8" s="14">
        <v>4.2822333099242903E-2</v>
      </c>
      <c r="G8" s="14">
        <v>8.7435937784147405E-2</v>
      </c>
    </row>
    <row r="9" spans="2:8">
      <c r="B9" s="15" t="s">
        <v>112</v>
      </c>
      <c r="C9" s="14">
        <v>8.6003839414304006E-2</v>
      </c>
      <c r="D9" s="14">
        <v>0.14533685173719399</v>
      </c>
      <c r="E9" s="14">
        <v>9.7973278568916702E-2</v>
      </c>
      <c r="F9" s="14">
        <v>7.7560432788979894E-2</v>
      </c>
      <c r="G9" s="14">
        <v>0.168956845917139</v>
      </c>
    </row>
    <row r="10" spans="2:8">
      <c r="B10" s="15" t="s">
        <v>340</v>
      </c>
      <c r="C10" s="14">
        <v>0.2575428358795</v>
      </c>
      <c r="D10" s="14">
        <v>0.27983527531739</v>
      </c>
      <c r="E10" s="14">
        <v>0.28397706263469202</v>
      </c>
      <c r="F10" s="14">
        <v>0.24010828935616699</v>
      </c>
      <c r="G10" s="14">
        <v>0.276019168451134</v>
      </c>
    </row>
    <row r="11" spans="2:8">
      <c r="B11" s="15" t="s">
        <v>341</v>
      </c>
      <c r="C11" s="14">
        <v>0.286428542968933</v>
      </c>
      <c r="D11" s="14">
        <v>0.229984455327534</v>
      </c>
      <c r="E11" s="14">
        <v>0.27776647778450198</v>
      </c>
      <c r="F11" s="14">
        <v>0.29727324452686898</v>
      </c>
      <c r="G11" s="14">
        <v>0.22047525767800399</v>
      </c>
    </row>
    <row r="12" spans="2:8">
      <c r="B12" s="15" t="s">
        <v>342</v>
      </c>
      <c r="C12" s="14">
        <v>0.18195084450202501</v>
      </c>
      <c r="D12" s="14">
        <v>0.15330181879611701</v>
      </c>
      <c r="E12" s="14">
        <v>0.157289338050429</v>
      </c>
      <c r="F12" s="14">
        <v>0.20226247393642999</v>
      </c>
      <c r="G12" s="14">
        <v>0.10906207913326101</v>
      </c>
    </row>
    <row r="13" spans="2:8">
      <c r="B13" s="15" t="s">
        <v>343</v>
      </c>
      <c r="C13" s="14">
        <v>0.122220813683468</v>
      </c>
      <c r="D13" s="14">
        <v>9.22920594874891E-2</v>
      </c>
      <c r="E13" s="14">
        <v>0.105636012863684</v>
      </c>
      <c r="F13" s="14">
        <v>0.113419949419917</v>
      </c>
      <c r="G13" s="14">
        <v>7.7636136029722802E-2</v>
      </c>
    </row>
    <row r="14" spans="2:8">
      <c r="B14" s="16" t="s">
        <v>47</v>
      </c>
      <c r="C14" s="16"/>
      <c r="D14" s="16"/>
      <c r="E14" s="16"/>
      <c r="F14" s="16"/>
      <c r="G14" s="16"/>
    </row>
    <row r="15" spans="2:8">
      <c r="B15" t="s">
        <v>481</v>
      </c>
    </row>
    <row r="16" spans="2:8">
      <c r="B16" t="s">
        <v>482</v>
      </c>
    </row>
    <row r="20" spans="2:2">
      <c r="B20" s="8" t="str">
        <f>HYPERLINK("#'Contents'!A1", "Return to Contents")</f>
        <v>Return to Contents</v>
      </c>
    </row>
  </sheetData>
  <mergeCells count="1">
    <mergeCell ref="D2:H2"/>
  </mergeCells>
  <pageMargins left="0.7" right="0.7" top="0.75" bottom="0.75" header="0.3" footer="0.3"/>
  <pageSetup paperSize="9" orientation="portrait" horizontalDpi="300" verticalDpi="300"/>
  <drawing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339</v>
      </c>
      <c r="C9" s="14">
        <v>3.0891434623235799E-2</v>
      </c>
      <c r="D9" s="14">
        <v>2.6373874718748001E-2</v>
      </c>
      <c r="E9" s="14">
        <v>3.40940014287828E-2</v>
      </c>
      <c r="F9" s="14"/>
      <c r="G9" s="14">
        <v>5.6138602224455998E-2</v>
      </c>
      <c r="H9" s="14">
        <v>2.7001892445219701E-2</v>
      </c>
      <c r="I9" s="14">
        <v>2.1474637867759199E-2</v>
      </c>
      <c r="J9" s="14">
        <v>2.8915602266713698E-2</v>
      </c>
      <c r="K9" s="14">
        <v>2.5725015862764201E-2</v>
      </c>
      <c r="L9" s="14">
        <v>3.06707959522186E-2</v>
      </c>
      <c r="M9" s="14"/>
      <c r="N9" s="14">
        <v>3.0562081578764701E-2</v>
      </c>
      <c r="O9" s="14">
        <v>3.3391503144146101E-2</v>
      </c>
      <c r="P9" s="14">
        <v>3.42711274490081E-2</v>
      </c>
      <c r="Q9" s="14">
        <v>2.5652597750233701E-2</v>
      </c>
      <c r="R9" s="14"/>
      <c r="S9" s="14">
        <v>3.0196934647412001E-2</v>
      </c>
      <c r="T9" s="14">
        <v>3.1275669191186101E-2</v>
      </c>
      <c r="U9" s="14">
        <v>3.6672503527175597E-2</v>
      </c>
      <c r="V9" s="14">
        <v>0</v>
      </c>
      <c r="W9" s="14">
        <v>0</v>
      </c>
      <c r="X9" s="14">
        <v>4.6170213130510299E-2</v>
      </c>
      <c r="Y9" s="14">
        <v>3.4111626998728502E-2</v>
      </c>
      <c r="Z9" s="14">
        <v>4.8032786508999101E-2</v>
      </c>
      <c r="AA9" s="14">
        <v>4.8203691700284101E-2</v>
      </c>
      <c r="AB9" s="14">
        <v>2.66974943598851E-2</v>
      </c>
      <c r="AC9" s="14">
        <v>3.7967861096191997E-2</v>
      </c>
      <c r="AD9" s="14">
        <v>3.9072178248317803E-2</v>
      </c>
      <c r="AE9" s="14"/>
      <c r="AF9" s="14">
        <v>2.73358909120325E-2</v>
      </c>
      <c r="AG9" s="14">
        <v>2.5844888929160599E-2</v>
      </c>
      <c r="AH9" s="14">
        <v>3.8455589799227703E-2</v>
      </c>
      <c r="AI9" s="14"/>
      <c r="AJ9" s="14">
        <v>2.0073639753665901E-2</v>
      </c>
      <c r="AK9" s="14">
        <v>3.2464211149479498E-2</v>
      </c>
      <c r="AL9" s="14">
        <v>0</v>
      </c>
      <c r="AM9" s="14"/>
      <c r="AN9" s="14">
        <v>3.6126297919546302E-2</v>
      </c>
      <c r="AO9" s="14">
        <v>4.3870819583874197E-2</v>
      </c>
      <c r="AP9" s="14">
        <v>2.47855696676707E-2</v>
      </c>
      <c r="AQ9" s="14">
        <v>6.9818961156537102E-3</v>
      </c>
      <c r="AR9" s="14">
        <v>0</v>
      </c>
    </row>
    <row r="10" spans="2:44">
      <c r="B10" s="15" t="s">
        <v>111</v>
      </c>
      <c r="C10" s="14">
        <v>3.4961688928534199E-2</v>
      </c>
      <c r="D10" s="14">
        <v>3.7104136685156101E-2</v>
      </c>
      <c r="E10" s="14">
        <v>3.1192936239595799E-2</v>
      </c>
      <c r="F10" s="14"/>
      <c r="G10" s="14">
        <v>3.0968323971808001E-2</v>
      </c>
      <c r="H10" s="14">
        <v>1.85005532014876E-2</v>
      </c>
      <c r="I10" s="14">
        <v>2.7208424404285399E-2</v>
      </c>
      <c r="J10" s="14">
        <v>5.1894888519631803E-2</v>
      </c>
      <c r="K10" s="14">
        <v>5.3804297603201302E-2</v>
      </c>
      <c r="L10" s="14">
        <v>3.0101090239748E-2</v>
      </c>
      <c r="M10" s="14"/>
      <c r="N10" s="14">
        <v>2.62309755737241E-2</v>
      </c>
      <c r="O10" s="14">
        <v>3.67805961248217E-2</v>
      </c>
      <c r="P10" s="14">
        <v>3.8319038385882298E-2</v>
      </c>
      <c r="Q10" s="14">
        <v>4.0500469369885397E-2</v>
      </c>
      <c r="R10" s="14"/>
      <c r="S10" s="14">
        <v>3.3267597336326997E-2</v>
      </c>
      <c r="T10" s="14">
        <v>5.1626547798437797E-2</v>
      </c>
      <c r="U10" s="14">
        <v>1.2787576214627901E-2</v>
      </c>
      <c r="V10" s="14">
        <v>4.1995160567754201E-2</v>
      </c>
      <c r="W10" s="14">
        <v>3.8761302818468603E-2</v>
      </c>
      <c r="X10" s="14">
        <v>2.3700634818086E-2</v>
      </c>
      <c r="Y10" s="14">
        <v>4.5754691912452003E-2</v>
      </c>
      <c r="Z10" s="14">
        <v>2.59136346531741E-2</v>
      </c>
      <c r="AA10" s="14">
        <v>2.4010169741619299E-2</v>
      </c>
      <c r="AB10" s="14">
        <v>3.2321744502211702E-2</v>
      </c>
      <c r="AC10" s="14">
        <v>5.4002639827586699E-2</v>
      </c>
      <c r="AD10" s="14">
        <v>2.3007818992922102E-2</v>
      </c>
      <c r="AE10" s="14"/>
      <c r="AF10" s="14">
        <v>4.40190835931508E-2</v>
      </c>
      <c r="AG10" s="14">
        <v>2.0669003171959899E-2</v>
      </c>
      <c r="AH10" s="14">
        <v>5.3233393414159898E-2</v>
      </c>
      <c r="AI10" s="14"/>
      <c r="AJ10" s="14">
        <v>2.9442295537432502E-2</v>
      </c>
      <c r="AK10" s="14">
        <v>2.7994221886208499E-2</v>
      </c>
      <c r="AL10" s="14">
        <v>3.5415814261802799E-2</v>
      </c>
      <c r="AM10" s="14"/>
      <c r="AN10" s="14">
        <v>4.2839840475720301E-2</v>
      </c>
      <c r="AO10" s="14">
        <v>3.2102766479260997E-2</v>
      </c>
      <c r="AP10" s="14">
        <v>1.2211115637333301E-2</v>
      </c>
      <c r="AQ10" s="14">
        <v>2.2853532982275701E-2</v>
      </c>
      <c r="AR10" s="14">
        <v>0</v>
      </c>
    </row>
    <row r="11" spans="2:44">
      <c r="B11" s="15" t="s">
        <v>112</v>
      </c>
      <c r="C11" s="14">
        <v>8.6003839414304006E-2</v>
      </c>
      <c r="D11" s="14">
        <v>7.9325936939393202E-2</v>
      </c>
      <c r="E11" s="14">
        <v>9.1919094849388497E-2</v>
      </c>
      <c r="F11" s="14"/>
      <c r="G11" s="14">
        <v>0.10400086029248</v>
      </c>
      <c r="H11" s="14">
        <v>9.1492818010423693E-2</v>
      </c>
      <c r="I11" s="14">
        <v>8.53087053277298E-2</v>
      </c>
      <c r="J11" s="14">
        <v>5.28667534802824E-2</v>
      </c>
      <c r="K11" s="14">
        <v>0.105281009005181</v>
      </c>
      <c r="L11" s="14">
        <v>8.5409592023408795E-2</v>
      </c>
      <c r="M11" s="14"/>
      <c r="N11" s="14">
        <v>8.5082683138095097E-2</v>
      </c>
      <c r="O11" s="14">
        <v>9.7057449886567004E-2</v>
      </c>
      <c r="P11" s="14">
        <v>5.8679771462837899E-2</v>
      </c>
      <c r="Q11" s="14">
        <v>0.10399857341438599</v>
      </c>
      <c r="R11" s="14"/>
      <c r="S11" s="14">
        <v>0.107212438114534</v>
      </c>
      <c r="T11" s="14">
        <v>7.1099817848756505E-2</v>
      </c>
      <c r="U11" s="14">
        <v>0.115932689931237</v>
      </c>
      <c r="V11" s="14">
        <v>3.6798072750105999E-2</v>
      </c>
      <c r="W11" s="14">
        <v>0.140454508210518</v>
      </c>
      <c r="X11" s="14">
        <v>7.5120618512833304E-2</v>
      </c>
      <c r="Y11" s="14">
        <v>0.100719555977355</v>
      </c>
      <c r="Z11" s="14">
        <v>8.49492928180174E-2</v>
      </c>
      <c r="AA11" s="14">
        <v>7.6993840363132296E-2</v>
      </c>
      <c r="AB11" s="14">
        <v>4.8407726748490497E-2</v>
      </c>
      <c r="AC11" s="14">
        <v>0.114582667987529</v>
      </c>
      <c r="AD11" s="14">
        <v>8.5301036168124594E-2</v>
      </c>
      <c r="AE11" s="14"/>
      <c r="AF11" s="14">
        <v>8.0931500977694901E-2</v>
      </c>
      <c r="AG11" s="14">
        <v>9.1722146848671193E-2</v>
      </c>
      <c r="AH11" s="14">
        <v>9.0306327644988804E-2</v>
      </c>
      <c r="AI11" s="14"/>
      <c r="AJ11" s="14">
        <v>9.6901810282556594E-2</v>
      </c>
      <c r="AK11" s="14">
        <v>6.2436318284910801E-2</v>
      </c>
      <c r="AL11" s="14">
        <v>9.1927793479838302E-2</v>
      </c>
      <c r="AM11" s="14"/>
      <c r="AN11" s="14">
        <v>8.6283051993485502E-2</v>
      </c>
      <c r="AO11" s="14">
        <v>0.116264441040063</v>
      </c>
      <c r="AP11" s="14">
        <v>8.0595717370970599E-2</v>
      </c>
      <c r="AQ11" s="14">
        <v>3.6178488924056597E-2</v>
      </c>
      <c r="AR11" s="14">
        <v>9.4034278243840294E-2</v>
      </c>
    </row>
    <row r="12" spans="2:44">
      <c r="B12" s="15" t="s">
        <v>340</v>
      </c>
      <c r="C12" s="14">
        <v>0.2575428358795</v>
      </c>
      <c r="D12" s="14">
        <v>0.26850733059778098</v>
      </c>
      <c r="E12" s="14">
        <v>0.247607412310754</v>
      </c>
      <c r="F12" s="14"/>
      <c r="G12" s="14">
        <v>0.28395764133790702</v>
      </c>
      <c r="H12" s="14">
        <v>0.245792745826766</v>
      </c>
      <c r="I12" s="14">
        <v>0.23276794093814099</v>
      </c>
      <c r="J12" s="14">
        <v>0.262774008705073</v>
      </c>
      <c r="K12" s="14">
        <v>0.27111491002185001</v>
      </c>
      <c r="L12" s="14">
        <v>0.256788328719183</v>
      </c>
      <c r="M12" s="14"/>
      <c r="N12" s="14">
        <v>0.23901113131014901</v>
      </c>
      <c r="O12" s="14">
        <v>0.23601423633539301</v>
      </c>
      <c r="P12" s="14">
        <v>0.26869707913317797</v>
      </c>
      <c r="Q12" s="14">
        <v>0.28803282465476399</v>
      </c>
      <c r="R12" s="14"/>
      <c r="S12" s="14">
        <v>0.25994123648538803</v>
      </c>
      <c r="T12" s="14">
        <v>0.25593751918232999</v>
      </c>
      <c r="U12" s="14">
        <v>0.29575642254935602</v>
      </c>
      <c r="V12" s="14">
        <v>0.30111759905964702</v>
      </c>
      <c r="W12" s="14">
        <v>0.242056916956121</v>
      </c>
      <c r="X12" s="14">
        <v>0.230189220284305</v>
      </c>
      <c r="Y12" s="14">
        <v>0.21367621223614899</v>
      </c>
      <c r="Z12" s="14">
        <v>0.263515480914079</v>
      </c>
      <c r="AA12" s="14">
        <v>0.30138882010576701</v>
      </c>
      <c r="AB12" s="14">
        <v>0.23669673293810101</v>
      </c>
      <c r="AC12" s="14">
        <v>0.23706391989852099</v>
      </c>
      <c r="AD12" s="14">
        <v>0.18749803667332801</v>
      </c>
      <c r="AE12" s="14"/>
      <c r="AF12" s="14">
        <v>0.24835514310624399</v>
      </c>
      <c r="AG12" s="14">
        <v>0.23721270430274199</v>
      </c>
      <c r="AH12" s="14">
        <v>0.33339831928375102</v>
      </c>
      <c r="AI12" s="14"/>
      <c r="AJ12" s="14">
        <v>0.24611775371257399</v>
      </c>
      <c r="AK12" s="14">
        <v>0.23269685325091799</v>
      </c>
      <c r="AL12" s="14">
        <v>0.19941706428754799</v>
      </c>
      <c r="AM12" s="14"/>
      <c r="AN12" s="14">
        <v>0.26193071605823698</v>
      </c>
      <c r="AO12" s="14">
        <v>0.26922638560506701</v>
      </c>
      <c r="AP12" s="14">
        <v>0.27336863974303999</v>
      </c>
      <c r="AQ12" s="14">
        <v>0.20602178894961401</v>
      </c>
      <c r="AR12" s="14">
        <v>7.9148617610248995E-2</v>
      </c>
    </row>
    <row r="13" spans="2:44">
      <c r="B13" s="15" t="s">
        <v>341</v>
      </c>
      <c r="C13" s="14">
        <v>0.286428542968933</v>
      </c>
      <c r="D13" s="14">
        <v>0.27204070837616501</v>
      </c>
      <c r="E13" s="14">
        <v>0.302270353876057</v>
      </c>
      <c r="F13" s="14"/>
      <c r="G13" s="14">
        <v>0.24794034813367999</v>
      </c>
      <c r="H13" s="14">
        <v>0.29263269431261701</v>
      </c>
      <c r="I13" s="14">
        <v>0.34118974783381101</v>
      </c>
      <c r="J13" s="14">
        <v>0.30641716627544502</v>
      </c>
      <c r="K13" s="14">
        <v>0.24701000629171599</v>
      </c>
      <c r="L13" s="14">
        <v>0.27148617848611201</v>
      </c>
      <c r="M13" s="14"/>
      <c r="N13" s="14">
        <v>0.30232544419506402</v>
      </c>
      <c r="O13" s="14">
        <v>0.276708169884612</v>
      </c>
      <c r="P13" s="14">
        <v>0.29378859085838899</v>
      </c>
      <c r="Q13" s="14">
        <v>0.27086902030044901</v>
      </c>
      <c r="R13" s="14"/>
      <c r="S13" s="14">
        <v>0.26386648983586197</v>
      </c>
      <c r="T13" s="14">
        <v>0.30436022799758899</v>
      </c>
      <c r="U13" s="14">
        <v>0.28025983872737198</v>
      </c>
      <c r="V13" s="14">
        <v>0.330364575230566</v>
      </c>
      <c r="W13" s="14">
        <v>0.28950006754406499</v>
      </c>
      <c r="X13" s="14">
        <v>0.32691735044894599</v>
      </c>
      <c r="Y13" s="14">
        <v>0.26454571923748799</v>
      </c>
      <c r="Z13" s="14">
        <v>0.21989534698702401</v>
      </c>
      <c r="AA13" s="14">
        <v>0.27027460984656498</v>
      </c>
      <c r="AB13" s="14">
        <v>0.32029499852021298</v>
      </c>
      <c r="AC13" s="14">
        <v>0.26897665940868398</v>
      </c>
      <c r="AD13" s="14">
        <v>0.23641631539637301</v>
      </c>
      <c r="AE13" s="14"/>
      <c r="AF13" s="14">
        <v>0.27781125951506402</v>
      </c>
      <c r="AG13" s="14">
        <v>0.30713742954011602</v>
      </c>
      <c r="AH13" s="14">
        <v>0.27476058704810502</v>
      </c>
      <c r="AI13" s="14"/>
      <c r="AJ13" s="14">
        <v>0.195609167110146</v>
      </c>
      <c r="AK13" s="14">
        <v>0.322957631029683</v>
      </c>
      <c r="AL13" s="14">
        <v>0.32403316711566998</v>
      </c>
      <c r="AM13" s="14"/>
      <c r="AN13" s="14">
        <v>0.27892326336372297</v>
      </c>
      <c r="AO13" s="14">
        <v>0.25971648277963599</v>
      </c>
      <c r="AP13" s="14">
        <v>0.321826236451489</v>
      </c>
      <c r="AQ13" s="14">
        <v>0.37453249554340601</v>
      </c>
      <c r="AR13" s="14">
        <v>0.29615118724934197</v>
      </c>
    </row>
    <row r="14" spans="2:44">
      <c r="B14" s="15" t="s">
        <v>342</v>
      </c>
      <c r="C14" s="14">
        <v>0.18195084450202501</v>
      </c>
      <c r="D14" s="14">
        <v>0.195969546964569</v>
      </c>
      <c r="E14" s="14">
        <v>0.16858614059958599</v>
      </c>
      <c r="F14" s="14"/>
      <c r="G14" s="14">
        <v>0.17286499154805299</v>
      </c>
      <c r="H14" s="14">
        <v>0.180771516501392</v>
      </c>
      <c r="I14" s="14">
        <v>0.185299028076023</v>
      </c>
      <c r="J14" s="14">
        <v>0.198924967364836</v>
      </c>
      <c r="K14" s="14">
        <v>0.145850985791627</v>
      </c>
      <c r="L14" s="14">
        <v>0.195486181063245</v>
      </c>
      <c r="M14" s="14"/>
      <c r="N14" s="14">
        <v>0.18304297196354299</v>
      </c>
      <c r="O14" s="14">
        <v>0.199419620783512</v>
      </c>
      <c r="P14" s="14">
        <v>0.17386980646886099</v>
      </c>
      <c r="Q14" s="14">
        <v>0.17276787120527201</v>
      </c>
      <c r="R14" s="14"/>
      <c r="S14" s="14">
        <v>0.18861684979590601</v>
      </c>
      <c r="T14" s="14">
        <v>0.17644840863256001</v>
      </c>
      <c r="U14" s="14">
        <v>0.12536238393444801</v>
      </c>
      <c r="V14" s="14">
        <v>0.18945066479292999</v>
      </c>
      <c r="W14" s="14">
        <v>0.212072317483013</v>
      </c>
      <c r="X14" s="14">
        <v>0.18068792128115799</v>
      </c>
      <c r="Y14" s="14">
        <v>0.14466136013912401</v>
      </c>
      <c r="Z14" s="14">
        <v>0.22255020038347301</v>
      </c>
      <c r="AA14" s="14">
        <v>0.157150155158543</v>
      </c>
      <c r="AB14" s="14">
        <v>0.22597256726397499</v>
      </c>
      <c r="AC14" s="14">
        <v>0.17334143553120401</v>
      </c>
      <c r="AD14" s="14">
        <v>0.23400049523723601</v>
      </c>
      <c r="AE14" s="14"/>
      <c r="AF14" s="14">
        <v>0.180355797652134</v>
      </c>
      <c r="AG14" s="14">
        <v>0.19522691007151199</v>
      </c>
      <c r="AH14" s="14">
        <v>0.116583408243134</v>
      </c>
      <c r="AI14" s="14"/>
      <c r="AJ14" s="14">
        <v>0.227537326895113</v>
      </c>
      <c r="AK14" s="14">
        <v>0.204363583732351</v>
      </c>
      <c r="AL14" s="14">
        <v>0.23290697481134701</v>
      </c>
      <c r="AM14" s="14"/>
      <c r="AN14" s="14">
        <v>0.165303394932662</v>
      </c>
      <c r="AO14" s="14">
        <v>0.18078623635135799</v>
      </c>
      <c r="AP14" s="14">
        <v>0.205584279134681</v>
      </c>
      <c r="AQ14" s="14">
        <v>0.197985660285321</v>
      </c>
      <c r="AR14" s="14">
        <v>9.1696053161235497E-2</v>
      </c>
    </row>
    <row r="15" spans="2:44">
      <c r="B15" s="15" t="s">
        <v>343</v>
      </c>
      <c r="C15" s="23">
        <v>0.122220813683468</v>
      </c>
      <c r="D15" s="23">
        <v>0.12067846571818799</v>
      </c>
      <c r="E15" s="23">
        <v>0.12433006069583601</v>
      </c>
      <c r="F15" s="23"/>
      <c r="G15" s="23">
        <v>0.104129232491617</v>
      </c>
      <c r="H15" s="23">
        <v>0.14380777970209399</v>
      </c>
      <c r="I15" s="23">
        <v>0.10675151555225</v>
      </c>
      <c r="J15" s="23">
        <v>9.8206613388018005E-2</v>
      </c>
      <c r="K15" s="23">
        <v>0.15121377542366199</v>
      </c>
      <c r="L15" s="23">
        <v>0.13005783351608299</v>
      </c>
      <c r="M15" s="23"/>
      <c r="N15" s="23">
        <v>0.13374471224066101</v>
      </c>
      <c r="O15" s="23">
        <v>0.120628423840948</v>
      </c>
      <c r="P15" s="23">
        <v>0.13237458624184401</v>
      </c>
      <c r="Q15" s="23">
        <v>9.8178643305010402E-2</v>
      </c>
      <c r="R15" s="23"/>
      <c r="S15" s="23">
        <v>0.116898453784571</v>
      </c>
      <c r="T15" s="23">
        <v>0.109251809349141</v>
      </c>
      <c r="U15" s="23">
        <v>0.133228585115784</v>
      </c>
      <c r="V15" s="23">
        <v>0.100273927598998</v>
      </c>
      <c r="W15" s="23">
        <v>7.7154886987814503E-2</v>
      </c>
      <c r="X15" s="23">
        <v>0.117214041524161</v>
      </c>
      <c r="Y15" s="23">
        <v>0.19653083349870301</v>
      </c>
      <c r="Z15" s="23">
        <v>0.135143257735233</v>
      </c>
      <c r="AA15" s="23">
        <v>0.121978713084089</v>
      </c>
      <c r="AB15" s="23">
        <v>0.10960873566712299</v>
      </c>
      <c r="AC15" s="23">
        <v>0.114064816250284</v>
      </c>
      <c r="AD15" s="23">
        <v>0.19470411928369799</v>
      </c>
      <c r="AE15" s="23"/>
      <c r="AF15" s="23">
        <v>0.14119132424368</v>
      </c>
      <c r="AG15" s="23">
        <v>0.122186917135838</v>
      </c>
      <c r="AH15" s="23">
        <v>9.3262374566633693E-2</v>
      </c>
      <c r="AI15" s="23"/>
      <c r="AJ15" s="23">
        <v>0.18431800670851201</v>
      </c>
      <c r="AK15" s="23">
        <v>0.11708718066644901</v>
      </c>
      <c r="AL15" s="23">
        <v>0.116299186043794</v>
      </c>
      <c r="AM15" s="23"/>
      <c r="AN15" s="23">
        <v>0.128593435256626</v>
      </c>
      <c r="AO15" s="23">
        <v>9.8032868160740597E-2</v>
      </c>
      <c r="AP15" s="23">
        <v>8.1628441994815101E-2</v>
      </c>
      <c r="AQ15" s="23">
        <v>0.15544613719967201</v>
      </c>
      <c r="AR15" s="23">
        <v>0.43896986373533298</v>
      </c>
    </row>
    <row r="16" spans="2:44">
      <c r="B16" s="16" t="s">
        <v>47</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339</v>
      </c>
      <c r="C9" s="14">
        <v>3.8124746993570199E-2</v>
      </c>
      <c r="D9" s="14">
        <v>2.7914820366555199E-2</v>
      </c>
      <c r="E9" s="14">
        <v>4.71184423619831E-2</v>
      </c>
      <c r="F9" s="14"/>
      <c r="G9" s="14">
        <v>5.25974907509996E-2</v>
      </c>
      <c r="H9" s="14">
        <v>2.5440386568673E-2</v>
      </c>
      <c r="I9" s="14">
        <v>1.9379751070696598E-2</v>
      </c>
      <c r="J9" s="14">
        <v>5.2215432220521503E-2</v>
      </c>
      <c r="K9" s="14">
        <v>5.8767433354838E-2</v>
      </c>
      <c r="L9" s="14">
        <v>2.89933810263313E-2</v>
      </c>
      <c r="M9" s="14"/>
      <c r="N9" s="14">
        <v>3.0765801283015301E-2</v>
      </c>
      <c r="O9" s="14">
        <v>4.6179005403150203E-2</v>
      </c>
      <c r="P9" s="14">
        <v>3.59818763683767E-2</v>
      </c>
      <c r="Q9" s="14">
        <v>4.0602909677652503E-2</v>
      </c>
      <c r="R9" s="14"/>
      <c r="S9" s="14">
        <v>2.6443618223957702E-2</v>
      </c>
      <c r="T9" s="14">
        <v>3.5783818811347901E-2</v>
      </c>
      <c r="U9" s="14">
        <v>6.1966490145236502E-2</v>
      </c>
      <c r="V9" s="14">
        <v>3.00348304885092E-2</v>
      </c>
      <c r="W9" s="14">
        <v>2.9749775708973102E-2</v>
      </c>
      <c r="X9" s="14">
        <v>2.36753003679036E-2</v>
      </c>
      <c r="Y9" s="14">
        <v>5.9731863122837001E-2</v>
      </c>
      <c r="Z9" s="14">
        <v>4.7147818968320099E-2</v>
      </c>
      <c r="AA9" s="14">
        <v>3.9967835816787901E-2</v>
      </c>
      <c r="AB9" s="14">
        <v>4.2379730647786003E-2</v>
      </c>
      <c r="AC9" s="14">
        <v>4.9263509921180497E-2</v>
      </c>
      <c r="AD9" s="14">
        <v>2.3007818992922102E-2</v>
      </c>
      <c r="AE9" s="14"/>
      <c r="AF9" s="14">
        <v>3.1087654483291E-2</v>
      </c>
      <c r="AG9" s="14">
        <v>3.6599102789507301E-2</v>
      </c>
      <c r="AH9" s="14">
        <v>5.88859584905898E-2</v>
      </c>
      <c r="AI9" s="14"/>
      <c r="AJ9" s="14">
        <v>1.4134346059320299E-2</v>
      </c>
      <c r="AK9" s="14">
        <v>3.2201080012863703E-2</v>
      </c>
      <c r="AL9" s="14">
        <v>4.0164032096381898E-2</v>
      </c>
      <c r="AM9" s="14"/>
      <c r="AN9" s="14">
        <v>5.3340825854904302E-2</v>
      </c>
      <c r="AO9" s="14">
        <v>4.2648393529272403E-2</v>
      </c>
      <c r="AP9" s="14">
        <v>2.6713254083300299E-2</v>
      </c>
      <c r="AQ9" s="14">
        <v>1.93571781424344E-2</v>
      </c>
      <c r="AR9" s="14">
        <v>0</v>
      </c>
    </row>
    <row r="10" spans="2:44">
      <c r="B10" s="15" t="s">
        <v>111</v>
      </c>
      <c r="C10" s="14">
        <v>6.1124792340705801E-2</v>
      </c>
      <c r="D10" s="14">
        <v>5.60783572413599E-2</v>
      </c>
      <c r="E10" s="14">
        <v>6.4746128928930599E-2</v>
      </c>
      <c r="F10" s="14"/>
      <c r="G10" s="14">
        <v>6.1614805879394503E-2</v>
      </c>
      <c r="H10" s="14">
        <v>5.9160174985387302E-2</v>
      </c>
      <c r="I10" s="14">
        <v>5.36829289698008E-2</v>
      </c>
      <c r="J10" s="14">
        <v>5.5977853588238702E-2</v>
      </c>
      <c r="K10" s="14">
        <v>8.0201496164698197E-2</v>
      </c>
      <c r="L10" s="14">
        <v>5.9979724752565702E-2</v>
      </c>
      <c r="M10" s="14"/>
      <c r="N10" s="14">
        <v>6.7283714825827901E-2</v>
      </c>
      <c r="O10" s="14">
        <v>5.6537765907813398E-2</v>
      </c>
      <c r="P10" s="14">
        <v>5.71453902924191E-2</v>
      </c>
      <c r="Q10" s="14">
        <v>6.4376653927341404E-2</v>
      </c>
      <c r="R10" s="14"/>
      <c r="S10" s="14">
        <v>7.8943265116931102E-2</v>
      </c>
      <c r="T10" s="14">
        <v>7.6995677170885998E-2</v>
      </c>
      <c r="U10" s="14">
        <v>5.0122680848358199E-2</v>
      </c>
      <c r="V10" s="14">
        <v>2.4829312145825001E-2</v>
      </c>
      <c r="W10" s="14">
        <v>6.6164080836433395E-2</v>
      </c>
      <c r="X10" s="14">
        <v>7.9927416382425398E-2</v>
      </c>
      <c r="Y10" s="14">
        <v>5.8019456888284998E-2</v>
      </c>
      <c r="Z10" s="14">
        <v>4.1339377033843099E-2</v>
      </c>
      <c r="AA10" s="14">
        <v>5.1233817759416503E-2</v>
      </c>
      <c r="AB10" s="14">
        <v>4.76102240775459E-2</v>
      </c>
      <c r="AC10" s="14">
        <v>7.0821731101343002E-2</v>
      </c>
      <c r="AD10" s="14">
        <v>6.9899481123405202E-2</v>
      </c>
      <c r="AE10" s="14"/>
      <c r="AF10" s="14">
        <v>7.6269526165139406E-2</v>
      </c>
      <c r="AG10" s="14">
        <v>5.1634184944664402E-2</v>
      </c>
      <c r="AH10" s="14">
        <v>3.7674628424990503E-2</v>
      </c>
      <c r="AI10" s="14"/>
      <c r="AJ10" s="14">
        <v>6.5203213008727195E-2</v>
      </c>
      <c r="AK10" s="14">
        <v>5.3140370860257399E-2</v>
      </c>
      <c r="AL10" s="14">
        <v>7.1442751965520204E-2</v>
      </c>
      <c r="AM10" s="14"/>
      <c r="AN10" s="14">
        <v>5.1764238975919898E-2</v>
      </c>
      <c r="AO10" s="14">
        <v>6.7317861083918407E-2</v>
      </c>
      <c r="AP10" s="14">
        <v>4.6871861756095E-2</v>
      </c>
      <c r="AQ10" s="14">
        <v>6.2626442989089398E-2</v>
      </c>
      <c r="AR10" s="14">
        <v>7.9148617610248995E-2</v>
      </c>
    </row>
    <row r="11" spans="2:44">
      <c r="B11" s="15" t="s">
        <v>112</v>
      </c>
      <c r="C11" s="14">
        <v>0.14533685173719399</v>
      </c>
      <c r="D11" s="14">
        <v>0.14530531324214599</v>
      </c>
      <c r="E11" s="14">
        <v>0.144794850015774</v>
      </c>
      <c r="F11" s="14"/>
      <c r="G11" s="14">
        <v>0.21990798618548399</v>
      </c>
      <c r="H11" s="14">
        <v>0.133550218045974</v>
      </c>
      <c r="I11" s="14">
        <v>0.11854441707326401</v>
      </c>
      <c r="J11" s="14">
        <v>0.12815078331892699</v>
      </c>
      <c r="K11" s="14">
        <v>0.123649898855747</v>
      </c>
      <c r="L11" s="14">
        <v>0.157252957819146</v>
      </c>
      <c r="M11" s="14"/>
      <c r="N11" s="14">
        <v>0.14117297193978001</v>
      </c>
      <c r="O11" s="14">
        <v>0.158117403611718</v>
      </c>
      <c r="P11" s="14">
        <v>0.130627264628767</v>
      </c>
      <c r="Q11" s="14">
        <v>0.15363243458548501</v>
      </c>
      <c r="R11" s="14"/>
      <c r="S11" s="14">
        <v>0.123047192493337</v>
      </c>
      <c r="T11" s="14">
        <v>0.16146977141458899</v>
      </c>
      <c r="U11" s="14">
        <v>0.23212685956210599</v>
      </c>
      <c r="V11" s="14">
        <v>0.10537497277052001</v>
      </c>
      <c r="W11" s="14">
        <v>0.11053951842248599</v>
      </c>
      <c r="X11" s="14">
        <v>0.149752909599599</v>
      </c>
      <c r="Y11" s="14">
        <v>0.14938472448446599</v>
      </c>
      <c r="Z11" s="14">
        <v>9.0707651949280405E-2</v>
      </c>
      <c r="AA11" s="14">
        <v>0.18137281458309401</v>
      </c>
      <c r="AB11" s="14">
        <v>0.142206642319431</v>
      </c>
      <c r="AC11" s="14">
        <v>0.164115172130055</v>
      </c>
      <c r="AD11" s="14">
        <v>8.0205546603285799E-2</v>
      </c>
      <c r="AE11" s="14"/>
      <c r="AF11" s="14">
        <v>0.13850265641009801</v>
      </c>
      <c r="AG11" s="14">
        <v>0.13118246657938801</v>
      </c>
      <c r="AH11" s="14">
        <v>0.16507421323303501</v>
      </c>
      <c r="AI11" s="14"/>
      <c r="AJ11" s="14">
        <v>0.122544255766215</v>
      </c>
      <c r="AK11" s="14">
        <v>0.13285571506377</v>
      </c>
      <c r="AL11" s="14">
        <v>0.11744553531424</v>
      </c>
      <c r="AM11" s="14"/>
      <c r="AN11" s="14">
        <v>0.136983047735073</v>
      </c>
      <c r="AO11" s="14">
        <v>0.14399419263286101</v>
      </c>
      <c r="AP11" s="14">
        <v>0.158026844057335</v>
      </c>
      <c r="AQ11" s="14">
        <v>0.129909748330405</v>
      </c>
      <c r="AR11" s="14">
        <v>9.4034278243840294E-2</v>
      </c>
    </row>
    <row r="12" spans="2:44">
      <c r="B12" s="15" t="s">
        <v>340</v>
      </c>
      <c r="C12" s="14">
        <v>0.27983527531739</v>
      </c>
      <c r="D12" s="14">
        <v>0.26734772600857198</v>
      </c>
      <c r="E12" s="14">
        <v>0.29372506363022499</v>
      </c>
      <c r="F12" s="14"/>
      <c r="G12" s="14">
        <v>0.27534281998489701</v>
      </c>
      <c r="H12" s="14">
        <v>0.25061404499194201</v>
      </c>
      <c r="I12" s="14">
        <v>0.30267580244321701</v>
      </c>
      <c r="J12" s="14">
        <v>0.267419707724256</v>
      </c>
      <c r="K12" s="14">
        <v>0.30337653141903298</v>
      </c>
      <c r="L12" s="14">
        <v>0.28072038086057699</v>
      </c>
      <c r="M12" s="14"/>
      <c r="N12" s="14">
        <v>0.24461674014304599</v>
      </c>
      <c r="O12" s="14">
        <v>0.300655269489087</v>
      </c>
      <c r="P12" s="14">
        <v>0.27768754467805701</v>
      </c>
      <c r="Q12" s="14">
        <v>0.29581191066040302</v>
      </c>
      <c r="R12" s="14"/>
      <c r="S12" s="14">
        <v>0.25409944977122001</v>
      </c>
      <c r="T12" s="14">
        <v>0.26018677452446598</v>
      </c>
      <c r="U12" s="14">
        <v>0.23387054258232301</v>
      </c>
      <c r="V12" s="14">
        <v>0.35976438638894898</v>
      </c>
      <c r="W12" s="14">
        <v>0.35992106087565401</v>
      </c>
      <c r="X12" s="14">
        <v>0.30699055747668502</v>
      </c>
      <c r="Y12" s="14">
        <v>0.25538224466137399</v>
      </c>
      <c r="Z12" s="14">
        <v>0.185549189900092</v>
      </c>
      <c r="AA12" s="14">
        <v>0.324388193468579</v>
      </c>
      <c r="AB12" s="14">
        <v>0.246826351636319</v>
      </c>
      <c r="AC12" s="14">
        <v>0.26292510398380398</v>
      </c>
      <c r="AD12" s="14">
        <v>0.286238563683616</v>
      </c>
      <c r="AE12" s="14"/>
      <c r="AF12" s="14">
        <v>0.275175786275972</v>
      </c>
      <c r="AG12" s="14">
        <v>0.27118245043311001</v>
      </c>
      <c r="AH12" s="14">
        <v>0.32555318359090701</v>
      </c>
      <c r="AI12" s="14"/>
      <c r="AJ12" s="14">
        <v>0.25360485330133797</v>
      </c>
      <c r="AK12" s="14">
        <v>0.26263551214039199</v>
      </c>
      <c r="AL12" s="14">
        <v>0.266112957940979</v>
      </c>
      <c r="AM12" s="14"/>
      <c r="AN12" s="14">
        <v>0.303990519073501</v>
      </c>
      <c r="AO12" s="14">
        <v>0.317010300202685</v>
      </c>
      <c r="AP12" s="14">
        <v>0.28796410703265202</v>
      </c>
      <c r="AQ12" s="14">
        <v>0.24555062166050501</v>
      </c>
      <c r="AR12" s="14">
        <v>0.31436878689310799</v>
      </c>
    </row>
    <row r="13" spans="2:44">
      <c r="B13" s="15" t="s">
        <v>341</v>
      </c>
      <c r="C13" s="14">
        <v>0.229984455327534</v>
      </c>
      <c r="D13" s="14">
        <v>0.23750183342688</v>
      </c>
      <c r="E13" s="14">
        <v>0.22341250631866399</v>
      </c>
      <c r="F13" s="14"/>
      <c r="G13" s="14">
        <v>0.16848245723477201</v>
      </c>
      <c r="H13" s="14">
        <v>0.288797056153139</v>
      </c>
      <c r="I13" s="14">
        <v>0.248692768323031</v>
      </c>
      <c r="J13" s="14">
        <v>0.21846166851739601</v>
      </c>
      <c r="K13" s="14">
        <v>0.24529518581748899</v>
      </c>
      <c r="L13" s="14">
        <v>0.20872842560719801</v>
      </c>
      <c r="M13" s="14"/>
      <c r="N13" s="14">
        <v>0.268963919281342</v>
      </c>
      <c r="O13" s="14">
        <v>0.20066323088009599</v>
      </c>
      <c r="P13" s="14">
        <v>0.220716401970004</v>
      </c>
      <c r="Q13" s="14">
        <v>0.22518568255805499</v>
      </c>
      <c r="R13" s="14"/>
      <c r="S13" s="14">
        <v>0.24851358205869001</v>
      </c>
      <c r="T13" s="14">
        <v>0.26822525763280203</v>
      </c>
      <c r="U13" s="14">
        <v>0.205346585843735</v>
      </c>
      <c r="V13" s="14">
        <v>0.23435315898885001</v>
      </c>
      <c r="W13" s="14">
        <v>0.13195142231624499</v>
      </c>
      <c r="X13" s="14">
        <v>0.17452656087368401</v>
      </c>
      <c r="Y13" s="14">
        <v>0.162635560176978</v>
      </c>
      <c r="Z13" s="14">
        <v>0.31651180534457701</v>
      </c>
      <c r="AA13" s="14">
        <v>0.239721190032711</v>
      </c>
      <c r="AB13" s="14">
        <v>0.29331476710501297</v>
      </c>
      <c r="AC13" s="14">
        <v>0.26441073499866702</v>
      </c>
      <c r="AD13" s="14">
        <v>0.15254089923841299</v>
      </c>
      <c r="AE13" s="14"/>
      <c r="AF13" s="14">
        <v>0.22626978555139299</v>
      </c>
      <c r="AG13" s="14">
        <v>0.24993384524321299</v>
      </c>
      <c r="AH13" s="14">
        <v>0.21571761789101401</v>
      </c>
      <c r="AI13" s="14"/>
      <c r="AJ13" s="14">
        <v>0.21573834769980599</v>
      </c>
      <c r="AK13" s="14">
        <v>0.248354572363992</v>
      </c>
      <c r="AL13" s="14">
        <v>0.240379990129863</v>
      </c>
      <c r="AM13" s="14"/>
      <c r="AN13" s="14">
        <v>0.209769346992949</v>
      </c>
      <c r="AO13" s="14">
        <v>0.217414108371282</v>
      </c>
      <c r="AP13" s="14">
        <v>0.26110643322704202</v>
      </c>
      <c r="AQ13" s="14">
        <v>0.22259727586407799</v>
      </c>
      <c r="AR13" s="14">
        <v>0.16159539492785299</v>
      </c>
    </row>
    <row r="14" spans="2:44">
      <c r="B14" s="15" t="s">
        <v>342</v>
      </c>
      <c r="C14" s="14">
        <v>0.15330181879611701</v>
      </c>
      <c r="D14" s="14">
        <v>0.179383840749857</v>
      </c>
      <c r="E14" s="14">
        <v>0.127604672413549</v>
      </c>
      <c r="F14" s="14"/>
      <c r="G14" s="14">
        <v>0.136539530177408</v>
      </c>
      <c r="H14" s="14">
        <v>0.143709735125233</v>
      </c>
      <c r="I14" s="14">
        <v>0.159476230708018</v>
      </c>
      <c r="J14" s="14">
        <v>0.19928918548750399</v>
      </c>
      <c r="K14" s="14">
        <v>8.4390284234784299E-2</v>
      </c>
      <c r="L14" s="14">
        <v>0.173572737228081</v>
      </c>
      <c r="M14" s="14"/>
      <c r="N14" s="14">
        <v>0.14998668434926199</v>
      </c>
      <c r="O14" s="14">
        <v>0.17761282769389</v>
      </c>
      <c r="P14" s="14">
        <v>0.149671815908132</v>
      </c>
      <c r="Q14" s="14">
        <v>0.13192259817847499</v>
      </c>
      <c r="R14" s="14"/>
      <c r="S14" s="14">
        <v>0.184265146705308</v>
      </c>
      <c r="T14" s="14">
        <v>0.105145255746174</v>
      </c>
      <c r="U14" s="14">
        <v>0.13092230870074301</v>
      </c>
      <c r="V14" s="14">
        <v>0.17172040190808399</v>
      </c>
      <c r="W14" s="14">
        <v>0.19985739268085001</v>
      </c>
      <c r="X14" s="14">
        <v>0.197508191098968</v>
      </c>
      <c r="Y14" s="14">
        <v>0.20957563118653499</v>
      </c>
      <c r="Z14" s="14">
        <v>0.194091395751359</v>
      </c>
      <c r="AA14" s="14">
        <v>6.23042886087515E-2</v>
      </c>
      <c r="AB14" s="14">
        <v>0.13161182790786499</v>
      </c>
      <c r="AC14" s="14">
        <v>9.2622802746635396E-2</v>
      </c>
      <c r="AD14" s="14">
        <v>0.27370051968515602</v>
      </c>
      <c r="AE14" s="14"/>
      <c r="AF14" s="14">
        <v>0.15654938167333199</v>
      </c>
      <c r="AG14" s="14">
        <v>0.16205001206688499</v>
      </c>
      <c r="AH14" s="14">
        <v>0.11927216872851</v>
      </c>
      <c r="AI14" s="14"/>
      <c r="AJ14" s="14">
        <v>0.195364991551078</v>
      </c>
      <c r="AK14" s="14">
        <v>0.18209090942363401</v>
      </c>
      <c r="AL14" s="14">
        <v>0.19816793093725801</v>
      </c>
      <c r="AM14" s="14"/>
      <c r="AN14" s="14">
        <v>0.13876193403755599</v>
      </c>
      <c r="AO14" s="14">
        <v>0.14227493357630899</v>
      </c>
      <c r="AP14" s="14">
        <v>0.16504490474939301</v>
      </c>
      <c r="AQ14" s="14">
        <v>0.20455867009722101</v>
      </c>
      <c r="AR14" s="14">
        <v>0</v>
      </c>
    </row>
    <row r="15" spans="2:44">
      <c r="B15" s="15" t="s">
        <v>343</v>
      </c>
      <c r="C15" s="23">
        <v>9.22920594874891E-2</v>
      </c>
      <c r="D15" s="23">
        <v>8.6468108964630197E-2</v>
      </c>
      <c r="E15" s="23">
        <v>9.8598336330873698E-2</v>
      </c>
      <c r="F15" s="23"/>
      <c r="G15" s="23">
        <v>8.5514909787044804E-2</v>
      </c>
      <c r="H15" s="23">
        <v>9.8728384129650903E-2</v>
      </c>
      <c r="I15" s="23">
        <v>9.7548101411972593E-2</v>
      </c>
      <c r="J15" s="23">
        <v>7.8485369143156597E-2</v>
      </c>
      <c r="K15" s="23">
        <v>0.10431917015341</v>
      </c>
      <c r="L15" s="23">
        <v>9.0752392706101595E-2</v>
      </c>
      <c r="M15" s="23"/>
      <c r="N15" s="23">
        <v>9.7210168177728595E-2</v>
      </c>
      <c r="O15" s="23">
        <v>6.0234497014244902E-2</v>
      </c>
      <c r="P15" s="23">
        <v>0.128169706154244</v>
      </c>
      <c r="Q15" s="23">
        <v>8.84678104125875E-2</v>
      </c>
      <c r="R15" s="23"/>
      <c r="S15" s="23">
        <v>8.4687745630555103E-2</v>
      </c>
      <c r="T15" s="23">
        <v>9.2193444699735103E-2</v>
      </c>
      <c r="U15" s="23">
        <v>8.5644532317498995E-2</v>
      </c>
      <c r="V15" s="23">
        <v>7.3922937309261597E-2</v>
      </c>
      <c r="W15" s="23">
        <v>0.101816749159358</v>
      </c>
      <c r="X15" s="23">
        <v>6.7619064200735504E-2</v>
      </c>
      <c r="Y15" s="23">
        <v>0.105270519479525</v>
      </c>
      <c r="Z15" s="23">
        <v>0.124652761052529</v>
      </c>
      <c r="AA15" s="23">
        <v>0.101011859730661</v>
      </c>
      <c r="AB15" s="23">
        <v>9.6050456306040602E-2</v>
      </c>
      <c r="AC15" s="23">
        <v>9.5840945118314605E-2</v>
      </c>
      <c r="AD15" s="23">
        <v>0.114407170673202</v>
      </c>
      <c r="AE15" s="23"/>
      <c r="AF15" s="23">
        <v>9.6145209440773899E-2</v>
      </c>
      <c r="AG15" s="23">
        <v>9.7417937943232599E-2</v>
      </c>
      <c r="AH15" s="23">
        <v>7.7822229640953602E-2</v>
      </c>
      <c r="AI15" s="23"/>
      <c r="AJ15" s="23">
        <v>0.13340999261351499</v>
      </c>
      <c r="AK15" s="23">
        <v>8.8721840135090699E-2</v>
      </c>
      <c r="AL15" s="23">
        <v>6.6286801615757396E-2</v>
      </c>
      <c r="AM15" s="23"/>
      <c r="AN15" s="23">
        <v>0.105390087330097</v>
      </c>
      <c r="AO15" s="23">
        <v>6.9340210603671196E-2</v>
      </c>
      <c r="AP15" s="23">
        <v>5.4272595094183702E-2</v>
      </c>
      <c r="AQ15" s="23">
        <v>0.115400062916269</v>
      </c>
      <c r="AR15" s="23">
        <v>0.35085292232495002</v>
      </c>
    </row>
    <row r="16" spans="2:44">
      <c r="B16" s="16" t="s">
        <v>47</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339</v>
      </c>
      <c r="C9" s="14">
        <v>3.4427931865957502E-2</v>
      </c>
      <c r="D9" s="14">
        <v>3.1395100657218997E-2</v>
      </c>
      <c r="E9" s="14">
        <v>3.4385979655947502E-2</v>
      </c>
      <c r="F9" s="14"/>
      <c r="G9" s="14">
        <v>6.0192957231053203E-2</v>
      </c>
      <c r="H9" s="14">
        <v>2.72879261040079E-2</v>
      </c>
      <c r="I9" s="14">
        <v>1.8446540519818599E-2</v>
      </c>
      <c r="J9" s="14">
        <v>2.2878201241152502E-2</v>
      </c>
      <c r="K9" s="14">
        <v>4.3813559453560899E-2</v>
      </c>
      <c r="L9" s="14">
        <v>3.97289480974145E-2</v>
      </c>
      <c r="M9" s="14"/>
      <c r="N9" s="14">
        <v>3.1739970983230698E-2</v>
      </c>
      <c r="O9" s="14">
        <v>3.0651532236116101E-2</v>
      </c>
      <c r="P9" s="14">
        <v>4.6798837863783603E-2</v>
      </c>
      <c r="Q9" s="14">
        <v>3.0059656529594098E-2</v>
      </c>
      <c r="R9" s="14"/>
      <c r="S9" s="14">
        <v>4.4092551855292497E-2</v>
      </c>
      <c r="T9" s="14">
        <v>3.6437577774697E-2</v>
      </c>
      <c r="U9" s="14">
        <v>4.9199132430915497E-2</v>
      </c>
      <c r="V9" s="14">
        <v>1.5927168766447501E-2</v>
      </c>
      <c r="W9" s="14">
        <v>1.0529420318776199E-2</v>
      </c>
      <c r="X9" s="14">
        <v>2.7729516302508399E-2</v>
      </c>
      <c r="Y9" s="14">
        <v>4.3766488002796297E-2</v>
      </c>
      <c r="Z9" s="14">
        <v>4.3072620062175097E-2</v>
      </c>
      <c r="AA9" s="14">
        <v>4.7237791155828303E-2</v>
      </c>
      <c r="AB9" s="14">
        <v>2.8150768715421499E-2</v>
      </c>
      <c r="AC9" s="14">
        <v>2.4675958437479599E-2</v>
      </c>
      <c r="AD9" s="14">
        <v>2.3007818992922102E-2</v>
      </c>
      <c r="AE9" s="14"/>
      <c r="AF9" s="14">
        <v>2.9143322431405799E-2</v>
      </c>
      <c r="AG9" s="14">
        <v>3.15907474032599E-2</v>
      </c>
      <c r="AH9" s="14">
        <v>5.0536565995383698E-2</v>
      </c>
      <c r="AI9" s="14"/>
      <c r="AJ9" s="14">
        <v>2.86802534331424E-2</v>
      </c>
      <c r="AK9" s="14">
        <v>2.6532513599766799E-2</v>
      </c>
      <c r="AL9" s="14">
        <v>1.9404887951894201E-2</v>
      </c>
      <c r="AM9" s="14"/>
      <c r="AN9" s="14">
        <v>4.5840610767990203E-2</v>
      </c>
      <c r="AO9" s="14">
        <v>4.12910073549261E-2</v>
      </c>
      <c r="AP9" s="14">
        <v>2.1873624470093202E-2</v>
      </c>
      <c r="AQ9" s="14">
        <v>2.0657395350606299E-2</v>
      </c>
      <c r="AR9" s="14">
        <v>0</v>
      </c>
    </row>
    <row r="10" spans="2:44">
      <c r="B10" s="15" t="s">
        <v>111</v>
      </c>
      <c r="C10" s="14">
        <v>4.2929898231819197E-2</v>
      </c>
      <c r="D10" s="14">
        <v>3.1861399013608099E-2</v>
      </c>
      <c r="E10" s="14">
        <v>5.4320079156032798E-2</v>
      </c>
      <c r="F10" s="14"/>
      <c r="G10" s="14">
        <v>3.7401256801099299E-2</v>
      </c>
      <c r="H10" s="14">
        <v>4.1800055642782399E-2</v>
      </c>
      <c r="I10" s="14">
        <v>2.3231954294869701E-2</v>
      </c>
      <c r="J10" s="14">
        <v>6.0898926889231597E-2</v>
      </c>
      <c r="K10" s="14">
        <v>4.4442088929791103E-2</v>
      </c>
      <c r="L10" s="14">
        <v>4.7515935505793201E-2</v>
      </c>
      <c r="M10" s="14"/>
      <c r="N10" s="14">
        <v>3.2484251954084997E-2</v>
      </c>
      <c r="O10" s="14">
        <v>4.6420077518194797E-2</v>
      </c>
      <c r="P10" s="14">
        <v>4.7634427337732203E-2</v>
      </c>
      <c r="Q10" s="14">
        <v>4.7389655037299201E-2</v>
      </c>
      <c r="R10" s="14"/>
      <c r="S10" s="14">
        <v>5.9203282821029497E-2</v>
      </c>
      <c r="T10" s="14">
        <v>4.98747857197126E-2</v>
      </c>
      <c r="U10" s="14">
        <v>3.92623800142608E-2</v>
      </c>
      <c r="V10" s="14">
        <v>2.6882454936289199E-2</v>
      </c>
      <c r="W10" s="14">
        <v>6.5306140248723193E-2</v>
      </c>
      <c r="X10" s="14">
        <v>5.0317645446699498E-2</v>
      </c>
      <c r="Y10" s="14">
        <v>8.0515389570924301E-3</v>
      </c>
      <c r="Z10" s="14">
        <v>7.3084321331356505E-2</v>
      </c>
      <c r="AA10" s="14">
        <v>2.5485110455857201E-2</v>
      </c>
      <c r="AB10" s="14">
        <v>2.9527290465531E-2</v>
      </c>
      <c r="AC10" s="14">
        <v>6.5914291592368196E-2</v>
      </c>
      <c r="AD10" s="14">
        <v>2.22272925890671E-2</v>
      </c>
      <c r="AE10" s="14"/>
      <c r="AF10" s="14">
        <v>5.7665671718112502E-2</v>
      </c>
      <c r="AG10" s="14">
        <v>2.90258005879909E-2</v>
      </c>
      <c r="AH10" s="14">
        <v>3.52685758825491E-2</v>
      </c>
      <c r="AI10" s="14"/>
      <c r="AJ10" s="14">
        <v>4.8512127411550303E-2</v>
      </c>
      <c r="AK10" s="14">
        <v>3.0112801480610001E-2</v>
      </c>
      <c r="AL10" s="14">
        <v>3.5684352879541199E-2</v>
      </c>
      <c r="AM10" s="14"/>
      <c r="AN10" s="14">
        <v>4.0318734820238303E-2</v>
      </c>
      <c r="AO10" s="14">
        <v>4.6546373362693502E-2</v>
      </c>
      <c r="AP10" s="14">
        <v>3.4542617194892301E-2</v>
      </c>
      <c r="AQ10" s="14">
        <v>4.28625697638517E-2</v>
      </c>
      <c r="AR10" s="14">
        <v>0</v>
      </c>
    </row>
    <row r="11" spans="2:44">
      <c r="B11" s="15" t="s">
        <v>112</v>
      </c>
      <c r="C11" s="14">
        <v>9.7973278568916702E-2</v>
      </c>
      <c r="D11" s="14">
        <v>9.2760748476869395E-2</v>
      </c>
      <c r="E11" s="14">
        <v>0.10368653303742099</v>
      </c>
      <c r="F11" s="14"/>
      <c r="G11" s="14">
        <v>0.15830668376363499</v>
      </c>
      <c r="H11" s="14">
        <v>9.9882610115059403E-2</v>
      </c>
      <c r="I11" s="14">
        <v>8.0799132310825805E-2</v>
      </c>
      <c r="J11" s="14">
        <v>6.6219210840396101E-2</v>
      </c>
      <c r="K11" s="14">
        <v>0.10694395421354901</v>
      </c>
      <c r="L11" s="14">
        <v>9.2711783383154195E-2</v>
      </c>
      <c r="M11" s="14"/>
      <c r="N11" s="14">
        <v>0.113555921269219</v>
      </c>
      <c r="O11" s="14">
        <v>8.9545438374833294E-2</v>
      </c>
      <c r="P11" s="14">
        <v>8.5636146279108094E-2</v>
      </c>
      <c r="Q11" s="14">
        <v>0.10371848434389901</v>
      </c>
      <c r="R11" s="14"/>
      <c r="S11" s="14">
        <v>0.112839945182444</v>
      </c>
      <c r="T11" s="14">
        <v>0.12267254100305799</v>
      </c>
      <c r="U11" s="14">
        <v>0.14161096451941901</v>
      </c>
      <c r="V11" s="14">
        <v>3.8983305152175102E-2</v>
      </c>
      <c r="W11" s="14">
        <v>7.8581125120033402E-2</v>
      </c>
      <c r="X11" s="14">
        <v>0.102208412940222</v>
      </c>
      <c r="Y11" s="14">
        <v>8.4728028179522005E-2</v>
      </c>
      <c r="Z11" s="14">
        <v>5.4885212214573202E-2</v>
      </c>
      <c r="AA11" s="14">
        <v>0.14133443086104699</v>
      </c>
      <c r="AB11" s="14">
        <v>5.9193738732596798E-2</v>
      </c>
      <c r="AC11" s="14">
        <v>6.8472357321467905E-2</v>
      </c>
      <c r="AD11" s="14">
        <v>0.124373214416442</v>
      </c>
      <c r="AE11" s="14"/>
      <c r="AF11" s="14">
        <v>9.3427065612482305E-2</v>
      </c>
      <c r="AG11" s="14">
        <v>8.9365658904081005E-2</v>
      </c>
      <c r="AH11" s="14">
        <v>9.4319747961309597E-2</v>
      </c>
      <c r="AI11" s="14"/>
      <c r="AJ11" s="14">
        <v>6.8640467512338502E-2</v>
      </c>
      <c r="AK11" s="14">
        <v>0.106004425549984</v>
      </c>
      <c r="AL11" s="14">
        <v>6.6332163907559499E-2</v>
      </c>
      <c r="AM11" s="14"/>
      <c r="AN11" s="14">
        <v>7.6434610070030107E-2</v>
      </c>
      <c r="AO11" s="14">
        <v>0.114514477268684</v>
      </c>
      <c r="AP11" s="14">
        <v>8.4784469908410903E-2</v>
      </c>
      <c r="AQ11" s="14">
        <v>0.109909638183015</v>
      </c>
      <c r="AR11" s="14">
        <v>9.4034278243840294E-2</v>
      </c>
    </row>
    <row r="12" spans="2:44">
      <c r="B12" s="15" t="s">
        <v>340</v>
      </c>
      <c r="C12" s="14">
        <v>0.28397706263469202</v>
      </c>
      <c r="D12" s="14">
        <v>0.285153148239915</v>
      </c>
      <c r="E12" s="14">
        <v>0.282836064938915</v>
      </c>
      <c r="F12" s="14"/>
      <c r="G12" s="14">
        <v>0.31547296719318202</v>
      </c>
      <c r="H12" s="14">
        <v>0.245360627991767</v>
      </c>
      <c r="I12" s="14">
        <v>0.29611809942355899</v>
      </c>
      <c r="J12" s="14">
        <v>0.300370580136542</v>
      </c>
      <c r="K12" s="14">
        <v>0.306834064288588</v>
      </c>
      <c r="L12" s="14">
        <v>0.25579510121589299</v>
      </c>
      <c r="M12" s="14"/>
      <c r="N12" s="14">
        <v>0.25777495093641201</v>
      </c>
      <c r="O12" s="14">
        <v>0.27845313813072597</v>
      </c>
      <c r="P12" s="14">
        <v>0.29239647283023801</v>
      </c>
      <c r="Q12" s="14">
        <v>0.302301297684542</v>
      </c>
      <c r="R12" s="14"/>
      <c r="S12" s="14">
        <v>0.24615303980391601</v>
      </c>
      <c r="T12" s="14">
        <v>0.249542791710642</v>
      </c>
      <c r="U12" s="14">
        <v>0.32376382301845402</v>
      </c>
      <c r="V12" s="14">
        <v>0.34043149899737002</v>
      </c>
      <c r="W12" s="14">
        <v>0.296150400157979</v>
      </c>
      <c r="X12" s="14">
        <v>0.26146963916074101</v>
      </c>
      <c r="Y12" s="14">
        <v>0.26830013539543701</v>
      </c>
      <c r="Z12" s="14">
        <v>0.25636666742688302</v>
      </c>
      <c r="AA12" s="14">
        <v>0.34248592030501801</v>
      </c>
      <c r="AB12" s="14">
        <v>0.25576226287620202</v>
      </c>
      <c r="AC12" s="14">
        <v>0.31750957174752298</v>
      </c>
      <c r="AD12" s="14">
        <v>0.28418673403497502</v>
      </c>
      <c r="AE12" s="14"/>
      <c r="AF12" s="14">
        <v>0.27737624086637802</v>
      </c>
      <c r="AG12" s="14">
        <v>0.25919551829582799</v>
      </c>
      <c r="AH12" s="14">
        <v>0.37753719867054297</v>
      </c>
      <c r="AI12" s="14"/>
      <c r="AJ12" s="14">
        <v>0.215335447464159</v>
      </c>
      <c r="AK12" s="14">
        <v>0.25457131575657999</v>
      </c>
      <c r="AL12" s="14">
        <v>0.34560741687806701</v>
      </c>
      <c r="AM12" s="14"/>
      <c r="AN12" s="14">
        <v>0.27548024490695999</v>
      </c>
      <c r="AO12" s="14">
        <v>0.29925472889305099</v>
      </c>
      <c r="AP12" s="14">
        <v>0.31596552862585098</v>
      </c>
      <c r="AQ12" s="14">
        <v>0.23536944969950699</v>
      </c>
      <c r="AR12" s="14">
        <v>5.9866012341284698E-2</v>
      </c>
    </row>
    <row r="13" spans="2:44">
      <c r="B13" s="15" t="s">
        <v>341</v>
      </c>
      <c r="C13" s="14">
        <v>0.27776647778450198</v>
      </c>
      <c r="D13" s="14">
        <v>0.27942310130173598</v>
      </c>
      <c r="E13" s="14">
        <v>0.27733812598236002</v>
      </c>
      <c r="F13" s="14"/>
      <c r="G13" s="14">
        <v>0.19894082082926901</v>
      </c>
      <c r="H13" s="14">
        <v>0.323427600381199</v>
      </c>
      <c r="I13" s="14">
        <v>0.33449323570359302</v>
      </c>
      <c r="J13" s="14">
        <v>0.26791981636289502</v>
      </c>
      <c r="K13" s="14">
        <v>0.21659455390912799</v>
      </c>
      <c r="L13" s="14">
        <v>0.29458122022514399</v>
      </c>
      <c r="M13" s="14"/>
      <c r="N13" s="14">
        <v>0.29345506595230503</v>
      </c>
      <c r="O13" s="14">
        <v>0.28036227706285899</v>
      </c>
      <c r="P13" s="14">
        <v>0.26317504598491298</v>
      </c>
      <c r="Q13" s="14">
        <v>0.27686332100821698</v>
      </c>
      <c r="R13" s="14"/>
      <c r="S13" s="14">
        <v>0.27336629528228901</v>
      </c>
      <c r="T13" s="14">
        <v>0.27636989272974699</v>
      </c>
      <c r="U13" s="14">
        <v>0.25338920710692903</v>
      </c>
      <c r="V13" s="14">
        <v>0.28613683787849298</v>
      </c>
      <c r="W13" s="14">
        <v>0.325223281994165</v>
      </c>
      <c r="X13" s="14">
        <v>0.315551072444336</v>
      </c>
      <c r="Y13" s="14">
        <v>0.25362072447017597</v>
      </c>
      <c r="Z13" s="14">
        <v>0.341078593609004</v>
      </c>
      <c r="AA13" s="14">
        <v>0.20652002682232001</v>
      </c>
      <c r="AB13" s="14">
        <v>0.28202989560624497</v>
      </c>
      <c r="AC13" s="14">
        <v>0.31628228741521403</v>
      </c>
      <c r="AD13" s="14">
        <v>0.26626455327666898</v>
      </c>
      <c r="AE13" s="14"/>
      <c r="AF13" s="14">
        <v>0.25690579382892298</v>
      </c>
      <c r="AG13" s="14">
        <v>0.30799505943935501</v>
      </c>
      <c r="AH13" s="14">
        <v>0.261947076979824</v>
      </c>
      <c r="AI13" s="14"/>
      <c r="AJ13" s="14">
        <v>0.30603547344111898</v>
      </c>
      <c r="AK13" s="14">
        <v>0.29120477396445099</v>
      </c>
      <c r="AL13" s="14">
        <v>0.29095749654685699</v>
      </c>
      <c r="AM13" s="14"/>
      <c r="AN13" s="14">
        <v>0.283939198541653</v>
      </c>
      <c r="AO13" s="14">
        <v>0.29690839461131002</v>
      </c>
      <c r="AP13" s="14">
        <v>0.28368445360150601</v>
      </c>
      <c r="AQ13" s="14">
        <v>0.258654458430779</v>
      </c>
      <c r="AR13" s="14">
        <v>0.40355073392868901</v>
      </c>
    </row>
    <row r="14" spans="2:44">
      <c r="B14" s="15" t="s">
        <v>342</v>
      </c>
      <c r="C14" s="14">
        <v>0.157289338050429</v>
      </c>
      <c r="D14" s="14">
        <v>0.18090763377466301</v>
      </c>
      <c r="E14" s="14">
        <v>0.134102511699978</v>
      </c>
      <c r="F14" s="14"/>
      <c r="G14" s="14">
        <v>0.14959471947331601</v>
      </c>
      <c r="H14" s="14">
        <v>0.15328183578506499</v>
      </c>
      <c r="I14" s="14">
        <v>0.12224522756712</v>
      </c>
      <c r="J14" s="14">
        <v>0.168425906686689</v>
      </c>
      <c r="K14" s="14">
        <v>0.15795584777674301</v>
      </c>
      <c r="L14" s="14">
        <v>0.18346649056401701</v>
      </c>
      <c r="M14" s="14"/>
      <c r="N14" s="14">
        <v>0.16856454179605701</v>
      </c>
      <c r="O14" s="14">
        <v>0.182978250081858</v>
      </c>
      <c r="P14" s="14">
        <v>0.15241014291663699</v>
      </c>
      <c r="Q14" s="14">
        <v>0.123017277972452</v>
      </c>
      <c r="R14" s="14"/>
      <c r="S14" s="14">
        <v>0.13726257546551399</v>
      </c>
      <c r="T14" s="14">
        <v>0.173548765966407</v>
      </c>
      <c r="U14" s="14">
        <v>0.110924464500137</v>
      </c>
      <c r="V14" s="14">
        <v>0.20398379550542101</v>
      </c>
      <c r="W14" s="14">
        <v>0.12747347233012499</v>
      </c>
      <c r="X14" s="14">
        <v>0.137264090285076</v>
      </c>
      <c r="Y14" s="14">
        <v>0.202410249922434</v>
      </c>
      <c r="Z14" s="14">
        <v>0.12337473967771601</v>
      </c>
      <c r="AA14" s="14">
        <v>0.1160955675317</v>
      </c>
      <c r="AB14" s="14">
        <v>0.24262466523071999</v>
      </c>
      <c r="AC14" s="14">
        <v>0.13083244830232399</v>
      </c>
      <c r="AD14" s="14">
        <v>0.16553321601672299</v>
      </c>
      <c r="AE14" s="14"/>
      <c r="AF14" s="14">
        <v>0.16738141052588501</v>
      </c>
      <c r="AG14" s="14">
        <v>0.172574014398759</v>
      </c>
      <c r="AH14" s="14">
        <v>0.112628693974849</v>
      </c>
      <c r="AI14" s="14"/>
      <c r="AJ14" s="14">
        <v>0.206455093564756</v>
      </c>
      <c r="AK14" s="14">
        <v>0.171085701219794</v>
      </c>
      <c r="AL14" s="14">
        <v>0.15398384275440799</v>
      </c>
      <c r="AM14" s="14"/>
      <c r="AN14" s="14">
        <v>0.14637778086717301</v>
      </c>
      <c r="AO14" s="14">
        <v>0.12614460056694801</v>
      </c>
      <c r="AP14" s="14">
        <v>0.16737881351441999</v>
      </c>
      <c r="AQ14" s="14">
        <v>0.201798852436924</v>
      </c>
      <c r="AR14" s="14">
        <v>0.181166721548112</v>
      </c>
    </row>
    <row r="15" spans="2:44">
      <c r="B15" s="15" t="s">
        <v>343</v>
      </c>
      <c r="C15" s="23">
        <v>0.105636012863684</v>
      </c>
      <c r="D15" s="23">
        <v>9.8498868535989506E-2</v>
      </c>
      <c r="E15" s="23">
        <v>0.113330705529345</v>
      </c>
      <c r="F15" s="23"/>
      <c r="G15" s="23">
        <v>8.0090594708445498E-2</v>
      </c>
      <c r="H15" s="23">
        <v>0.10895934398012</v>
      </c>
      <c r="I15" s="23">
        <v>0.124665810180214</v>
      </c>
      <c r="J15" s="23">
        <v>0.113287357843093</v>
      </c>
      <c r="K15" s="23">
        <v>0.12341593142864</v>
      </c>
      <c r="L15" s="23">
        <v>8.6200521008584594E-2</v>
      </c>
      <c r="M15" s="23"/>
      <c r="N15" s="23">
        <v>0.102425297108691</v>
      </c>
      <c r="O15" s="23">
        <v>9.1589286595413599E-2</v>
      </c>
      <c r="P15" s="23">
        <v>0.111948926787589</v>
      </c>
      <c r="Q15" s="23">
        <v>0.116650307423997</v>
      </c>
      <c r="R15" s="23"/>
      <c r="S15" s="23">
        <v>0.127082309589515</v>
      </c>
      <c r="T15" s="23">
        <v>9.1553645095736505E-2</v>
      </c>
      <c r="U15" s="23">
        <v>8.18500284098852E-2</v>
      </c>
      <c r="V15" s="23">
        <v>8.7654938763803994E-2</v>
      </c>
      <c r="W15" s="23">
        <v>9.6736159830198107E-2</v>
      </c>
      <c r="X15" s="23">
        <v>0.105459623420417</v>
      </c>
      <c r="Y15" s="23">
        <v>0.139122835072543</v>
      </c>
      <c r="Z15" s="23">
        <v>0.108137845678293</v>
      </c>
      <c r="AA15" s="23">
        <v>0.120841152868229</v>
      </c>
      <c r="AB15" s="23">
        <v>0.10271137837328299</v>
      </c>
      <c r="AC15" s="23">
        <v>7.6313085183623397E-2</v>
      </c>
      <c r="AD15" s="23">
        <v>0.114407170673202</v>
      </c>
      <c r="AE15" s="23"/>
      <c r="AF15" s="23">
        <v>0.11810049501681399</v>
      </c>
      <c r="AG15" s="23">
        <v>0.110253200970726</v>
      </c>
      <c r="AH15" s="23">
        <v>6.7762140535542206E-2</v>
      </c>
      <c r="AI15" s="23"/>
      <c r="AJ15" s="23">
        <v>0.12634113717293399</v>
      </c>
      <c r="AK15" s="23">
        <v>0.120488468428814</v>
      </c>
      <c r="AL15" s="23">
        <v>8.8029839081672806E-2</v>
      </c>
      <c r="AM15" s="23"/>
      <c r="AN15" s="23">
        <v>0.131608820025956</v>
      </c>
      <c r="AO15" s="23">
        <v>7.5340417942387494E-2</v>
      </c>
      <c r="AP15" s="23">
        <v>9.1770492684826593E-2</v>
      </c>
      <c r="AQ15" s="23">
        <v>0.13074763613531701</v>
      </c>
      <c r="AR15" s="23">
        <v>0.26138225393807402</v>
      </c>
    </row>
    <row r="16" spans="2:44">
      <c r="B16" s="16" t="s">
        <v>47</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339</v>
      </c>
      <c r="C9" s="14">
        <v>2.6553276872393301E-2</v>
      </c>
      <c r="D9" s="14">
        <v>1.95832559167099E-2</v>
      </c>
      <c r="E9" s="14">
        <v>3.2217373464812099E-2</v>
      </c>
      <c r="F9" s="14"/>
      <c r="G9" s="14">
        <v>6.0725598372378398E-2</v>
      </c>
      <c r="H9" s="14">
        <v>1.7511343788324901E-2</v>
      </c>
      <c r="I9" s="14">
        <v>1.38870470991485E-2</v>
      </c>
      <c r="J9" s="14">
        <v>2.1497192686247599E-2</v>
      </c>
      <c r="K9" s="14">
        <v>2.9747614938264399E-2</v>
      </c>
      <c r="L9" s="14">
        <v>2.43087265877437E-2</v>
      </c>
      <c r="M9" s="14"/>
      <c r="N9" s="14">
        <v>2.8471594763791401E-2</v>
      </c>
      <c r="O9" s="14">
        <v>2.8242453229299198E-2</v>
      </c>
      <c r="P9" s="14">
        <v>2.2812420341786401E-2</v>
      </c>
      <c r="Q9" s="14">
        <v>2.6714134137038902E-2</v>
      </c>
      <c r="R9" s="14"/>
      <c r="S9" s="14">
        <v>1.8950796403825399E-2</v>
      </c>
      <c r="T9" s="14">
        <v>2.6623492510652599E-2</v>
      </c>
      <c r="U9" s="14">
        <v>5.9565816027676501E-2</v>
      </c>
      <c r="V9" s="14">
        <v>6.3916182731630798E-3</v>
      </c>
      <c r="W9" s="14">
        <v>1.0529420318776199E-2</v>
      </c>
      <c r="X9" s="14">
        <v>9.7723804647532001E-3</v>
      </c>
      <c r="Y9" s="14">
        <v>4.3766488002796297E-2</v>
      </c>
      <c r="Z9" s="14">
        <v>3.0601135575006301E-2</v>
      </c>
      <c r="AA9" s="14">
        <v>4.07716959649181E-2</v>
      </c>
      <c r="AB9" s="14">
        <v>2.8280512353478102E-2</v>
      </c>
      <c r="AC9" s="14">
        <v>3.8248317663473398E-2</v>
      </c>
      <c r="AD9" s="14">
        <v>0</v>
      </c>
      <c r="AE9" s="14"/>
      <c r="AF9" s="14">
        <v>2.03808134419859E-2</v>
      </c>
      <c r="AG9" s="14">
        <v>2.0799111929376099E-2</v>
      </c>
      <c r="AH9" s="14">
        <v>4.8921003244619198E-2</v>
      </c>
      <c r="AI9" s="14"/>
      <c r="AJ9" s="14">
        <v>1.1973427929499399E-2</v>
      </c>
      <c r="AK9" s="14">
        <v>2.5728266670705699E-2</v>
      </c>
      <c r="AL9" s="14">
        <v>1.09819423297767E-2</v>
      </c>
      <c r="AM9" s="14"/>
      <c r="AN9" s="14">
        <v>3.8569269021349398E-2</v>
      </c>
      <c r="AO9" s="14">
        <v>2.9151185360680999E-2</v>
      </c>
      <c r="AP9" s="14">
        <v>2.4867603747048099E-2</v>
      </c>
      <c r="AQ9" s="14">
        <v>1.4321292532829899E-2</v>
      </c>
      <c r="AR9" s="14">
        <v>0</v>
      </c>
    </row>
    <row r="10" spans="2:44">
      <c r="B10" s="15" t="s">
        <v>111</v>
      </c>
      <c r="C10" s="14">
        <v>4.2822333099242903E-2</v>
      </c>
      <c r="D10" s="14">
        <v>3.95459820368287E-2</v>
      </c>
      <c r="E10" s="14">
        <v>4.4570773612691302E-2</v>
      </c>
      <c r="F10" s="14"/>
      <c r="G10" s="14">
        <v>3.1016656869390199E-2</v>
      </c>
      <c r="H10" s="14">
        <v>4.8207913519393499E-2</v>
      </c>
      <c r="I10" s="14">
        <v>3.7692470548866402E-2</v>
      </c>
      <c r="J10" s="14">
        <v>5.7246429919141098E-2</v>
      </c>
      <c r="K10" s="14">
        <v>5.5304755326600702E-2</v>
      </c>
      <c r="L10" s="14">
        <v>3.0646035199393799E-2</v>
      </c>
      <c r="M10" s="14"/>
      <c r="N10" s="14">
        <v>4.1116370809763998E-2</v>
      </c>
      <c r="O10" s="14">
        <v>4.3042835980418102E-2</v>
      </c>
      <c r="P10" s="14">
        <v>4.87579679095934E-2</v>
      </c>
      <c r="Q10" s="14">
        <v>3.9451358190522201E-2</v>
      </c>
      <c r="R10" s="14"/>
      <c r="S10" s="14">
        <v>7.0492996652304296E-2</v>
      </c>
      <c r="T10" s="14">
        <v>3.7672569378128101E-2</v>
      </c>
      <c r="U10" s="14">
        <v>8.1358347296002498E-3</v>
      </c>
      <c r="V10" s="14">
        <v>2.36389279466745E-2</v>
      </c>
      <c r="W10" s="14">
        <v>3.8221874193799299E-2</v>
      </c>
      <c r="X10" s="14">
        <v>5.3246436946702697E-2</v>
      </c>
      <c r="Y10" s="14">
        <v>4.3509964185648002E-2</v>
      </c>
      <c r="Z10" s="14">
        <v>1.24412119422211E-2</v>
      </c>
      <c r="AA10" s="14">
        <v>4.0654878819023001E-2</v>
      </c>
      <c r="AB10" s="14">
        <v>4.9478947938631598E-2</v>
      </c>
      <c r="AC10" s="14">
        <v>3.7318924905577297E-2</v>
      </c>
      <c r="AD10" s="14">
        <v>9.5631294433653799E-2</v>
      </c>
      <c r="AE10" s="14"/>
      <c r="AF10" s="14">
        <v>4.8632918697015602E-2</v>
      </c>
      <c r="AG10" s="14">
        <v>3.3899148221121E-2</v>
      </c>
      <c r="AH10" s="14">
        <v>5.5404298960346203E-2</v>
      </c>
      <c r="AI10" s="14"/>
      <c r="AJ10" s="14">
        <v>3.4517803780511898E-2</v>
      </c>
      <c r="AK10" s="14">
        <v>3.2074451097848497E-2</v>
      </c>
      <c r="AL10" s="14">
        <v>4.0382516979003497E-2</v>
      </c>
      <c r="AM10" s="14"/>
      <c r="AN10" s="14">
        <v>3.9006462009810797E-2</v>
      </c>
      <c r="AO10" s="14">
        <v>3.2980156304045501E-2</v>
      </c>
      <c r="AP10" s="14">
        <v>3.2848765211952201E-2</v>
      </c>
      <c r="AQ10" s="14">
        <v>4.7568430240301302E-2</v>
      </c>
      <c r="AR10" s="14">
        <v>0</v>
      </c>
    </row>
    <row r="11" spans="2:44">
      <c r="B11" s="15" t="s">
        <v>112</v>
      </c>
      <c r="C11" s="14">
        <v>7.7560432788979894E-2</v>
      </c>
      <c r="D11" s="14">
        <v>6.4901805539700194E-2</v>
      </c>
      <c r="E11" s="14">
        <v>9.0714794467762594E-2</v>
      </c>
      <c r="F11" s="14"/>
      <c r="G11" s="14">
        <v>9.5450197031039505E-2</v>
      </c>
      <c r="H11" s="14">
        <v>6.8221524963030994E-2</v>
      </c>
      <c r="I11" s="14">
        <v>8.4696371704896301E-2</v>
      </c>
      <c r="J11" s="14">
        <v>7.93254534909313E-2</v>
      </c>
      <c r="K11" s="14">
        <v>8.1625118005539593E-2</v>
      </c>
      <c r="L11" s="14">
        <v>6.3816531923001102E-2</v>
      </c>
      <c r="M11" s="14"/>
      <c r="N11" s="14">
        <v>5.6956959659751803E-2</v>
      </c>
      <c r="O11" s="14">
        <v>8.8060613713679403E-2</v>
      </c>
      <c r="P11" s="14">
        <v>5.97650205733306E-2</v>
      </c>
      <c r="Q11" s="14">
        <v>0.109539364041901</v>
      </c>
      <c r="R11" s="14"/>
      <c r="S11" s="14">
        <v>7.7955317732257501E-2</v>
      </c>
      <c r="T11" s="14">
        <v>7.1924530267638703E-2</v>
      </c>
      <c r="U11" s="14">
        <v>0.140277666632286</v>
      </c>
      <c r="V11" s="14">
        <v>6.7997033312063498E-2</v>
      </c>
      <c r="W11" s="14">
        <v>0.129568692804399</v>
      </c>
      <c r="X11" s="14">
        <v>8.3824924423473099E-2</v>
      </c>
      <c r="Y11" s="14">
        <v>9.8854530590301706E-2</v>
      </c>
      <c r="Z11" s="14">
        <v>7.5385983157675099E-2</v>
      </c>
      <c r="AA11" s="14">
        <v>7.3039937347237002E-2</v>
      </c>
      <c r="AB11" s="14">
        <v>3.8666793290506499E-2</v>
      </c>
      <c r="AC11" s="14">
        <v>2.4564259625859598E-2</v>
      </c>
      <c r="AD11" s="14">
        <v>2.0622246537415002E-2</v>
      </c>
      <c r="AE11" s="14"/>
      <c r="AF11" s="14">
        <v>8.5150633200243395E-2</v>
      </c>
      <c r="AG11" s="14">
        <v>6.4571018163495295E-2</v>
      </c>
      <c r="AH11" s="14">
        <v>7.1835060019064895E-2</v>
      </c>
      <c r="AI11" s="14"/>
      <c r="AJ11" s="14">
        <v>8.2958317461606298E-2</v>
      </c>
      <c r="AK11" s="14">
        <v>7.6700091619667898E-2</v>
      </c>
      <c r="AL11" s="14">
        <v>6.2028906070187101E-2</v>
      </c>
      <c r="AM11" s="14"/>
      <c r="AN11" s="14">
        <v>8.9851826532554094E-2</v>
      </c>
      <c r="AO11" s="14">
        <v>0.117931860015155</v>
      </c>
      <c r="AP11" s="14">
        <v>5.1018808791733303E-2</v>
      </c>
      <c r="AQ11" s="14">
        <v>4.2274582608158903E-2</v>
      </c>
      <c r="AR11" s="14">
        <v>0</v>
      </c>
    </row>
    <row r="12" spans="2:44">
      <c r="B12" s="15" t="s">
        <v>340</v>
      </c>
      <c r="C12" s="14">
        <v>0.24010828935616699</v>
      </c>
      <c r="D12" s="14">
        <v>0.24886224984767399</v>
      </c>
      <c r="E12" s="14">
        <v>0.231104158288225</v>
      </c>
      <c r="F12" s="14"/>
      <c r="G12" s="14">
        <v>0.29688441451574799</v>
      </c>
      <c r="H12" s="14">
        <v>0.24687984409584501</v>
      </c>
      <c r="I12" s="14">
        <v>0.22725697873807599</v>
      </c>
      <c r="J12" s="14">
        <v>0.22326361473321399</v>
      </c>
      <c r="K12" s="14">
        <v>0.25327152183749302</v>
      </c>
      <c r="L12" s="14">
        <v>0.21546424371351</v>
      </c>
      <c r="M12" s="14"/>
      <c r="N12" s="14">
        <v>0.21742681418505799</v>
      </c>
      <c r="O12" s="14">
        <v>0.240183018134006</v>
      </c>
      <c r="P12" s="14">
        <v>0.245607600321782</v>
      </c>
      <c r="Q12" s="14">
        <v>0.25952635225120801</v>
      </c>
      <c r="R12" s="14"/>
      <c r="S12" s="14">
        <v>0.207142758811032</v>
      </c>
      <c r="T12" s="14">
        <v>0.27247453108257202</v>
      </c>
      <c r="U12" s="14">
        <v>0.229101817798052</v>
      </c>
      <c r="V12" s="14">
        <v>0.27932630439186501</v>
      </c>
      <c r="W12" s="14">
        <v>0.25138824759475797</v>
      </c>
      <c r="X12" s="14">
        <v>0.22095818248267199</v>
      </c>
      <c r="Y12" s="14">
        <v>0.19881705304216801</v>
      </c>
      <c r="Z12" s="14">
        <v>0.19297387062611801</v>
      </c>
      <c r="AA12" s="14">
        <v>0.24627282874107301</v>
      </c>
      <c r="AB12" s="14">
        <v>0.18487423543404899</v>
      </c>
      <c r="AC12" s="14">
        <v>0.35754980581449403</v>
      </c>
      <c r="AD12" s="14">
        <v>0.28681340900672098</v>
      </c>
      <c r="AE12" s="14"/>
      <c r="AF12" s="14">
        <v>0.226313127096987</v>
      </c>
      <c r="AG12" s="14">
        <v>0.22072737276208701</v>
      </c>
      <c r="AH12" s="14">
        <v>0.307641598862887</v>
      </c>
      <c r="AI12" s="14"/>
      <c r="AJ12" s="14">
        <v>0.193539328969835</v>
      </c>
      <c r="AK12" s="14">
        <v>0.20782183706485</v>
      </c>
      <c r="AL12" s="14">
        <v>0.26007472630053502</v>
      </c>
      <c r="AM12" s="14"/>
      <c r="AN12" s="14">
        <v>0.23001611584768999</v>
      </c>
      <c r="AO12" s="14">
        <v>0.243750923334042</v>
      </c>
      <c r="AP12" s="14">
        <v>0.25838867261974402</v>
      </c>
      <c r="AQ12" s="14">
        <v>0.19466377262724199</v>
      </c>
      <c r="AR12" s="14">
        <v>9.4034278243840294E-2</v>
      </c>
    </row>
    <row r="13" spans="2:44">
      <c r="B13" s="15" t="s">
        <v>341</v>
      </c>
      <c r="C13" s="14">
        <v>0.29727324452686898</v>
      </c>
      <c r="D13" s="14">
        <v>0.30953392283507197</v>
      </c>
      <c r="E13" s="14">
        <v>0.28620499135993999</v>
      </c>
      <c r="F13" s="14"/>
      <c r="G13" s="14">
        <v>0.26027705686451802</v>
      </c>
      <c r="H13" s="14">
        <v>0.28862090141497998</v>
      </c>
      <c r="I13" s="14">
        <v>0.34202940305847501</v>
      </c>
      <c r="J13" s="14">
        <v>0.30887190996442099</v>
      </c>
      <c r="K13" s="14">
        <v>0.27413432308956798</v>
      </c>
      <c r="L13" s="14">
        <v>0.29648798304858298</v>
      </c>
      <c r="M13" s="14"/>
      <c r="N13" s="14">
        <v>0.28659338524073003</v>
      </c>
      <c r="O13" s="14">
        <v>0.29226789504440498</v>
      </c>
      <c r="P13" s="14">
        <v>0.30232755295552</v>
      </c>
      <c r="Q13" s="14">
        <v>0.30995585505349998</v>
      </c>
      <c r="R13" s="14"/>
      <c r="S13" s="14">
        <v>0.30749426628328902</v>
      </c>
      <c r="T13" s="14">
        <v>0.25545680363395901</v>
      </c>
      <c r="U13" s="14">
        <v>0.34933131410783702</v>
      </c>
      <c r="V13" s="14">
        <v>0.31215661577446802</v>
      </c>
      <c r="W13" s="14">
        <v>0.296376434156711</v>
      </c>
      <c r="X13" s="14">
        <v>0.32258421970449003</v>
      </c>
      <c r="Y13" s="14">
        <v>0.23695311780688699</v>
      </c>
      <c r="Z13" s="14">
        <v>0.33468534974314401</v>
      </c>
      <c r="AA13" s="14">
        <v>0.25418683648141399</v>
      </c>
      <c r="AB13" s="14">
        <v>0.34199867579846599</v>
      </c>
      <c r="AC13" s="14">
        <v>0.30522637166599298</v>
      </c>
      <c r="AD13" s="14">
        <v>0.30496020086923098</v>
      </c>
      <c r="AE13" s="14"/>
      <c r="AF13" s="14">
        <v>0.29720570680638297</v>
      </c>
      <c r="AG13" s="14">
        <v>0.31595759823345498</v>
      </c>
      <c r="AH13" s="14">
        <v>0.29601283207798501</v>
      </c>
      <c r="AI13" s="14"/>
      <c r="AJ13" s="14">
        <v>0.29593538021911397</v>
      </c>
      <c r="AK13" s="14">
        <v>0.30747350398551898</v>
      </c>
      <c r="AL13" s="14">
        <v>0.28741636727036202</v>
      </c>
      <c r="AM13" s="14"/>
      <c r="AN13" s="14">
        <v>0.30733057901760702</v>
      </c>
      <c r="AO13" s="14">
        <v>0.31571366105398302</v>
      </c>
      <c r="AP13" s="14">
        <v>0.31111598698939302</v>
      </c>
      <c r="AQ13" s="14">
        <v>0.28952145947273</v>
      </c>
      <c r="AR13" s="14">
        <v>0.37529980485959102</v>
      </c>
    </row>
    <row r="14" spans="2:44">
      <c r="B14" s="15" t="s">
        <v>342</v>
      </c>
      <c r="C14" s="14">
        <v>0.20226247393642999</v>
      </c>
      <c r="D14" s="14">
        <v>0.21487036794122799</v>
      </c>
      <c r="E14" s="14">
        <v>0.190416231592173</v>
      </c>
      <c r="F14" s="14"/>
      <c r="G14" s="14">
        <v>0.17792243346536099</v>
      </c>
      <c r="H14" s="14">
        <v>0.21335988522953001</v>
      </c>
      <c r="I14" s="14">
        <v>0.17722837654415899</v>
      </c>
      <c r="J14" s="14">
        <v>0.213941965537149</v>
      </c>
      <c r="K14" s="14">
        <v>0.136079520949097</v>
      </c>
      <c r="L14" s="14">
        <v>0.26217178109843903</v>
      </c>
      <c r="M14" s="14"/>
      <c r="N14" s="14">
        <v>0.24931703236306599</v>
      </c>
      <c r="O14" s="14">
        <v>0.21195177193293499</v>
      </c>
      <c r="P14" s="14">
        <v>0.189711733450901</v>
      </c>
      <c r="Q14" s="14">
        <v>0.14526772351737199</v>
      </c>
      <c r="R14" s="14"/>
      <c r="S14" s="14">
        <v>0.20094743902200901</v>
      </c>
      <c r="T14" s="14">
        <v>0.221734861098591</v>
      </c>
      <c r="U14" s="14">
        <v>0.15187276261451499</v>
      </c>
      <c r="V14" s="14">
        <v>0.216592615985475</v>
      </c>
      <c r="W14" s="14">
        <v>0.17624776915183499</v>
      </c>
      <c r="X14" s="14">
        <v>0.20570533352003001</v>
      </c>
      <c r="Y14" s="14">
        <v>0.20829096567550601</v>
      </c>
      <c r="Z14" s="14">
        <v>0.26167339664488598</v>
      </c>
      <c r="AA14" s="14">
        <v>0.20056157585113299</v>
      </c>
      <c r="AB14" s="14">
        <v>0.221352510055943</v>
      </c>
      <c r="AC14" s="14">
        <v>0.13293931074256499</v>
      </c>
      <c r="AD14" s="14">
        <v>0.21775995729099301</v>
      </c>
      <c r="AE14" s="14"/>
      <c r="AF14" s="14">
        <v>0.202387044832776</v>
      </c>
      <c r="AG14" s="14">
        <v>0.216637653103987</v>
      </c>
      <c r="AH14" s="14">
        <v>0.141523606296275</v>
      </c>
      <c r="AI14" s="14"/>
      <c r="AJ14" s="14">
        <v>0.23268396161163801</v>
      </c>
      <c r="AK14" s="14">
        <v>0.22191180899614399</v>
      </c>
      <c r="AL14" s="14">
        <v>0.22859610536559599</v>
      </c>
      <c r="AM14" s="14"/>
      <c r="AN14" s="14">
        <v>0.17863927112636899</v>
      </c>
      <c r="AO14" s="14">
        <v>0.18843459242916699</v>
      </c>
      <c r="AP14" s="14">
        <v>0.22945793329497</v>
      </c>
      <c r="AQ14" s="14">
        <v>0.249417842621032</v>
      </c>
      <c r="AR14" s="14">
        <v>0.181166721548112</v>
      </c>
    </row>
    <row r="15" spans="2:44">
      <c r="B15" s="15" t="s">
        <v>343</v>
      </c>
      <c r="C15" s="23">
        <v>0.113419949419917</v>
      </c>
      <c r="D15" s="23">
        <v>0.102702415882788</v>
      </c>
      <c r="E15" s="23">
        <v>0.124771677214396</v>
      </c>
      <c r="F15" s="23"/>
      <c r="G15" s="23">
        <v>7.7723642881564498E-2</v>
      </c>
      <c r="H15" s="23">
        <v>0.117198586988896</v>
      </c>
      <c r="I15" s="23">
        <v>0.11720935230637899</v>
      </c>
      <c r="J15" s="23">
        <v>9.5853433668896704E-2</v>
      </c>
      <c r="K15" s="23">
        <v>0.16983714585343801</v>
      </c>
      <c r="L15" s="23">
        <v>0.107104698429329</v>
      </c>
      <c r="M15" s="23"/>
      <c r="N15" s="23">
        <v>0.12011784297783901</v>
      </c>
      <c r="O15" s="23">
        <v>9.6251411965257203E-2</v>
      </c>
      <c r="P15" s="23">
        <v>0.13101770444708599</v>
      </c>
      <c r="Q15" s="23">
        <v>0.109545212808458</v>
      </c>
      <c r="R15" s="23"/>
      <c r="S15" s="23">
        <v>0.117016425095283</v>
      </c>
      <c r="T15" s="23">
        <v>0.11411321202845801</v>
      </c>
      <c r="U15" s="23">
        <v>6.1714788090032599E-2</v>
      </c>
      <c r="V15" s="23">
        <v>9.3896884316291701E-2</v>
      </c>
      <c r="W15" s="23">
        <v>9.7667561779721496E-2</v>
      </c>
      <c r="X15" s="23">
        <v>0.103908522457879</v>
      </c>
      <c r="Y15" s="23">
        <v>0.169807880696692</v>
      </c>
      <c r="Z15" s="23">
        <v>9.2239052310949393E-2</v>
      </c>
      <c r="AA15" s="23">
        <v>0.144512246795201</v>
      </c>
      <c r="AB15" s="23">
        <v>0.135348325128925</v>
      </c>
      <c r="AC15" s="23">
        <v>0.10415300958203701</v>
      </c>
      <c r="AD15" s="23">
        <v>7.4212891861986596E-2</v>
      </c>
      <c r="AE15" s="23"/>
      <c r="AF15" s="23">
        <v>0.119929755924608</v>
      </c>
      <c r="AG15" s="23">
        <v>0.127408097586478</v>
      </c>
      <c r="AH15" s="23">
        <v>7.8661600538822596E-2</v>
      </c>
      <c r="AI15" s="23"/>
      <c r="AJ15" s="23">
        <v>0.14839178002779499</v>
      </c>
      <c r="AK15" s="23">
        <v>0.128290040565265</v>
      </c>
      <c r="AL15" s="23">
        <v>0.11051943568453899</v>
      </c>
      <c r="AM15" s="23"/>
      <c r="AN15" s="23">
        <v>0.11658647644462</v>
      </c>
      <c r="AO15" s="23">
        <v>7.2037621502926294E-2</v>
      </c>
      <c r="AP15" s="23">
        <v>9.2302229345159303E-2</v>
      </c>
      <c r="AQ15" s="23">
        <v>0.16223261989770599</v>
      </c>
      <c r="AR15" s="23">
        <v>0.34949919534845703</v>
      </c>
    </row>
    <row r="16" spans="2:44">
      <c r="B16" s="16" t="s">
        <v>47</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378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1352</v>
      </c>
      <c r="D7" s="10">
        <v>648</v>
      </c>
      <c r="E7" s="10">
        <v>701</v>
      </c>
      <c r="F7" s="10"/>
      <c r="G7" s="10">
        <v>163</v>
      </c>
      <c r="H7" s="10">
        <v>205</v>
      </c>
      <c r="I7" s="10">
        <v>210</v>
      </c>
      <c r="J7" s="10">
        <v>233</v>
      </c>
      <c r="K7" s="10">
        <v>226</v>
      </c>
      <c r="L7" s="10">
        <v>315</v>
      </c>
      <c r="M7" s="10"/>
      <c r="N7" s="10">
        <v>351</v>
      </c>
      <c r="O7" s="10">
        <v>370</v>
      </c>
      <c r="P7" s="10">
        <v>304</v>
      </c>
      <c r="Q7" s="10">
        <v>321</v>
      </c>
      <c r="R7" s="10"/>
      <c r="S7" s="10">
        <v>179</v>
      </c>
      <c r="T7" s="10">
        <v>192</v>
      </c>
      <c r="U7" s="10">
        <v>100</v>
      </c>
      <c r="V7" s="10">
        <v>114</v>
      </c>
      <c r="W7" s="10">
        <v>98</v>
      </c>
      <c r="X7" s="10">
        <v>113</v>
      </c>
      <c r="Y7" s="10">
        <v>109</v>
      </c>
      <c r="Z7" s="10">
        <v>68</v>
      </c>
      <c r="AA7" s="10">
        <v>152</v>
      </c>
      <c r="AB7" s="10">
        <v>114</v>
      </c>
      <c r="AC7" s="10">
        <v>76</v>
      </c>
      <c r="AD7" s="10">
        <v>37</v>
      </c>
      <c r="AE7" s="10"/>
      <c r="AF7" s="10">
        <v>532</v>
      </c>
      <c r="AG7" s="10">
        <v>540</v>
      </c>
      <c r="AH7" s="10">
        <v>170</v>
      </c>
      <c r="AI7" s="10"/>
      <c r="AJ7" s="10">
        <v>282</v>
      </c>
      <c r="AK7" s="10">
        <v>501</v>
      </c>
      <c r="AL7" s="10">
        <v>92</v>
      </c>
      <c r="AM7" s="10"/>
      <c r="AN7" s="10">
        <v>352</v>
      </c>
      <c r="AO7" s="10">
        <v>333</v>
      </c>
      <c r="AP7" s="10">
        <v>306</v>
      </c>
      <c r="AQ7" s="10">
        <v>145</v>
      </c>
      <c r="AR7" s="10">
        <v>12</v>
      </c>
    </row>
    <row r="8" spans="2:44" ht="30" customHeight="1">
      <c r="B8" s="11" t="s">
        <v>96</v>
      </c>
      <c r="C8" s="11">
        <v>1354</v>
      </c>
      <c r="D8" s="11">
        <v>679</v>
      </c>
      <c r="E8" s="11">
        <v>672</v>
      </c>
      <c r="F8" s="11"/>
      <c r="G8" s="11">
        <v>181</v>
      </c>
      <c r="H8" s="11">
        <v>218</v>
      </c>
      <c r="I8" s="11">
        <v>234</v>
      </c>
      <c r="J8" s="11">
        <v>235</v>
      </c>
      <c r="K8" s="11">
        <v>190</v>
      </c>
      <c r="L8" s="11">
        <v>296</v>
      </c>
      <c r="M8" s="11"/>
      <c r="N8" s="11">
        <v>367</v>
      </c>
      <c r="O8" s="11">
        <v>354</v>
      </c>
      <c r="P8" s="11">
        <v>316</v>
      </c>
      <c r="Q8" s="11">
        <v>311</v>
      </c>
      <c r="R8" s="11"/>
      <c r="S8" s="11">
        <v>198</v>
      </c>
      <c r="T8" s="11">
        <v>184</v>
      </c>
      <c r="U8" s="11">
        <v>99</v>
      </c>
      <c r="V8" s="11">
        <v>123</v>
      </c>
      <c r="W8" s="11">
        <v>90</v>
      </c>
      <c r="X8" s="11">
        <v>113</v>
      </c>
      <c r="Y8" s="11">
        <v>104</v>
      </c>
      <c r="Z8" s="11">
        <v>64</v>
      </c>
      <c r="AA8" s="11">
        <v>146</v>
      </c>
      <c r="AB8" s="11">
        <v>116</v>
      </c>
      <c r="AC8" s="11">
        <v>74</v>
      </c>
      <c r="AD8" s="11">
        <v>44</v>
      </c>
      <c r="AE8" s="11"/>
      <c r="AF8" s="11">
        <v>515</v>
      </c>
      <c r="AG8" s="11">
        <v>544</v>
      </c>
      <c r="AH8" s="11">
        <v>177</v>
      </c>
      <c r="AI8" s="11"/>
      <c r="AJ8" s="11">
        <v>270</v>
      </c>
      <c r="AK8" s="11">
        <v>514</v>
      </c>
      <c r="AL8" s="11">
        <v>92</v>
      </c>
      <c r="AM8" s="11"/>
      <c r="AN8" s="11">
        <v>342</v>
      </c>
      <c r="AO8" s="11">
        <v>334</v>
      </c>
      <c r="AP8" s="11">
        <v>313</v>
      </c>
      <c r="AQ8" s="11">
        <v>152</v>
      </c>
      <c r="AR8" s="11">
        <v>12</v>
      </c>
    </row>
    <row r="9" spans="2:44">
      <c r="B9" s="15" t="s">
        <v>339</v>
      </c>
      <c r="C9" s="14">
        <v>6.0414575006591899E-2</v>
      </c>
      <c r="D9" s="14">
        <v>5.69800690309007E-2</v>
      </c>
      <c r="E9" s="14">
        <v>6.4160413463019497E-2</v>
      </c>
      <c r="F9" s="14"/>
      <c r="G9" s="14">
        <v>6.4302004487089504E-2</v>
      </c>
      <c r="H9" s="14">
        <v>4.3699172530242497E-2</v>
      </c>
      <c r="I9" s="14">
        <v>6.0627015437559301E-2</v>
      </c>
      <c r="J9" s="14">
        <v>6.6793981742951106E-2</v>
      </c>
      <c r="K9" s="14">
        <v>5.8072105989029302E-2</v>
      </c>
      <c r="L9" s="14">
        <v>6.6629569768589705E-2</v>
      </c>
      <c r="M9" s="14"/>
      <c r="N9" s="14">
        <v>6.5554264569204504E-2</v>
      </c>
      <c r="O9" s="14">
        <v>7.24254163461754E-2</v>
      </c>
      <c r="P9" s="14">
        <v>5.1329336243596202E-2</v>
      </c>
      <c r="Q9" s="14">
        <v>5.1170043190440301E-2</v>
      </c>
      <c r="R9" s="14"/>
      <c r="S9" s="14">
        <v>4.2602342892900803E-2</v>
      </c>
      <c r="T9" s="14">
        <v>6.8532851298734501E-2</v>
      </c>
      <c r="U9" s="14">
        <v>7.6649768571338595E-2</v>
      </c>
      <c r="V9" s="14">
        <v>5.3093201386994603E-2</v>
      </c>
      <c r="W9" s="14">
        <v>6.3479365724426806E-2</v>
      </c>
      <c r="X9" s="14">
        <v>6.6872388232867994E-2</v>
      </c>
      <c r="Y9" s="14">
        <v>6.08389200974866E-2</v>
      </c>
      <c r="Z9" s="14">
        <v>5.6208501249850301E-2</v>
      </c>
      <c r="AA9" s="14">
        <v>3.7647659444579498E-2</v>
      </c>
      <c r="AB9" s="14">
        <v>8.2419621619198705E-2</v>
      </c>
      <c r="AC9" s="14">
        <v>9.0649833845557706E-2</v>
      </c>
      <c r="AD9" s="14">
        <v>3.9072178248317803E-2</v>
      </c>
      <c r="AE9" s="14"/>
      <c r="AF9" s="14">
        <v>5.3868271695522801E-2</v>
      </c>
      <c r="AG9" s="14">
        <v>7.5943381626365894E-2</v>
      </c>
      <c r="AH9" s="14">
        <v>2.2617927155984499E-2</v>
      </c>
      <c r="AI9" s="14"/>
      <c r="AJ9" s="14">
        <v>6.7679532700624906E-2</v>
      </c>
      <c r="AK9" s="14">
        <v>5.2969890581902497E-2</v>
      </c>
      <c r="AL9" s="14">
        <v>6.1064993920939802E-2</v>
      </c>
      <c r="AM9" s="14"/>
      <c r="AN9" s="14">
        <v>5.7208904635346697E-2</v>
      </c>
      <c r="AO9" s="14">
        <v>4.48152179496853E-2</v>
      </c>
      <c r="AP9" s="14">
        <v>6.2857279448419706E-2</v>
      </c>
      <c r="AQ9" s="14">
        <v>4.8405214450737998E-2</v>
      </c>
      <c r="AR9" s="14">
        <v>0.167265559020632</v>
      </c>
    </row>
    <row r="10" spans="2:44">
      <c r="B10" s="15" t="s">
        <v>111</v>
      </c>
      <c r="C10" s="14">
        <v>8.7435937784147405E-2</v>
      </c>
      <c r="D10" s="14">
        <v>9.7392378194534002E-2</v>
      </c>
      <c r="E10" s="14">
        <v>7.7756287532347701E-2</v>
      </c>
      <c r="F10" s="14"/>
      <c r="G10" s="14">
        <v>6.9575535289769702E-2</v>
      </c>
      <c r="H10" s="14">
        <v>8.0750672242063504E-2</v>
      </c>
      <c r="I10" s="14">
        <v>5.4588075424496799E-2</v>
      </c>
      <c r="J10" s="14">
        <v>9.0977639672957106E-2</v>
      </c>
      <c r="K10" s="14">
        <v>9.9316077542480202E-2</v>
      </c>
      <c r="L10" s="14">
        <v>0.118881360021972</v>
      </c>
      <c r="M10" s="14"/>
      <c r="N10" s="14">
        <v>8.7385143311298194E-2</v>
      </c>
      <c r="O10" s="14">
        <v>9.8559776976849298E-2</v>
      </c>
      <c r="P10" s="14">
        <v>9.1417032224406003E-2</v>
      </c>
      <c r="Q10" s="14">
        <v>7.2630743596191996E-2</v>
      </c>
      <c r="R10" s="14"/>
      <c r="S10" s="14">
        <v>6.3825649564965295E-2</v>
      </c>
      <c r="T10" s="14">
        <v>0.10447984569658</v>
      </c>
      <c r="U10" s="14">
        <v>7.6277475428721403E-2</v>
      </c>
      <c r="V10" s="14">
        <v>0.11165739974567999</v>
      </c>
      <c r="W10" s="14">
        <v>9.4987767950274193E-2</v>
      </c>
      <c r="X10" s="14">
        <v>8.0110717855384997E-2</v>
      </c>
      <c r="Y10" s="14">
        <v>8.0994553983921705E-2</v>
      </c>
      <c r="Z10" s="14">
        <v>6.05660865356345E-2</v>
      </c>
      <c r="AA10" s="14">
        <v>0.118265571298258</v>
      </c>
      <c r="AB10" s="14">
        <v>9.8266855590158103E-2</v>
      </c>
      <c r="AC10" s="14">
        <v>4.8232416747300298E-2</v>
      </c>
      <c r="AD10" s="14">
        <v>7.3022036156911205E-2</v>
      </c>
      <c r="AE10" s="14"/>
      <c r="AF10" s="14">
        <v>0.11747345361989001</v>
      </c>
      <c r="AG10" s="14">
        <v>6.8016403642614201E-2</v>
      </c>
      <c r="AH10" s="14">
        <v>6.4142878574957193E-2</v>
      </c>
      <c r="AI10" s="14"/>
      <c r="AJ10" s="14">
        <v>0.12552875392994201</v>
      </c>
      <c r="AK10" s="14">
        <v>7.6813028672080494E-2</v>
      </c>
      <c r="AL10" s="14">
        <v>5.4675861881036299E-2</v>
      </c>
      <c r="AM10" s="14"/>
      <c r="AN10" s="14">
        <v>8.23789672581305E-2</v>
      </c>
      <c r="AO10" s="14">
        <v>8.74781860537234E-2</v>
      </c>
      <c r="AP10" s="14">
        <v>7.9783699424084198E-2</v>
      </c>
      <c r="AQ10" s="14">
        <v>8.3642807998561497E-2</v>
      </c>
      <c r="AR10" s="14">
        <v>8.1760587089947406E-2</v>
      </c>
    </row>
    <row r="11" spans="2:44">
      <c r="B11" s="15" t="s">
        <v>112</v>
      </c>
      <c r="C11" s="14">
        <v>0.168956845917139</v>
      </c>
      <c r="D11" s="14">
        <v>0.159352865573549</v>
      </c>
      <c r="E11" s="14">
        <v>0.17820482127266199</v>
      </c>
      <c r="F11" s="14"/>
      <c r="G11" s="14">
        <v>0.14923237768598099</v>
      </c>
      <c r="H11" s="14">
        <v>0.16041715504492501</v>
      </c>
      <c r="I11" s="14">
        <v>0.17534408774149299</v>
      </c>
      <c r="J11" s="14">
        <v>0.16052372226081599</v>
      </c>
      <c r="K11" s="14">
        <v>0.189200290155776</v>
      </c>
      <c r="L11" s="14">
        <v>0.17592491414184799</v>
      </c>
      <c r="M11" s="14"/>
      <c r="N11" s="14">
        <v>0.17828685401303401</v>
      </c>
      <c r="O11" s="14">
        <v>0.206660984501118</v>
      </c>
      <c r="P11" s="14">
        <v>0.12605678397313899</v>
      </c>
      <c r="Q11" s="14">
        <v>0.16209714543825601</v>
      </c>
      <c r="R11" s="14"/>
      <c r="S11" s="14">
        <v>0.14944618206480201</v>
      </c>
      <c r="T11" s="14">
        <v>0.18471962235207801</v>
      </c>
      <c r="U11" s="14">
        <v>0.20610981693043501</v>
      </c>
      <c r="V11" s="14">
        <v>0.164785407364655</v>
      </c>
      <c r="W11" s="14">
        <v>0.18969595645624099</v>
      </c>
      <c r="X11" s="14">
        <v>0.122132197308343</v>
      </c>
      <c r="Y11" s="14">
        <v>0.123042749720809</v>
      </c>
      <c r="Z11" s="14">
        <v>9.9102313525284993E-2</v>
      </c>
      <c r="AA11" s="14">
        <v>0.189178535009322</v>
      </c>
      <c r="AB11" s="14">
        <v>0.23226340463907</v>
      </c>
      <c r="AC11" s="14">
        <v>0.14969219414530499</v>
      </c>
      <c r="AD11" s="14">
        <v>0.20492381171861401</v>
      </c>
      <c r="AE11" s="14"/>
      <c r="AF11" s="14">
        <v>0.159313040703741</v>
      </c>
      <c r="AG11" s="14">
        <v>0.16959037782087999</v>
      </c>
      <c r="AH11" s="14">
        <v>0.196509917075261</v>
      </c>
      <c r="AI11" s="14"/>
      <c r="AJ11" s="14">
        <v>0.16618945709671501</v>
      </c>
      <c r="AK11" s="14">
        <v>0.17757680627671801</v>
      </c>
      <c r="AL11" s="14">
        <v>0.17003078592415799</v>
      </c>
      <c r="AM11" s="14"/>
      <c r="AN11" s="14">
        <v>0.197389561953321</v>
      </c>
      <c r="AO11" s="14">
        <v>0.15881352727200199</v>
      </c>
      <c r="AP11" s="14">
        <v>0.15221209256634399</v>
      </c>
      <c r="AQ11" s="14">
        <v>0.201366679757876</v>
      </c>
      <c r="AR11" s="14">
        <v>0.16751273176131001</v>
      </c>
    </row>
    <row r="12" spans="2:44">
      <c r="B12" s="15" t="s">
        <v>340</v>
      </c>
      <c r="C12" s="14">
        <v>0.276019168451134</v>
      </c>
      <c r="D12" s="14">
        <v>0.27890830634307601</v>
      </c>
      <c r="E12" s="14">
        <v>0.27257771672827202</v>
      </c>
      <c r="F12" s="14"/>
      <c r="G12" s="14">
        <v>0.26071507609206201</v>
      </c>
      <c r="H12" s="14">
        <v>0.27856175803349098</v>
      </c>
      <c r="I12" s="14">
        <v>0.25773178656600798</v>
      </c>
      <c r="J12" s="14">
        <v>0.32476272851891302</v>
      </c>
      <c r="K12" s="14">
        <v>0.24860669153922299</v>
      </c>
      <c r="L12" s="14">
        <v>0.276935695737965</v>
      </c>
      <c r="M12" s="14"/>
      <c r="N12" s="14">
        <v>0.24201940304858299</v>
      </c>
      <c r="O12" s="14">
        <v>0.26829138967510902</v>
      </c>
      <c r="P12" s="14">
        <v>0.29539553679161001</v>
      </c>
      <c r="Q12" s="14">
        <v>0.30431858998510303</v>
      </c>
      <c r="R12" s="14"/>
      <c r="S12" s="14">
        <v>0.27562557076406202</v>
      </c>
      <c r="T12" s="14">
        <v>0.25868926301273998</v>
      </c>
      <c r="U12" s="14">
        <v>0.24514450240630001</v>
      </c>
      <c r="V12" s="14">
        <v>0.298769442763195</v>
      </c>
      <c r="W12" s="14">
        <v>0.31105526230964903</v>
      </c>
      <c r="X12" s="14">
        <v>0.28966413027836302</v>
      </c>
      <c r="Y12" s="14">
        <v>0.225380506954698</v>
      </c>
      <c r="Z12" s="14">
        <v>0.30943010888324801</v>
      </c>
      <c r="AA12" s="14">
        <v>0.29320110381243902</v>
      </c>
      <c r="AB12" s="14">
        <v>0.23777612215598501</v>
      </c>
      <c r="AC12" s="14">
        <v>0.32808770142490801</v>
      </c>
      <c r="AD12" s="14">
        <v>0.27704188299938098</v>
      </c>
      <c r="AE12" s="14"/>
      <c r="AF12" s="14">
        <v>0.28222534167983299</v>
      </c>
      <c r="AG12" s="14">
        <v>0.26012668409036099</v>
      </c>
      <c r="AH12" s="14">
        <v>0.32383400209866597</v>
      </c>
      <c r="AI12" s="14"/>
      <c r="AJ12" s="14">
        <v>0.25547891469550099</v>
      </c>
      <c r="AK12" s="14">
        <v>0.26679234738368701</v>
      </c>
      <c r="AL12" s="14">
        <v>0.280529736387927</v>
      </c>
      <c r="AM12" s="14"/>
      <c r="AN12" s="14">
        <v>0.29060481282898099</v>
      </c>
      <c r="AO12" s="14">
        <v>0.239167870771201</v>
      </c>
      <c r="AP12" s="14">
        <v>0.33214228570022802</v>
      </c>
      <c r="AQ12" s="14">
        <v>0.230518495301615</v>
      </c>
      <c r="AR12" s="14">
        <v>0.15156206550251999</v>
      </c>
    </row>
    <row r="13" spans="2:44">
      <c r="B13" s="15" t="s">
        <v>341</v>
      </c>
      <c r="C13" s="14">
        <v>0.22047525767800399</v>
      </c>
      <c r="D13" s="14">
        <v>0.21729475726694</v>
      </c>
      <c r="E13" s="14">
        <v>0.22468302914866201</v>
      </c>
      <c r="F13" s="14"/>
      <c r="G13" s="14">
        <v>0.26729267058656597</v>
      </c>
      <c r="H13" s="14">
        <v>0.219560571202704</v>
      </c>
      <c r="I13" s="14">
        <v>0.24249809773209199</v>
      </c>
      <c r="J13" s="14">
        <v>0.210500236127795</v>
      </c>
      <c r="K13" s="14">
        <v>0.19451337723159101</v>
      </c>
      <c r="L13" s="14">
        <v>0.19967401935131199</v>
      </c>
      <c r="M13" s="14"/>
      <c r="N13" s="14">
        <v>0.25304733641037203</v>
      </c>
      <c r="O13" s="14">
        <v>0.17560161919198899</v>
      </c>
      <c r="P13" s="14">
        <v>0.22512447063257901</v>
      </c>
      <c r="Q13" s="14">
        <v>0.22208123416046099</v>
      </c>
      <c r="R13" s="14"/>
      <c r="S13" s="14">
        <v>0.22778893978582601</v>
      </c>
      <c r="T13" s="14">
        <v>0.209666302269396</v>
      </c>
      <c r="U13" s="14">
        <v>0.243169875175516</v>
      </c>
      <c r="V13" s="14">
        <v>0.168728148592204</v>
      </c>
      <c r="W13" s="14">
        <v>0.24381816720897201</v>
      </c>
      <c r="X13" s="14">
        <v>0.24119080054223599</v>
      </c>
      <c r="Y13" s="14">
        <v>0.24140330342784799</v>
      </c>
      <c r="Z13" s="14">
        <v>0.25089136236442899</v>
      </c>
      <c r="AA13" s="14">
        <v>0.20084269461287099</v>
      </c>
      <c r="AB13" s="14">
        <v>0.19530607696273</v>
      </c>
      <c r="AC13" s="14">
        <v>0.21043790988531599</v>
      </c>
      <c r="AD13" s="14">
        <v>0.27891725364008202</v>
      </c>
      <c r="AE13" s="14"/>
      <c r="AF13" s="14">
        <v>0.18955334415644401</v>
      </c>
      <c r="AG13" s="14">
        <v>0.226736496534471</v>
      </c>
      <c r="AH13" s="14">
        <v>0.25763038694220802</v>
      </c>
      <c r="AI13" s="14"/>
      <c r="AJ13" s="14">
        <v>0.20318280774323499</v>
      </c>
      <c r="AK13" s="14">
        <v>0.22152473531627601</v>
      </c>
      <c r="AL13" s="14">
        <v>0.20963947791932999</v>
      </c>
      <c r="AM13" s="14"/>
      <c r="AN13" s="14">
        <v>0.17538345807818501</v>
      </c>
      <c r="AO13" s="14">
        <v>0.30348558389100799</v>
      </c>
      <c r="AP13" s="14">
        <v>0.19499372625141301</v>
      </c>
      <c r="AQ13" s="14">
        <v>0.258272209876171</v>
      </c>
      <c r="AR13" s="14">
        <v>0</v>
      </c>
    </row>
    <row r="14" spans="2:44">
      <c r="B14" s="15" t="s">
        <v>342</v>
      </c>
      <c r="C14" s="14">
        <v>0.10906207913326101</v>
      </c>
      <c r="D14" s="14">
        <v>0.104753466514103</v>
      </c>
      <c r="E14" s="14">
        <v>0.11240436125816</v>
      </c>
      <c r="F14" s="14"/>
      <c r="G14" s="14">
        <v>9.7269871575756506E-2</v>
      </c>
      <c r="H14" s="14">
        <v>0.102767613864474</v>
      </c>
      <c r="I14" s="14">
        <v>0.12969036088413199</v>
      </c>
      <c r="J14" s="14">
        <v>8.4542651651620407E-2</v>
      </c>
      <c r="K14" s="14">
        <v>0.123355877493127</v>
      </c>
      <c r="L14" s="14">
        <v>0.114839740018595</v>
      </c>
      <c r="M14" s="14"/>
      <c r="N14" s="14">
        <v>9.6678440940512297E-2</v>
      </c>
      <c r="O14" s="14">
        <v>0.120050916249042</v>
      </c>
      <c r="P14" s="14">
        <v>0.101753899686103</v>
      </c>
      <c r="Q14" s="14">
        <v>0.120826050375373</v>
      </c>
      <c r="R14" s="14"/>
      <c r="S14" s="14">
        <v>0.137104236832504</v>
      </c>
      <c r="T14" s="14">
        <v>0.122327362334259</v>
      </c>
      <c r="U14" s="14">
        <v>4.8282234345618402E-2</v>
      </c>
      <c r="V14" s="14">
        <v>0.13573492465029999</v>
      </c>
      <c r="W14" s="14">
        <v>6.1965232820662998E-2</v>
      </c>
      <c r="X14" s="14">
        <v>0.119935402256988</v>
      </c>
      <c r="Y14" s="14">
        <v>0.17087069486575401</v>
      </c>
      <c r="Z14" s="14">
        <v>0.112401192070126</v>
      </c>
      <c r="AA14" s="14">
        <v>6.5942298785289497E-2</v>
      </c>
      <c r="AB14" s="14">
        <v>0.122601903640429</v>
      </c>
      <c r="AC14" s="14">
        <v>0.10041399837901401</v>
      </c>
      <c r="AD14" s="14">
        <v>3.00948920629216E-2</v>
      </c>
      <c r="AE14" s="14"/>
      <c r="AF14" s="14">
        <v>0.11057496275042999</v>
      </c>
      <c r="AG14" s="14">
        <v>0.118018931270577</v>
      </c>
      <c r="AH14" s="14">
        <v>8.18407253942251E-2</v>
      </c>
      <c r="AI14" s="14"/>
      <c r="AJ14" s="14">
        <v>0.113245635532399</v>
      </c>
      <c r="AK14" s="14">
        <v>0.117787723462375</v>
      </c>
      <c r="AL14" s="14">
        <v>0.12792355403208699</v>
      </c>
      <c r="AM14" s="14"/>
      <c r="AN14" s="14">
        <v>0.105204416107488</v>
      </c>
      <c r="AO14" s="14">
        <v>0.110912197601219</v>
      </c>
      <c r="AP14" s="14">
        <v>0.13438438243366099</v>
      </c>
      <c r="AQ14" s="14">
        <v>8.5267106686570407E-2</v>
      </c>
      <c r="AR14" s="14">
        <v>8.1046134300640393E-2</v>
      </c>
    </row>
    <row r="15" spans="2:44">
      <c r="B15" s="15" t="s">
        <v>343</v>
      </c>
      <c r="C15" s="23">
        <v>7.7636136029722802E-2</v>
      </c>
      <c r="D15" s="23">
        <v>8.5318157076897105E-2</v>
      </c>
      <c r="E15" s="23">
        <v>7.0213370596877406E-2</v>
      </c>
      <c r="F15" s="23"/>
      <c r="G15" s="23">
        <v>9.1612464282774794E-2</v>
      </c>
      <c r="H15" s="23">
        <v>0.1142430570821</v>
      </c>
      <c r="I15" s="23">
        <v>7.9520576214218999E-2</v>
      </c>
      <c r="J15" s="23">
        <v>6.1899040024947102E-2</v>
      </c>
      <c r="K15" s="23">
        <v>8.6935580048774205E-2</v>
      </c>
      <c r="L15" s="23">
        <v>4.7114700959717502E-2</v>
      </c>
      <c r="M15" s="23"/>
      <c r="N15" s="23">
        <v>7.7028557706995807E-2</v>
      </c>
      <c r="O15" s="23">
        <v>5.8409897059717698E-2</v>
      </c>
      <c r="P15" s="23">
        <v>0.108922940448567</v>
      </c>
      <c r="Q15" s="23">
        <v>6.6876193254175695E-2</v>
      </c>
      <c r="R15" s="23"/>
      <c r="S15" s="23">
        <v>0.10360707809493901</v>
      </c>
      <c r="T15" s="23">
        <v>5.1584753036212898E-2</v>
      </c>
      <c r="U15" s="23">
        <v>0.104366327142071</v>
      </c>
      <c r="V15" s="23">
        <v>6.7231475496970894E-2</v>
      </c>
      <c r="W15" s="23">
        <v>3.4998247529773499E-2</v>
      </c>
      <c r="X15" s="23">
        <v>8.00943635258166E-2</v>
      </c>
      <c r="Y15" s="23">
        <v>9.7469270949482503E-2</v>
      </c>
      <c r="Z15" s="23">
        <v>0.11140043537142701</v>
      </c>
      <c r="AA15" s="23">
        <v>9.4922137037241297E-2</v>
      </c>
      <c r="AB15" s="23">
        <v>3.1366015392429003E-2</v>
      </c>
      <c r="AC15" s="23">
        <v>7.2485945572599103E-2</v>
      </c>
      <c r="AD15" s="23">
        <v>9.6927945173772595E-2</v>
      </c>
      <c r="AE15" s="23"/>
      <c r="AF15" s="23">
        <v>8.6991585394140605E-2</v>
      </c>
      <c r="AG15" s="23">
        <v>8.1567725014730197E-2</v>
      </c>
      <c r="AH15" s="23">
        <v>5.3424162758698601E-2</v>
      </c>
      <c r="AI15" s="23"/>
      <c r="AJ15" s="23">
        <v>6.8694898301582999E-2</v>
      </c>
      <c r="AK15" s="23">
        <v>8.6535468306960101E-2</v>
      </c>
      <c r="AL15" s="23">
        <v>9.6135589934520996E-2</v>
      </c>
      <c r="AM15" s="23"/>
      <c r="AN15" s="23">
        <v>9.1829879138548801E-2</v>
      </c>
      <c r="AO15" s="23">
        <v>5.5327416461162501E-2</v>
      </c>
      <c r="AP15" s="23">
        <v>4.3626534175849697E-2</v>
      </c>
      <c r="AQ15" s="23">
        <v>9.2527485928468503E-2</v>
      </c>
      <c r="AR15" s="23">
        <v>0.35085292232495002</v>
      </c>
    </row>
    <row r="16" spans="2:44">
      <c r="B16" s="16" t="s">
        <v>47</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512</v>
      </c>
      <c r="D7" s="10">
        <v>244</v>
      </c>
      <c r="E7" s="10">
        <v>267</v>
      </c>
      <c r="F7" s="10"/>
      <c r="G7" s="10">
        <v>59</v>
      </c>
      <c r="H7" s="10">
        <v>91</v>
      </c>
      <c r="I7" s="10">
        <v>76</v>
      </c>
      <c r="J7" s="10">
        <v>92</v>
      </c>
      <c r="K7" s="10">
        <v>86</v>
      </c>
      <c r="L7" s="10">
        <v>108</v>
      </c>
      <c r="M7" s="10"/>
      <c r="N7" s="10">
        <v>127</v>
      </c>
      <c r="O7" s="10">
        <v>162</v>
      </c>
      <c r="P7" s="10">
        <v>117</v>
      </c>
      <c r="Q7" s="10">
        <v>105</v>
      </c>
      <c r="R7" s="10"/>
      <c r="S7" s="10">
        <v>72</v>
      </c>
      <c r="T7" s="10">
        <v>70</v>
      </c>
      <c r="U7" s="10">
        <v>39</v>
      </c>
      <c r="V7" s="10">
        <v>51</v>
      </c>
      <c r="W7" s="10">
        <v>35</v>
      </c>
      <c r="X7" s="10">
        <v>44</v>
      </c>
      <c r="Y7" s="10">
        <v>33</v>
      </c>
      <c r="Z7" s="10">
        <v>29</v>
      </c>
      <c r="AA7" s="10">
        <v>62</v>
      </c>
      <c r="AB7" s="10">
        <v>38</v>
      </c>
      <c r="AC7" s="10">
        <v>23</v>
      </c>
      <c r="AD7" s="10">
        <v>16</v>
      </c>
      <c r="AE7" s="10"/>
      <c r="AF7" s="10">
        <v>210</v>
      </c>
      <c r="AG7" s="10">
        <v>199</v>
      </c>
      <c r="AH7" s="10">
        <v>64</v>
      </c>
      <c r="AI7" s="10"/>
      <c r="AJ7" s="10">
        <v>107</v>
      </c>
      <c r="AK7" s="10">
        <v>192</v>
      </c>
      <c r="AL7" s="10">
        <v>35</v>
      </c>
      <c r="AM7" s="10"/>
      <c r="AN7" s="10">
        <v>122</v>
      </c>
      <c r="AO7" s="10">
        <v>123</v>
      </c>
      <c r="AP7" s="10">
        <v>120</v>
      </c>
      <c r="AQ7" s="10">
        <v>58</v>
      </c>
      <c r="AR7" s="10">
        <v>6</v>
      </c>
    </row>
    <row r="8" spans="2:44" ht="30" customHeight="1">
      <c r="B8" s="11" t="s">
        <v>96</v>
      </c>
      <c r="C8" s="11">
        <v>513</v>
      </c>
      <c r="D8" s="11">
        <v>254</v>
      </c>
      <c r="E8" s="11">
        <v>257</v>
      </c>
      <c r="F8" s="11"/>
      <c r="G8" s="11">
        <v>66</v>
      </c>
      <c r="H8" s="11">
        <v>97</v>
      </c>
      <c r="I8" s="11">
        <v>83</v>
      </c>
      <c r="J8" s="11">
        <v>92</v>
      </c>
      <c r="K8" s="11">
        <v>72</v>
      </c>
      <c r="L8" s="11">
        <v>103</v>
      </c>
      <c r="M8" s="11"/>
      <c r="N8" s="11">
        <v>133</v>
      </c>
      <c r="O8" s="11">
        <v>156</v>
      </c>
      <c r="P8" s="11">
        <v>121</v>
      </c>
      <c r="Q8" s="11">
        <v>102</v>
      </c>
      <c r="R8" s="11"/>
      <c r="S8" s="11">
        <v>78</v>
      </c>
      <c r="T8" s="11">
        <v>66</v>
      </c>
      <c r="U8" s="11">
        <v>39</v>
      </c>
      <c r="V8" s="11">
        <v>56</v>
      </c>
      <c r="W8" s="11">
        <v>33</v>
      </c>
      <c r="X8" s="11">
        <v>44</v>
      </c>
      <c r="Y8" s="11">
        <v>31</v>
      </c>
      <c r="Z8" s="11">
        <v>27</v>
      </c>
      <c r="AA8" s="11">
        <v>58</v>
      </c>
      <c r="AB8" s="11">
        <v>38</v>
      </c>
      <c r="AC8" s="11">
        <v>23</v>
      </c>
      <c r="AD8" s="11">
        <v>19</v>
      </c>
      <c r="AE8" s="11"/>
      <c r="AF8" s="11">
        <v>204</v>
      </c>
      <c r="AG8" s="11">
        <v>199</v>
      </c>
      <c r="AH8" s="11">
        <v>66</v>
      </c>
      <c r="AI8" s="11"/>
      <c r="AJ8" s="11">
        <v>101</v>
      </c>
      <c r="AK8" s="11">
        <v>199</v>
      </c>
      <c r="AL8" s="11">
        <v>35</v>
      </c>
      <c r="AM8" s="11"/>
      <c r="AN8" s="11">
        <v>119</v>
      </c>
      <c r="AO8" s="11">
        <v>123</v>
      </c>
      <c r="AP8" s="11">
        <v>122</v>
      </c>
      <c r="AQ8" s="11">
        <v>60</v>
      </c>
      <c r="AR8" s="11">
        <v>7</v>
      </c>
    </row>
    <row r="9" spans="2:44" ht="130.5">
      <c r="B9" s="15" t="s">
        <v>379</v>
      </c>
      <c r="C9" s="14">
        <v>0.34757911618701498</v>
      </c>
      <c r="D9" s="14">
        <v>0.35135879006192</v>
      </c>
      <c r="E9" s="14">
        <v>0.34085703776551901</v>
      </c>
      <c r="F9" s="14"/>
      <c r="G9" s="14">
        <v>0.46967954021139102</v>
      </c>
      <c r="H9" s="14">
        <v>0.43822380259817501</v>
      </c>
      <c r="I9" s="14">
        <v>0.38465903075736102</v>
      </c>
      <c r="J9" s="14">
        <v>0.35515857452006999</v>
      </c>
      <c r="K9" s="14">
        <v>0.26577084907487802</v>
      </c>
      <c r="L9" s="14">
        <v>0.20504027458716301</v>
      </c>
      <c r="M9" s="14"/>
      <c r="N9" s="14">
        <v>0.22566722912385001</v>
      </c>
      <c r="O9" s="14">
        <v>0.35557876595881599</v>
      </c>
      <c r="P9" s="14">
        <v>0.451484860236883</v>
      </c>
      <c r="Q9" s="14">
        <v>0.36366663770275198</v>
      </c>
      <c r="R9" s="14"/>
      <c r="S9" s="14">
        <v>0.43643121296981102</v>
      </c>
      <c r="T9" s="14">
        <v>0.29875994096480302</v>
      </c>
      <c r="U9" s="14">
        <v>0.23393342178601401</v>
      </c>
      <c r="V9" s="14">
        <v>0.29575371502727799</v>
      </c>
      <c r="W9" s="14">
        <v>0.43331931349827901</v>
      </c>
      <c r="X9" s="14">
        <v>0.30326527067379999</v>
      </c>
      <c r="Y9" s="14">
        <v>0.36771780688824501</v>
      </c>
      <c r="Z9" s="14">
        <v>0.33539348748044401</v>
      </c>
      <c r="AA9" s="14">
        <v>0.36805664143504901</v>
      </c>
      <c r="AB9" s="14">
        <v>0.37075442551917898</v>
      </c>
      <c r="AC9" s="14">
        <v>0.26328193990735999</v>
      </c>
      <c r="AD9" s="14">
        <v>0.472505094116831</v>
      </c>
      <c r="AE9" s="14"/>
      <c r="AF9" s="14">
        <v>0.333816008096813</v>
      </c>
      <c r="AG9" s="14">
        <v>0.31980618758430002</v>
      </c>
      <c r="AH9" s="14">
        <v>0.37817098311799802</v>
      </c>
      <c r="AI9" s="14"/>
      <c r="AJ9" s="14">
        <v>0.23431989374852899</v>
      </c>
      <c r="AK9" s="14">
        <v>0.33906916208944099</v>
      </c>
      <c r="AL9" s="14">
        <v>0.36652140058904797</v>
      </c>
      <c r="AM9" s="14"/>
      <c r="AN9" s="14">
        <v>0.39286129371067102</v>
      </c>
      <c r="AO9" s="14">
        <v>0.41804782075480301</v>
      </c>
      <c r="AP9" s="14">
        <v>0.27411658845591702</v>
      </c>
      <c r="AQ9" s="14">
        <v>0.311528309447411</v>
      </c>
      <c r="AR9" s="14">
        <v>0</v>
      </c>
    </row>
    <row r="10" spans="2:44" ht="43.5">
      <c r="B10" s="15" t="s">
        <v>380</v>
      </c>
      <c r="C10" s="14">
        <v>0.51836386846049498</v>
      </c>
      <c r="D10" s="14">
        <v>0.56260047496995003</v>
      </c>
      <c r="E10" s="14">
        <v>0.47708870677453302</v>
      </c>
      <c r="F10" s="14"/>
      <c r="G10" s="14">
        <v>0.38661461682772402</v>
      </c>
      <c r="H10" s="14">
        <v>0.488272498089382</v>
      </c>
      <c r="I10" s="14">
        <v>0.46572149594889101</v>
      </c>
      <c r="J10" s="14">
        <v>0.50419089895990898</v>
      </c>
      <c r="K10" s="14">
        <v>0.56985561848463895</v>
      </c>
      <c r="L10" s="14">
        <v>0.64976560387425997</v>
      </c>
      <c r="M10" s="14"/>
      <c r="N10" s="14">
        <v>0.65545454002876602</v>
      </c>
      <c r="O10" s="14">
        <v>0.49116194898388199</v>
      </c>
      <c r="P10" s="14">
        <v>0.44652763826608</v>
      </c>
      <c r="Q10" s="14">
        <v>0.47234704265886801</v>
      </c>
      <c r="R10" s="14"/>
      <c r="S10" s="14">
        <v>0.44260728415376499</v>
      </c>
      <c r="T10" s="14">
        <v>0.66253381731426197</v>
      </c>
      <c r="U10" s="14">
        <v>0.530922137919427</v>
      </c>
      <c r="V10" s="14">
        <v>0.565854070010952</v>
      </c>
      <c r="W10" s="14">
        <v>0.459473114242129</v>
      </c>
      <c r="X10" s="14">
        <v>0.55285963463812204</v>
      </c>
      <c r="Y10" s="14">
        <v>0.51406111536836896</v>
      </c>
      <c r="Z10" s="14">
        <v>0.52024415332749296</v>
      </c>
      <c r="AA10" s="14">
        <v>0.46442165624654602</v>
      </c>
      <c r="AB10" s="14">
        <v>0.57847694045650899</v>
      </c>
      <c r="AC10" s="14">
        <v>0.32524902343387802</v>
      </c>
      <c r="AD10" s="14">
        <v>0.46794920113989602</v>
      </c>
      <c r="AE10" s="14"/>
      <c r="AF10" s="14">
        <v>0.52675278008156601</v>
      </c>
      <c r="AG10" s="14">
        <v>0.55369385431201101</v>
      </c>
      <c r="AH10" s="14">
        <v>0.493469931984368</v>
      </c>
      <c r="AI10" s="14"/>
      <c r="AJ10" s="14">
        <v>0.67065928651693996</v>
      </c>
      <c r="AK10" s="14">
        <v>0.51188322075500603</v>
      </c>
      <c r="AL10" s="14">
        <v>0.574588851417971</v>
      </c>
      <c r="AM10" s="14"/>
      <c r="AN10" s="14">
        <v>0.42945801467623501</v>
      </c>
      <c r="AO10" s="14">
        <v>0.452471952652095</v>
      </c>
      <c r="AP10" s="14">
        <v>0.600353240890936</v>
      </c>
      <c r="AQ10" s="14">
        <v>0.59159672217597103</v>
      </c>
      <c r="AR10" s="14">
        <v>1</v>
      </c>
    </row>
    <row r="11" spans="2:44">
      <c r="B11" s="15" t="s">
        <v>203</v>
      </c>
      <c r="C11" s="23">
        <v>0.13405701535249001</v>
      </c>
      <c r="D11" s="23">
        <v>8.6040734968130403E-2</v>
      </c>
      <c r="E11" s="23">
        <v>0.18205425545994799</v>
      </c>
      <c r="F11" s="23"/>
      <c r="G11" s="23">
        <v>0.14370584296088501</v>
      </c>
      <c r="H11" s="23">
        <v>7.3503699312443702E-2</v>
      </c>
      <c r="I11" s="23">
        <v>0.149619473293748</v>
      </c>
      <c r="J11" s="23">
        <v>0.140650526520022</v>
      </c>
      <c r="K11" s="23">
        <v>0.164373532440483</v>
      </c>
      <c r="L11" s="23">
        <v>0.145194121538577</v>
      </c>
      <c r="M11" s="23"/>
      <c r="N11" s="23">
        <v>0.118878230847384</v>
      </c>
      <c r="O11" s="23">
        <v>0.15325928505730199</v>
      </c>
      <c r="P11" s="23">
        <v>0.101987501497037</v>
      </c>
      <c r="Q11" s="23">
        <v>0.16398631963838101</v>
      </c>
      <c r="R11" s="23"/>
      <c r="S11" s="23">
        <v>0.120961502876425</v>
      </c>
      <c r="T11" s="23">
        <v>3.87062417209353E-2</v>
      </c>
      <c r="U11" s="23">
        <v>0.235144440294559</v>
      </c>
      <c r="V11" s="23">
        <v>0.13839221496177001</v>
      </c>
      <c r="W11" s="23">
        <v>0.107207572259592</v>
      </c>
      <c r="X11" s="23">
        <v>0.14387509468807799</v>
      </c>
      <c r="Y11" s="23">
        <v>0.118221077743385</v>
      </c>
      <c r="Z11" s="23">
        <v>0.144362359192063</v>
      </c>
      <c r="AA11" s="23">
        <v>0.16752170231840499</v>
      </c>
      <c r="AB11" s="23">
        <v>5.0768634024312399E-2</v>
      </c>
      <c r="AC11" s="23">
        <v>0.411469036658762</v>
      </c>
      <c r="AD11" s="23">
        <v>5.9545704743272802E-2</v>
      </c>
      <c r="AE11" s="23"/>
      <c r="AF11" s="23">
        <v>0.13943121182162099</v>
      </c>
      <c r="AG11" s="23">
        <v>0.126499958103689</v>
      </c>
      <c r="AH11" s="23">
        <v>0.12835908489763501</v>
      </c>
      <c r="AI11" s="23"/>
      <c r="AJ11" s="23">
        <v>9.5020819734530401E-2</v>
      </c>
      <c r="AK11" s="23">
        <v>0.14904761715555301</v>
      </c>
      <c r="AL11" s="23">
        <v>5.8889747992981301E-2</v>
      </c>
      <c r="AM11" s="23"/>
      <c r="AN11" s="23">
        <v>0.17768069161309399</v>
      </c>
      <c r="AO11" s="23">
        <v>0.12948022659310199</v>
      </c>
      <c r="AP11" s="23">
        <v>0.12553017065314701</v>
      </c>
      <c r="AQ11" s="23">
        <v>9.6874968376618006E-2</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526</v>
      </c>
      <c r="D7" s="10">
        <v>245</v>
      </c>
      <c r="E7" s="10">
        <v>279</v>
      </c>
      <c r="F7" s="10"/>
      <c r="G7" s="10">
        <v>70</v>
      </c>
      <c r="H7" s="10">
        <v>87</v>
      </c>
      <c r="I7" s="10">
        <v>87</v>
      </c>
      <c r="J7" s="10">
        <v>86</v>
      </c>
      <c r="K7" s="10">
        <v>86</v>
      </c>
      <c r="L7" s="10">
        <v>110</v>
      </c>
      <c r="M7" s="10"/>
      <c r="N7" s="10">
        <v>146</v>
      </c>
      <c r="O7" s="10">
        <v>147</v>
      </c>
      <c r="P7" s="10">
        <v>116</v>
      </c>
      <c r="Q7" s="10">
        <v>114</v>
      </c>
      <c r="R7" s="10"/>
      <c r="S7" s="10">
        <v>67</v>
      </c>
      <c r="T7" s="10">
        <v>64</v>
      </c>
      <c r="U7" s="10">
        <v>36</v>
      </c>
      <c r="V7" s="10">
        <v>40</v>
      </c>
      <c r="W7" s="10">
        <v>40</v>
      </c>
      <c r="X7" s="10">
        <v>53</v>
      </c>
      <c r="Y7" s="10">
        <v>49</v>
      </c>
      <c r="Z7" s="10">
        <v>25</v>
      </c>
      <c r="AA7" s="10">
        <v>55</v>
      </c>
      <c r="AB7" s="10">
        <v>46</v>
      </c>
      <c r="AC7" s="10">
        <v>39</v>
      </c>
      <c r="AD7" s="10">
        <v>12</v>
      </c>
      <c r="AE7" s="10"/>
      <c r="AF7" s="10">
        <v>201</v>
      </c>
      <c r="AG7" s="10">
        <v>222</v>
      </c>
      <c r="AH7" s="10">
        <v>59</v>
      </c>
      <c r="AI7" s="10"/>
      <c r="AJ7" s="10">
        <v>115</v>
      </c>
      <c r="AK7" s="10">
        <v>197</v>
      </c>
      <c r="AL7" s="10">
        <v>33</v>
      </c>
      <c r="AM7" s="10"/>
      <c r="AN7" s="10">
        <v>139</v>
      </c>
      <c r="AO7" s="10">
        <v>139</v>
      </c>
      <c r="AP7" s="10">
        <v>115</v>
      </c>
      <c r="AQ7" s="10">
        <v>56</v>
      </c>
      <c r="AR7" s="10">
        <v>5</v>
      </c>
    </row>
    <row r="8" spans="2:44" ht="30" customHeight="1">
      <c r="B8" s="11" t="s">
        <v>96</v>
      </c>
      <c r="C8" s="11">
        <v>527</v>
      </c>
      <c r="D8" s="11">
        <v>259</v>
      </c>
      <c r="E8" s="11">
        <v>266</v>
      </c>
      <c r="F8" s="11"/>
      <c r="G8" s="11">
        <v>78</v>
      </c>
      <c r="H8" s="11">
        <v>92</v>
      </c>
      <c r="I8" s="11">
        <v>98</v>
      </c>
      <c r="J8" s="11">
        <v>86</v>
      </c>
      <c r="K8" s="11">
        <v>71</v>
      </c>
      <c r="L8" s="11">
        <v>103</v>
      </c>
      <c r="M8" s="11"/>
      <c r="N8" s="11">
        <v>154</v>
      </c>
      <c r="O8" s="11">
        <v>139</v>
      </c>
      <c r="P8" s="11">
        <v>121</v>
      </c>
      <c r="Q8" s="11">
        <v>110</v>
      </c>
      <c r="R8" s="11"/>
      <c r="S8" s="11">
        <v>76</v>
      </c>
      <c r="T8" s="11">
        <v>62</v>
      </c>
      <c r="U8" s="11">
        <v>34</v>
      </c>
      <c r="V8" s="11">
        <v>44</v>
      </c>
      <c r="W8" s="11">
        <v>37</v>
      </c>
      <c r="X8" s="11">
        <v>52</v>
      </c>
      <c r="Y8" s="11">
        <v>47</v>
      </c>
      <c r="Z8" s="11">
        <v>24</v>
      </c>
      <c r="AA8" s="11">
        <v>54</v>
      </c>
      <c r="AB8" s="11">
        <v>46</v>
      </c>
      <c r="AC8" s="11">
        <v>37</v>
      </c>
      <c r="AD8" s="11">
        <v>15</v>
      </c>
      <c r="AE8" s="11"/>
      <c r="AF8" s="11">
        <v>194</v>
      </c>
      <c r="AG8" s="11">
        <v>224</v>
      </c>
      <c r="AH8" s="11">
        <v>61</v>
      </c>
      <c r="AI8" s="11"/>
      <c r="AJ8" s="11">
        <v>110</v>
      </c>
      <c r="AK8" s="11">
        <v>203</v>
      </c>
      <c r="AL8" s="11">
        <v>33</v>
      </c>
      <c r="AM8" s="11"/>
      <c r="AN8" s="11">
        <v>136</v>
      </c>
      <c r="AO8" s="11">
        <v>137</v>
      </c>
      <c r="AP8" s="11">
        <v>119</v>
      </c>
      <c r="AQ8" s="11">
        <v>59</v>
      </c>
      <c r="AR8" s="11">
        <v>5</v>
      </c>
    </row>
    <row r="9" spans="2:44" ht="130.5">
      <c r="B9" s="15" t="s">
        <v>379</v>
      </c>
      <c r="C9" s="14">
        <v>0.35939378933232802</v>
      </c>
      <c r="D9" s="14">
        <v>0.37198999984578401</v>
      </c>
      <c r="E9" s="14">
        <v>0.34186734792741302</v>
      </c>
      <c r="F9" s="14"/>
      <c r="G9" s="14">
        <v>0.34756838868350598</v>
      </c>
      <c r="H9" s="14">
        <v>0.46062300136985801</v>
      </c>
      <c r="I9" s="14">
        <v>0.42234920070412502</v>
      </c>
      <c r="J9" s="14">
        <v>0.34499880325541799</v>
      </c>
      <c r="K9" s="14">
        <v>0.23267113606857001</v>
      </c>
      <c r="L9" s="14">
        <v>0.31843286217415101</v>
      </c>
      <c r="M9" s="14"/>
      <c r="N9" s="14">
        <v>0.37988274037834302</v>
      </c>
      <c r="O9" s="14">
        <v>0.36075482463563502</v>
      </c>
      <c r="P9" s="14">
        <v>0.37031490923767302</v>
      </c>
      <c r="Q9" s="14">
        <v>0.32857245633871202</v>
      </c>
      <c r="R9" s="14"/>
      <c r="S9" s="14">
        <v>0.40702223602642101</v>
      </c>
      <c r="T9" s="14">
        <v>0.32151771293459602</v>
      </c>
      <c r="U9" s="14">
        <v>0.36423920436867702</v>
      </c>
      <c r="V9" s="14">
        <v>0.33027028558491001</v>
      </c>
      <c r="W9" s="14">
        <v>0.30485660471797699</v>
      </c>
      <c r="X9" s="14">
        <v>0.30325520435539</v>
      </c>
      <c r="Y9" s="14">
        <v>0.34803581395347899</v>
      </c>
      <c r="Z9" s="14">
        <v>0.38730362013998998</v>
      </c>
      <c r="AA9" s="14">
        <v>0.47984039262410699</v>
      </c>
      <c r="AB9" s="14">
        <v>0.36474679068410998</v>
      </c>
      <c r="AC9" s="14">
        <v>0.229839360012946</v>
      </c>
      <c r="AD9" s="14">
        <v>0.54043576162595897</v>
      </c>
      <c r="AE9" s="14"/>
      <c r="AF9" s="14">
        <v>0.33278823723707901</v>
      </c>
      <c r="AG9" s="14">
        <v>0.405825264357561</v>
      </c>
      <c r="AH9" s="14">
        <v>0.32590224152167802</v>
      </c>
      <c r="AI9" s="14"/>
      <c r="AJ9" s="14">
        <v>0.34526672898133498</v>
      </c>
      <c r="AK9" s="14">
        <v>0.39040603199089002</v>
      </c>
      <c r="AL9" s="14">
        <v>0.40788377148976501</v>
      </c>
      <c r="AM9" s="14"/>
      <c r="AN9" s="14">
        <v>0.38910674999161399</v>
      </c>
      <c r="AO9" s="14">
        <v>0.38178711046260699</v>
      </c>
      <c r="AP9" s="14">
        <v>0.34230417122478601</v>
      </c>
      <c r="AQ9" s="14">
        <v>0.23936659991138901</v>
      </c>
      <c r="AR9" s="14">
        <v>0.39036791950321698</v>
      </c>
    </row>
    <row r="10" spans="2:44" ht="43.5">
      <c r="B10" s="15" t="s">
        <v>381</v>
      </c>
      <c r="C10" s="14">
        <v>0.53479576050996902</v>
      </c>
      <c r="D10" s="14">
        <v>0.55476972803012803</v>
      </c>
      <c r="E10" s="14">
        <v>0.51978043479423897</v>
      </c>
      <c r="F10" s="14"/>
      <c r="G10" s="14">
        <v>0.52193375835375799</v>
      </c>
      <c r="H10" s="14">
        <v>0.41604756778545998</v>
      </c>
      <c r="I10" s="14">
        <v>0.48218522566157301</v>
      </c>
      <c r="J10" s="14">
        <v>0.586719456219013</v>
      </c>
      <c r="K10" s="14">
        <v>0.60310250151868405</v>
      </c>
      <c r="L10" s="14">
        <v>0.60936887271029405</v>
      </c>
      <c r="M10" s="14"/>
      <c r="N10" s="14">
        <v>0.531889566166318</v>
      </c>
      <c r="O10" s="14">
        <v>0.55014333810354099</v>
      </c>
      <c r="P10" s="14">
        <v>0.53771114028318701</v>
      </c>
      <c r="Q10" s="14">
        <v>0.51103642431520302</v>
      </c>
      <c r="R10" s="14"/>
      <c r="S10" s="14">
        <v>0.49811265929578802</v>
      </c>
      <c r="T10" s="14">
        <v>0.57626097404160204</v>
      </c>
      <c r="U10" s="14">
        <v>0.51500817582009895</v>
      </c>
      <c r="V10" s="14">
        <v>0.51509129746821003</v>
      </c>
      <c r="W10" s="14">
        <v>0.650816989134263</v>
      </c>
      <c r="X10" s="14">
        <v>0.55020354419940898</v>
      </c>
      <c r="Y10" s="14">
        <v>0.59219189892002699</v>
      </c>
      <c r="Z10" s="14">
        <v>0.53359632661327805</v>
      </c>
      <c r="AA10" s="14">
        <v>0.39161249332746401</v>
      </c>
      <c r="AB10" s="14">
        <v>0.54554234368740795</v>
      </c>
      <c r="AC10" s="14">
        <v>0.62273309974992097</v>
      </c>
      <c r="AD10" s="14">
        <v>0.39679989425879297</v>
      </c>
      <c r="AE10" s="14"/>
      <c r="AF10" s="14">
        <v>0.57620387922081495</v>
      </c>
      <c r="AG10" s="14">
        <v>0.50644235556306905</v>
      </c>
      <c r="AH10" s="14">
        <v>0.51206569209309005</v>
      </c>
      <c r="AI10" s="14"/>
      <c r="AJ10" s="14">
        <v>0.58089789584064699</v>
      </c>
      <c r="AK10" s="14">
        <v>0.54355517309727297</v>
      </c>
      <c r="AL10" s="14">
        <v>0.59211622851023504</v>
      </c>
      <c r="AM10" s="14"/>
      <c r="AN10" s="14">
        <v>0.51112034848079602</v>
      </c>
      <c r="AO10" s="14">
        <v>0.493260494998638</v>
      </c>
      <c r="AP10" s="14">
        <v>0.56632007246100302</v>
      </c>
      <c r="AQ10" s="14">
        <v>0.63450068535607795</v>
      </c>
      <c r="AR10" s="14">
        <v>0.60963208049678297</v>
      </c>
    </row>
    <row r="11" spans="2:44">
      <c r="B11" s="15" t="s">
        <v>203</v>
      </c>
      <c r="C11" s="23">
        <v>0.105810450157703</v>
      </c>
      <c r="D11" s="23">
        <v>7.3240272124087499E-2</v>
      </c>
      <c r="E11" s="23">
        <v>0.13835221727834801</v>
      </c>
      <c r="F11" s="23"/>
      <c r="G11" s="23">
        <v>0.130497852962736</v>
      </c>
      <c r="H11" s="23">
        <v>0.12332943084468199</v>
      </c>
      <c r="I11" s="23">
        <v>9.5465573634301498E-2</v>
      </c>
      <c r="J11" s="23">
        <v>6.8281740525568999E-2</v>
      </c>
      <c r="K11" s="23">
        <v>0.16422636241274599</v>
      </c>
      <c r="L11" s="23">
        <v>7.2198265115554605E-2</v>
      </c>
      <c r="M11" s="23"/>
      <c r="N11" s="23">
        <v>8.8227693455339207E-2</v>
      </c>
      <c r="O11" s="23">
        <v>8.9101837260824004E-2</v>
      </c>
      <c r="P11" s="23">
        <v>9.1973950479140601E-2</v>
      </c>
      <c r="Q11" s="23">
        <v>0.16039111934608499</v>
      </c>
      <c r="R11" s="23"/>
      <c r="S11" s="23">
        <v>9.4865104677790899E-2</v>
      </c>
      <c r="T11" s="23">
        <v>0.102221313023803</v>
      </c>
      <c r="U11" s="23">
        <v>0.120752619811224</v>
      </c>
      <c r="V11" s="23">
        <v>0.15463841694687999</v>
      </c>
      <c r="W11" s="23">
        <v>4.4326406147760102E-2</v>
      </c>
      <c r="X11" s="23">
        <v>0.146541251445201</v>
      </c>
      <c r="Y11" s="23">
        <v>5.9772287126493399E-2</v>
      </c>
      <c r="Z11" s="23">
        <v>7.9100053246731805E-2</v>
      </c>
      <c r="AA11" s="23">
        <v>0.128547114048429</v>
      </c>
      <c r="AB11" s="23">
        <v>8.97108656284821E-2</v>
      </c>
      <c r="AC11" s="23">
        <v>0.147427540237132</v>
      </c>
      <c r="AD11" s="23">
        <v>6.2764344115248394E-2</v>
      </c>
      <c r="AE11" s="23"/>
      <c r="AF11" s="23">
        <v>9.1007883542105497E-2</v>
      </c>
      <c r="AG11" s="23">
        <v>8.77323800793708E-2</v>
      </c>
      <c r="AH11" s="23">
        <v>0.16203206638523199</v>
      </c>
      <c r="AI11" s="23"/>
      <c r="AJ11" s="23">
        <v>7.3835375178018095E-2</v>
      </c>
      <c r="AK11" s="23">
        <v>6.6038794911836604E-2</v>
      </c>
      <c r="AL11" s="23">
        <v>0</v>
      </c>
      <c r="AM11" s="23"/>
      <c r="AN11" s="23">
        <v>9.9772901527590205E-2</v>
      </c>
      <c r="AO11" s="23">
        <v>0.12495239453875499</v>
      </c>
      <c r="AP11" s="23">
        <v>9.1375756314211506E-2</v>
      </c>
      <c r="AQ11" s="23">
        <v>0.12613271473253301</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531</v>
      </c>
      <c r="D7" s="10">
        <v>257</v>
      </c>
      <c r="E7" s="10">
        <v>273</v>
      </c>
      <c r="F7" s="10"/>
      <c r="G7" s="10">
        <v>66</v>
      </c>
      <c r="H7" s="10">
        <v>67</v>
      </c>
      <c r="I7" s="10">
        <v>91</v>
      </c>
      <c r="J7" s="10">
        <v>84</v>
      </c>
      <c r="K7" s="10">
        <v>95</v>
      </c>
      <c r="L7" s="10">
        <v>128</v>
      </c>
      <c r="M7" s="10"/>
      <c r="N7" s="10">
        <v>123</v>
      </c>
      <c r="O7" s="10">
        <v>148</v>
      </c>
      <c r="P7" s="10">
        <v>117</v>
      </c>
      <c r="Q7" s="10">
        <v>140</v>
      </c>
      <c r="R7" s="10"/>
      <c r="S7" s="10">
        <v>65</v>
      </c>
      <c r="T7" s="10">
        <v>81</v>
      </c>
      <c r="U7" s="10">
        <v>36</v>
      </c>
      <c r="V7" s="10">
        <v>33</v>
      </c>
      <c r="W7" s="10">
        <v>34</v>
      </c>
      <c r="X7" s="10">
        <v>49</v>
      </c>
      <c r="Y7" s="10">
        <v>49</v>
      </c>
      <c r="Z7" s="10">
        <v>28</v>
      </c>
      <c r="AA7" s="10">
        <v>59</v>
      </c>
      <c r="AB7" s="10">
        <v>46</v>
      </c>
      <c r="AC7" s="10">
        <v>32</v>
      </c>
      <c r="AD7" s="10">
        <v>19</v>
      </c>
      <c r="AE7" s="10"/>
      <c r="AF7" s="10">
        <v>209</v>
      </c>
      <c r="AG7" s="10">
        <v>212</v>
      </c>
      <c r="AH7" s="10">
        <v>67</v>
      </c>
      <c r="AI7" s="10"/>
      <c r="AJ7" s="10">
        <v>104</v>
      </c>
      <c r="AK7" s="10">
        <v>191</v>
      </c>
      <c r="AL7" s="10">
        <v>32</v>
      </c>
      <c r="AM7" s="10"/>
      <c r="AN7" s="10">
        <v>144</v>
      </c>
      <c r="AO7" s="10">
        <v>130</v>
      </c>
      <c r="AP7" s="10">
        <v>126</v>
      </c>
      <c r="AQ7" s="10">
        <v>47</v>
      </c>
      <c r="AR7" s="10">
        <v>5</v>
      </c>
    </row>
    <row r="8" spans="2:44" ht="30" customHeight="1">
      <c r="B8" s="11" t="s">
        <v>96</v>
      </c>
      <c r="C8" s="11">
        <v>529</v>
      </c>
      <c r="D8" s="11">
        <v>267</v>
      </c>
      <c r="E8" s="11">
        <v>260</v>
      </c>
      <c r="F8" s="11"/>
      <c r="G8" s="11">
        <v>74</v>
      </c>
      <c r="H8" s="11">
        <v>71</v>
      </c>
      <c r="I8" s="11">
        <v>100</v>
      </c>
      <c r="J8" s="11">
        <v>84</v>
      </c>
      <c r="K8" s="11">
        <v>80</v>
      </c>
      <c r="L8" s="11">
        <v>120</v>
      </c>
      <c r="M8" s="11"/>
      <c r="N8" s="11">
        <v>126</v>
      </c>
      <c r="O8" s="11">
        <v>141</v>
      </c>
      <c r="P8" s="11">
        <v>122</v>
      </c>
      <c r="Q8" s="11">
        <v>136</v>
      </c>
      <c r="R8" s="11"/>
      <c r="S8" s="11">
        <v>72</v>
      </c>
      <c r="T8" s="11">
        <v>77</v>
      </c>
      <c r="U8" s="11">
        <v>36</v>
      </c>
      <c r="V8" s="11">
        <v>34</v>
      </c>
      <c r="W8" s="11">
        <v>33</v>
      </c>
      <c r="X8" s="11">
        <v>49</v>
      </c>
      <c r="Y8" s="11">
        <v>48</v>
      </c>
      <c r="Z8" s="11">
        <v>27</v>
      </c>
      <c r="AA8" s="11">
        <v>58</v>
      </c>
      <c r="AB8" s="11">
        <v>45</v>
      </c>
      <c r="AC8" s="11">
        <v>30</v>
      </c>
      <c r="AD8" s="11">
        <v>22</v>
      </c>
      <c r="AE8" s="11"/>
      <c r="AF8" s="11">
        <v>201</v>
      </c>
      <c r="AG8" s="11">
        <v>213</v>
      </c>
      <c r="AH8" s="11">
        <v>69</v>
      </c>
      <c r="AI8" s="11"/>
      <c r="AJ8" s="11">
        <v>100</v>
      </c>
      <c r="AK8" s="11">
        <v>194</v>
      </c>
      <c r="AL8" s="11">
        <v>31</v>
      </c>
      <c r="AM8" s="11"/>
      <c r="AN8" s="11">
        <v>140</v>
      </c>
      <c r="AO8" s="11">
        <v>132</v>
      </c>
      <c r="AP8" s="11">
        <v>127</v>
      </c>
      <c r="AQ8" s="11">
        <v>49</v>
      </c>
      <c r="AR8" s="11">
        <v>4</v>
      </c>
    </row>
    <row r="9" spans="2:44" ht="130.5">
      <c r="B9" s="15" t="s">
        <v>379</v>
      </c>
      <c r="C9" s="14">
        <v>0.33601355885546502</v>
      </c>
      <c r="D9" s="14">
        <v>0.354338091743579</v>
      </c>
      <c r="E9" s="14">
        <v>0.31460964193749902</v>
      </c>
      <c r="F9" s="14"/>
      <c r="G9" s="14">
        <v>0.40406974573707</v>
      </c>
      <c r="H9" s="14">
        <v>0.49740272306292899</v>
      </c>
      <c r="I9" s="14">
        <v>0.35982438026449098</v>
      </c>
      <c r="J9" s="14">
        <v>0.36555230105070702</v>
      </c>
      <c r="K9" s="14">
        <v>0.34135886685389899</v>
      </c>
      <c r="L9" s="14">
        <v>0.153408037822686</v>
      </c>
      <c r="M9" s="14"/>
      <c r="N9" s="14">
        <v>0.31385410049859302</v>
      </c>
      <c r="O9" s="14">
        <v>0.28944527139487802</v>
      </c>
      <c r="P9" s="14">
        <v>0.41423045289716098</v>
      </c>
      <c r="Q9" s="14">
        <v>0.341803243121172</v>
      </c>
      <c r="R9" s="14"/>
      <c r="S9" s="14">
        <v>0.43496301796041198</v>
      </c>
      <c r="T9" s="14">
        <v>0.300564633960478</v>
      </c>
      <c r="U9" s="14">
        <v>0.36122091062680001</v>
      </c>
      <c r="V9" s="14">
        <v>0.24250972992440301</v>
      </c>
      <c r="W9" s="14">
        <v>0.42753949353670501</v>
      </c>
      <c r="X9" s="14">
        <v>0.32619200659784398</v>
      </c>
      <c r="Y9" s="14">
        <v>0.38922738288147901</v>
      </c>
      <c r="Z9" s="14">
        <v>0.34943802347946301</v>
      </c>
      <c r="AA9" s="14">
        <v>0.39836392066987802</v>
      </c>
      <c r="AB9" s="14">
        <v>0.19675727484966299</v>
      </c>
      <c r="AC9" s="14">
        <v>0.23433380141943</v>
      </c>
      <c r="AD9" s="14">
        <v>0.25336171713095001</v>
      </c>
      <c r="AE9" s="14"/>
      <c r="AF9" s="14">
        <v>0.33393617036307699</v>
      </c>
      <c r="AG9" s="14">
        <v>0.31040200702326398</v>
      </c>
      <c r="AH9" s="14">
        <v>0.39404553354411997</v>
      </c>
      <c r="AI9" s="14"/>
      <c r="AJ9" s="14">
        <v>0.312841500385108</v>
      </c>
      <c r="AK9" s="14">
        <v>0.33911213192241302</v>
      </c>
      <c r="AL9" s="14">
        <v>0.39817215717105098</v>
      </c>
      <c r="AM9" s="14"/>
      <c r="AN9" s="14">
        <v>0.32979272844033097</v>
      </c>
      <c r="AO9" s="14">
        <v>0.38447644861884001</v>
      </c>
      <c r="AP9" s="14">
        <v>0.32118258849501402</v>
      </c>
      <c r="AQ9" s="14">
        <v>0.30863135173023898</v>
      </c>
      <c r="AR9" s="14">
        <v>0.20175313053308999</v>
      </c>
    </row>
    <row r="10" spans="2:44" ht="43.5">
      <c r="B10" s="15" t="s">
        <v>382</v>
      </c>
      <c r="C10" s="14">
        <v>0.51664342089975901</v>
      </c>
      <c r="D10" s="14">
        <v>0.52465481953569804</v>
      </c>
      <c r="E10" s="14">
        <v>0.51042182819209703</v>
      </c>
      <c r="F10" s="14"/>
      <c r="G10" s="14">
        <v>0.40888472830865202</v>
      </c>
      <c r="H10" s="14">
        <v>0.35863086754073398</v>
      </c>
      <c r="I10" s="14">
        <v>0.44915236723900098</v>
      </c>
      <c r="J10" s="14">
        <v>0.47909315668846097</v>
      </c>
      <c r="K10" s="14">
        <v>0.53275312097411398</v>
      </c>
      <c r="L10" s="14">
        <v>0.74945501149916705</v>
      </c>
      <c r="M10" s="14"/>
      <c r="N10" s="14">
        <v>0.55813170960252201</v>
      </c>
      <c r="O10" s="14">
        <v>0.52276860965703098</v>
      </c>
      <c r="P10" s="14">
        <v>0.509835371992167</v>
      </c>
      <c r="Q10" s="14">
        <v>0.482743587132416</v>
      </c>
      <c r="R10" s="14"/>
      <c r="S10" s="14">
        <v>0.37317967451508099</v>
      </c>
      <c r="T10" s="14">
        <v>0.58773263431544298</v>
      </c>
      <c r="U10" s="14">
        <v>0.36241959223808101</v>
      </c>
      <c r="V10" s="14">
        <v>0.55555529105693002</v>
      </c>
      <c r="W10" s="14">
        <v>0.48500099291362803</v>
      </c>
      <c r="X10" s="14">
        <v>0.52673695746595905</v>
      </c>
      <c r="Y10" s="14">
        <v>0.49177540477499099</v>
      </c>
      <c r="Z10" s="14">
        <v>0.65056197652053704</v>
      </c>
      <c r="AA10" s="14">
        <v>0.42931279919706999</v>
      </c>
      <c r="AB10" s="14">
        <v>0.677318837368316</v>
      </c>
      <c r="AC10" s="14">
        <v>0.61401258214849797</v>
      </c>
      <c r="AD10" s="14">
        <v>0.608763612969205</v>
      </c>
      <c r="AE10" s="14"/>
      <c r="AF10" s="14">
        <v>0.53814145030400795</v>
      </c>
      <c r="AG10" s="14">
        <v>0.56199234293102995</v>
      </c>
      <c r="AH10" s="14">
        <v>0.38612331336889399</v>
      </c>
      <c r="AI10" s="14"/>
      <c r="AJ10" s="14">
        <v>0.56517967809084002</v>
      </c>
      <c r="AK10" s="14">
        <v>0.51864926686966095</v>
      </c>
      <c r="AL10" s="14">
        <v>0.46532526625847898</v>
      </c>
      <c r="AM10" s="14"/>
      <c r="AN10" s="14">
        <v>0.47561384532057799</v>
      </c>
      <c r="AO10" s="14">
        <v>0.455123306973787</v>
      </c>
      <c r="AP10" s="14">
        <v>0.54176712890935397</v>
      </c>
      <c r="AQ10" s="14">
        <v>0.62800018282440395</v>
      </c>
      <c r="AR10" s="14">
        <v>0.79824686946691004</v>
      </c>
    </row>
    <row r="11" spans="2:44">
      <c r="B11" s="15" t="s">
        <v>203</v>
      </c>
      <c r="C11" s="23">
        <v>0.147343020244775</v>
      </c>
      <c r="D11" s="23">
        <v>0.12100708872072299</v>
      </c>
      <c r="E11" s="23">
        <v>0.17496852987040401</v>
      </c>
      <c r="F11" s="23"/>
      <c r="G11" s="23">
        <v>0.18704552595427701</v>
      </c>
      <c r="H11" s="23">
        <v>0.14396640939633701</v>
      </c>
      <c r="I11" s="23">
        <v>0.19102325249650801</v>
      </c>
      <c r="J11" s="23">
        <v>0.15535454226083201</v>
      </c>
      <c r="K11" s="23">
        <v>0.125888012171987</v>
      </c>
      <c r="L11" s="23">
        <v>9.7136950678147094E-2</v>
      </c>
      <c r="M11" s="23"/>
      <c r="N11" s="23">
        <v>0.12801418989888499</v>
      </c>
      <c r="O11" s="23">
        <v>0.187786118948092</v>
      </c>
      <c r="P11" s="23">
        <v>7.59341751106727E-2</v>
      </c>
      <c r="Q11" s="23">
        <v>0.17545316974641201</v>
      </c>
      <c r="R11" s="23"/>
      <c r="S11" s="23">
        <v>0.191857307524507</v>
      </c>
      <c r="T11" s="23">
        <v>0.11170273172408</v>
      </c>
      <c r="U11" s="23">
        <v>0.27635949713511998</v>
      </c>
      <c r="V11" s="23">
        <v>0.201934979018667</v>
      </c>
      <c r="W11" s="23">
        <v>8.7459513549667106E-2</v>
      </c>
      <c r="X11" s="23">
        <v>0.147071035936197</v>
      </c>
      <c r="Y11" s="23">
        <v>0.118997212343531</v>
      </c>
      <c r="Z11" s="23">
        <v>0</v>
      </c>
      <c r="AA11" s="23">
        <v>0.17232328013305301</v>
      </c>
      <c r="AB11" s="23">
        <v>0.12592388778202099</v>
      </c>
      <c r="AC11" s="23">
        <v>0.15165361643207101</v>
      </c>
      <c r="AD11" s="23">
        <v>0.13787466989984501</v>
      </c>
      <c r="AE11" s="23"/>
      <c r="AF11" s="23">
        <v>0.127922379332915</v>
      </c>
      <c r="AG11" s="23">
        <v>0.12760565004570601</v>
      </c>
      <c r="AH11" s="23">
        <v>0.219831153086986</v>
      </c>
      <c r="AI11" s="23"/>
      <c r="AJ11" s="23">
        <v>0.121978821524052</v>
      </c>
      <c r="AK11" s="23">
        <v>0.142238601207927</v>
      </c>
      <c r="AL11" s="23">
        <v>0.13650257657047099</v>
      </c>
      <c r="AM11" s="23"/>
      <c r="AN11" s="23">
        <v>0.19459342623909101</v>
      </c>
      <c r="AO11" s="23">
        <v>0.16040024440737299</v>
      </c>
      <c r="AP11" s="23">
        <v>0.13705028259563201</v>
      </c>
      <c r="AQ11" s="23">
        <v>6.33684654453575E-2</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0.18873285534735901</v>
      </c>
      <c r="D9" s="14">
        <v>0.23288536394149401</v>
      </c>
      <c r="E9" s="14">
        <v>0.14531185195955301</v>
      </c>
      <c r="F9" s="14"/>
      <c r="G9" s="14">
        <v>0.23536371118492999</v>
      </c>
      <c r="H9" s="14">
        <v>0.23830890695101201</v>
      </c>
      <c r="I9" s="14">
        <v>0.22819051385370301</v>
      </c>
      <c r="J9" s="14">
        <v>0.15636966091622501</v>
      </c>
      <c r="K9" s="14">
        <v>0.177354021491578</v>
      </c>
      <c r="L9" s="14">
        <v>0.118929007135544</v>
      </c>
      <c r="M9" s="14"/>
      <c r="N9" s="14">
        <v>0.218853126982885</v>
      </c>
      <c r="O9" s="14">
        <v>0.174854802279614</v>
      </c>
      <c r="P9" s="14">
        <v>0.19151989349885501</v>
      </c>
      <c r="Q9" s="14">
        <v>0.167356262753763</v>
      </c>
      <c r="R9" s="14"/>
      <c r="S9" s="14">
        <v>0.23932330586593001</v>
      </c>
      <c r="T9" s="14">
        <v>0.19537980529339799</v>
      </c>
      <c r="U9" s="14">
        <v>0.157614062842686</v>
      </c>
      <c r="V9" s="14">
        <v>0.16452000805827399</v>
      </c>
      <c r="W9" s="14">
        <v>0.18623723432200701</v>
      </c>
      <c r="X9" s="14">
        <v>0.17938731518270201</v>
      </c>
      <c r="Y9" s="14">
        <v>0.18841030042243001</v>
      </c>
      <c r="Z9" s="14">
        <v>0.25478856424412399</v>
      </c>
      <c r="AA9" s="14">
        <v>0.14903663074794299</v>
      </c>
      <c r="AB9" s="14">
        <v>0.175385338980315</v>
      </c>
      <c r="AC9" s="14">
        <v>0.18204947496051399</v>
      </c>
      <c r="AD9" s="14">
        <v>0.22335648242571099</v>
      </c>
      <c r="AE9" s="14"/>
      <c r="AF9" s="14">
        <v>0.17974103007810699</v>
      </c>
      <c r="AG9" s="14">
        <v>0.19542483739546199</v>
      </c>
      <c r="AH9" s="14">
        <v>0.17997898456179101</v>
      </c>
      <c r="AI9" s="14"/>
      <c r="AJ9" s="14">
        <v>0.20186668578743699</v>
      </c>
      <c r="AK9" s="14">
        <v>0.21522882495537601</v>
      </c>
      <c r="AL9" s="14">
        <v>0.22034208077196299</v>
      </c>
      <c r="AM9" s="14"/>
      <c r="AN9" s="14">
        <v>0.155749879656436</v>
      </c>
      <c r="AO9" s="14">
        <v>0.16962642090812999</v>
      </c>
      <c r="AP9" s="14">
        <v>0.22880840997892801</v>
      </c>
      <c r="AQ9" s="14">
        <v>0.23993951586732201</v>
      </c>
      <c r="AR9" s="14">
        <v>0.27430360285884797</v>
      </c>
    </row>
    <row r="10" spans="2:44">
      <c r="B10" s="15" t="s">
        <v>99</v>
      </c>
      <c r="C10" s="14">
        <v>0.50346462932800495</v>
      </c>
      <c r="D10" s="14">
        <v>0.52204395641305401</v>
      </c>
      <c r="E10" s="14">
        <v>0.48575100859922399</v>
      </c>
      <c r="F10" s="14"/>
      <c r="G10" s="14">
        <v>0.51941500408556995</v>
      </c>
      <c r="H10" s="14">
        <v>0.54503583956244095</v>
      </c>
      <c r="I10" s="14">
        <v>0.51977188859778101</v>
      </c>
      <c r="J10" s="14">
        <v>0.51358147047625702</v>
      </c>
      <c r="K10" s="14">
        <v>0.460598900319592</v>
      </c>
      <c r="L10" s="14">
        <v>0.46620571796202598</v>
      </c>
      <c r="M10" s="14"/>
      <c r="N10" s="14">
        <v>0.52979589468483901</v>
      </c>
      <c r="O10" s="14">
        <v>0.533408661346229</v>
      </c>
      <c r="P10" s="14">
        <v>0.482527435306431</v>
      </c>
      <c r="Q10" s="14">
        <v>0.46001369573981798</v>
      </c>
      <c r="R10" s="14"/>
      <c r="S10" s="14">
        <v>0.51072020565159104</v>
      </c>
      <c r="T10" s="14">
        <v>0.45958575079090502</v>
      </c>
      <c r="U10" s="14">
        <v>0.51186879038794997</v>
      </c>
      <c r="V10" s="14">
        <v>0.50293707708412505</v>
      </c>
      <c r="W10" s="14">
        <v>0.49089734585793698</v>
      </c>
      <c r="X10" s="14">
        <v>0.53925277111383796</v>
      </c>
      <c r="Y10" s="14">
        <v>0.51355039679084302</v>
      </c>
      <c r="Z10" s="14">
        <v>0.47248086007406898</v>
      </c>
      <c r="AA10" s="14">
        <v>0.53608935269978697</v>
      </c>
      <c r="AB10" s="14">
        <v>0.52468476600261105</v>
      </c>
      <c r="AC10" s="14">
        <v>0.46429155295162899</v>
      </c>
      <c r="AD10" s="14">
        <v>0.45713257508086902</v>
      </c>
      <c r="AE10" s="14"/>
      <c r="AF10" s="14">
        <v>0.46914023631025198</v>
      </c>
      <c r="AG10" s="14">
        <v>0.53173283767949397</v>
      </c>
      <c r="AH10" s="14">
        <v>0.49921348936091597</v>
      </c>
      <c r="AI10" s="14"/>
      <c r="AJ10" s="14">
        <v>0.50050132454246798</v>
      </c>
      <c r="AK10" s="14">
        <v>0.53905870828362401</v>
      </c>
      <c r="AL10" s="14">
        <v>0.53709157030091803</v>
      </c>
      <c r="AM10" s="14"/>
      <c r="AN10" s="14">
        <v>0.45965959103102599</v>
      </c>
      <c r="AO10" s="14">
        <v>0.52158764373137401</v>
      </c>
      <c r="AP10" s="14">
        <v>0.51549902686802596</v>
      </c>
      <c r="AQ10" s="14">
        <v>0.52512790696313105</v>
      </c>
      <c r="AR10" s="14">
        <v>0.59143492012144105</v>
      </c>
    </row>
    <row r="11" spans="2:44">
      <c r="B11" s="15" t="s">
        <v>100</v>
      </c>
      <c r="C11" s="14">
        <v>0.22542912241149499</v>
      </c>
      <c r="D11" s="14">
        <v>0.18102475082495401</v>
      </c>
      <c r="E11" s="14">
        <v>0.26866166013155501</v>
      </c>
      <c r="F11" s="14"/>
      <c r="G11" s="14">
        <v>0.17809272049422001</v>
      </c>
      <c r="H11" s="14">
        <v>0.151329961230972</v>
      </c>
      <c r="I11" s="14">
        <v>0.184494438392141</v>
      </c>
      <c r="J11" s="14">
        <v>0.219075540592618</v>
      </c>
      <c r="K11" s="14">
        <v>0.27159499884726701</v>
      </c>
      <c r="L11" s="14">
        <v>0.32496315903991801</v>
      </c>
      <c r="M11" s="14"/>
      <c r="N11" s="14">
        <v>0.20506364508296299</v>
      </c>
      <c r="O11" s="14">
        <v>0.21409774744415999</v>
      </c>
      <c r="P11" s="14">
        <v>0.233820189697728</v>
      </c>
      <c r="Q11" s="14">
        <v>0.253388253399702</v>
      </c>
      <c r="R11" s="14"/>
      <c r="S11" s="14">
        <v>0.17849957561822</v>
      </c>
      <c r="T11" s="14">
        <v>0.25447068835444597</v>
      </c>
      <c r="U11" s="14">
        <v>0.25654970090303703</v>
      </c>
      <c r="V11" s="14">
        <v>0.25948797761765702</v>
      </c>
      <c r="W11" s="14">
        <v>0.234552891517471</v>
      </c>
      <c r="X11" s="14">
        <v>0.21026922371984999</v>
      </c>
      <c r="Y11" s="14">
        <v>0.21513036788682499</v>
      </c>
      <c r="Z11" s="14">
        <v>0.19161315719670699</v>
      </c>
      <c r="AA11" s="14">
        <v>0.206673914831943</v>
      </c>
      <c r="AB11" s="14">
        <v>0.232823303385471</v>
      </c>
      <c r="AC11" s="14">
        <v>0.23731587511573901</v>
      </c>
      <c r="AD11" s="14">
        <v>0.25682943430053901</v>
      </c>
      <c r="AE11" s="14"/>
      <c r="AF11" s="14">
        <v>0.25048157101369101</v>
      </c>
      <c r="AG11" s="14">
        <v>0.213524679013496</v>
      </c>
      <c r="AH11" s="14">
        <v>0.21762941803147801</v>
      </c>
      <c r="AI11" s="14"/>
      <c r="AJ11" s="14">
        <v>0.236993147680859</v>
      </c>
      <c r="AK11" s="14">
        <v>0.178349788001777</v>
      </c>
      <c r="AL11" s="14">
        <v>0.20803789790657201</v>
      </c>
      <c r="AM11" s="14"/>
      <c r="AN11" s="14">
        <v>0.25946787881405498</v>
      </c>
      <c r="AO11" s="14">
        <v>0.22343079762291801</v>
      </c>
      <c r="AP11" s="14">
        <v>0.196833861226798</v>
      </c>
      <c r="AQ11" s="14">
        <v>0.19707942598684799</v>
      </c>
      <c r="AR11" s="14">
        <v>0.108639533571551</v>
      </c>
    </row>
    <row r="12" spans="2:44">
      <c r="B12" s="15" t="s">
        <v>101</v>
      </c>
      <c r="C12" s="14">
        <v>5.4087726530751397E-2</v>
      </c>
      <c r="D12" s="14">
        <v>4.0943370401292999E-2</v>
      </c>
      <c r="E12" s="14">
        <v>6.7234534874121898E-2</v>
      </c>
      <c r="F12" s="14"/>
      <c r="G12" s="14">
        <v>4.6528900378763199E-2</v>
      </c>
      <c r="H12" s="14">
        <v>4.6848986570182598E-2</v>
      </c>
      <c r="I12" s="14">
        <v>3.5309212071450803E-2</v>
      </c>
      <c r="J12" s="14">
        <v>7.16227295438982E-2</v>
      </c>
      <c r="K12" s="14">
        <v>5.6077832393997801E-2</v>
      </c>
      <c r="L12" s="14">
        <v>6.4746505889864206E-2</v>
      </c>
      <c r="M12" s="14"/>
      <c r="N12" s="14">
        <v>3.3439787303728701E-2</v>
      </c>
      <c r="O12" s="14">
        <v>5.1086311801005098E-2</v>
      </c>
      <c r="P12" s="14">
        <v>5.80689828952402E-2</v>
      </c>
      <c r="Q12" s="14">
        <v>7.7030584687645898E-2</v>
      </c>
      <c r="R12" s="14"/>
      <c r="S12" s="14">
        <v>4.9788918163855597E-2</v>
      </c>
      <c r="T12" s="14">
        <v>6.3657925985428299E-2</v>
      </c>
      <c r="U12" s="14">
        <v>4.9607791140801501E-2</v>
      </c>
      <c r="V12" s="14">
        <v>5.22669224407383E-2</v>
      </c>
      <c r="W12" s="14">
        <v>6.3860645502197E-2</v>
      </c>
      <c r="X12" s="14">
        <v>4.1876378107265501E-2</v>
      </c>
      <c r="Y12" s="14">
        <v>5.3265320122213598E-2</v>
      </c>
      <c r="Z12" s="14">
        <v>5.0196011290812297E-2</v>
      </c>
      <c r="AA12" s="14">
        <v>6.3022272795430406E-2</v>
      </c>
      <c r="AB12" s="14">
        <v>3.6203643791914798E-2</v>
      </c>
      <c r="AC12" s="14">
        <v>8.7588204435164393E-2</v>
      </c>
      <c r="AD12" s="14">
        <v>3.6161160741099499E-2</v>
      </c>
      <c r="AE12" s="14"/>
      <c r="AF12" s="14">
        <v>7.0845370767705695E-2</v>
      </c>
      <c r="AG12" s="14">
        <v>3.8833002277868303E-2</v>
      </c>
      <c r="AH12" s="14">
        <v>6.1917804678964003E-2</v>
      </c>
      <c r="AI12" s="14"/>
      <c r="AJ12" s="14">
        <v>4.5665473931095601E-2</v>
      </c>
      <c r="AK12" s="14">
        <v>5.0854723866731302E-2</v>
      </c>
      <c r="AL12" s="14">
        <v>1.7126735045112699E-2</v>
      </c>
      <c r="AM12" s="14"/>
      <c r="AN12" s="14">
        <v>8.1338716460338106E-2</v>
      </c>
      <c r="AO12" s="14">
        <v>5.3407229656275902E-2</v>
      </c>
      <c r="AP12" s="14">
        <v>4.3848339777764402E-2</v>
      </c>
      <c r="AQ12" s="14">
        <v>2.0455703986418699E-2</v>
      </c>
      <c r="AR12" s="14">
        <v>0</v>
      </c>
    </row>
    <row r="13" spans="2:44">
      <c r="B13" s="15" t="s">
        <v>102</v>
      </c>
      <c r="C13" s="14">
        <v>1.7937738606668301E-2</v>
      </c>
      <c r="D13" s="14">
        <v>1.64994870853311E-2</v>
      </c>
      <c r="E13" s="14">
        <v>1.9446785012634301E-2</v>
      </c>
      <c r="F13" s="14"/>
      <c r="G13" s="14">
        <v>7.3130060192101798E-3</v>
      </c>
      <c r="H13" s="14">
        <v>8.7342974507371701E-3</v>
      </c>
      <c r="I13" s="14">
        <v>1.73489730384223E-2</v>
      </c>
      <c r="J13" s="14">
        <v>3.1831958283603502E-2</v>
      </c>
      <c r="K13" s="14">
        <v>2.56285933145559E-2</v>
      </c>
      <c r="L13" s="14">
        <v>1.6598122628046701E-2</v>
      </c>
      <c r="M13" s="14"/>
      <c r="N13" s="14">
        <v>8.7465418009556092E-3</v>
      </c>
      <c r="O13" s="14">
        <v>1.2695037237449001E-2</v>
      </c>
      <c r="P13" s="14">
        <v>2.8823233788872301E-2</v>
      </c>
      <c r="Q13" s="14">
        <v>2.4071969131927998E-2</v>
      </c>
      <c r="R13" s="14"/>
      <c r="S13" s="14">
        <v>9.5680373662171501E-3</v>
      </c>
      <c r="T13" s="14">
        <v>1.9901758571221801E-2</v>
      </c>
      <c r="U13" s="14">
        <v>8.7650714786335591E-3</v>
      </c>
      <c r="V13" s="14">
        <v>1.2133611793831999E-2</v>
      </c>
      <c r="W13" s="14">
        <v>1.5218355240087701E-2</v>
      </c>
      <c r="X13" s="14">
        <v>1.4221316818827301E-2</v>
      </c>
      <c r="Y13" s="14">
        <v>2.7518755005682599E-2</v>
      </c>
      <c r="Z13" s="14">
        <v>2.6370891784230702E-2</v>
      </c>
      <c r="AA13" s="14">
        <v>3.2274175251193603E-2</v>
      </c>
      <c r="AB13" s="14">
        <v>2.2699129998300802E-2</v>
      </c>
      <c r="AC13" s="14">
        <v>1.5083909580489401E-2</v>
      </c>
      <c r="AD13" s="14">
        <v>8.9021677895996208E-3</v>
      </c>
      <c r="AE13" s="14"/>
      <c r="AF13" s="14">
        <v>2.5586592039534999E-2</v>
      </c>
      <c r="AG13" s="14">
        <v>1.18109180455942E-2</v>
      </c>
      <c r="AH13" s="14">
        <v>2.1632679132064601E-2</v>
      </c>
      <c r="AI13" s="14"/>
      <c r="AJ13" s="14">
        <v>1.07970598144005E-2</v>
      </c>
      <c r="AK13" s="14">
        <v>1.0995854621921101E-2</v>
      </c>
      <c r="AL13" s="14">
        <v>6.8305497059580897E-3</v>
      </c>
      <c r="AM13" s="14"/>
      <c r="AN13" s="14">
        <v>3.0720436909843898E-2</v>
      </c>
      <c r="AO13" s="14">
        <v>1.6342073410400101E-2</v>
      </c>
      <c r="AP13" s="14">
        <v>1.22162379487023E-2</v>
      </c>
      <c r="AQ13" s="14">
        <v>4.1256096833913901E-3</v>
      </c>
      <c r="AR13" s="14">
        <v>2.56219434481595E-2</v>
      </c>
    </row>
    <row r="14" spans="2:44">
      <c r="B14" s="15" t="s">
        <v>103</v>
      </c>
      <c r="C14" s="14">
        <v>1.0347927775721501E-2</v>
      </c>
      <c r="D14" s="14">
        <v>6.6030713338736799E-3</v>
      </c>
      <c r="E14" s="14">
        <v>1.3594159422912601E-2</v>
      </c>
      <c r="F14" s="14"/>
      <c r="G14" s="14">
        <v>1.3286657837306599E-2</v>
      </c>
      <c r="H14" s="14">
        <v>9.74200823465525E-3</v>
      </c>
      <c r="I14" s="14">
        <v>1.48849740465021E-2</v>
      </c>
      <c r="J14" s="14">
        <v>7.5186401873986904E-3</v>
      </c>
      <c r="K14" s="14">
        <v>8.7456536330098502E-3</v>
      </c>
      <c r="L14" s="14">
        <v>8.5574873446015998E-3</v>
      </c>
      <c r="M14" s="14"/>
      <c r="N14" s="14">
        <v>4.1010041446281204E-3</v>
      </c>
      <c r="O14" s="14">
        <v>1.38574398915427E-2</v>
      </c>
      <c r="P14" s="14">
        <v>5.2402648128733803E-3</v>
      </c>
      <c r="Q14" s="14">
        <v>1.8139234287142401E-2</v>
      </c>
      <c r="R14" s="14"/>
      <c r="S14" s="14">
        <v>1.2099957334186E-2</v>
      </c>
      <c r="T14" s="14">
        <v>7.0040710046014197E-3</v>
      </c>
      <c r="U14" s="14">
        <v>1.5594583246893E-2</v>
      </c>
      <c r="V14" s="14">
        <v>8.6544030053729397E-3</v>
      </c>
      <c r="W14" s="14">
        <v>9.2335275603000807E-3</v>
      </c>
      <c r="X14" s="14">
        <v>1.49929950575167E-2</v>
      </c>
      <c r="Y14" s="14">
        <v>2.1248597720055101E-3</v>
      </c>
      <c r="Z14" s="14">
        <v>4.5505154100576499E-3</v>
      </c>
      <c r="AA14" s="14">
        <v>1.2903653673702799E-2</v>
      </c>
      <c r="AB14" s="14">
        <v>8.2038178413874306E-3</v>
      </c>
      <c r="AC14" s="14">
        <v>1.3670982956463899E-2</v>
      </c>
      <c r="AD14" s="14">
        <v>1.76181796621823E-2</v>
      </c>
      <c r="AE14" s="14"/>
      <c r="AF14" s="14">
        <v>4.2051997907092799E-3</v>
      </c>
      <c r="AG14" s="14">
        <v>8.6737255880855093E-3</v>
      </c>
      <c r="AH14" s="14">
        <v>1.9627624234786999E-2</v>
      </c>
      <c r="AI14" s="14"/>
      <c r="AJ14" s="14">
        <v>4.1763082437406103E-3</v>
      </c>
      <c r="AK14" s="14">
        <v>5.5121002705705502E-3</v>
      </c>
      <c r="AL14" s="14">
        <v>1.05711662694765E-2</v>
      </c>
      <c r="AM14" s="14"/>
      <c r="AN14" s="14">
        <v>1.3063497128301E-2</v>
      </c>
      <c r="AO14" s="14">
        <v>1.56058346709023E-2</v>
      </c>
      <c r="AP14" s="14">
        <v>2.7941241997814399E-3</v>
      </c>
      <c r="AQ14" s="14">
        <v>1.32718375128892E-2</v>
      </c>
      <c r="AR14" s="14">
        <v>0</v>
      </c>
    </row>
    <row r="15" spans="2:44">
      <c r="B15" s="15" t="s">
        <v>104</v>
      </c>
      <c r="C15" s="18">
        <v>0.69219748467536402</v>
      </c>
      <c r="D15" s="18">
        <v>0.75492932035454796</v>
      </c>
      <c r="E15" s="18">
        <v>0.63106286055877703</v>
      </c>
      <c r="F15" s="18"/>
      <c r="G15" s="18">
        <v>0.7547787152705</v>
      </c>
      <c r="H15" s="18">
        <v>0.78334474651345298</v>
      </c>
      <c r="I15" s="18">
        <v>0.74796240245148404</v>
      </c>
      <c r="J15" s="18">
        <v>0.66995113139248197</v>
      </c>
      <c r="K15" s="18">
        <v>0.63795292181117003</v>
      </c>
      <c r="L15" s="18">
        <v>0.58513472509756903</v>
      </c>
      <c r="M15" s="18"/>
      <c r="N15" s="18">
        <v>0.74864902166772396</v>
      </c>
      <c r="O15" s="18">
        <v>0.70826346362584303</v>
      </c>
      <c r="P15" s="18">
        <v>0.67404732880528595</v>
      </c>
      <c r="Q15" s="18">
        <v>0.62736995849358201</v>
      </c>
      <c r="R15" s="18"/>
      <c r="S15" s="18">
        <v>0.75004351151752102</v>
      </c>
      <c r="T15" s="18">
        <v>0.65496555608430296</v>
      </c>
      <c r="U15" s="18">
        <v>0.66948285323063506</v>
      </c>
      <c r="V15" s="18">
        <v>0.66745708514239999</v>
      </c>
      <c r="W15" s="18">
        <v>0.67713458017994399</v>
      </c>
      <c r="X15" s="18">
        <v>0.71864008629653997</v>
      </c>
      <c r="Y15" s="18">
        <v>0.70196069721327303</v>
      </c>
      <c r="Z15" s="18">
        <v>0.72726942431819297</v>
      </c>
      <c r="AA15" s="18">
        <v>0.68512598344773001</v>
      </c>
      <c r="AB15" s="18">
        <v>0.70007010498292599</v>
      </c>
      <c r="AC15" s="18">
        <v>0.64634102791214298</v>
      </c>
      <c r="AD15" s="18">
        <v>0.68048905750657995</v>
      </c>
      <c r="AE15" s="18"/>
      <c r="AF15" s="18">
        <v>0.64888126638835897</v>
      </c>
      <c r="AG15" s="18">
        <v>0.72715767507495599</v>
      </c>
      <c r="AH15" s="18">
        <v>0.67919247392270699</v>
      </c>
      <c r="AI15" s="18"/>
      <c r="AJ15" s="18">
        <v>0.70236801032990503</v>
      </c>
      <c r="AK15" s="18">
        <v>0.754287533239</v>
      </c>
      <c r="AL15" s="18">
        <v>0.75743365107288096</v>
      </c>
      <c r="AM15" s="18"/>
      <c r="AN15" s="18">
        <v>0.61540947068746199</v>
      </c>
      <c r="AO15" s="18">
        <v>0.69121406463950297</v>
      </c>
      <c r="AP15" s="18">
        <v>0.744307436846953</v>
      </c>
      <c r="AQ15" s="18">
        <v>0.76506742283045304</v>
      </c>
      <c r="AR15" s="18">
        <v>0.86573852298028997</v>
      </c>
    </row>
    <row r="16" spans="2:44">
      <c r="B16" s="15" t="s">
        <v>105</v>
      </c>
      <c r="C16" s="18">
        <v>7.2025465137419697E-2</v>
      </c>
      <c r="D16" s="18">
        <v>5.7442857486623998E-2</v>
      </c>
      <c r="E16" s="18">
        <v>8.6681319886756106E-2</v>
      </c>
      <c r="F16" s="18"/>
      <c r="G16" s="18">
        <v>5.3841906397973302E-2</v>
      </c>
      <c r="H16" s="18">
        <v>5.55832840209197E-2</v>
      </c>
      <c r="I16" s="18">
        <v>5.26581851098731E-2</v>
      </c>
      <c r="J16" s="18">
        <v>0.103454687827502</v>
      </c>
      <c r="K16" s="18">
        <v>8.1706425708553701E-2</v>
      </c>
      <c r="L16" s="18">
        <v>8.1344628517910897E-2</v>
      </c>
      <c r="M16" s="18"/>
      <c r="N16" s="18">
        <v>4.2186329104684298E-2</v>
      </c>
      <c r="O16" s="18">
        <v>6.3781349038454102E-2</v>
      </c>
      <c r="P16" s="18">
        <v>8.6892216684112497E-2</v>
      </c>
      <c r="Q16" s="18">
        <v>0.101102553819574</v>
      </c>
      <c r="R16" s="18"/>
      <c r="S16" s="18">
        <v>5.9356955530072801E-2</v>
      </c>
      <c r="T16" s="18">
        <v>8.3559684556650096E-2</v>
      </c>
      <c r="U16" s="18">
        <v>5.8372862619435098E-2</v>
      </c>
      <c r="V16" s="18">
        <v>6.4400534234570206E-2</v>
      </c>
      <c r="W16" s="18">
        <v>7.90790007422848E-2</v>
      </c>
      <c r="X16" s="18">
        <v>5.6097694926092803E-2</v>
      </c>
      <c r="Y16" s="18">
        <v>8.0784075127896302E-2</v>
      </c>
      <c r="Z16" s="18">
        <v>7.6566903075043005E-2</v>
      </c>
      <c r="AA16" s="18">
        <v>9.5296448046624002E-2</v>
      </c>
      <c r="AB16" s="18">
        <v>5.89027737902156E-2</v>
      </c>
      <c r="AC16" s="18">
        <v>0.102672114015654</v>
      </c>
      <c r="AD16" s="18">
        <v>4.5063328530699102E-2</v>
      </c>
      <c r="AE16" s="18"/>
      <c r="AF16" s="18">
        <v>9.6431962807240701E-2</v>
      </c>
      <c r="AG16" s="18">
        <v>5.0643920323462398E-2</v>
      </c>
      <c r="AH16" s="18">
        <v>8.3550483811028697E-2</v>
      </c>
      <c r="AI16" s="18"/>
      <c r="AJ16" s="18">
        <v>5.6462533745496098E-2</v>
      </c>
      <c r="AK16" s="18">
        <v>6.18505784886524E-2</v>
      </c>
      <c r="AL16" s="18">
        <v>2.3957284751070802E-2</v>
      </c>
      <c r="AM16" s="18"/>
      <c r="AN16" s="18">
        <v>0.112059153370182</v>
      </c>
      <c r="AO16" s="18">
        <v>6.9749303066676094E-2</v>
      </c>
      <c r="AP16" s="18">
        <v>5.6064577726466697E-2</v>
      </c>
      <c r="AQ16" s="18">
        <v>2.45813136698101E-2</v>
      </c>
      <c r="AR16" s="18">
        <v>2.56219434481595E-2</v>
      </c>
    </row>
    <row r="17" spans="2:44">
      <c r="B17" s="15" t="s">
        <v>106</v>
      </c>
      <c r="C17" s="19">
        <v>0.62017201953794399</v>
      </c>
      <c r="D17" s="19">
        <v>0.69748646286792404</v>
      </c>
      <c r="E17" s="19">
        <v>0.54438154067202105</v>
      </c>
      <c r="F17" s="19"/>
      <c r="G17" s="19">
        <v>0.70093680887252696</v>
      </c>
      <c r="H17" s="19">
        <v>0.72776146249253404</v>
      </c>
      <c r="I17" s="19">
        <v>0.69530421734161096</v>
      </c>
      <c r="J17" s="19">
        <v>0.56649644356497997</v>
      </c>
      <c r="K17" s="19">
        <v>0.55624649610261601</v>
      </c>
      <c r="L17" s="19">
        <v>0.50379009657965901</v>
      </c>
      <c r="M17" s="19"/>
      <c r="N17" s="19">
        <v>0.70646269256303995</v>
      </c>
      <c r="O17" s="19">
        <v>0.64448211458738902</v>
      </c>
      <c r="P17" s="19">
        <v>0.58715511212117399</v>
      </c>
      <c r="Q17" s="19">
        <v>0.52626740467400801</v>
      </c>
      <c r="R17" s="19"/>
      <c r="S17" s="19">
        <v>0.69068655598744799</v>
      </c>
      <c r="T17" s="19">
        <v>0.57140587152765299</v>
      </c>
      <c r="U17" s="19">
        <v>0.61110999061119997</v>
      </c>
      <c r="V17" s="19">
        <v>0.60305655090782895</v>
      </c>
      <c r="W17" s="19">
        <v>0.59805557943765897</v>
      </c>
      <c r="X17" s="19">
        <v>0.66254239137044701</v>
      </c>
      <c r="Y17" s="19">
        <v>0.62117662208537705</v>
      </c>
      <c r="Z17" s="19">
        <v>0.65070252124314998</v>
      </c>
      <c r="AA17" s="19">
        <v>0.58982953540110605</v>
      </c>
      <c r="AB17" s="19">
        <v>0.64116733119271097</v>
      </c>
      <c r="AC17" s="19">
        <v>0.54366891389648897</v>
      </c>
      <c r="AD17" s="19">
        <v>0.63542572897588101</v>
      </c>
      <c r="AE17" s="19"/>
      <c r="AF17" s="19">
        <v>0.55244930358111799</v>
      </c>
      <c r="AG17" s="19">
        <v>0.676513754751493</v>
      </c>
      <c r="AH17" s="19">
        <v>0.59564199011167795</v>
      </c>
      <c r="AI17" s="19"/>
      <c r="AJ17" s="19">
        <v>0.645905476584409</v>
      </c>
      <c r="AK17" s="19">
        <v>0.69243695475034805</v>
      </c>
      <c r="AL17" s="19">
        <v>0.73347636632181001</v>
      </c>
      <c r="AM17" s="19"/>
      <c r="AN17" s="19">
        <v>0.50335031731727997</v>
      </c>
      <c r="AO17" s="19">
        <v>0.62146476157282704</v>
      </c>
      <c r="AP17" s="19">
        <v>0.68824285912048699</v>
      </c>
      <c r="AQ17" s="19">
        <v>0.74048610916064295</v>
      </c>
      <c r="AR17" s="19">
        <v>0.84011657953213004</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534</v>
      </c>
      <c r="D7" s="10">
        <v>246</v>
      </c>
      <c r="E7" s="10">
        <v>286</v>
      </c>
      <c r="F7" s="10"/>
      <c r="G7" s="10">
        <v>74</v>
      </c>
      <c r="H7" s="10">
        <v>67</v>
      </c>
      <c r="I7" s="10">
        <v>78</v>
      </c>
      <c r="J7" s="10">
        <v>100</v>
      </c>
      <c r="K7" s="10">
        <v>90</v>
      </c>
      <c r="L7" s="10">
        <v>125</v>
      </c>
      <c r="M7" s="10"/>
      <c r="N7" s="10">
        <v>122</v>
      </c>
      <c r="O7" s="10">
        <v>139</v>
      </c>
      <c r="P7" s="10">
        <v>117</v>
      </c>
      <c r="Q7" s="10">
        <v>154</v>
      </c>
      <c r="R7" s="10"/>
      <c r="S7" s="10">
        <v>66</v>
      </c>
      <c r="T7" s="10">
        <v>76</v>
      </c>
      <c r="U7" s="10">
        <v>36</v>
      </c>
      <c r="V7" s="10">
        <v>50</v>
      </c>
      <c r="W7" s="10">
        <v>36</v>
      </c>
      <c r="X7" s="10">
        <v>46</v>
      </c>
      <c r="Y7" s="10">
        <v>45</v>
      </c>
      <c r="Z7" s="10">
        <v>27</v>
      </c>
      <c r="AA7" s="10">
        <v>60</v>
      </c>
      <c r="AB7" s="10">
        <v>47</v>
      </c>
      <c r="AC7" s="10">
        <v>31</v>
      </c>
      <c r="AD7" s="10">
        <v>14</v>
      </c>
      <c r="AE7" s="10"/>
      <c r="AF7" s="10">
        <v>213</v>
      </c>
      <c r="AG7" s="10">
        <v>186</v>
      </c>
      <c r="AH7" s="10">
        <v>81</v>
      </c>
      <c r="AI7" s="10"/>
      <c r="AJ7" s="10">
        <v>95</v>
      </c>
      <c r="AK7" s="10">
        <v>210</v>
      </c>
      <c r="AL7" s="10">
        <v>33</v>
      </c>
      <c r="AM7" s="10"/>
      <c r="AN7" s="10">
        <v>148</v>
      </c>
      <c r="AO7" s="10">
        <v>135</v>
      </c>
      <c r="AP7" s="10">
        <v>118</v>
      </c>
      <c r="AQ7" s="10">
        <v>55</v>
      </c>
      <c r="AR7" s="10">
        <v>4</v>
      </c>
    </row>
    <row r="8" spans="2:44" ht="30" customHeight="1">
      <c r="B8" s="11" t="s">
        <v>96</v>
      </c>
      <c r="C8" s="11">
        <v>531</v>
      </c>
      <c r="D8" s="11">
        <v>256</v>
      </c>
      <c r="E8" s="11">
        <v>272</v>
      </c>
      <c r="F8" s="11"/>
      <c r="G8" s="11">
        <v>80</v>
      </c>
      <c r="H8" s="11">
        <v>71</v>
      </c>
      <c r="I8" s="11">
        <v>85</v>
      </c>
      <c r="J8" s="11">
        <v>102</v>
      </c>
      <c r="K8" s="11">
        <v>77</v>
      </c>
      <c r="L8" s="11">
        <v>116</v>
      </c>
      <c r="M8" s="11"/>
      <c r="N8" s="11">
        <v>126</v>
      </c>
      <c r="O8" s="11">
        <v>133</v>
      </c>
      <c r="P8" s="11">
        <v>120</v>
      </c>
      <c r="Q8" s="11">
        <v>149</v>
      </c>
      <c r="R8" s="11"/>
      <c r="S8" s="11">
        <v>72</v>
      </c>
      <c r="T8" s="11">
        <v>74</v>
      </c>
      <c r="U8" s="11">
        <v>34</v>
      </c>
      <c r="V8" s="11">
        <v>54</v>
      </c>
      <c r="W8" s="11">
        <v>32</v>
      </c>
      <c r="X8" s="11">
        <v>48</v>
      </c>
      <c r="Y8" s="11">
        <v>43</v>
      </c>
      <c r="Z8" s="11">
        <v>25</v>
      </c>
      <c r="AA8" s="11">
        <v>55</v>
      </c>
      <c r="AB8" s="11">
        <v>48</v>
      </c>
      <c r="AC8" s="11">
        <v>30</v>
      </c>
      <c r="AD8" s="11">
        <v>16</v>
      </c>
      <c r="AE8" s="11"/>
      <c r="AF8" s="11">
        <v>203</v>
      </c>
      <c r="AG8" s="11">
        <v>186</v>
      </c>
      <c r="AH8" s="11">
        <v>85</v>
      </c>
      <c r="AI8" s="11"/>
      <c r="AJ8" s="11">
        <v>89</v>
      </c>
      <c r="AK8" s="11">
        <v>214</v>
      </c>
      <c r="AL8" s="11">
        <v>33</v>
      </c>
      <c r="AM8" s="11"/>
      <c r="AN8" s="11">
        <v>144</v>
      </c>
      <c r="AO8" s="11">
        <v>134</v>
      </c>
      <c r="AP8" s="11">
        <v>121</v>
      </c>
      <c r="AQ8" s="11">
        <v>56</v>
      </c>
      <c r="AR8" s="11">
        <v>4</v>
      </c>
    </row>
    <row r="9" spans="2:44" ht="130.5">
      <c r="B9" s="15" t="s">
        <v>379</v>
      </c>
      <c r="C9" s="14">
        <v>0.31983368909998899</v>
      </c>
      <c r="D9" s="14">
        <v>0.32735034268119401</v>
      </c>
      <c r="E9" s="14">
        <v>0.30816931785648999</v>
      </c>
      <c r="F9" s="14"/>
      <c r="G9" s="14">
        <v>0.313457043329257</v>
      </c>
      <c r="H9" s="14">
        <v>0.49242359158593502</v>
      </c>
      <c r="I9" s="14">
        <v>0.32588127083151203</v>
      </c>
      <c r="J9" s="14">
        <v>0.30842716584878499</v>
      </c>
      <c r="K9" s="14">
        <v>0.376508173762508</v>
      </c>
      <c r="L9" s="14">
        <v>0.186340862142165</v>
      </c>
      <c r="M9" s="14"/>
      <c r="N9" s="14">
        <v>0.321648028526415</v>
      </c>
      <c r="O9" s="14">
        <v>0.28522735001308103</v>
      </c>
      <c r="P9" s="14">
        <v>0.33521413307366998</v>
      </c>
      <c r="Q9" s="14">
        <v>0.33460881442870199</v>
      </c>
      <c r="R9" s="14"/>
      <c r="S9" s="14">
        <v>0.413103023227398</v>
      </c>
      <c r="T9" s="14">
        <v>0.26330020128788401</v>
      </c>
      <c r="U9" s="14">
        <v>0.35057887430790302</v>
      </c>
      <c r="V9" s="14">
        <v>0.22550948552266001</v>
      </c>
      <c r="W9" s="14">
        <v>0.13701676781452399</v>
      </c>
      <c r="X9" s="14">
        <v>0.27881689189728398</v>
      </c>
      <c r="Y9" s="14">
        <v>0.35030396281519099</v>
      </c>
      <c r="Z9" s="14">
        <v>0.38993469462228603</v>
      </c>
      <c r="AA9" s="14">
        <v>0.387179732166478</v>
      </c>
      <c r="AB9" s="14">
        <v>0.32100837223686102</v>
      </c>
      <c r="AC9" s="14">
        <v>0.37331517314575502</v>
      </c>
      <c r="AD9" s="14">
        <v>0.37244972872707599</v>
      </c>
      <c r="AE9" s="14"/>
      <c r="AF9" s="14">
        <v>0.33535141741667601</v>
      </c>
      <c r="AG9" s="14">
        <v>0.30119646053091398</v>
      </c>
      <c r="AH9" s="14">
        <v>0.314523165654433</v>
      </c>
      <c r="AI9" s="14"/>
      <c r="AJ9" s="14">
        <v>0.28857042043480802</v>
      </c>
      <c r="AK9" s="14">
        <v>0.35578354028544501</v>
      </c>
      <c r="AL9" s="14">
        <v>0.31836793683918102</v>
      </c>
      <c r="AM9" s="14"/>
      <c r="AN9" s="14">
        <v>0.35131285871310203</v>
      </c>
      <c r="AO9" s="14">
        <v>0.36947050082312499</v>
      </c>
      <c r="AP9" s="14">
        <v>0.30552590383846101</v>
      </c>
      <c r="AQ9" s="14">
        <v>0.21899734939356399</v>
      </c>
      <c r="AR9" s="14">
        <v>0.21056358742902601</v>
      </c>
    </row>
    <row r="10" spans="2:44" ht="43.5">
      <c r="B10" s="15" t="s">
        <v>383</v>
      </c>
      <c r="C10" s="14">
        <v>0.53398540487566803</v>
      </c>
      <c r="D10" s="14">
        <v>0.54353926564127697</v>
      </c>
      <c r="E10" s="14">
        <v>0.52858678669218595</v>
      </c>
      <c r="F10" s="14"/>
      <c r="G10" s="14">
        <v>0.50403841430218699</v>
      </c>
      <c r="H10" s="14">
        <v>0.33978324828415701</v>
      </c>
      <c r="I10" s="14">
        <v>0.52573838014373198</v>
      </c>
      <c r="J10" s="14">
        <v>0.54761315688319601</v>
      </c>
      <c r="K10" s="14">
        <v>0.50496527736527497</v>
      </c>
      <c r="L10" s="14">
        <v>0.68718794355188895</v>
      </c>
      <c r="M10" s="14"/>
      <c r="N10" s="14">
        <v>0.57449882616076597</v>
      </c>
      <c r="O10" s="14">
        <v>0.55614857503510995</v>
      </c>
      <c r="P10" s="14">
        <v>0.55722365026054999</v>
      </c>
      <c r="Q10" s="14">
        <v>0.46143951911328002</v>
      </c>
      <c r="R10" s="14"/>
      <c r="S10" s="14">
        <v>0.50629635520058203</v>
      </c>
      <c r="T10" s="14">
        <v>0.610242747965414</v>
      </c>
      <c r="U10" s="14">
        <v>0.51691667522750595</v>
      </c>
      <c r="V10" s="14">
        <v>0.56643400362281704</v>
      </c>
      <c r="W10" s="14">
        <v>0.72752824764817003</v>
      </c>
      <c r="X10" s="14">
        <v>0.57337357628347496</v>
      </c>
      <c r="Y10" s="14">
        <v>0.50883319259815596</v>
      </c>
      <c r="Z10" s="14">
        <v>0.52880188750066404</v>
      </c>
      <c r="AA10" s="14">
        <v>0.40077936941742798</v>
      </c>
      <c r="AB10" s="14">
        <v>0.55031070294120699</v>
      </c>
      <c r="AC10" s="14">
        <v>0.34690789758748403</v>
      </c>
      <c r="AD10" s="14">
        <v>0.56597513152674594</v>
      </c>
      <c r="AE10" s="14"/>
      <c r="AF10" s="14">
        <v>0.54668686775389896</v>
      </c>
      <c r="AG10" s="14">
        <v>0.59630162227843297</v>
      </c>
      <c r="AH10" s="14">
        <v>0.40080261232157699</v>
      </c>
      <c r="AI10" s="14"/>
      <c r="AJ10" s="14">
        <v>0.67315259338602595</v>
      </c>
      <c r="AK10" s="14">
        <v>0.49826279384656402</v>
      </c>
      <c r="AL10" s="14">
        <v>0.59235738799132998</v>
      </c>
      <c r="AM10" s="14"/>
      <c r="AN10" s="14">
        <v>0.47627269942349498</v>
      </c>
      <c r="AO10" s="14">
        <v>0.48536469363548501</v>
      </c>
      <c r="AP10" s="14">
        <v>0.57689318770841902</v>
      </c>
      <c r="AQ10" s="14">
        <v>0.60837325363088401</v>
      </c>
      <c r="AR10" s="14">
        <v>0.78943641257097397</v>
      </c>
    </row>
    <row r="11" spans="2:44">
      <c r="B11" s="15" t="s">
        <v>203</v>
      </c>
      <c r="C11" s="23">
        <v>0.146180906024343</v>
      </c>
      <c r="D11" s="23">
        <v>0.129110391677529</v>
      </c>
      <c r="E11" s="23">
        <v>0.16324389545132401</v>
      </c>
      <c r="F11" s="23"/>
      <c r="G11" s="23">
        <v>0.18250454236855601</v>
      </c>
      <c r="H11" s="23">
        <v>0.167793160129908</v>
      </c>
      <c r="I11" s="23">
        <v>0.148380349024755</v>
      </c>
      <c r="J11" s="23">
        <v>0.143959677268019</v>
      </c>
      <c r="K11" s="23">
        <v>0.118526548872217</v>
      </c>
      <c r="L11" s="23">
        <v>0.126471194305946</v>
      </c>
      <c r="M11" s="23"/>
      <c r="N11" s="23">
        <v>0.103853145312819</v>
      </c>
      <c r="O11" s="23">
        <v>0.158624074951809</v>
      </c>
      <c r="P11" s="23">
        <v>0.10756221666578</v>
      </c>
      <c r="Q11" s="23">
        <v>0.20395166645801799</v>
      </c>
      <c r="R11" s="23"/>
      <c r="S11" s="23">
        <v>8.0600621572019499E-2</v>
      </c>
      <c r="T11" s="23">
        <v>0.12645705074670199</v>
      </c>
      <c r="U11" s="23">
        <v>0.132504450464591</v>
      </c>
      <c r="V11" s="23">
        <v>0.20805651085452301</v>
      </c>
      <c r="W11" s="23">
        <v>0.13545498453730501</v>
      </c>
      <c r="X11" s="23">
        <v>0.147809531819241</v>
      </c>
      <c r="Y11" s="23">
        <v>0.14086284458665199</v>
      </c>
      <c r="Z11" s="23">
        <v>8.1263417877050104E-2</v>
      </c>
      <c r="AA11" s="23">
        <v>0.212040898416093</v>
      </c>
      <c r="AB11" s="23">
        <v>0.128680924821931</v>
      </c>
      <c r="AC11" s="23">
        <v>0.27977692926676101</v>
      </c>
      <c r="AD11" s="23">
        <v>6.1575139746178301E-2</v>
      </c>
      <c r="AE11" s="23"/>
      <c r="AF11" s="23">
        <v>0.117961714829426</v>
      </c>
      <c r="AG11" s="23">
        <v>0.10250191719065301</v>
      </c>
      <c r="AH11" s="23">
        <v>0.28467422202399001</v>
      </c>
      <c r="AI11" s="23"/>
      <c r="AJ11" s="23">
        <v>3.8276986179166403E-2</v>
      </c>
      <c r="AK11" s="23">
        <v>0.14595366586799</v>
      </c>
      <c r="AL11" s="23">
        <v>8.9274675169489101E-2</v>
      </c>
      <c r="AM11" s="23"/>
      <c r="AN11" s="23">
        <v>0.17241444186340299</v>
      </c>
      <c r="AO11" s="23">
        <v>0.14516480554139</v>
      </c>
      <c r="AP11" s="23">
        <v>0.117580908453119</v>
      </c>
      <c r="AQ11" s="23">
        <v>0.17262939697555199</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499</v>
      </c>
      <c r="D7" s="10">
        <v>251</v>
      </c>
      <c r="E7" s="10">
        <v>248</v>
      </c>
      <c r="F7" s="10"/>
      <c r="G7" s="10">
        <v>55</v>
      </c>
      <c r="H7" s="10">
        <v>70</v>
      </c>
      <c r="I7" s="10">
        <v>81</v>
      </c>
      <c r="J7" s="10">
        <v>91</v>
      </c>
      <c r="K7" s="10">
        <v>86</v>
      </c>
      <c r="L7" s="10">
        <v>116</v>
      </c>
      <c r="M7" s="10"/>
      <c r="N7" s="10">
        <v>134</v>
      </c>
      <c r="O7" s="10">
        <v>126</v>
      </c>
      <c r="P7" s="10">
        <v>104</v>
      </c>
      <c r="Q7" s="10">
        <v>134</v>
      </c>
      <c r="R7" s="10"/>
      <c r="S7" s="10">
        <v>68</v>
      </c>
      <c r="T7" s="10">
        <v>64</v>
      </c>
      <c r="U7" s="10">
        <v>49</v>
      </c>
      <c r="V7" s="10">
        <v>44</v>
      </c>
      <c r="W7" s="10">
        <v>35</v>
      </c>
      <c r="X7" s="10">
        <v>42</v>
      </c>
      <c r="Y7" s="10">
        <v>35</v>
      </c>
      <c r="Z7" s="10">
        <v>25</v>
      </c>
      <c r="AA7" s="10">
        <v>56</v>
      </c>
      <c r="AB7" s="10">
        <v>41</v>
      </c>
      <c r="AC7" s="10">
        <v>29</v>
      </c>
      <c r="AD7" s="10">
        <v>11</v>
      </c>
      <c r="AE7" s="10"/>
      <c r="AF7" s="10">
        <v>186</v>
      </c>
      <c r="AG7" s="10">
        <v>212</v>
      </c>
      <c r="AH7" s="10">
        <v>60</v>
      </c>
      <c r="AI7" s="10"/>
      <c r="AJ7" s="10">
        <v>108</v>
      </c>
      <c r="AK7" s="10">
        <v>179</v>
      </c>
      <c r="AL7" s="10">
        <v>42</v>
      </c>
      <c r="AM7" s="10"/>
      <c r="AN7" s="10">
        <v>135</v>
      </c>
      <c r="AO7" s="10">
        <v>120</v>
      </c>
      <c r="AP7" s="10">
        <v>111</v>
      </c>
      <c r="AQ7" s="10">
        <v>53</v>
      </c>
      <c r="AR7" s="10">
        <v>5</v>
      </c>
    </row>
    <row r="8" spans="2:44" ht="30" customHeight="1">
      <c r="B8" s="11" t="s">
        <v>96</v>
      </c>
      <c r="C8" s="11">
        <v>501</v>
      </c>
      <c r="D8" s="11">
        <v>262</v>
      </c>
      <c r="E8" s="11">
        <v>239</v>
      </c>
      <c r="F8" s="11"/>
      <c r="G8" s="11">
        <v>63</v>
      </c>
      <c r="H8" s="11">
        <v>75</v>
      </c>
      <c r="I8" s="11">
        <v>92</v>
      </c>
      <c r="J8" s="11">
        <v>91</v>
      </c>
      <c r="K8" s="11">
        <v>72</v>
      </c>
      <c r="L8" s="11">
        <v>107</v>
      </c>
      <c r="M8" s="11"/>
      <c r="N8" s="11">
        <v>141</v>
      </c>
      <c r="O8" s="11">
        <v>119</v>
      </c>
      <c r="P8" s="11">
        <v>109</v>
      </c>
      <c r="Q8" s="11">
        <v>129</v>
      </c>
      <c r="R8" s="11"/>
      <c r="S8" s="11">
        <v>77</v>
      </c>
      <c r="T8" s="11">
        <v>61</v>
      </c>
      <c r="U8" s="11">
        <v>50</v>
      </c>
      <c r="V8" s="11">
        <v>46</v>
      </c>
      <c r="W8" s="11">
        <v>31</v>
      </c>
      <c r="X8" s="11">
        <v>42</v>
      </c>
      <c r="Y8" s="11">
        <v>32</v>
      </c>
      <c r="Z8" s="11">
        <v>23</v>
      </c>
      <c r="AA8" s="11">
        <v>54</v>
      </c>
      <c r="AB8" s="11">
        <v>42</v>
      </c>
      <c r="AC8" s="11">
        <v>28</v>
      </c>
      <c r="AD8" s="11">
        <v>13</v>
      </c>
      <c r="AE8" s="11"/>
      <c r="AF8" s="11">
        <v>181</v>
      </c>
      <c r="AG8" s="11">
        <v>211</v>
      </c>
      <c r="AH8" s="11">
        <v>63</v>
      </c>
      <c r="AI8" s="11"/>
      <c r="AJ8" s="11">
        <v>103</v>
      </c>
      <c r="AK8" s="11">
        <v>181</v>
      </c>
      <c r="AL8" s="11">
        <v>43</v>
      </c>
      <c r="AM8" s="11"/>
      <c r="AN8" s="11">
        <v>131</v>
      </c>
      <c r="AO8" s="11">
        <v>119</v>
      </c>
      <c r="AP8" s="11">
        <v>113</v>
      </c>
      <c r="AQ8" s="11">
        <v>57</v>
      </c>
      <c r="AR8" s="11">
        <v>5</v>
      </c>
    </row>
    <row r="9" spans="2:44" ht="130.5">
      <c r="B9" s="15" t="s">
        <v>379</v>
      </c>
      <c r="C9" s="14">
        <v>0.30751260738980601</v>
      </c>
      <c r="D9" s="14">
        <v>0.30889374259807301</v>
      </c>
      <c r="E9" s="14">
        <v>0.30599848025869902</v>
      </c>
      <c r="F9" s="14"/>
      <c r="G9" s="14">
        <v>0.35340318979913898</v>
      </c>
      <c r="H9" s="14">
        <v>0.45843604163896701</v>
      </c>
      <c r="I9" s="14">
        <v>0.33350695920413997</v>
      </c>
      <c r="J9" s="14">
        <v>0.24626481937765199</v>
      </c>
      <c r="K9" s="14">
        <v>0.25480889606581197</v>
      </c>
      <c r="L9" s="14">
        <v>0.24055151899006599</v>
      </c>
      <c r="M9" s="14"/>
      <c r="N9" s="14">
        <v>0.313100537965322</v>
      </c>
      <c r="O9" s="14">
        <v>0.29565784328706601</v>
      </c>
      <c r="P9" s="14">
        <v>0.39116079670371001</v>
      </c>
      <c r="Q9" s="14">
        <v>0.24504631743011199</v>
      </c>
      <c r="R9" s="14"/>
      <c r="S9" s="14">
        <v>0.25766984372854601</v>
      </c>
      <c r="T9" s="14">
        <v>0.289928219979666</v>
      </c>
      <c r="U9" s="14">
        <v>0.30205724376441501</v>
      </c>
      <c r="V9" s="14">
        <v>0.18597572501093801</v>
      </c>
      <c r="W9" s="14">
        <v>0.33837131628537698</v>
      </c>
      <c r="X9" s="14">
        <v>0.42596559422864699</v>
      </c>
      <c r="Y9" s="14">
        <v>0.41009621988737399</v>
      </c>
      <c r="Z9" s="14">
        <v>0.28266504104428702</v>
      </c>
      <c r="AA9" s="14">
        <v>0.34292543172362699</v>
      </c>
      <c r="AB9" s="14">
        <v>0.27132239914419298</v>
      </c>
      <c r="AC9" s="14">
        <v>0.24814117918034101</v>
      </c>
      <c r="AD9" s="14">
        <v>0.57101665631040899</v>
      </c>
      <c r="AE9" s="14"/>
      <c r="AF9" s="14">
        <v>0.30047743192717102</v>
      </c>
      <c r="AG9" s="14">
        <v>0.29137716527674401</v>
      </c>
      <c r="AH9" s="14">
        <v>0.300254289901489</v>
      </c>
      <c r="AI9" s="14"/>
      <c r="AJ9" s="14">
        <v>0.27860763218454598</v>
      </c>
      <c r="AK9" s="14">
        <v>0.34162316142121302</v>
      </c>
      <c r="AL9" s="14">
        <v>0.25339714682008802</v>
      </c>
      <c r="AM9" s="14"/>
      <c r="AN9" s="14">
        <v>0.28257747267685601</v>
      </c>
      <c r="AO9" s="14">
        <v>0.35423335389197202</v>
      </c>
      <c r="AP9" s="14">
        <v>0.25406718678499401</v>
      </c>
      <c r="AQ9" s="14">
        <v>0.202204851651308</v>
      </c>
      <c r="AR9" s="14">
        <v>0.37981636964444399</v>
      </c>
    </row>
    <row r="10" spans="2:44" ht="57.95">
      <c r="B10" s="15" t="s">
        <v>384</v>
      </c>
      <c r="C10" s="14">
        <v>0.55871945839137205</v>
      </c>
      <c r="D10" s="14">
        <v>0.56976555515000804</v>
      </c>
      <c r="E10" s="14">
        <v>0.54660971367196598</v>
      </c>
      <c r="F10" s="14"/>
      <c r="G10" s="14">
        <v>0.52583014367613601</v>
      </c>
      <c r="H10" s="14">
        <v>0.38898245349896399</v>
      </c>
      <c r="I10" s="14">
        <v>0.50841887457043999</v>
      </c>
      <c r="J10" s="14">
        <v>0.56006967113298001</v>
      </c>
      <c r="K10" s="14">
        <v>0.62171400893210504</v>
      </c>
      <c r="L10" s="14">
        <v>0.69602492869900701</v>
      </c>
      <c r="M10" s="14"/>
      <c r="N10" s="14">
        <v>0.56461462566543097</v>
      </c>
      <c r="O10" s="14">
        <v>0.60351449345088404</v>
      </c>
      <c r="P10" s="14">
        <v>0.488469752997508</v>
      </c>
      <c r="Q10" s="14">
        <v>0.565618978997944</v>
      </c>
      <c r="R10" s="14"/>
      <c r="S10" s="14">
        <v>0.66275806293545403</v>
      </c>
      <c r="T10" s="14">
        <v>0.58570579487260299</v>
      </c>
      <c r="U10" s="14">
        <v>0.53228166297774704</v>
      </c>
      <c r="V10" s="14">
        <v>0.59994031197365205</v>
      </c>
      <c r="W10" s="14">
        <v>0.60075714062943697</v>
      </c>
      <c r="X10" s="14">
        <v>0.455223033855015</v>
      </c>
      <c r="Y10" s="14">
        <v>0.47492209492042797</v>
      </c>
      <c r="Z10" s="14">
        <v>0.54702860444636903</v>
      </c>
      <c r="AA10" s="14">
        <v>0.49499066326290397</v>
      </c>
      <c r="AB10" s="14">
        <v>0.61119167759372595</v>
      </c>
      <c r="AC10" s="14">
        <v>0.58551360014528697</v>
      </c>
      <c r="AD10" s="14">
        <v>0.26913945356427499</v>
      </c>
      <c r="AE10" s="14"/>
      <c r="AF10" s="14">
        <v>0.56843216498742999</v>
      </c>
      <c r="AG10" s="14">
        <v>0.587608619389413</v>
      </c>
      <c r="AH10" s="14">
        <v>0.50220859445446897</v>
      </c>
      <c r="AI10" s="14"/>
      <c r="AJ10" s="14">
        <v>0.65050485143063597</v>
      </c>
      <c r="AK10" s="14">
        <v>0.51845783861885697</v>
      </c>
      <c r="AL10" s="14">
        <v>0.67749086276317405</v>
      </c>
      <c r="AM10" s="14"/>
      <c r="AN10" s="14">
        <v>0.53172547238744206</v>
      </c>
      <c r="AO10" s="14">
        <v>0.50609881542411606</v>
      </c>
      <c r="AP10" s="14">
        <v>0.64081861476264901</v>
      </c>
      <c r="AQ10" s="14">
        <v>0.63941608516344195</v>
      </c>
      <c r="AR10" s="14">
        <v>0.62018363035555601</v>
      </c>
    </row>
    <row r="11" spans="2:44">
      <c r="B11" s="15" t="s">
        <v>203</v>
      </c>
      <c r="C11" s="23">
        <v>0.13376793421882199</v>
      </c>
      <c r="D11" s="23">
        <v>0.12134070225191899</v>
      </c>
      <c r="E11" s="23">
        <v>0.147391806069335</v>
      </c>
      <c r="F11" s="23"/>
      <c r="G11" s="23">
        <v>0.120766666524724</v>
      </c>
      <c r="H11" s="23">
        <v>0.15258150486206901</v>
      </c>
      <c r="I11" s="23">
        <v>0.15807416622542</v>
      </c>
      <c r="J11" s="23">
        <v>0.193665509489368</v>
      </c>
      <c r="K11" s="23">
        <v>0.123477095002082</v>
      </c>
      <c r="L11" s="23">
        <v>6.3423552310927098E-2</v>
      </c>
      <c r="M11" s="23"/>
      <c r="N11" s="23">
        <v>0.122284836369248</v>
      </c>
      <c r="O11" s="23">
        <v>0.10082766326204901</v>
      </c>
      <c r="P11" s="23">
        <v>0.120369450298781</v>
      </c>
      <c r="Q11" s="23">
        <v>0.18933470357194301</v>
      </c>
      <c r="R11" s="23"/>
      <c r="S11" s="23">
        <v>7.9572093336000196E-2</v>
      </c>
      <c r="T11" s="23">
        <v>0.12436598514773101</v>
      </c>
      <c r="U11" s="23">
        <v>0.16566109325783701</v>
      </c>
      <c r="V11" s="23">
        <v>0.214083963015409</v>
      </c>
      <c r="W11" s="23">
        <v>6.0871543085186101E-2</v>
      </c>
      <c r="X11" s="23">
        <v>0.118811371916338</v>
      </c>
      <c r="Y11" s="23">
        <v>0.11498168519219901</v>
      </c>
      <c r="Z11" s="23">
        <v>0.170306354509344</v>
      </c>
      <c r="AA11" s="23">
        <v>0.16208390501347</v>
      </c>
      <c r="AB11" s="23">
        <v>0.117485923262082</v>
      </c>
      <c r="AC11" s="23">
        <v>0.16634522067437199</v>
      </c>
      <c r="AD11" s="23">
        <v>0.159843890125316</v>
      </c>
      <c r="AE11" s="23"/>
      <c r="AF11" s="23">
        <v>0.13109040308539799</v>
      </c>
      <c r="AG11" s="23">
        <v>0.121014215333842</v>
      </c>
      <c r="AH11" s="23">
        <v>0.197537115644042</v>
      </c>
      <c r="AI11" s="23"/>
      <c r="AJ11" s="23">
        <v>7.0887516384818605E-2</v>
      </c>
      <c r="AK11" s="23">
        <v>0.13991899995993001</v>
      </c>
      <c r="AL11" s="23">
        <v>6.9111990416738697E-2</v>
      </c>
      <c r="AM11" s="23"/>
      <c r="AN11" s="23">
        <v>0.18569705493570199</v>
      </c>
      <c r="AO11" s="23">
        <v>0.139667830683911</v>
      </c>
      <c r="AP11" s="23">
        <v>0.105114198452357</v>
      </c>
      <c r="AQ11" s="23">
        <v>0.15837906318525</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498</v>
      </c>
      <c r="D7" s="10">
        <v>239</v>
      </c>
      <c r="E7" s="10">
        <v>258</v>
      </c>
      <c r="F7" s="10"/>
      <c r="G7" s="10">
        <v>58</v>
      </c>
      <c r="H7" s="10">
        <v>75</v>
      </c>
      <c r="I7" s="10">
        <v>77</v>
      </c>
      <c r="J7" s="10">
        <v>83</v>
      </c>
      <c r="K7" s="10">
        <v>82</v>
      </c>
      <c r="L7" s="10">
        <v>123</v>
      </c>
      <c r="M7" s="10"/>
      <c r="N7" s="10">
        <v>142</v>
      </c>
      <c r="O7" s="10">
        <v>131</v>
      </c>
      <c r="P7" s="10">
        <v>116</v>
      </c>
      <c r="Q7" s="10">
        <v>107</v>
      </c>
      <c r="R7" s="10"/>
      <c r="S7" s="10">
        <v>49</v>
      </c>
      <c r="T7" s="10">
        <v>75</v>
      </c>
      <c r="U7" s="10">
        <v>28</v>
      </c>
      <c r="V7" s="10">
        <v>43</v>
      </c>
      <c r="W7" s="10">
        <v>43</v>
      </c>
      <c r="X7" s="10">
        <v>36</v>
      </c>
      <c r="Y7" s="10">
        <v>42</v>
      </c>
      <c r="Z7" s="10">
        <v>24</v>
      </c>
      <c r="AA7" s="10">
        <v>64</v>
      </c>
      <c r="AB7" s="10">
        <v>50</v>
      </c>
      <c r="AC7" s="10">
        <v>30</v>
      </c>
      <c r="AD7" s="10">
        <v>14</v>
      </c>
      <c r="AE7" s="10"/>
      <c r="AF7" s="10">
        <v>205</v>
      </c>
      <c r="AG7" s="10">
        <v>194</v>
      </c>
      <c r="AH7" s="10">
        <v>62</v>
      </c>
      <c r="AI7" s="10"/>
      <c r="AJ7" s="10">
        <v>117</v>
      </c>
      <c r="AK7" s="10">
        <v>180</v>
      </c>
      <c r="AL7" s="10">
        <v>32</v>
      </c>
      <c r="AM7" s="10"/>
      <c r="AN7" s="10">
        <v>136</v>
      </c>
      <c r="AO7" s="10">
        <v>113</v>
      </c>
      <c r="AP7" s="10">
        <v>112</v>
      </c>
      <c r="AQ7" s="10">
        <v>57</v>
      </c>
      <c r="AR7" s="10">
        <v>5</v>
      </c>
    </row>
    <row r="8" spans="2:44" ht="30" customHeight="1">
      <c r="B8" s="11" t="s">
        <v>96</v>
      </c>
      <c r="C8" s="11">
        <v>498</v>
      </c>
      <c r="D8" s="11">
        <v>251</v>
      </c>
      <c r="E8" s="11">
        <v>247</v>
      </c>
      <c r="F8" s="11"/>
      <c r="G8" s="11">
        <v>64</v>
      </c>
      <c r="H8" s="11">
        <v>79</v>
      </c>
      <c r="I8" s="11">
        <v>86</v>
      </c>
      <c r="J8" s="11">
        <v>84</v>
      </c>
      <c r="K8" s="11">
        <v>69</v>
      </c>
      <c r="L8" s="11">
        <v>117</v>
      </c>
      <c r="M8" s="11"/>
      <c r="N8" s="11">
        <v>148</v>
      </c>
      <c r="O8" s="11">
        <v>125</v>
      </c>
      <c r="P8" s="11">
        <v>119</v>
      </c>
      <c r="Q8" s="11">
        <v>103</v>
      </c>
      <c r="R8" s="11"/>
      <c r="S8" s="11">
        <v>55</v>
      </c>
      <c r="T8" s="11">
        <v>70</v>
      </c>
      <c r="U8" s="11">
        <v>29</v>
      </c>
      <c r="V8" s="11">
        <v>47</v>
      </c>
      <c r="W8" s="11">
        <v>39</v>
      </c>
      <c r="X8" s="11">
        <v>36</v>
      </c>
      <c r="Y8" s="11">
        <v>40</v>
      </c>
      <c r="Z8" s="11">
        <v>22</v>
      </c>
      <c r="AA8" s="11">
        <v>62</v>
      </c>
      <c r="AB8" s="11">
        <v>50</v>
      </c>
      <c r="AC8" s="11">
        <v>30</v>
      </c>
      <c r="AD8" s="11">
        <v>17</v>
      </c>
      <c r="AE8" s="11"/>
      <c r="AF8" s="11">
        <v>201</v>
      </c>
      <c r="AG8" s="11">
        <v>194</v>
      </c>
      <c r="AH8" s="11">
        <v>64</v>
      </c>
      <c r="AI8" s="11"/>
      <c r="AJ8" s="11">
        <v>112</v>
      </c>
      <c r="AK8" s="11">
        <v>183</v>
      </c>
      <c r="AL8" s="11">
        <v>34</v>
      </c>
      <c r="AM8" s="11"/>
      <c r="AN8" s="11">
        <v>130</v>
      </c>
      <c r="AO8" s="11">
        <v>114</v>
      </c>
      <c r="AP8" s="11">
        <v>115</v>
      </c>
      <c r="AQ8" s="11">
        <v>60</v>
      </c>
      <c r="AR8" s="11">
        <v>5</v>
      </c>
    </row>
    <row r="9" spans="2:44" ht="130.5">
      <c r="B9" s="15" t="s">
        <v>379</v>
      </c>
      <c r="C9" s="14">
        <v>0.36423633218906698</v>
      </c>
      <c r="D9" s="14">
        <v>0.36215740155685999</v>
      </c>
      <c r="E9" s="14">
        <v>0.36422739054919701</v>
      </c>
      <c r="F9" s="14"/>
      <c r="G9" s="14">
        <v>0.55255128799953801</v>
      </c>
      <c r="H9" s="14">
        <v>0.41403660022628702</v>
      </c>
      <c r="I9" s="14">
        <v>0.350025725949763</v>
      </c>
      <c r="J9" s="14">
        <v>0.44261359572318398</v>
      </c>
      <c r="K9" s="14">
        <v>0.28665564055811499</v>
      </c>
      <c r="L9" s="14">
        <v>0.22687947856815199</v>
      </c>
      <c r="M9" s="14"/>
      <c r="N9" s="14">
        <v>0.332010236982961</v>
      </c>
      <c r="O9" s="14">
        <v>0.34845672747213902</v>
      </c>
      <c r="P9" s="14">
        <v>0.39268130230141202</v>
      </c>
      <c r="Q9" s="14">
        <v>0.39398194361330802</v>
      </c>
      <c r="R9" s="14"/>
      <c r="S9" s="14">
        <v>0.28415974097286001</v>
      </c>
      <c r="T9" s="14">
        <v>0.300550660540989</v>
      </c>
      <c r="U9" s="14">
        <v>0.41060774416849699</v>
      </c>
      <c r="V9" s="14">
        <v>0.27101219614783401</v>
      </c>
      <c r="W9" s="14">
        <v>0.37264945171259301</v>
      </c>
      <c r="X9" s="14">
        <v>0.38447961491481703</v>
      </c>
      <c r="Y9" s="14">
        <v>0.49947953215370999</v>
      </c>
      <c r="Z9" s="14">
        <v>0.37996864786106199</v>
      </c>
      <c r="AA9" s="14">
        <v>0.44963133096264701</v>
      </c>
      <c r="AB9" s="14">
        <v>0.34900399012598499</v>
      </c>
      <c r="AC9" s="14">
        <v>0.35884464787308401</v>
      </c>
      <c r="AD9" s="14">
        <v>0.39806097168325699</v>
      </c>
      <c r="AE9" s="14"/>
      <c r="AF9" s="14">
        <v>0.34289698634482302</v>
      </c>
      <c r="AG9" s="14">
        <v>0.330723081364516</v>
      </c>
      <c r="AH9" s="14">
        <v>0.45111669861546699</v>
      </c>
      <c r="AI9" s="14"/>
      <c r="AJ9" s="14">
        <v>0.303719070331542</v>
      </c>
      <c r="AK9" s="14">
        <v>0.35433848726754003</v>
      </c>
      <c r="AL9" s="14">
        <v>0.37781951073660602</v>
      </c>
      <c r="AM9" s="14"/>
      <c r="AN9" s="14">
        <v>0.33932726075356001</v>
      </c>
      <c r="AO9" s="14">
        <v>0.40103698102889801</v>
      </c>
      <c r="AP9" s="14">
        <v>0.33370459455564899</v>
      </c>
      <c r="AQ9" s="14">
        <v>0.28762166122551203</v>
      </c>
      <c r="AR9" s="14">
        <v>0.42098095709668598</v>
      </c>
    </row>
    <row r="10" spans="2:44" ht="57.95">
      <c r="B10" s="15" t="s">
        <v>385</v>
      </c>
      <c r="C10" s="14">
        <v>0.46149769932771001</v>
      </c>
      <c r="D10" s="14">
        <v>0.49806878935412502</v>
      </c>
      <c r="E10" s="14">
        <v>0.42582701297464598</v>
      </c>
      <c r="F10" s="14"/>
      <c r="G10" s="14">
        <v>0.34981628856498698</v>
      </c>
      <c r="H10" s="14">
        <v>0.46243399784758099</v>
      </c>
      <c r="I10" s="14">
        <v>0.45655783504292202</v>
      </c>
      <c r="J10" s="14">
        <v>0.43552009259431002</v>
      </c>
      <c r="K10" s="14">
        <v>0.46813835768803602</v>
      </c>
      <c r="L10" s="14">
        <v>0.54045483899582603</v>
      </c>
      <c r="M10" s="14"/>
      <c r="N10" s="14">
        <v>0.56699474089393298</v>
      </c>
      <c r="O10" s="14">
        <v>0.447680153200536</v>
      </c>
      <c r="P10" s="14">
        <v>0.40849439132876803</v>
      </c>
      <c r="Q10" s="14">
        <v>0.39739891346211098</v>
      </c>
      <c r="R10" s="14"/>
      <c r="S10" s="14">
        <v>0.61239269351553405</v>
      </c>
      <c r="T10" s="14">
        <v>0.51048276711662499</v>
      </c>
      <c r="U10" s="14">
        <v>0.34722440840698199</v>
      </c>
      <c r="V10" s="14">
        <v>0.53900426827807901</v>
      </c>
      <c r="W10" s="14">
        <v>0.399355645185618</v>
      </c>
      <c r="X10" s="14">
        <v>0.38525375285338198</v>
      </c>
      <c r="Y10" s="14">
        <v>0.45515371410627398</v>
      </c>
      <c r="Z10" s="14">
        <v>0.49359467384904399</v>
      </c>
      <c r="AA10" s="14">
        <v>0.32840669242144499</v>
      </c>
      <c r="AB10" s="14">
        <v>0.510901163656171</v>
      </c>
      <c r="AC10" s="14">
        <v>0.48566356668934801</v>
      </c>
      <c r="AD10" s="14">
        <v>0.33760752178271403</v>
      </c>
      <c r="AE10" s="14"/>
      <c r="AF10" s="14">
        <v>0.47964854152076403</v>
      </c>
      <c r="AG10" s="14">
        <v>0.492345414422448</v>
      </c>
      <c r="AH10" s="14">
        <v>0.39539262624309301</v>
      </c>
      <c r="AI10" s="14"/>
      <c r="AJ10" s="14">
        <v>0.53034610972956098</v>
      </c>
      <c r="AK10" s="14">
        <v>0.49577038388899802</v>
      </c>
      <c r="AL10" s="14">
        <v>0.56924963848241406</v>
      </c>
      <c r="AM10" s="14"/>
      <c r="AN10" s="14">
        <v>0.40280211860978998</v>
      </c>
      <c r="AO10" s="14">
        <v>0.43289112431007798</v>
      </c>
      <c r="AP10" s="14">
        <v>0.56522882473393798</v>
      </c>
      <c r="AQ10" s="14">
        <v>0.60706979214923196</v>
      </c>
      <c r="AR10" s="14">
        <v>0.57901904290331396</v>
      </c>
    </row>
    <row r="11" spans="2:44">
      <c r="B11" s="15" t="s">
        <v>203</v>
      </c>
      <c r="C11" s="23">
        <v>0.17426596848322301</v>
      </c>
      <c r="D11" s="23">
        <v>0.13977380908901499</v>
      </c>
      <c r="E11" s="23">
        <v>0.20994559647615699</v>
      </c>
      <c r="F11" s="23"/>
      <c r="G11" s="23">
        <v>9.7632423435474694E-2</v>
      </c>
      <c r="H11" s="23">
        <v>0.123529401926132</v>
      </c>
      <c r="I11" s="23">
        <v>0.19341643900731501</v>
      </c>
      <c r="J11" s="23">
        <v>0.121866311682506</v>
      </c>
      <c r="K11" s="23">
        <v>0.24520600175384899</v>
      </c>
      <c r="L11" s="23">
        <v>0.23266568243602201</v>
      </c>
      <c r="M11" s="23"/>
      <c r="N11" s="23">
        <v>0.100995022123106</v>
      </c>
      <c r="O11" s="23">
        <v>0.20386311932732501</v>
      </c>
      <c r="P11" s="23">
        <v>0.19882430636981999</v>
      </c>
      <c r="Q11" s="23">
        <v>0.208619142924581</v>
      </c>
      <c r="R11" s="23"/>
      <c r="S11" s="23">
        <v>0.103447565511606</v>
      </c>
      <c r="T11" s="23">
        <v>0.18896657234238601</v>
      </c>
      <c r="U11" s="23">
        <v>0.24216784742452199</v>
      </c>
      <c r="V11" s="23">
        <v>0.18998353557408601</v>
      </c>
      <c r="W11" s="23">
        <v>0.22799490310178899</v>
      </c>
      <c r="X11" s="23">
        <v>0.23026663223180099</v>
      </c>
      <c r="Y11" s="23">
        <v>4.5366753740015898E-2</v>
      </c>
      <c r="Z11" s="23">
        <v>0.12643667828989399</v>
      </c>
      <c r="AA11" s="23">
        <v>0.221961976615908</v>
      </c>
      <c r="AB11" s="23">
        <v>0.14009484621784299</v>
      </c>
      <c r="AC11" s="23">
        <v>0.155491785437568</v>
      </c>
      <c r="AD11" s="23">
        <v>0.26433150653402898</v>
      </c>
      <c r="AE11" s="23"/>
      <c r="AF11" s="23">
        <v>0.17745447213441301</v>
      </c>
      <c r="AG11" s="23">
        <v>0.17693150421303599</v>
      </c>
      <c r="AH11" s="23">
        <v>0.15349067514143999</v>
      </c>
      <c r="AI11" s="23"/>
      <c r="AJ11" s="23">
        <v>0.165934819938897</v>
      </c>
      <c r="AK11" s="23">
        <v>0.14989112884346201</v>
      </c>
      <c r="AL11" s="23">
        <v>5.2930850780979997E-2</v>
      </c>
      <c r="AM11" s="23"/>
      <c r="AN11" s="23">
        <v>0.25787062063665001</v>
      </c>
      <c r="AO11" s="23">
        <v>0.16607189466102501</v>
      </c>
      <c r="AP11" s="23">
        <v>0.10106658071041399</v>
      </c>
      <c r="AQ11" s="23">
        <v>0.105308546625256</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493</v>
      </c>
      <c r="D7" s="10">
        <v>244</v>
      </c>
      <c r="E7" s="10">
        <v>249</v>
      </c>
      <c r="F7" s="10"/>
      <c r="G7" s="10">
        <v>57</v>
      </c>
      <c r="H7" s="10">
        <v>87</v>
      </c>
      <c r="I7" s="10">
        <v>67</v>
      </c>
      <c r="J7" s="10">
        <v>88</v>
      </c>
      <c r="K7" s="10">
        <v>74</v>
      </c>
      <c r="L7" s="10">
        <v>120</v>
      </c>
      <c r="M7" s="10"/>
      <c r="N7" s="10">
        <v>136</v>
      </c>
      <c r="O7" s="10">
        <v>122</v>
      </c>
      <c r="P7" s="10">
        <v>121</v>
      </c>
      <c r="Q7" s="10">
        <v>110</v>
      </c>
      <c r="R7" s="10"/>
      <c r="S7" s="10">
        <v>77</v>
      </c>
      <c r="T7" s="10">
        <v>71</v>
      </c>
      <c r="U7" s="10">
        <v>38</v>
      </c>
      <c r="V7" s="10">
        <v>47</v>
      </c>
      <c r="W7" s="10">
        <v>35</v>
      </c>
      <c r="X7" s="10">
        <v>39</v>
      </c>
      <c r="Y7" s="10">
        <v>33</v>
      </c>
      <c r="Z7" s="10">
        <v>26</v>
      </c>
      <c r="AA7" s="10">
        <v>53</v>
      </c>
      <c r="AB7" s="10">
        <v>34</v>
      </c>
      <c r="AC7" s="10">
        <v>23</v>
      </c>
      <c r="AD7" s="10">
        <v>17</v>
      </c>
      <c r="AE7" s="10"/>
      <c r="AF7" s="10">
        <v>190</v>
      </c>
      <c r="AG7" s="10">
        <v>200</v>
      </c>
      <c r="AH7" s="10">
        <v>61</v>
      </c>
      <c r="AI7" s="10"/>
      <c r="AJ7" s="10">
        <v>108</v>
      </c>
      <c r="AK7" s="10">
        <v>181</v>
      </c>
      <c r="AL7" s="10">
        <v>33</v>
      </c>
      <c r="AM7" s="10"/>
      <c r="AN7" s="10">
        <v>116</v>
      </c>
      <c r="AO7" s="10">
        <v>130</v>
      </c>
      <c r="AP7" s="10">
        <v>106</v>
      </c>
      <c r="AQ7" s="10">
        <v>59</v>
      </c>
      <c r="AR7" s="10">
        <v>5</v>
      </c>
    </row>
    <row r="8" spans="2:44" ht="30" customHeight="1">
      <c r="B8" s="11" t="s">
        <v>96</v>
      </c>
      <c r="C8" s="11">
        <v>497</v>
      </c>
      <c r="D8" s="11">
        <v>257</v>
      </c>
      <c r="E8" s="11">
        <v>240</v>
      </c>
      <c r="F8" s="11"/>
      <c r="G8" s="11">
        <v>64</v>
      </c>
      <c r="H8" s="11">
        <v>93</v>
      </c>
      <c r="I8" s="11">
        <v>77</v>
      </c>
      <c r="J8" s="11">
        <v>89</v>
      </c>
      <c r="K8" s="11">
        <v>63</v>
      </c>
      <c r="L8" s="11">
        <v>112</v>
      </c>
      <c r="M8" s="11"/>
      <c r="N8" s="11">
        <v>142</v>
      </c>
      <c r="O8" s="11">
        <v>118</v>
      </c>
      <c r="P8" s="11">
        <v>125</v>
      </c>
      <c r="Q8" s="11">
        <v>108</v>
      </c>
      <c r="R8" s="11"/>
      <c r="S8" s="11">
        <v>84</v>
      </c>
      <c r="T8" s="11">
        <v>67</v>
      </c>
      <c r="U8" s="11">
        <v>38</v>
      </c>
      <c r="V8" s="11">
        <v>51</v>
      </c>
      <c r="W8" s="11">
        <v>33</v>
      </c>
      <c r="X8" s="11">
        <v>38</v>
      </c>
      <c r="Y8" s="11">
        <v>33</v>
      </c>
      <c r="Z8" s="11">
        <v>24</v>
      </c>
      <c r="AA8" s="11">
        <v>51</v>
      </c>
      <c r="AB8" s="11">
        <v>35</v>
      </c>
      <c r="AC8" s="11">
        <v>23</v>
      </c>
      <c r="AD8" s="11">
        <v>20</v>
      </c>
      <c r="AE8" s="11"/>
      <c r="AF8" s="11">
        <v>183</v>
      </c>
      <c r="AG8" s="11">
        <v>205</v>
      </c>
      <c r="AH8" s="11">
        <v>64</v>
      </c>
      <c r="AI8" s="11"/>
      <c r="AJ8" s="11">
        <v>105</v>
      </c>
      <c r="AK8" s="11">
        <v>191</v>
      </c>
      <c r="AL8" s="11">
        <v>32</v>
      </c>
      <c r="AM8" s="11"/>
      <c r="AN8" s="11">
        <v>112</v>
      </c>
      <c r="AO8" s="11">
        <v>133</v>
      </c>
      <c r="AP8" s="11">
        <v>107</v>
      </c>
      <c r="AQ8" s="11">
        <v>63</v>
      </c>
      <c r="AR8" s="11">
        <v>5</v>
      </c>
    </row>
    <row r="9" spans="2:44" ht="130.5">
      <c r="B9" s="15" t="s">
        <v>379</v>
      </c>
      <c r="C9" s="14">
        <v>0.33662075020691801</v>
      </c>
      <c r="D9" s="14">
        <v>0.33889727255215402</v>
      </c>
      <c r="E9" s="14">
        <v>0.33418316601207299</v>
      </c>
      <c r="F9" s="14"/>
      <c r="G9" s="14">
        <v>0.457097751537895</v>
      </c>
      <c r="H9" s="14">
        <v>0.36354298135998497</v>
      </c>
      <c r="I9" s="14">
        <v>0.43412987837181299</v>
      </c>
      <c r="J9" s="14">
        <v>0.33714640729600798</v>
      </c>
      <c r="K9" s="14">
        <v>0.26897829515156901</v>
      </c>
      <c r="L9" s="14">
        <v>0.21645764792060901</v>
      </c>
      <c r="M9" s="14"/>
      <c r="N9" s="14">
        <v>0.260302690680417</v>
      </c>
      <c r="O9" s="14">
        <v>0.30590317237507803</v>
      </c>
      <c r="P9" s="14">
        <v>0.38667567555343102</v>
      </c>
      <c r="Q9" s="14">
        <v>0.41767531572688599</v>
      </c>
      <c r="R9" s="14"/>
      <c r="S9" s="14">
        <v>0.33619533895072401</v>
      </c>
      <c r="T9" s="14">
        <v>0.31306868449897501</v>
      </c>
      <c r="U9" s="14">
        <v>0.340495365690348</v>
      </c>
      <c r="V9" s="14">
        <v>0.27631377658547601</v>
      </c>
      <c r="W9" s="14">
        <v>0.39697326951185302</v>
      </c>
      <c r="X9" s="14">
        <v>0.29004286232816801</v>
      </c>
      <c r="Y9" s="14">
        <v>0.35761693109847298</v>
      </c>
      <c r="Z9" s="14">
        <v>0.28140549989971703</v>
      </c>
      <c r="AA9" s="14">
        <v>0.45241490558785702</v>
      </c>
      <c r="AB9" s="14">
        <v>0.336570997699909</v>
      </c>
      <c r="AC9" s="14">
        <v>0.27246405908479698</v>
      </c>
      <c r="AD9" s="14">
        <v>0.36136968216347898</v>
      </c>
      <c r="AE9" s="14"/>
      <c r="AF9" s="14">
        <v>0.345154066217013</v>
      </c>
      <c r="AG9" s="14">
        <v>0.26929838043066801</v>
      </c>
      <c r="AH9" s="14">
        <v>0.38527089377024898</v>
      </c>
      <c r="AI9" s="14"/>
      <c r="AJ9" s="14">
        <v>0.29158248333932801</v>
      </c>
      <c r="AK9" s="14">
        <v>0.331743370659207</v>
      </c>
      <c r="AL9" s="14">
        <v>0.313838974015687</v>
      </c>
      <c r="AM9" s="14"/>
      <c r="AN9" s="14">
        <v>0.28812679910765399</v>
      </c>
      <c r="AO9" s="14">
        <v>0.43038629721565402</v>
      </c>
      <c r="AP9" s="14">
        <v>0.28424535691282399</v>
      </c>
      <c r="AQ9" s="14">
        <v>0.21088177405269201</v>
      </c>
      <c r="AR9" s="14">
        <v>0.208048396511163</v>
      </c>
    </row>
    <row r="10" spans="2:44" ht="57.95">
      <c r="B10" s="15" t="s">
        <v>386</v>
      </c>
      <c r="C10" s="14">
        <v>0.52378672115995295</v>
      </c>
      <c r="D10" s="14">
        <v>0.56592145052515197</v>
      </c>
      <c r="E10" s="14">
        <v>0.47867099867665103</v>
      </c>
      <c r="F10" s="14"/>
      <c r="G10" s="14">
        <v>0.42205285198792403</v>
      </c>
      <c r="H10" s="14">
        <v>0.50806957015134702</v>
      </c>
      <c r="I10" s="14">
        <v>0.42469928182757899</v>
      </c>
      <c r="J10" s="14">
        <v>0.50864605875787805</v>
      </c>
      <c r="K10" s="14">
        <v>0.548665757105677</v>
      </c>
      <c r="L10" s="14">
        <v>0.66075793220427104</v>
      </c>
      <c r="M10" s="14"/>
      <c r="N10" s="14">
        <v>0.60873989302146803</v>
      </c>
      <c r="O10" s="14">
        <v>0.56881775907403898</v>
      </c>
      <c r="P10" s="14">
        <v>0.49029825604377197</v>
      </c>
      <c r="Q10" s="14">
        <v>0.40072235268163903</v>
      </c>
      <c r="R10" s="14"/>
      <c r="S10" s="14">
        <v>0.54702348402249901</v>
      </c>
      <c r="T10" s="14">
        <v>0.575269741081601</v>
      </c>
      <c r="U10" s="14">
        <v>0.50121369362211299</v>
      </c>
      <c r="V10" s="14">
        <v>0.60115493743591997</v>
      </c>
      <c r="W10" s="14">
        <v>0.53364200310578802</v>
      </c>
      <c r="X10" s="14">
        <v>0.44062802769851001</v>
      </c>
      <c r="Y10" s="14">
        <v>0.50427211384041704</v>
      </c>
      <c r="Z10" s="14">
        <v>0.55145654538107702</v>
      </c>
      <c r="AA10" s="14">
        <v>0.41503772184347199</v>
      </c>
      <c r="AB10" s="14">
        <v>0.45866426971667001</v>
      </c>
      <c r="AC10" s="14">
        <v>0.55902052972953697</v>
      </c>
      <c r="AD10" s="14">
        <v>0.59140129729199198</v>
      </c>
      <c r="AE10" s="14"/>
      <c r="AF10" s="14">
        <v>0.51354657115623104</v>
      </c>
      <c r="AG10" s="14">
        <v>0.59971086842093302</v>
      </c>
      <c r="AH10" s="14">
        <v>0.40664995747008098</v>
      </c>
      <c r="AI10" s="14"/>
      <c r="AJ10" s="14">
        <v>0.62708461697026197</v>
      </c>
      <c r="AK10" s="14">
        <v>0.52261056706949105</v>
      </c>
      <c r="AL10" s="14">
        <v>0.63630685341593896</v>
      </c>
      <c r="AM10" s="14"/>
      <c r="AN10" s="14">
        <v>0.55821734976404103</v>
      </c>
      <c r="AO10" s="14">
        <v>0.427866246070637</v>
      </c>
      <c r="AP10" s="14">
        <v>0.59639910999094403</v>
      </c>
      <c r="AQ10" s="14">
        <v>0.57428010879425695</v>
      </c>
      <c r="AR10" s="14">
        <v>0.79195160348883697</v>
      </c>
    </row>
    <row r="11" spans="2:44">
      <c r="B11" s="15" t="s">
        <v>203</v>
      </c>
      <c r="C11" s="23">
        <v>0.13959252863312899</v>
      </c>
      <c r="D11" s="23">
        <v>9.5181276922693805E-2</v>
      </c>
      <c r="E11" s="23">
        <v>0.18714583531127699</v>
      </c>
      <c r="F11" s="23"/>
      <c r="G11" s="23">
        <v>0.120849396474181</v>
      </c>
      <c r="H11" s="23">
        <v>0.12838744848866701</v>
      </c>
      <c r="I11" s="23">
        <v>0.14117083980060899</v>
      </c>
      <c r="J11" s="23">
        <v>0.154207533946113</v>
      </c>
      <c r="K11" s="23">
        <v>0.18235594774275399</v>
      </c>
      <c r="L11" s="23">
        <v>0.12278441987512</v>
      </c>
      <c r="M11" s="23"/>
      <c r="N11" s="23">
        <v>0.130957416298115</v>
      </c>
      <c r="O11" s="23">
        <v>0.125279068550882</v>
      </c>
      <c r="P11" s="23">
        <v>0.12302606840279701</v>
      </c>
      <c r="Q11" s="23">
        <v>0.18160233159147501</v>
      </c>
      <c r="R11" s="23"/>
      <c r="S11" s="23">
        <v>0.116781177026777</v>
      </c>
      <c r="T11" s="23">
        <v>0.11166157441942499</v>
      </c>
      <c r="U11" s="23">
        <v>0.15829094068753899</v>
      </c>
      <c r="V11" s="23">
        <v>0.12253128597860399</v>
      </c>
      <c r="W11" s="23">
        <v>6.9384727382358902E-2</v>
      </c>
      <c r="X11" s="23">
        <v>0.26932910997332199</v>
      </c>
      <c r="Y11" s="23">
        <v>0.13811095506111001</v>
      </c>
      <c r="Z11" s="23">
        <v>0.16713795471920601</v>
      </c>
      <c r="AA11" s="23">
        <v>0.13254737256867</v>
      </c>
      <c r="AB11" s="23">
        <v>0.20476473258342201</v>
      </c>
      <c r="AC11" s="23">
        <v>0.16851541118566599</v>
      </c>
      <c r="AD11" s="23">
        <v>4.7229020544528703E-2</v>
      </c>
      <c r="AE11" s="23"/>
      <c r="AF11" s="23">
        <v>0.14129936262675599</v>
      </c>
      <c r="AG11" s="23">
        <v>0.1309907511484</v>
      </c>
      <c r="AH11" s="23">
        <v>0.20807914875966901</v>
      </c>
      <c r="AI11" s="23"/>
      <c r="AJ11" s="23">
        <v>8.1332899690410507E-2</v>
      </c>
      <c r="AK11" s="23">
        <v>0.145646062271303</v>
      </c>
      <c r="AL11" s="23">
        <v>4.9854172568373503E-2</v>
      </c>
      <c r="AM11" s="23"/>
      <c r="AN11" s="23">
        <v>0.15365585112830499</v>
      </c>
      <c r="AO11" s="23">
        <v>0.141747456713709</v>
      </c>
      <c r="AP11" s="23">
        <v>0.11935553309623199</v>
      </c>
      <c r="AQ11" s="23">
        <v>0.21483811715305001</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B2:AR16"/>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463</v>
      </c>
      <c r="D7" s="10">
        <v>218</v>
      </c>
      <c r="E7" s="10">
        <v>243</v>
      </c>
      <c r="F7" s="10"/>
      <c r="G7" s="10">
        <v>50</v>
      </c>
      <c r="H7" s="10">
        <v>71</v>
      </c>
      <c r="I7" s="10">
        <v>73</v>
      </c>
      <c r="J7" s="10">
        <v>75</v>
      </c>
      <c r="K7" s="10">
        <v>79</v>
      </c>
      <c r="L7" s="10">
        <v>115</v>
      </c>
      <c r="M7" s="10"/>
      <c r="N7" s="10">
        <v>123</v>
      </c>
      <c r="O7" s="10">
        <v>135</v>
      </c>
      <c r="P7" s="10">
        <v>104</v>
      </c>
      <c r="Q7" s="10">
        <v>99</v>
      </c>
      <c r="R7" s="10"/>
      <c r="S7" s="10">
        <v>73</v>
      </c>
      <c r="T7" s="10">
        <v>75</v>
      </c>
      <c r="U7" s="10">
        <v>38</v>
      </c>
      <c r="V7" s="10">
        <v>34</v>
      </c>
      <c r="W7" s="10">
        <v>36</v>
      </c>
      <c r="X7" s="10">
        <v>30</v>
      </c>
      <c r="Y7" s="10">
        <v>41</v>
      </c>
      <c r="Z7" s="10">
        <v>20</v>
      </c>
      <c r="AA7" s="10">
        <v>47</v>
      </c>
      <c r="AB7" s="10">
        <v>40</v>
      </c>
      <c r="AC7" s="10">
        <v>21</v>
      </c>
      <c r="AD7" s="10">
        <v>8</v>
      </c>
      <c r="AE7" s="10"/>
      <c r="AF7" s="10">
        <v>182</v>
      </c>
      <c r="AG7" s="10">
        <v>195</v>
      </c>
      <c r="AH7" s="10">
        <v>56</v>
      </c>
      <c r="AI7" s="10"/>
      <c r="AJ7" s="10">
        <v>92</v>
      </c>
      <c r="AK7" s="10">
        <v>173</v>
      </c>
      <c r="AL7" s="10">
        <v>36</v>
      </c>
      <c r="AM7" s="10"/>
      <c r="AN7" s="10">
        <v>116</v>
      </c>
      <c r="AO7" s="10">
        <v>109</v>
      </c>
      <c r="AP7" s="10">
        <v>110</v>
      </c>
      <c r="AQ7" s="10">
        <v>50</v>
      </c>
      <c r="AR7" s="10">
        <v>1</v>
      </c>
    </row>
    <row r="8" spans="2:44" ht="30" customHeight="1">
      <c r="B8" s="11" t="s">
        <v>96</v>
      </c>
      <c r="C8" s="11">
        <v>467</v>
      </c>
      <c r="D8" s="11">
        <v>232</v>
      </c>
      <c r="E8" s="11">
        <v>233</v>
      </c>
      <c r="F8" s="11"/>
      <c r="G8" s="11">
        <v>55</v>
      </c>
      <c r="H8" s="11">
        <v>75</v>
      </c>
      <c r="I8" s="11">
        <v>84</v>
      </c>
      <c r="J8" s="11">
        <v>77</v>
      </c>
      <c r="K8" s="11">
        <v>67</v>
      </c>
      <c r="L8" s="11">
        <v>109</v>
      </c>
      <c r="M8" s="11"/>
      <c r="N8" s="11">
        <v>131</v>
      </c>
      <c r="O8" s="11">
        <v>130</v>
      </c>
      <c r="P8" s="11">
        <v>109</v>
      </c>
      <c r="Q8" s="11">
        <v>96</v>
      </c>
      <c r="R8" s="11"/>
      <c r="S8" s="11">
        <v>79</v>
      </c>
      <c r="T8" s="11">
        <v>73</v>
      </c>
      <c r="U8" s="11">
        <v>38</v>
      </c>
      <c r="V8" s="11">
        <v>37</v>
      </c>
      <c r="W8" s="11">
        <v>33</v>
      </c>
      <c r="X8" s="11">
        <v>30</v>
      </c>
      <c r="Y8" s="11">
        <v>40</v>
      </c>
      <c r="Z8" s="11">
        <v>18</v>
      </c>
      <c r="AA8" s="11">
        <v>45</v>
      </c>
      <c r="AB8" s="11">
        <v>42</v>
      </c>
      <c r="AC8" s="11">
        <v>22</v>
      </c>
      <c r="AD8" s="11">
        <v>10</v>
      </c>
      <c r="AE8" s="11"/>
      <c r="AF8" s="11">
        <v>177</v>
      </c>
      <c r="AG8" s="11">
        <v>200</v>
      </c>
      <c r="AH8" s="11">
        <v>57</v>
      </c>
      <c r="AI8" s="11"/>
      <c r="AJ8" s="11">
        <v>90</v>
      </c>
      <c r="AK8" s="11">
        <v>179</v>
      </c>
      <c r="AL8" s="11">
        <v>35</v>
      </c>
      <c r="AM8" s="11"/>
      <c r="AN8" s="11">
        <v>114</v>
      </c>
      <c r="AO8" s="11">
        <v>109</v>
      </c>
      <c r="AP8" s="11">
        <v>114</v>
      </c>
      <c r="AQ8" s="11">
        <v>52</v>
      </c>
      <c r="AR8" s="11">
        <v>1</v>
      </c>
    </row>
    <row r="9" spans="2:44" ht="130.5">
      <c r="B9" s="15" t="s">
        <v>379</v>
      </c>
      <c r="C9" s="14">
        <v>0.34481030626718601</v>
      </c>
      <c r="D9" s="14">
        <v>0.35952250901159999</v>
      </c>
      <c r="E9" s="14">
        <v>0.32454810453546301</v>
      </c>
      <c r="F9" s="14"/>
      <c r="G9" s="14">
        <v>0.56422195883942905</v>
      </c>
      <c r="H9" s="14">
        <v>0.42685526521387102</v>
      </c>
      <c r="I9" s="14">
        <v>0.31189018256373702</v>
      </c>
      <c r="J9" s="14">
        <v>0.379760209772185</v>
      </c>
      <c r="K9" s="14">
        <v>0.29207399719458899</v>
      </c>
      <c r="L9" s="14">
        <v>0.21026320719869501</v>
      </c>
      <c r="M9" s="14"/>
      <c r="N9" s="14">
        <v>0.26297953682132302</v>
      </c>
      <c r="O9" s="14">
        <v>0.37594444105507102</v>
      </c>
      <c r="P9" s="14">
        <v>0.35188230393949399</v>
      </c>
      <c r="Q9" s="14">
        <v>0.40289377526167303</v>
      </c>
      <c r="R9" s="14"/>
      <c r="S9" s="14">
        <v>0.40035404055982599</v>
      </c>
      <c r="T9" s="14">
        <v>0.33727089070743699</v>
      </c>
      <c r="U9" s="14">
        <v>0.30121547720066399</v>
      </c>
      <c r="V9" s="14">
        <v>0.37908951038372202</v>
      </c>
      <c r="W9" s="14">
        <v>0.32369756245389802</v>
      </c>
      <c r="X9" s="14">
        <v>0.37673232094276199</v>
      </c>
      <c r="Y9" s="14">
        <v>0.25523402198056</v>
      </c>
      <c r="Z9" s="14">
        <v>0.26619534081128099</v>
      </c>
      <c r="AA9" s="14">
        <v>0.47106433587830399</v>
      </c>
      <c r="AB9" s="14">
        <v>0.36389624204854798</v>
      </c>
      <c r="AC9" s="14">
        <v>0.142632962601215</v>
      </c>
      <c r="AD9" s="14">
        <v>0.27553083972719999</v>
      </c>
      <c r="AE9" s="14"/>
      <c r="AF9" s="14">
        <v>0.32786880697541998</v>
      </c>
      <c r="AG9" s="14">
        <v>0.352529296767989</v>
      </c>
      <c r="AH9" s="14">
        <v>0.293238052663716</v>
      </c>
      <c r="AI9" s="14"/>
      <c r="AJ9" s="14">
        <v>0.27175485819290801</v>
      </c>
      <c r="AK9" s="14">
        <v>0.36328503870254097</v>
      </c>
      <c r="AL9" s="14">
        <v>0.38477858560023198</v>
      </c>
      <c r="AM9" s="14"/>
      <c r="AN9" s="14">
        <v>0.37740268642816399</v>
      </c>
      <c r="AO9" s="14">
        <v>0.37044462247397902</v>
      </c>
      <c r="AP9" s="14">
        <v>0.33712552432934301</v>
      </c>
      <c r="AQ9" s="14">
        <v>0.33478931443364202</v>
      </c>
      <c r="AR9" s="14">
        <v>0</v>
      </c>
    </row>
    <row r="10" spans="2:44" ht="72.599999999999994">
      <c r="B10" s="15" t="s">
        <v>387</v>
      </c>
      <c r="C10" s="14">
        <v>0.57265740245478403</v>
      </c>
      <c r="D10" s="14">
        <v>0.55807887348546803</v>
      </c>
      <c r="E10" s="14">
        <v>0.59207687245681495</v>
      </c>
      <c r="F10" s="14"/>
      <c r="G10" s="14">
        <v>0.41641518313436199</v>
      </c>
      <c r="H10" s="14">
        <v>0.496550862690464</v>
      </c>
      <c r="I10" s="14">
        <v>0.53619279400199504</v>
      </c>
      <c r="J10" s="14">
        <v>0.51663612054278996</v>
      </c>
      <c r="K10" s="14">
        <v>0.60244085713427098</v>
      </c>
      <c r="L10" s="14">
        <v>0.75315056941664904</v>
      </c>
      <c r="M10" s="14"/>
      <c r="N10" s="14">
        <v>0.65942936367843696</v>
      </c>
      <c r="O10" s="14">
        <v>0.52783462205390597</v>
      </c>
      <c r="P10" s="14">
        <v>0.58352229456421401</v>
      </c>
      <c r="Q10" s="14">
        <v>0.50437318948509402</v>
      </c>
      <c r="R10" s="14"/>
      <c r="S10" s="14">
        <v>0.51080288484034397</v>
      </c>
      <c r="T10" s="14">
        <v>0.611131026144488</v>
      </c>
      <c r="U10" s="14">
        <v>0.597263606898911</v>
      </c>
      <c r="V10" s="14">
        <v>0.55444937551190898</v>
      </c>
      <c r="W10" s="14">
        <v>0.61209405593189703</v>
      </c>
      <c r="X10" s="14">
        <v>0.52526836962125301</v>
      </c>
      <c r="Y10" s="14">
        <v>0.67964198062275905</v>
      </c>
      <c r="Z10" s="14">
        <v>0.73380465918871896</v>
      </c>
      <c r="AA10" s="14">
        <v>0.44747375467658801</v>
      </c>
      <c r="AB10" s="14">
        <v>0.53609510530652804</v>
      </c>
      <c r="AC10" s="14">
        <v>0.64990028454150295</v>
      </c>
      <c r="AD10" s="14">
        <v>0.58910912670817195</v>
      </c>
      <c r="AE10" s="14"/>
      <c r="AF10" s="14">
        <v>0.60244008936048199</v>
      </c>
      <c r="AG10" s="14">
        <v>0.56621789031520298</v>
      </c>
      <c r="AH10" s="14">
        <v>0.55287552584738797</v>
      </c>
      <c r="AI10" s="14"/>
      <c r="AJ10" s="14">
        <v>0.67817445405750199</v>
      </c>
      <c r="AK10" s="14">
        <v>0.54986459448872804</v>
      </c>
      <c r="AL10" s="14">
        <v>0.56369236195306804</v>
      </c>
      <c r="AM10" s="14"/>
      <c r="AN10" s="14">
        <v>0.52561320782896204</v>
      </c>
      <c r="AO10" s="14">
        <v>0.53655536052993102</v>
      </c>
      <c r="AP10" s="14">
        <v>0.59267341733634205</v>
      </c>
      <c r="AQ10" s="14">
        <v>0.57828778646697299</v>
      </c>
      <c r="AR10" s="14">
        <v>1</v>
      </c>
    </row>
    <row r="11" spans="2:44">
      <c r="B11" s="15" t="s">
        <v>203</v>
      </c>
      <c r="C11" s="23">
        <v>8.25322912780308E-2</v>
      </c>
      <c r="D11" s="23">
        <v>8.2398617502931606E-2</v>
      </c>
      <c r="E11" s="23">
        <v>8.3375023007722093E-2</v>
      </c>
      <c r="F11" s="23"/>
      <c r="G11" s="23">
        <v>1.9362858026209202E-2</v>
      </c>
      <c r="H11" s="23">
        <v>7.6593872095664303E-2</v>
      </c>
      <c r="I11" s="23">
        <v>0.15191702343426899</v>
      </c>
      <c r="J11" s="23">
        <v>0.103603669685025</v>
      </c>
      <c r="K11" s="23">
        <v>0.10548514567113999</v>
      </c>
      <c r="L11" s="23">
        <v>3.6586223384655399E-2</v>
      </c>
      <c r="M11" s="23"/>
      <c r="N11" s="23">
        <v>7.7591099500239694E-2</v>
      </c>
      <c r="O11" s="23">
        <v>9.6220936891022305E-2</v>
      </c>
      <c r="P11" s="23">
        <v>6.4595401496292601E-2</v>
      </c>
      <c r="Q11" s="23">
        <v>9.2733035253232399E-2</v>
      </c>
      <c r="R11" s="23"/>
      <c r="S11" s="23">
        <v>8.8843074599829805E-2</v>
      </c>
      <c r="T11" s="23">
        <v>5.1598083148075402E-2</v>
      </c>
      <c r="U11" s="23">
        <v>0.101520915900425</v>
      </c>
      <c r="V11" s="23">
        <v>6.6461114104369501E-2</v>
      </c>
      <c r="W11" s="23">
        <v>6.4208381614204696E-2</v>
      </c>
      <c r="X11" s="23">
        <v>9.7999309435984103E-2</v>
      </c>
      <c r="Y11" s="23">
        <v>6.5123997396680594E-2</v>
      </c>
      <c r="Z11" s="23">
        <v>0</v>
      </c>
      <c r="AA11" s="23">
        <v>8.1461909445108296E-2</v>
      </c>
      <c r="AB11" s="23">
        <v>0.10000865264492401</v>
      </c>
      <c r="AC11" s="23">
        <v>0.207466752857282</v>
      </c>
      <c r="AD11" s="23">
        <v>0.135360033564628</v>
      </c>
      <c r="AE11" s="23"/>
      <c r="AF11" s="23">
        <v>6.9691103664098905E-2</v>
      </c>
      <c r="AG11" s="23">
        <v>8.1252812916807193E-2</v>
      </c>
      <c r="AH11" s="23">
        <v>0.153886421488896</v>
      </c>
      <c r="AI11" s="23"/>
      <c r="AJ11" s="23">
        <v>5.0070687749590601E-2</v>
      </c>
      <c r="AK11" s="23">
        <v>8.6850366808730803E-2</v>
      </c>
      <c r="AL11" s="23">
        <v>5.1529052446700203E-2</v>
      </c>
      <c r="AM11" s="23"/>
      <c r="AN11" s="23">
        <v>9.6984105742873694E-2</v>
      </c>
      <c r="AO11" s="23">
        <v>9.3000016996090104E-2</v>
      </c>
      <c r="AP11" s="23">
        <v>7.0201058334315197E-2</v>
      </c>
      <c r="AQ11" s="23">
        <v>8.6922899099384193E-2</v>
      </c>
      <c r="AR11" s="23">
        <v>0</v>
      </c>
    </row>
    <row r="12" spans="2:44">
      <c r="B12" s="16" t="s">
        <v>47</v>
      </c>
    </row>
    <row r="13" spans="2:44">
      <c r="B13" t="s">
        <v>481</v>
      </c>
    </row>
    <row r="14" spans="2:44">
      <c r="B14" t="s">
        <v>482</v>
      </c>
    </row>
    <row r="16" spans="2:44">
      <c r="B16"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388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29.1">
      <c r="B9" s="15" t="s">
        <v>389</v>
      </c>
      <c r="C9" s="14">
        <v>0.56912930094585301</v>
      </c>
      <c r="D9" s="14">
        <v>0.55720682534116495</v>
      </c>
      <c r="E9" s="14">
        <v>0.58160986100090994</v>
      </c>
      <c r="F9" s="14"/>
      <c r="G9" s="14">
        <v>0.52051805751598001</v>
      </c>
      <c r="H9" s="14">
        <v>0.49935896283909798</v>
      </c>
      <c r="I9" s="14">
        <v>0.51828998278510596</v>
      </c>
      <c r="J9" s="14">
        <v>0.55709204189565098</v>
      </c>
      <c r="K9" s="14">
        <v>0.61619585405722899</v>
      </c>
      <c r="L9" s="14">
        <v>0.67804530462684398</v>
      </c>
      <c r="M9" s="14"/>
      <c r="N9" s="14">
        <v>0.58901010520161101</v>
      </c>
      <c r="O9" s="14">
        <v>0.57939189813005598</v>
      </c>
      <c r="P9" s="14">
        <v>0.56235887180054001</v>
      </c>
      <c r="Q9" s="14">
        <v>0.53992333543915605</v>
      </c>
      <c r="R9" s="14"/>
      <c r="S9" s="14">
        <v>0.54877206570623405</v>
      </c>
      <c r="T9" s="14">
        <v>0.59043922945967997</v>
      </c>
      <c r="U9" s="14">
        <v>0.61242242158724403</v>
      </c>
      <c r="V9" s="14">
        <v>0.62014082142316396</v>
      </c>
      <c r="W9" s="14">
        <v>0.54745913340289898</v>
      </c>
      <c r="X9" s="14">
        <v>0.50398920343226605</v>
      </c>
      <c r="Y9" s="14">
        <v>0.54381603428668002</v>
      </c>
      <c r="Z9" s="14">
        <v>0.57595092368388701</v>
      </c>
      <c r="AA9" s="14">
        <v>0.57128012360028502</v>
      </c>
      <c r="AB9" s="14">
        <v>0.60599171029696597</v>
      </c>
      <c r="AC9" s="14">
        <v>0.55421004082658398</v>
      </c>
      <c r="AD9" s="14">
        <v>0.51381700185715196</v>
      </c>
      <c r="AE9" s="14"/>
      <c r="AF9" s="14">
        <v>0.57645039365329598</v>
      </c>
      <c r="AG9" s="14">
        <v>0.58670115412956703</v>
      </c>
      <c r="AH9" s="14">
        <v>0.54738643566768797</v>
      </c>
      <c r="AI9" s="14"/>
      <c r="AJ9" s="14">
        <v>0.59390199296327695</v>
      </c>
      <c r="AK9" s="14">
        <v>0.58505940630668396</v>
      </c>
      <c r="AL9" s="14">
        <v>0.56345727260782197</v>
      </c>
      <c r="AM9" s="14"/>
      <c r="AN9" s="14">
        <v>0.55596713288220101</v>
      </c>
      <c r="AO9" s="14">
        <v>0.56088060621625402</v>
      </c>
      <c r="AP9" s="14">
        <v>0.58028881772141905</v>
      </c>
      <c r="AQ9" s="14">
        <v>0.57846247829327302</v>
      </c>
      <c r="AR9" s="14">
        <v>0.60798226881835005</v>
      </c>
    </row>
    <row r="10" spans="2:44">
      <c r="B10" s="15" t="s">
        <v>390</v>
      </c>
      <c r="C10" s="14">
        <v>0.40835358431681201</v>
      </c>
      <c r="D10" s="14">
        <v>0.42908805303948599</v>
      </c>
      <c r="E10" s="14">
        <v>0.39005510766214901</v>
      </c>
      <c r="F10" s="14"/>
      <c r="G10" s="14">
        <v>0.33702015054839202</v>
      </c>
      <c r="H10" s="14">
        <v>0.36727808050085198</v>
      </c>
      <c r="I10" s="14">
        <v>0.40839910774418597</v>
      </c>
      <c r="J10" s="14">
        <v>0.412360327460355</v>
      </c>
      <c r="K10" s="14">
        <v>0.39626199528759198</v>
      </c>
      <c r="L10" s="14">
        <v>0.49442920799462797</v>
      </c>
      <c r="M10" s="14"/>
      <c r="N10" s="14">
        <v>0.46030288045927098</v>
      </c>
      <c r="O10" s="14">
        <v>0.40124952880186199</v>
      </c>
      <c r="P10" s="14">
        <v>0.398816432188145</v>
      </c>
      <c r="Q10" s="14">
        <v>0.36522199565345298</v>
      </c>
      <c r="R10" s="14"/>
      <c r="S10" s="14">
        <v>0.42704308966581001</v>
      </c>
      <c r="T10" s="14">
        <v>0.41192492937712999</v>
      </c>
      <c r="U10" s="14">
        <v>0.378198655324398</v>
      </c>
      <c r="V10" s="14">
        <v>0.42841451871626401</v>
      </c>
      <c r="W10" s="14">
        <v>0.43778436599547199</v>
      </c>
      <c r="X10" s="14">
        <v>0.42801448324938302</v>
      </c>
      <c r="Y10" s="14">
        <v>0.402308671905309</v>
      </c>
      <c r="Z10" s="14">
        <v>0.46898605441396302</v>
      </c>
      <c r="AA10" s="14">
        <v>0.371630978867037</v>
      </c>
      <c r="AB10" s="14">
        <v>0.36696738562977999</v>
      </c>
      <c r="AC10" s="14">
        <v>0.40945492510381498</v>
      </c>
      <c r="AD10" s="14">
        <v>0.39042937772810399</v>
      </c>
      <c r="AE10" s="14"/>
      <c r="AF10" s="14">
        <v>0.41230518552825102</v>
      </c>
      <c r="AG10" s="14">
        <v>0.44326366583522397</v>
      </c>
      <c r="AH10" s="14">
        <v>0.344661747393325</v>
      </c>
      <c r="AI10" s="14"/>
      <c r="AJ10" s="14">
        <v>0.464574781562345</v>
      </c>
      <c r="AK10" s="14">
        <v>0.42174635320462001</v>
      </c>
      <c r="AL10" s="14">
        <v>0.40126350792242199</v>
      </c>
      <c r="AM10" s="14"/>
      <c r="AN10" s="14">
        <v>0.37289278551362598</v>
      </c>
      <c r="AO10" s="14">
        <v>0.39833488670158701</v>
      </c>
      <c r="AP10" s="14">
        <v>0.43299726177135101</v>
      </c>
      <c r="AQ10" s="14">
        <v>0.46064412344918698</v>
      </c>
      <c r="AR10" s="14">
        <v>0.44301392622256403</v>
      </c>
    </row>
    <row r="11" spans="2:44" ht="29.1">
      <c r="B11" s="15" t="s">
        <v>391</v>
      </c>
      <c r="C11" s="14">
        <v>0.34137375016937099</v>
      </c>
      <c r="D11" s="14">
        <v>0.33891652502378</v>
      </c>
      <c r="E11" s="14">
        <v>0.343784423144535</v>
      </c>
      <c r="F11" s="14"/>
      <c r="G11" s="14">
        <v>0.383578957633881</v>
      </c>
      <c r="H11" s="14">
        <v>0.34873006104189602</v>
      </c>
      <c r="I11" s="14">
        <v>0.33115292523386902</v>
      </c>
      <c r="J11" s="14">
        <v>0.36515728702142902</v>
      </c>
      <c r="K11" s="14">
        <v>0.29013135786761401</v>
      </c>
      <c r="L11" s="14">
        <v>0.33050603680498403</v>
      </c>
      <c r="M11" s="14"/>
      <c r="N11" s="14">
        <v>0.32730620137968303</v>
      </c>
      <c r="O11" s="14">
        <v>0.369520095474002</v>
      </c>
      <c r="P11" s="14">
        <v>0.34914650078672199</v>
      </c>
      <c r="Q11" s="14">
        <v>0.32194042370607401</v>
      </c>
      <c r="R11" s="14"/>
      <c r="S11" s="14">
        <v>0.35302695377131899</v>
      </c>
      <c r="T11" s="14">
        <v>0.330116699873862</v>
      </c>
      <c r="U11" s="14">
        <v>0.32661816193301901</v>
      </c>
      <c r="V11" s="14">
        <v>0.31187072508209901</v>
      </c>
      <c r="W11" s="14">
        <v>0.33535077091482401</v>
      </c>
      <c r="X11" s="14">
        <v>0.367474269261583</v>
      </c>
      <c r="Y11" s="14">
        <v>0.39146164844569398</v>
      </c>
      <c r="Z11" s="14">
        <v>0.33313325296072899</v>
      </c>
      <c r="AA11" s="14">
        <v>0.33746469345707902</v>
      </c>
      <c r="AB11" s="14">
        <v>0.35115839796628601</v>
      </c>
      <c r="AC11" s="14">
        <v>0.28984032172215102</v>
      </c>
      <c r="AD11" s="14">
        <v>0.34797001358739899</v>
      </c>
      <c r="AE11" s="14"/>
      <c r="AF11" s="14">
        <v>0.32622881645510299</v>
      </c>
      <c r="AG11" s="14">
        <v>0.349009895661548</v>
      </c>
      <c r="AH11" s="14">
        <v>0.33231588284498997</v>
      </c>
      <c r="AI11" s="14"/>
      <c r="AJ11" s="14">
        <v>0.35141037728469798</v>
      </c>
      <c r="AK11" s="14">
        <v>0.34020805446937002</v>
      </c>
      <c r="AL11" s="14">
        <v>0.37232687441050899</v>
      </c>
      <c r="AM11" s="14"/>
      <c r="AN11" s="14">
        <v>0.31541655077272601</v>
      </c>
      <c r="AO11" s="14">
        <v>0.32342444820739003</v>
      </c>
      <c r="AP11" s="14">
        <v>0.38041866717485301</v>
      </c>
      <c r="AQ11" s="14">
        <v>0.34198670771190498</v>
      </c>
      <c r="AR11" s="14">
        <v>0.41764521130377902</v>
      </c>
    </row>
    <row r="12" spans="2:44" ht="29.1">
      <c r="B12" s="15" t="s">
        <v>392</v>
      </c>
      <c r="C12" s="14">
        <v>0.27731549362730201</v>
      </c>
      <c r="D12" s="14">
        <v>0.28166528223577603</v>
      </c>
      <c r="E12" s="14">
        <v>0.27225096792678799</v>
      </c>
      <c r="F12" s="14"/>
      <c r="G12" s="14">
        <v>0.30529843137840001</v>
      </c>
      <c r="H12" s="14">
        <v>0.31139357772419901</v>
      </c>
      <c r="I12" s="14">
        <v>0.26437558630484398</v>
      </c>
      <c r="J12" s="14">
        <v>0.22694829179012799</v>
      </c>
      <c r="K12" s="14">
        <v>0.27813684567746499</v>
      </c>
      <c r="L12" s="14">
        <v>0.281632962953208</v>
      </c>
      <c r="M12" s="14"/>
      <c r="N12" s="14">
        <v>0.29855764740038399</v>
      </c>
      <c r="O12" s="14">
        <v>0.26713911365577803</v>
      </c>
      <c r="P12" s="14">
        <v>0.24871091519365099</v>
      </c>
      <c r="Q12" s="14">
        <v>0.28801093490324098</v>
      </c>
      <c r="R12" s="14"/>
      <c r="S12" s="14">
        <v>0.28207872204821999</v>
      </c>
      <c r="T12" s="14">
        <v>0.33082441199964502</v>
      </c>
      <c r="U12" s="14">
        <v>0.26391359814080001</v>
      </c>
      <c r="V12" s="14">
        <v>0.315363250109016</v>
      </c>
      <c r="W12" s="14">
        <v>0.22970277083481999</v>
      </c>
      <c r="X12" s="14">
        <v>0.28852066446882002</v>
      </c>
      <c r="Y12" s="14">
        <v>0.26593725359806603</v>
      </c>
      <c r="Z12" s="14">
        <v>0.19650480525969</v>
      </c>
      <c r="AA12" s="14">
        <v>0.24704858528043999</v>
      </c>
      <c r="AB12" s="14">
        <v>0.26807851986106002</v>
      </c>
      <c r="AC12" s="14">
        <v>0.265992162272846</v>
      </c>
      <c r="AD12" s="14">
        <v>0.31809122600489498</v>
      </c>
      <c r="AE12" s="14"/>
      <c r="AF12" s="14">
        <v>0.26461921923960002</v>
      </c>
      <c r="AG12" s="14">
        <v>0.28677849406234401</v>
      </c>
      <c r="AH12" s="14">
        <v>0.26086713075104601</v>
      </c>
      <c r="AI12" s="14"/>
      <c r="AJ12" s="14">
        <v>0.27970606819953597</v>
      </c>
      <c r="AK12" s="14">
        <v>0.29219546611145403</v>
      </c>
      <c r="AL12" s="14">
        <v>0.33328897379237798</v>
      </c>
      <c r="AM12" s="14"/>
      <c r="AN12" s="14">
        <v>0.25871125624490598</v>
      </c>
      <c r="AO12" s="14">
        <v>0.27035497695838001</v>
      </c>
      <c r="AP12" s="14">
        <v>0.28873190988963998</v>
      </c>
      <c r="AQ12" s="14">
        <v>0.33455515082443799</v>
      </c>
      <c r="AR12" s="14">
        <v>0.40974948615740803</v>
      </c>
    </row>
    <row r="13" spans="2:44" ht="29.1">
      <c r="B13" s="15" t="s">
        <v>393</v>
      </c>
      <c r="C13" s="14">
        <v>0.21406500173366699</v>
      </c>
      <c r="D13" s="14">
        <v>0.223525137348768</v>
      </c>
      <c r="E13" s="14">
        <v>0.20421241960213701</v>
      </c>
      <c r="F13" s="14"/>
      <c r="G13" s="14">
        <v>0.28877681200248601</v>
      </c>
      <c r="H13" s="14">
        <v>0.289818132086338</v>
      </c>
      <c r="I13" s="14">
        <v>0.25726173352736498</v>
      </c>
      <c r="J13" s="14">
        <v>0.20659711153972199</v>
      </c>
      <c r="K13" s="14">
        <v>0.15347452386070601</v>
      </c>
      <c r="L13" s="14">
        <v>0.113904844913332</v>
      </c>
      <c r="M13" s="14"/>
      <c r="N13" s="14">
        <v>0.20629785019303301</v>
      </c>
      <c r="O13" s="14">
        <v>0.233456210242973</v>
      </c>
      <c r="P13" s="14">
        <v>0.20590014834262399</v>
      </c>
      <c r="Q13" s="14">
        <v>0.21111020802542699</v>
      </c>
      <c r="R13" s="14"/>
      <c r="S13" s="14">
        <v>0.19743532747515399</v>
      </c>
      <c r="T13" s="14">
        <v>0.17808007834568801</v>
      </c>
      <c r="U13" s="14">
        <v>0.191810854867353</v>
      </c>
      <c r="V13" s="14">
        <v>0.180124616624116</v>
      </c>
      <c r="W13" s="14">
        <v>0.21685761959629801</v>
      </c>
      <c r="X13" s="14">
        <v>0.24758841548327801</v>
      </c>
      <c r="Y13" s="14">
        <v>0.234737708964977</v>
      </c>
      <c r="Z13" s="14">
        <v>0.24086812620919701</v>
      </c>
      <c r="AA13" s="14">
        <v>0.23865498865772</v>
      </c>
      <c r="AB13" s="14">
        <v>0.25884156200506298</v>
      </c>
      <c r="AC13" s="14">
        <v>0.200111148595463</v>
      </c>
      <c r="AD13" s="14">
        <v>0.20947386778111801</v>
      </c>
      <c r="AE13" s="14"/>
      <c r="AF13" s="14">
        <v>0.174642456797621</v>
      </c>
      <c r="AG13" s="14">
        <v>0.22436548589992</v>
      </c>
      <c r="AH13" s="14">
        <v>0.24151190050263999</v>
      </c>
      <c r="AI13" s="14"/>
      <c r="AJ13" s="14">
        <v>0.18907631618659701</v>
      </c>
      <c r="AK13" s="14">
        <v>0.24598511762388101</v>
      </c>
      <c r="AL13" s="14">
        <v>0.23114485242664801</v>
      </c>
      <c r="AM13" s="14"/>
      <c r="AN13" s="14">
        <v>0.18992101361452099</v>
      </c>
      <c r="AO13" s="14">
        <v>0.22488188380344701</v>
      </c>
      <c r="AP13" s="14">
        <v>0.230981826171795</v>
      </c>
      <c r="AQ13" s="14">
        <v>0.19939366056570801</v>
      </c>
      <c r="AR13" s="14">
        <v>0.30972978196008599</v>
      </c>
    </row>
    <row r="14" spans="2:44" ht="29.1">
      <c r="B14" s="15" t="s">
        <v>394</v>
      </c>
      <c r="C14" s="14">
        <v>0.211309242727586</v>
      </c>
      <c r="D14" s="14">
        <v>0.25854074527547</v>
      </c>
      <c r="E14" s="14">
        <v>0.16644922896549599</v>
      </c>
      <c r="F14" s="14"/>
      <c r="G14" s="14">
        <v>0.21237312991597401</v>
      </c>
      <c r="H14" s="14">
        <v>0.19614192697288399</v>
      </c>
      <c r="I14" s="14">
        <v>0.18948432063909901</v>
      </c>
      <c r="J14" s="14">
        <v>0.20068050323390099</v>
      </c>
      <c r="K14" s="14">
        <v>0.240500348871904</v>
      </c>
      <c r="L14" s="14">
        <v>0.22972961121261701</v>
      </c>
      <c r="M14" s="14"/>
      <c r="N14" s="14">
        <v>0.24015583572023899</v>
      </c>
      <c r="O14" s="14">
        <v>0.209161075603225</v>
      </c>
      <c r="P14" s="14">
        <v>0.20804092784644301</v>
      </c>
      <c r="Q14" s="14">
        <v>0.18487679371037399</v>
      </c>
      <c r="R14" s="14"/>
      <c r="S14" s="14">
        <v>0.2201155003436</v>
      </c>
      <c r="T14" s="14">
        <v>0.224293175814857</v>
      </c>
      <c r="U14" s="14">
        <v>0.19864746034150299</v>
      </c>
      <c r="V14" s="14">
        <v>0.21857928955207401</v>
      </c>
      <c r="W14" s="14">
        <v>0.21819578531332601</v>
      </c>
      <c r="X14" s="14">
        <v>0.20819875123485401</v>
      </c>
      <c r="Y14" s="14">
        <v>0.19034327009093299</v>
      </c>
      <c r="Z14" s="14">
        <v>0.278983308228127</v>
      </c>
      <c r="AA14" s="14">
        <v>0.20536954628377099</v>
      </c>
      <c r="AB14" s="14">
        <v>0.16924325659658901</v>
      </c>
      <c r="AC14" s="14">
        <v>0.23468971765420801</v>
      </c>
      <c r="AD14" s="14">
        <v>0.193783717587728</v>
      </c>
      <c r="AE14" s="14"/>
      <c r="AF14" s="14">
        <v>0.23698651105693799</v>
      </c>
      <c r="AG14" s="14">
        <v>0.208586168336543</v>
      </c>
      <c r="AH14" s="14">
        <v>0.176484379834423</v>
      </c>
      <c r="AI14" s="14"/>
      <c r="AJ14" s="14">
        <v>0.26696936956423101</v>
      </c>
      <c r="AK14" s="14">
        <v>0.19697193659141701</v>
      </c>
      <c r="AL14" s="14">
        <v>0.23626288828203099</v>
      </c>
      <c r="AM14" s="14"/>
      <c r="AN14" s="14">
        <v>0.18773614020589299</v>
      </c>
      <c r="AO14" s="14">
        <v>0.217469256133939</v>
      </c>
      <c r="AP14" s="14">
        <v>0.220014186895686</v>
      </c>
      <c r="AQ14" s="14">
        <v>0.23204404107673901</v>
      </c>
      <c r="AR14" s="14">
        <v>0.19142788982325701</v>
      </c>
    </row>
    <row r="15" spans="2:44" ht="29.1">
      <c r="B15" s="15" t="s">
        <v>395</v>
      </c>
      <c r="C15" s="14">
        <v>0.14374269544111201</v>
      </c>
      <c r="D15" s="14">
        <v>0.14971550491733401</v>
      </c>
      <c r="E15" s="14">
        <v>0.13777954331227901</v>
      </c>
      <c r="F15" s="14"/>
      <c r="G15" s="14">
        <v>0.16592123766602801</v>
      </c>
      <c r="H15" s="14">
        <v>0.197101705951991</v>
      </c>
      <c r="I15" s="14">
        <v>0.18009589379777</v>
      </c>
      <c r="J15" s="14">
        <v>0.136812833725066</v>
      </c>
      <c r="K15" s="14">
        <v>0.12567705525824799</v>
      </c>
      <c r="L15" s="14">
        <v>7.3605494569666696E-2</v>
      </c>
      <c r="M15" s="14"/>
      <c r="N15" s="14">
        <v>0.13410032791951099</v>
      </c>
      <c r="O15" s="14">
        <v>0.135904429020927</v>
      </c>
      <c r="P15" s="14">
        <v>0.15138372216419799</v>
      </c>
      <c r="Q15" s="14">
        <v>0.15604066398888899</v>
      </c>
      <c r="R15" s="14"/>
      <c r="S15" s="14">
        <v>0.16873832386852</v>
      </c>
      <c r="T15" s="14">
        <v>0.14556343269479399</v>
      </c>
      <c r="U15" s="14">
        <v>0.134594994451182</v>
      </c>
      <c r="V15" s="14">
        <v>0.13689226033164401</v>
      </c>
      <c r="W15" s="14">
        <v>0.124676812954681</v>
      </c>
      <c r="X15" s="14">
        <v>0.15960944583099099</v>
      </c>
      <c r="Y15" s="14">
        <v>0.12718989264224601</v>
      </c>
      <c r="Z15" s="14">
        <v>0.110427309789254</v>
      </c>
      <c r="AA15" s="14">
        <v>0.126118227596802</v>
      </c>
      <c r="AB15" s="14">
        <v>0.164935092525541</v>
      </c>
      <c r="AC15" s="14">
        <v>0.13457055392350101</v>
      </c>
      <c r="AD15" s="14">
        <v>0.16608373602205301</v>
      </c>
      <c r="AE15" s="14"/>
      <c r="AF15" s="14">
        <v>0.12780686470184299</v>
      </c>
      <c r="AG15" s="14">
        <v>0.15722963663112299</v>
      </c>
      <c r="AH15" s="14">
        <v>0.13599507309059999</v>
      </c>
      <c r="AI15" s="14"/>
      <c r="AJ15" s="14">
        <v>0.134060185016498</v>
      </c>
      <c r="AK15" s="14">
        <v>0.15325719746896799</v>
      </c>
      <c r="AL15" s="14">
        <v>0.19032204989506801</v>
      </c>
      <c r="AM15" s="14"/>
      <c r="AN15" s="14">
        <v>0.14651290036840101</v>
      </c>
      <c r="AO15" s="14">
        <v>0.147626585884433</v>
      </c>
      <c r="AP15" s="14">
        <v>0.146811329333422</v>
      </c>
      <c r="AQ15" s="14">
        <v>0.13314104551241801</v>
      </c>
      <c r="AR15" s="14">
        <v>0.18672447955877799</v>
      </c>
    </row>
    <row r="16" spans="2:44">
      <c r="B16" s="15" t="s">
        <v>129</v>
      </c>
      <c r="C16" s="14">
        <v>6.3464791552331201E-2</v>
      </c>
      <c r="D16" s="14">
        <v>4.4802069938145901E-2</v>
      </c>
      <c r="E16" s="14">
        <v>8.1583153412916706E-2</v>
      </c>
      <c r="F16" s="14"/>
      <c r="G16" s="14">
        <v>5.4801848922470503E-2</v>
      </c>
      <c r="H16" s="14">
        <v>5.7254019133070801E-2</v>
      </c>
      <c r="I16" s="14">
        <v>6.8214220698751896E-2</v>
      </c>
      <c r="J16" s="14">
        <v>7.1014008746243903E-2</v>
      </c>
      <c r="K16" s="14">
        <v>7.6839893893092606E-2</v>
      </c>
      <c r="L16" s="14">
        <v>5.5368268813351003E-2</v>
      </c>
      <c r="M16" s="14"/>
      <c r="N16" s="14">
        <v>4.5646038655494603E-2</v>
      </c>
      <c r="O16" s="14">
        <v>5.5792090491743801E-2</v>
      </c>
      <c r="P16" s="14">
        <v>7.1240448302353807E-2</v>
      </c>
      <c r="Q16" s="14">
        <v>8.3999567260103006E-2</v>
      </c>
      <c r="R16" s="14"/>
      <c r="S16" s="14">
        <v>4.7615652086222801E-2</v>
      </c>
      <c r="T16" s="14">
        <v>5.1587486929009503E-2</v>
      </c>
      <c r="U16" s="14">
        <v>7.7865894950244693E-2</v>
      </c>
      <c r="V16" s="14">
        <v>5.97697392917136E-2</v>
      </c>
      <c r="W16" s="14">
        <v>7.0351151117562502E-2</v>
      </c>
      <c r="X16" s="14">
        <v>7.4043806809985194E-2</v>
      </c>
      <c r="Y16" s="14">
        <v>4.7798279558167699E-2</v>
      </c>
      <c r="Z16" s="14">
        <v>5.3624758541248999E-2</v>
      </c>
      <c r="AA16" s="14">
        <v>6.9243243332993296E-2</v>
      </c>
      <c r="AB16" s="14">
        <v>6.7278246035378297E-2</v>
      </c>
      <c r="AC16" s="14">
        <v>8.7590701931090198E-2</v>
      </c>
      <c r="AD16" s="14">
        <v>9.5818839770610897E-2</v>
      </c>
      <c r="AE16" s="14"/>
      <c r="AF16" s="14">
        <v>6.4107719875552999E-2</v>
      </c>
      <c r="AG16" s="14">
        <v>5.0590368827137799E-2</v>
      </c>
      <c r="AH16" s="14">
        <v>8.3423747144635296E-2</v>
      </c>
      <c r="AI16" s="14"/>
      <c r="AJ16" s="14">
        <v>3.8372254416871698E-2</v>
      </c>
      <c r="AK16" s="14">
        <v>4.6843749777090903E-2</v>
      </c>
      <c r="AL16" s="14">
        <v>3.1553690414894399E-2</v>
      </c>
      <c r="AM16" s="14"/>
      <c r="AN16" s="14">
        <v>9.4100899923549697E-2</v>
      </c>
      <c r="AO16" s="14">
        <v>5.6438655654610301E-2</v>
      </c>
      <c r="AP16" s="14">
        <v>4.4965789143998097E-2</v>
      </c>
      <c r="AQ16" s="14">
        <v>4.9152115840725701E-2</v>
      </c>
      <c r="AR16" s="14">
        <v>3.1372742313695599E-2</v>
      </c>
    </row>
    <row r="17" spans="2:44" ht="43.5">
      <c r="B17" s="15" t="s">
        <v>396</v>
      </c>
      <c r="C17" s="14">
        <v>4.5401264685002003E-2</v>
      </c>
      <c r="D17" s="14">
        <v>3.8917781639870898E-2</v>
      </c>
      <c r="E17" s="14">
        <v>5.10982265762569E-2</v>
      </c>
      <c r="F17" s="14"/>
      <c r="G17" s="14">
        <v>2.26389477952459E-2</v>
      </c>
      <c r="H17" s="14">
        <v>3.0764334719542701E-2</v>
      </c>
      <c r="I17" s="14">
        <v>4.9932496012362902E-2</v>
      </c>
      <c r="J17" s="14">
        <v>5.03603230575696E-2</v>
      </c>
      <c r="K17" s="14">
        <v>5.4952069426569203E-2</v>
      </c>
      <c r="L17" s="14">
        <v>5.8459828229877102E-2</v>
      </c>
      <c r="M17" s="14"/>
      <c r="N17" s="14">
        <v>3.42295966736582E-2</v>
      </c>
      <c r="O17" s="14">
        <v>3.1751068965969298E-2</v>
      </c>
      <c r="P17" s="14">
        <v>5.4258459442030997E-2</v>
      </c>
      <c r="Q17" s="14">
        <v>6.4729079028644707E-2</v>
      </c>
      <c r="R17" s="14"/>
      <c r="S17" s="14">
        <v>3.91357828172261E-2</v>
      </c>
      <c r="T17" s="14">
        <v>4.6246585850563203E-2</v>
      </c>
      <c r="U17" s="14">
        <v>6.3482483724721803E-2</v>
      </c>
      <c r="V17" s="14">
        <v>3.5795967819439903E-2</v>
      </c>
      <c r="W17" s="14">
        <v>4.7097829985053602E-2</v>
      </c>
      <c r="X17" s="14">
        <v>2.36906998283643E-2</v>
      </c>
      <c r="Y17" s="14">
        <v>5.4715870756983601E-2</v>
      </c>
      <c r="Z17" s="14">
        <v>2.6875982010645699E-2</v>
      </c>
      <c r="AA17" s="14">
        <v>6.4049512613629997E-2</v>
      </c>
      <c r="AB17" s="14">
        <v>4.0015490777383901E-2</v>
      </c>
      <c r="AC17" s="14">
        <v>4.0485491949002902E-2</v>
      </c>
      <c r="AD17" s="14">
        <v>6.8764231562155095E-2</v>
      </c>
      <c r="AE17" s="14"/>
      <c r="AF17" s="14">
        <v>6.2265952993280298E-2</v>
      </c>
      <c r="AG17" s="14">
        <v>3.4595125612320601E-2</v>
      </c>
      <c r="AH17" s="14">
        <v>4.7546711786882502E-2</v>
      </c>
      <c r="AI17" s="14"/>
      <c r="AJ17" s="14">
        <v>4.2668014900026502E-2</v>
      </c>
      <c r="AK17" s="14">
        <v>3.91174378719642E-2</v>
      </c>
      <c r="AL17" s="14">
        <v>2.7815333924521801E-2</v>
      </c>
      <c r="AM17" s="14"/>
      <c r="AN17" s="14">
        <v>6.4436776456320399E-2</v>
      </c>
      <c r="AO17" s="14">
        <v>4.7695192060010397E-2</v>
      </c>
      <c r="AP17" s="14">
        <v>3.3902424894714699E-2</v>
      </c>
      <c r="AQ17" s="14">
        <v>1.7376554446086399E-2</v>
      </c>
      <c r="AR17" s="14">
        <v>1.19931933676195E-2</v>
      </c>
    </row>
    <row r="18" spans="2:44">
      <c r="B18" s="15" t="s">
        <v>130</v>
      </c>
      <c r="C18" s="23">
        <v>6.6670303739377801E-3</v>
      </c>
      <c r="D18" s="23">
        <v>7.9089182767299298E-3</v>
      </c>
      <c r="E18" s="23">
        <v>5.4940161975066196E-3</v>
      </c>
      <c r="F18" s="23"/>
      <c r="G18" s="23">
        <v>3.3595928031604099E-3</v>
      </c>
      <c r="H18" s="23">
        <v>1.37515035334359E-3</v>
      </c>
      <c r="I18" s="23">
        <v>2.6918329121013401E-3</v>
      </c>
      <c r="J18" s="23">
        <v>8.9566590480600894E-3</v>
      </c>
      <c r="K18" s="23">
        <v>1.35465509651838E-2</v>
      </c>
      <c r="L18" s="23">
        <v>9.9511742583035506E-3</v>
      </c>
      <c r="M18" s="23"/>
      <c r="N18" s="23">
        <v>6.7843537543373902E-3</v>
      </c>
      <c r="O18" s="23">
        <v>6.7818765722600398E-3</v>
      </c>
      <c r="P18" s="23">
        <v>6.7205300199467098E-3</v>
      </c>
      <c r="Q18" s="23">
        <v>4.52821199250171E-3</v>
      </c>
      <c r="R18" s="23"/>
      <c r="S18" s="23">
        <v>4.7935768195337698E-3</v>
      </c>
      <c r="T18" s="23">
        <v>0</v>
      </c>
      <c r="U18" s="23">
        <v>6.5197958721756998E-3</v>
      </c>
      <c r="V18" s="23">
        <v>7.8137983718641994E-3</v>
      </c>
      <c r="W18" s="23">
        <v>8.6332355863510592E-3</v>
      </c>
      <c r="X18" s="23">
        <v>7.2958837657305696E-3</v>
      </c>
      <c r="Y18" s="23">
        <v>5.3691361595713197E-3</v>
      </c>
      <c r="Z18" s="23">
        <v>1.57779106944257E-2</v>
      </c>
      <c r="AA18" s="23">
        <v>6.4725486221605504E-3</v>
      </c>
      <c r="AB18" s="23">
        <v>1.6654156410427601E-2</v>
      </c>
      <c r="AC18" s="23">
        <v>4.7443104924171503E-3</v>
      </c>
      <c r="AD18" s="23">
        <v>0</v>
      </c>
      <c r="AE18" s="23"/>
      <c r="AF18" s="23">
        <v>7.8769830154089109E-3</v>
      </c>
      <c r="AG18" s="23">
        <v>5.6238208045011704E-3</v>
      </c>
      <c r="AH18" s="23">
        <v>7.3658930394786904E-3</v>
      </c>
      <c r="AI18" s="23"/>
      <c r="AJ18" s="23">
        <v>6.4439611558396196E-3</v>
      </c>
      <c r="AK18" s="23">
        <v>3.6986803872040199E-3</v>
      </c>
      <c r="AL18" s="23">
        <v>6.7034948462838398E-3</v>
      </c>
      <c r="AM18" s="23"/>
      <c r="AN18" s="23">
        <v>4.67777906873342E-3</v>
      </c>
      <c r="AO18" s="23">
        <v>8.9242127797291102E-3</v>
      </c>
      <c r="AP18" s="23">
        <v>6.64695614853043E-3</v>
      </c>
      <c r="AQ18" s="23">
        <v>8.2716618350747294E-3</v>
      </c>
      <c r="AR18" s="23">
        <v>0</v>
      </c>
    </row>
    <row r="19" spans="2:44">
      <c r="B19" s="16"/>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397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29.1">
      <c r="B9" s="15" t="s">
        <v>398</v>
      </c>
      <c r="C9" s="14">
        <v>0.49409528089400401</v>
      </c>
      <c r="D9" s="14">
        <v>0.47456492246308701</v>
      </c>
      <c r="E9" s="14">
        <v>0.51247017142187501</v>
      </c>
      <c r="F9" s="14"/>
      <c r="G9" s="14">
        <v>0.49040473951299102</v>
      </c>
      <c r="H9" s="14">
        <v>0.49423072695424097</v>
      </c>
      <c r="I9" s="14">
        <v>0.51138554791463098</v>
      </c>
      <c r="J9" s="14">
        <v>0.50192335470951099</v>
      </c>
      <c r="K9" s="14">
        <v>0.478074666552323</v>
      </c>
      <c r="L9" s="14">
        <v>0.48680456768837799</v>
      </c>
      <c r="M9" s="14"/>
      <c r="N9" s="14">
        <v>0.480693955414565</v>
      </c>
      <c r="O9" s="14">
        <v>0.53710837905472997</v>
      </c>
      <c r="P9" s="14">
        <v>0.49949701240105798</v>
      </c>
      <c r="Q9" s="14">
        <v>0.45771102537879998</v>
      </c>
      <c r="R9" s="14"/>
      <c r="S9" s="14">
        <v>0.48858853441537903</v>
      </c>
      <c r="T9" s="14">
        <v>0.50207244591829903</v>
      </c>
      <c r="U9" s="14">
        <v>0.51720076820618599</v>
      </c>
      <c r="V9" s="14">
        <v>0.48879172357534001</v>
      </c>
      <c r="W9" s="14">
        <v>0.52434173890609803</v>
      </c>
      <c r="X9" s="14">
        <v>0.47730949671468897</v>
      </c>
      <c r="Y9" s="14">
        <v>0.46591228671983198</v>
      </c>
      <c r="Z9" s="14">
        <v>0.47319765038898998</v>
      </c>
      <c r="AA9" s="14">
        <v>0.49106823668544602</v>
      </c>
      <c r="AB9" s="14">
        <v>0.49245023448401598</v>
      </c>
      <c r="AC9" s="14">
        <v>0.48347394895317702</v>
      </c>
      <c r="AD9" s="14">
        <v>0.55631244558302695</v>
      </c>
      <c r="AE9" s="14"/>
      <c r="AF9" s="14">
        <v>0.52349651255276497</v>
      </c>
      <c r="AG9" s="14">
        <v>0.48236060807343001</v>
      </c>
      <c r="AH9" s="14">
        <v>0.45492369869406502</v>
      </c>
      <c r="AI9" s="14"/>
      <c r="AJ9" s="14">
        <v>0.498709151340819</v>
      </c>
      <c r="AK9" s="14">
        <v>0.49377725955588803</v>
      </c>
      <c r="AL9" s="14">
        <v>0.493050287192557</v>
      </c>
      <c r="AM9" s="14"/>
      <c r="AN9" s="14">
        <v>0.47465016631296703</v>
      </c>
      <c r="AO9" s="14">
        <v>0.494144150583262</v>
      </c>
      <c r="AP9" s="14">
        <v>0.53504366866068698</v>
      </c>
      <c r="AQ9" s="14">
        <v>0.45555847324545801</v>
      </c>
      <c r="AR9" s="14">
        <v>0.39199430365529597</v>
      </c>
    </row>
    <row r="10" spans="2:44" ht="29.1">
      <c r="B10" s="15" t="s">
        <v>399</v>
      </c>
      <c r="C10" s="14">
        <v>0.360953935314001</v>
      </c>
      <c r="D10" s="14">
        <v>0.36178770299718999</v>
      </c>
      <c r="E10" s="14">
        <v>0.35852065258622201</v>
      </c>
      <c r="F10" s="14"/>
      <c r="G10" s="14">
        <v>0.43826511053371803</v>
      </c>
      <c r="H10" s="14">
        <v>0.39704406228253197</v>
      </c>
      <c r="I10" s="14">
        <v>0.37911533800667602</v>
      </c>
      <c r="J10" s="14">
        <v>0.32996889926289302</v>
      </c>
      <c r="K10" s="14">
        <v>0.35011718085523402</v>
      </c>
      <c r="L10" s="14">
        <v>0.29741790383382199</v>
      </c>
      <c r="M10" s="14"/>
      <c r="N10" s="14">
        <v>0.35744337686991401</v>
      </c>
      <c r="O10" s="14">
        <v>0.38917716444229</v>
      </c>
      <c r="P10" s="14">
        <v>0.36177868496896298</v>
      </c>
      <c r="Q10" s="14">
        <v>0.33336083035612701</v>
      </c>
      <c r="R10" s="14"/>
      <c r="S10" s="14">
        <v>0.34769662804878099</v>
      </c>
      <c r="T10" s="14">
        <v>0.39003178756384599</v>
      </c>
      <c r="U10" s="14">
        <v>0.36104266465046297</v>
      </c>
      <c r="V10" s="14">
        <v>0.35857174097516498</v>
      </c>
      <c r="W10" s="14">
        <v>0.41828313648057802</v>
      </c>
      <c r="X10" s="14">
        <v>0.37495988056979002</v>
      </c>
      <c r="Y10" s="14">
        <v>0.33695951981177902</v>
      </c>
      <c r="Z10" s="14">
        <v>0.25939832638236099</v>
      </c>
      <c r="AA10" s="14">
        <v>0.34014356022320702</v>
      </c>
      <c r="AB10" s="14">
        <v>0.37972829687794601</v>
      </c>
      <c r="AC10" s="14">
        <v>0.30640058034373802</v>
      </c>
      <c r="AD10" s="14">
        <v>0.43838703534851098</v>
      </c>
      <c r="AE10" s="14"/>
      <c r="AF10" s="14">
        <v>0.33237499551096999</v>
      </c>
      <c r="AG10" s="14">
        <v>0.369319643598433</v>
      </c>
      <c r="AH10" s="14">
        <v>0.36230743001529703</v>
      </c>
      <c r="AI10" s="14"/>
      <c r="AJ10" s="14">
        <v>0.35530165645352701</v>
      </c>
      <c r="AK10" s="14">
        <v>0.36303418352504702</v>
      </c>
      <c r="AL10" s="14">
        <v>0.43783856613937999</v>
      </c>
      <c r="AM10" s="14"/>
      <c r="AN10" s="14">
        <v>0.33456292919851199</v>
      </c>
      <c r="AO10" s="14">
        <v>0.36825292017805999</v>
      </c>
      <c r="AP10" s="14">
        <v>0.39401892845259701</v>
      </c>
      <c r="AQ10" s="14">
        <v>0.37212757802463198</v>
      </c>
      <c r="AR10" s="14">
        <v>0.28211805767238601</v>
      </c>
    </row>
    <row r="11" spans="2:44" ht="29.1">
      <c r="B11" s="15" t="s">
        <v>400</v>
      </c>
      <c r="C11" s="14">
        <v>0.30105731960105397</v>
      </c>
      <c r="D11" s="14">
        <v>0.28497570014678703</v>
      </c>
      <c r="E11" s="14">
        <v>0.31710794892020799</v>
      </c>
      <c r="F11" s="14"/>
      <c r="G11" s="14">
        <v>0.28215265946278401</v>
      </c>
      <c r="H11" s="14">
        <v>0.30180253902210302</v>
      </c>
      <c r="I11" s="14">
        <v>0.32510009521838401</v>
      </c>
      <c r="J11" s="14">
        <v>0.30593753049793299</v>
      </c>
      <c r="K11" s="14">
        <v>0.30067209788594601</v>
      </c>
      <c r="L11" s="14">
        <v>0.28987155560608102</v>
      </c>
      <c r="M11" s="14"/>
      <c r="N11" s="14">
        <v>0.312206489955206</v>
      </c>
      <c r="O11" s="14">
        <v>0.30049990797280701</v>
      </c>
      <c r="P11" s="14">
        <v>0.308263960892533</v>
      </c>
      <c r="Q11" s="14">
        <v>0.281271328231808</v>
      </c>
      <c r="R11" s="14"/>
      <c r="S11" s="14">
        <v>0.29042501814819399</v>
      </c>
      <c r="T11" s="14">
        <v>0.32007191656008099</v>
      </c>
      <c r="U11" s="14">
        <v>0.33330587722280702</v>
      </c>
      <c r="V11" s="14">
        <v>0.301282025679943</v>
      </c>
      <c r="W11" s="14">
        <v>0.312841514289598</v>
      </c>
      <c r="X11" s="14">
        <v>0.27247402725601799</v>
      </c>
      <c r="Y11" s="14">
        <v>0.32358661515286602</v>
      </c>
      <c r="Z11" s="14">
        <v>0.33624214740449399</v>
      </c>
      <c r="AA11" s="14">
        <v>0.30813470923527703</v>
      </c>
      <c r="AB11" s="14">
        <v>0.25142160081800802</v>
      </c>
      <c r="AC11" s="14">
        <v>0.24194321983318701</v>
      </c>
      <c r="AD11" s="14">
        <v>0.35497740819335699</v>
      </c>
      <c r="AE11" s="14"/>
      <c r="AF11" s="14">
        <v>0.32722207889739402</v>
      </c>
      <c r="AG11" s="14">
        <v>0.289187193458391</v>
      </c>
      <c r="AH11" s="14">
        <v>0.273626574007656</v>
      </c>
      <c r="AI11" s="14"/>
      <c r="AJ11" s="14">
        <v>0.349668526439042</v>
      </c>
      <c r="AK11" s="14">
        <v>0.28327482978332702</v>
      </c>
      <c r="AL11" s="14">
        <v>0.32185206019226498</v>
      </c>
      <c r="AM11" s="14"/>
      <c r="AN11" s="14">
        <v>0.28111023981919803</v>
      </c>
      <c r="AO11" s="14">
        <v>0.28864425850282699</v>
      </c>
      <c r="AP11" s="14">
        <v>0.32096253764243399</v>
      </c>
      <c r="AQ11" s="14">
        <v>0.309385180937641</v>
      </c>
      <c r="AR11" s="14">
        <v>0.295341842213661</v>
      </c>
    </row>
    <row r="12" spans="2:44" ht="43.5">
      <c r="B12" s="15" t="s">
        <v>401</v>
      </c>
      <c r="C12" s="14">
        <v>0.21932113685972801</v>
      </c>
      <c r="D12" s="14">
        <v>0.21435343061172399</v>
      </c>
      <c r="E12" s="14">
        <v>0.224893634479123</v>
      </c>
      <c r="F12" s="14"/>
      <c r="G12" s="14">
        <v>0.23510694039056501</v>
      </c>
      <c r="H12" s="14">
        <v>0.259256710826614</v>
      </c>
      <c r="I12" s="14">
        <v>0.21230091551477601</v>
      </c>
      <c r="J12" s="14">
        <v>0.20975255320869601</v>
      </c>
      <c r="K12" s="14">
        <v>0.19047362181199801</v>
      </c>
      <c r="L12" s="14">
        <v>0.20902809024014399</v>
      </c>
      <c r="M12" s="14"/>
      <c r="N12" s="14">
        <v>0.216024551115232</v>
      </c>
      <c r="O12" s="14">
        <v>0.20790389298157499</v>
      </c>
      <c r="P12" s="14">
        <v>0.23863328346741799</v>
      </c>
      <c r="Q12" s="14">
        <v>0.21883596964186799</v>
      </c>
      <c r="R12" s="14"/>
      <c r="S12" s="14">
        <v>0.21505415675842099</v>
      </c>
      <c r="T12" s="14">
        <v>0.23921744007746701</v>
      </c>
      <c r="U12" s="14">
        <v>0.20917187209285601</v>
      </c>
      <c r="V12" s="14">
        <v>0.19359316976367399</v>
      </c>
      <c r="W12" s="14">
        <v>0.26288496075652601</v>
      </c>
      <c r="X12" s="14">
        <v>0.21581113588704701</v>
      </c>
      <c r="Y12" s="14">
        <v>0.23009364789940101</v>
      </c>
      <c r="Z12" s="14">
        <v>0.15526155481211401</v>
      </c>
      <c r="AA12" s="14">
        <v>0.213515485944379</v>
      </c>
      <c r="AB12" s="14">
        <v>0.231998985542306</v>
      </c>
      <c r="AC12" s="14">
        <v>0.20976028369601199</v>
      </c>
      <c r="AD12" s="14">
        <v>0.22190354115258801</v>
      </c>
      <c r="AE12" s="14"/>
      <c r="AF12" s="14">
        <v>0.22552990853219901</v>
      </c>
      <c r="AG12" s="14">
        <v>0.21611428332943899</v>
      </c>
      <c r="AH12" s="14">
        <v>0.216579261316733</v>
      </c>
      <c r="AI12" s="14"/>
      <c r="AJ12" s="14">
        <v>0.22475988574651001</v>
      </c>
      <c r="AK12" s="14">
        <v>0.23107306687469101</v>
      </c>
      <c r="AL12" s="14">
        <v>0.17873173475467899</v>
      </c>
      <c r="AM12" s="14"/>
      <c r="AN12" s="14">
        <v>0.22904971588745701</v>
      </c>
      <c r="AO12" s="14">
        <v>0.222512336694667</v>
      </c>
      <c r="AP12" s="14">
        <v>0.203197053508956</v>
      </c>
      <c r="AQ12" s="14">
        <v>0.21052147265273299</v>
      </c>
      <c r="AR12" s="14">
        <v>0.11489483449617</v>
      </c>
    </row>
    <row r="13" spans="2:44" ht="43.5">
      <c r="B13" s="15" t="s">
        <v>402</v>
      </c>
      <c r="C13" s="14">
        <v>0.20007415800659301</v>
      </c>
      <c r="D13" s="14">
        <v>0.191252400100628</v>
      </c>
      <c r="E13" s="14">
        <v>0.206949703173157</v>
      </c>
      <c r="F13" s="14"/>
      <c r="G13" s="14">
        <v>0.27911959614100101</v>
      </c>
      <c r="H13" s="14">
        <v>0.217098895311024</v>
      </c>
      <c r="I13" s="14">
        <v>0.18636262917753901</v>
      </c>
      <c r="J13" s="14">
        <v>0.184237465502021</v>
      </c>
      <c r="K13" s="14">
        <v>0.18885235002484299</v>
      </c>
      <c r="L13" s="14">
        <v>0.16478308748141199</v>
      </c>
      <c r="M13" s="14"/>
      <c r="N13" s="14">
        <v>0.175266640703785</v>
      </c>
      <c r="O13" s="14">
        <v>0.19106874162960699</v>
      </c>
      <c r="P13" s="14">
        <v>0.20867142680057699</v>
      </c>
      <c r="Q13" s="14">
        <v>0.226296277094611</v>
      </c>
      <c r="R13" s="14"/>
      <c r="S13" s="14">
        <v>0.220471772694081</v>
      </c>
      <c r="T13" s="14">
        <v>0.22865762350513399</v>
      </c>
      <c r="U13" s="14">
        <v>0.15400028296882201</v>
      </c>
      <c r="V13" s="14">
        <v>0.19505159085702001</v>
      </c>
      <c r="W13" s="14">
        <v>0.16232401321960099</v>
      </c>
      <c r="X13" s="14">
        <v>0.20409634188120901</v>
      </c>
      <c r="Y13" s="14">
        <v>0.216589357360574</v>
      </c>
      <c r="Z13" s="14">
        <v>0.19696484656080701</v>
      </c>
      <c r="AA13" s="14">
        <v>0.25513542670480399</v>
      </c>
      <c r="AB13" s="14">
        <v>0.14218545246249401</v>
      </c>
      <c r="AC13" s="14">
        <v>0.19165550924132499</v>
      </c>
      <c r="AD13" s="14">
        <v>0.140724073181275</v>
      </c>
      <c r="AE13" s="14"/>
      <c r="AF13" s="14">
        <v>0.203303156114131</v>
      </c>
      <c r="AG13" s="14">
        <v>0.19697076196796801</v>
      </c>
      <c r="AH13" s="14">
        <v>0.169193161644517</v>
      </c>
      <c r="AI13" s="14"/>
      <c r="AJ13" s="14">
        <v>0.152102128636494</v>
      </c>
      <c r="AK13" s="14">
        <v>0.237141402914745</v>
      </c>
      <c r="AL13" s="14">
        <v>0.21147201209164801</v>
      </c>
      <c r="AM13" s="14"/>
      <c r="AN13" s="14">
        <v>0.19882340908410001</v>
      </c>
      <c r="AO13" s="14">
        <v>0.199248953841312</v>
      </c>
      <c r="AP13" s="14">
        <v>0.19004374635832799</v>
      </c>
      <c r="AQ13" s="14">
        <v>0.19733191206573999</v>
      </c>
      <c r="AR13" s="14">
        <v>0.191539341192076</v>
      </c>
    </row>
    <row r="14" spans="2:44" ht="29.1">
      <c r="B14" s="15" t="s">
        <v>403</v>
      </c>
      <c r="C14" s="14">
        <v>0.15472535218129699</v>
      </c>
      <c r="D14" s="14">
        <v>0.13916351356904999</v>
      </c>
      <c r="E14" s="14">
        <v>0.17030222034861001</v>
      </c>
      <c r="F14" s="14"/>
      <c r="G14" s="14">
        <v>0.204519121390002</v>
      </c>
      <c r="H14" s="14">
        <v>0.172905518566038</v>
      </c>
      <c r="I14" s="14">
        <v>0.19807927188316601</v>
      </c>
      <c r="J14" s="14">
        <v>0.14140101640275399</v>
      </c>
      <c r="K14" s="14">
        <v>0.11672275638745599</v>
      </c>
      <c r="L14" s="14">
        <v>0.107641930757614</v>
      </c>
      <c r="M14" s="14"/>
      <c r="N14" s="14">
        <v>0.13006058803666101</v>
      </c>
      <c r="O14" s="14">
        <v>0.14599345184566001</v>
      </c>
      <c r="P14" s="14">
        <v>0.155007828776492</v>
      </c>
      <c r="Q14" s="14">
        <v>0.189596842322799</v>
      </c>
      <c r="R14" s="14"/>
      <c r="S14" s="14">
        <v>0.14937398486238199</v>
      </c>
      <c r="T14" s="14">
        <v>0.15104193615887601</v>
      </c>
      <c r="U14" s="14">
        <v>0.15909902383563601</v>
      </c>
      <c r="V14" s="14">
        <v>0.141732041429498</v>
      </c>
      <c r="W14" s="14">
        <v>0.16361286090221699</v>
      </c>
      <c r="X14" s="14">
        <v>0.15481096744028799</v>
      </c>
      <c r="Y14" s="14">
        <v>0.187326403628296</v>
      </c>
      <c r="Z14" s="14">
        <v>0.16629531224289201</v>
      </c>
      <c r="AA14" s="14">
        <v>0.13806446570972999</v>
      </c>
      <c r="AB14" s="14">
        <v>0.18579284713845601</v>
      </c>
      <c r="AC14" s="14">
        <v>0.128638020062119</v>
      </c>
      <c r="AD14" s="14">
        <v>0.110885198029683</v>
      </c>
      <c r="AE14" s="14"/>
      <c r="AF14" s="14">
        <v>0.14372650426771399</v>
      </c>
      <c r="AG14" s="14">
        <v>0.147898021677521</v>
      </c>
      <c r="AH14" s="14">
        <v>0.17923964033790299</v>
      </c>
      <c r="AI14" s="14"/>
      <c r="AJ14" s="14">
        <v>0.14748937107743801</v>
      </c>
      <c r="AK14" s="14">
        <v>0.15557182912533299</v>
      </c>
      <c r="AL14" s="14">
        <v>0.15596674040393199</v>
      </c>
      <c r="AM14" s="14"/>
      <c r="AN14" s="14">
        <v>0.176196365707042</v>
      </c>
      <c r="AO14" s="14">
        <v>0.15529395516792699</v>
      </c>
      <c r="AP14" s="14">
        <v>0.14853257298353401</v>
      </c>
      <c r="AQ14" s="14">
        <v>0.123753749775975</v>
      </c>
      <c r="AR14" s="14">
        <v>0.172581882634461</v>
      </c>
    </row>
    <row r="15" spans="2:44" ht="29.1">
      <c r="B15" s="15" t="s">
        <v>404</v>
      </c>
      <c r="C15" s="14">
        <v>0.115280599690796</v>
      </c>
      <c r="D15" s="14">
        <v>0.13050129747950101</v>
      </c>
      <c r="E15" s="14">
        <v>0.10020340864975399</v>
      </c>
      <c r="F15" s="14"/>
      <c r="G15" s="14">
        <v>0.133939004428905</v>
      </c>
      <c r="H15" s="14">
        <v>0.11634015663375299</v>
      </c>
      <c r="I15" s="14">
        <v>0.10772872410011</v>
      </c>
      <c r="J15" s="14">
        <v>0.139078772358219</v>
      </c>
      <c r="K15" s="14">
        <v>0.109948668770776</v>
      </c>
      <c r="L15" s="14">
        <v>9.2326370039399794E-2</v>
      </c>
      <c r="M15" s="14"/>
      <c r="N15" s="14">
        <v>8.7769698489631398E-2</v>
      </c>
      <c r="O15" s="14">
        <v>0.116559467629526</v>
      </c>
      <c r="P15" s="14">
        <v>0.123003539577819</v>
      </c>
      <c r="Q15" s="14">
        <v>0.13713777350680201</v>
      </c>
      <c r="R15" s="14"/>
      <c r="S15" s="14">
        <v>0.14215165398939</v>
      </c>
      <c r="T15" s="14">
        <v>0.106040933124534</v>
      </c>
      <c r="U15" s="14">
        <v>8.8633916778939295E-2</v>
      </c>
      <c r="V15" s="14">
        <v>0.11694277671997801</v>
      </c>
      <c r="W15" s="14">
        <v>0.11158659981919999</v>
      </c>
      <c r="X15" s="14">
        <v>0.137515045430813</v>
      </c>
      <c r="Y15" s="14">
        <v>9.8871605453505707E-2</v>
      </c>
      <c r="Z15" s="14">
        <v>0.106933412842261</v>
      </c>
      <c r="AA15" s="14">
        <v>0.120849988758018</v>
      </c>
      <c r="AB15" s="14">
        <v>0.11255283889986201</v>
      </c>
      <c r="AC15" s="14">
        <v>9.6374495207960903E-2</v>
      </c>
      <c r="AD15" s="14">
        <v>0.112076254808069</v>
      </c>
      <c r="AE15" s="14"/>
      <c r="AF15" s="14">
        <v>0.12966914028961499</v>
      </c>
      <c r="AG15" s="14">
        <v>0.10134711671355399</v>
      </c>
      <c r="AH15" s="14">
        <v>0.11748748685805099</v>
      </c>
      <c r="AI15" s="14"/>
      <c r="AJ15" s="14">
        <v>0.11674896248044001</v>
      </c>
      <c r="AK15" s="14">
        <v>0.116632536293026</v>
      </c>
      <c r="AL15" s="14">
        <v>0.100274584403291</v>
      </c>
      <c r="AM15" s="14"/>
      <c r="AN15" s="14">
        <v>0.13122017357219901</v>
      </c>
      <c r="AO15" s="14">
        <v>0.10900739442789401</v>
      </c>
      <c r="AP15" s="14">
        <v>0.10260893746852701</v>
      </c>
      <c r="AQ15" s="14">
        <v>0.105445030830532</v>
      </c>
      <c r="AR15" s="14">
        <v>3.7623408425653398E-2</v>
      </c>
    </row>
    <row r="16" spans="2:44" ht="43.5">
      <c r="B16" s="15" t="s">
        <v>405</v>
      </c>
      <c r="C16" s="14">
        <v>0.103723480567416</v>
      </c>
      <c r="D16" s="14">
        <v>0.128781156817599</v>
      </c>
      <c r="E16" s="14">
        <v>7.987476359831E-2</v>
      </c>
      <c r="F16" s="14"/>
      <c r="G16" s="14">
        <v>3.2481121921216202E-2</v>
      </c>
      <c r="H16" s="14">
        <v>6.8630565326035203E-2</v>
      </c>
      <c r="I16" s="14">
        <v>6.8509637548928498E-2</v>
      </c>
      <c r="J16" s="14">
        <v>0.10305450311024</v>
      </c>
      <c r="K16" s="14">
        <v>0.14793141336870899</v>
      </c>
      <c r="L16" s="14">
        <v>0.17953040902316</v>
      </c>
      <c r="M16" s="14"/>
      <c r="N16" s="14">
        <v>0.13874724322899301</v>
      </c>
      <c r="O16" s="14">
        <v>8.8890078584429905E-2</v>
      </c>
      <c r="P16" s="14">
        <v>0.105042362676442</v>
      </c>
      <c r="Q16" s="14">
        <v>8.1309390506723006E-2</v>
      </c>
      <c r="R16" s="14"/>
      <c r="S16" s="14">
        <v>0.112735943009692</v>
      </c>
      <c r="T16" s="14">
        <v>9.4596349123239498E-2</v>
      </c>
      <c r="U16" s="14">
        <v>0.118069301078085</v>
      </c>
      <c r="V16" s="14">
        <v>0.123694295001683</v>
      </c>
      <c r="W16" s="14">
        <v>8.9871012193790095E-2</v>
      </c>
      <c r="X16" s="14">
        <v>8.1319241935439504E-2</v>
      </c>
      <c r="Y16" s="14">
        <v>9.7390984520444396E-2</v>
      </c>
      <c r="Z16" s="14">
        <v>0.122348283786701</v>
      </c>
      <c r="AA16" s="14">
        <v>9.6341970247528899E-2</v>
      </c>
      <c r="AB16" s="14">
        <v>0.10276162584229701</v>
      </c>
      <c r="AC16" s="14">
        <v>0.12511449542499001</v>
      </c>
      <c r="AD16" s="14">
        <v>8.8927116004671E-2</v>
      </c>
      <c r="AE16" s="14"/>
      <c r="AF16" s="14">
        <v>0.11625346650886401</v>
      </c>
      <c r="AG16" s="14">
        <v>0.120198350335884</v>
      </c>
      <c r="AH16" s="14">
        <v>6.9463893820063405E-2</v>
      </c>
      <c r="AI16" s="14"/>
      <c r="AJ16" s="14">
        <v>0.13116318710090299</v>
      </c>
      <c r="AK16" s="14">
        <v>0.10391825629397999</v>
      </c>
      <c r="AL16" s="14">
        <v>8.1810980152858898E-2</v>
      </c>
      <c r="AM16" s="14"/>
      <c r="AN16" s="14">
        <v>9.3106502028919499E-2</v>
      </c>
      <c r="AO16" s="14">
        <v>9.4670763087880305E-2</v>
      </c>
      <c r="AP16" s="14">
        <v>0.117603933160464</v>
      </c>
      <c r="AQ16" s="14">
        <v>0.102009247332028</v>
      </c>
      <c r="AR16" s="14">
        <v>0.243288733081933</v>
      </c>
    </row>
    <row r="17" spans="2:44">
      <c r="B17" s="15" t="s">
        <v>129</v>
      </c>
      <c r="C17" s="14">
        <v>7.1866643397446806E-2</v>
      </c>
      <c r="D17" s="14">
        <v>5.6762930078883701E-2</v>
      </c>
      <c r="E17" s="14">
        <v>8.6560564596690495E-2</v>
      </c>
      <c r="F17" s="14"/>
      <c r="G17" s="14">
        <v>8.1666372844644203E-2</v>
      </c>
      <c r="H17" s="14">
        <v>6.3848616975834993E-2</v>
      </c>
      <c r="I17" s="14">
        <v>7.8596872217077507E-2</v>
      </c>
      <c r="J17" s="14">
        <v>9.1188007787595393E-2</v>
      </c>
      <c r="K17" s="14">
        <v>6.4361360292928493E-2</v>
      </c>
      <c r="L17" s="14">
        <v>5.5728118985356803E-2</v>
      </c>
      <c r="M17" s="14"/>
      <c r="N17" s="14">
        <v>6.12816519036916E-2</v>
      </c>
      <c r="O17" s="14">
        <v>5.8679902213944597E-2</v>
      </c>
      <c r="P17" s="14">
        <v>6.4906602898542595E-2</v>
      </c>
      <c r="Q17" s="14">
        <v>0.10346451063605799</v>
      </c>
      <c r="R17" s="14"/>
      <c r="S17" s="14">
        <v>5.2800659792230697E-2</v>
      </c>
      <c r="T17" s="14">
        <v>6.5162056856744199E-2</v>
      </c>
      <c r="U17" s="14">
        <v>7.3844454021017594E-2</v>
      </c>
      <c r="V17" s="14">
        <v>6.8719251667814604E-2</v>
      </c>
      <c r="W17" s="14">
        <v>6.76253951092326E-2</v>
      </c>
      <c r="X17" s="14">
        <v>9.3287068949403501E-2</v>
      </c>
      <c r="Y17" s="14">
        <v>5.8318165641187601E-2</v>
      </c>
      <c r="Z17" s="14">
        <v>7.1560170599216003E-2</v>
      </c>
      <c r="AA17" s="14">
        <v>7.6963353949006497E-2</v>
      </c>
      <c r="AB17" s="14">
        <v>9.0601953266250798E-2</v>
      </c>
      <c r="AC17" s="14">
        <v>8.8045414585903495E-2</v>
      </c>
      <c r="AD17" s="14">
        <v>7.4190725268556301E-2</v>
      </c>
      <c r="AE17" s="14"/>
      <c r="AF17" s="14">
        <v>6.02031904635544E-2</v>
      </c>
      <c r="AG17" s="14">
        <v>5.7012779462516497E-2</v>
      </c>
      <c r="AH17" s="14">
        <v>0.11737665228328301</v>
      </c>
      <c r="AI17" s="14"/>
      <c r="AJ17" s="14">
        <v>5.4052107317714898E-2</v>
      </c>
      <c r="AK17" s="14">
        <v>4.8693610946978903E-2</v>
      </c>
      <c r="AL17" s="14">
        <v>4.9280930871296799E-2</v>
      </c>
      <c r="AM17" s="14"/>
      <c r="AN17" s="14">
        <v>8.3237614341937494E-2</v>
      </c>
      <c r="AO17" s="14">
        <v>8.7453498542977695E-2</v>
      </c>
      <c r="AP17" s="14">
        <v>4.7417154923713303E-2</v>
      </c>
      <c r="AQ17" s="14">
        <v>6.8534914511146294E-2</v>
      </c>
      <c r="AR17" s="14">
        <v>4.8274086422475097E-2</v>
      </c>
    </row>
    <row r="18" spans="2:44">
      <c r="B18" s="15" t="s">
        <v>130</v>
      </c>
      <c r="C18" s="23">
        <v>8.8589678101711998E-3</v>
      </c>
      <c r="D18" s="23">
        <v>9.1663687893648507E-3</v>
      </c>
      <c r="E18" s="23">
        <v>8.0334149659994497E-3</v>
      </c>
      <c r="F18" s="23"/>
      <c r="G18" s="23">
        <v>7.2200338910347996E-3</v>
      </c>
      <c r="H18" s="23">
        <v>6.1133673650256397E-3</v>
      </c>
      <c r="I18" s="23">
        <v>7.5603638279621898E-3</v>
      </c>
      <c r="J18" s="23">
        <v>5.6172254140184896E-3</v>
      </c>
      <c r="K18" s="23">
        <v>8.5990657404932704E-3</v>
      </c>
      <c r="L18" s="23">
        <v>1.6054255198191699E-2</v>
      </c>
      <c r="M18" s="23"/>
      <c r="N18" s="23">
        <v>7.4218390742857299E-3</v>
      </c>
      <c r="O18" s="23">
        <v>1.3870488515073101E-2</v>
      </c>
      <c r="P18" s="23">
        <v>6.7636971208535198E-3</v>
      </c>
      <c r="Q18" s="23">
        <v>7.2090359991042498E-3</v>
      </c>
      <c r="R18" s="23"/>
      <c r="S18" s="23">
        <v>5.1913631900416604E-3</v>
      </c>
      <c r="T18" s="23">
        <v>7.0806678087574296E-3</v>
      </c>
      <c r="U18" s="23">
        <v>2.9948547142581898E-3</v>
      </c>
      <c r="V18" s="23">
        <v>1.1230199081586401E-2</v>
      </c>
      <c r="W18" s="23">
        <v>7.9931241684917595E-3</v>
      </c>
      <c r="X18" s="23">
        <v>8.7309866347537197E-3</v>
      </c>
      <c r="Y18" s="23">
        <v>1.5727342578985299E-2</v>
      </c>
      <c r="Z18" s="23">
        <v>1.53528101882082E-2</v>
      </c>
      <c r="AA18" s="23">
        <v>2.41245472207315E-3</v>
      </c>
      <c r="AB18" s="23">
        <v>1.17008037506458E-2</v>
      </c>
      <c r="AC18" s="23">
        <v>2.29537513365894E-2</v>
      </c>
      <c r="AD18" s="23">
        <v>9.2151807660693398E-3</v>
      </c>
      <c r="AE18" s="23"/>
      <c r="AF18" s="23">
        <v>9.5690780312236504E-3</v>
      </c>
      <c r="AG18" s="23">
        <v>8.4966418887719598E-3</v>
      </c>
      <c r="AH18" s="23">
        <v>8.6866213669830102E-3</v>
      </c>
      <c r="AI18" s="23"/>
      <c r="AJ18" s="23">
        <v>7.1704478032832402E-3</v>
      </c>
      <c r="AK18" s="23">
        <v>7.7383210272325203E-3</v>
      </c>
      <c r="AL18" s="23">
        <v>7.1801009960332403E-3</v>
      </c>
      <c r="AM18" s="23"/>
      <c r="AN18" s="23">
        <v>4.0720605102551096E-3</v>
      </c>
      <c r="AO18" s="23">
        <v>9.8754345208243496E-3</v>
      </c>
      <c r="AP18" s="23">
        <v>1.01524406429228E-2</v>
      </c>
      <c r="AQ18" s="23">
        <v>8.0928693975352399E-3</v>
      </c>
      <c r="AR18" s="23">
        <v>0</v>
      </c>
    </row>
    <row r="19" spans="2:44">
      <c r="B19" s="16"/>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B2:AR1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406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407</v>
      </c>
      <c r="C9" s="14">
        <v>0.183044357134513</v>
      </c>
      <c r="D9" s="14">
        <v>0.218705114035528</v>
      </c>
      <c r="E9" s="14">
        <v>0.148398292328907</v>
      </c>
      <c r="F9" s="14"/>
      <c r="G9" s="14">
        <v>0.184764037105936</v>
      </c>
      <c r="H9" s="14">
        <v>0.18534166858446299</v>
      </c>
      <c r="I9" s="14">
        <v>0.18709681351555199</v>
      </c>
      <c r="J9" s="14">
        <v>0.14736017442236099</v>
      </c>
      <c r="K9" s="14">
        <v>0.19473242333726201</v>
      </c>
      <c r="L9" s="14">
        <v>0.19783789471701099</v>
      </c>
      <c r="M9" s="14"/>
      <c r="N9" s="14">
        <v>0.21236807571313099</v>
      </c>
      <c r="O9" s="14">
        <v>0.15243057952661501</v>
      </c>
      <c r="P9" s="14">
        <v>0.179501443381227</v>
      </c>
      <c r="Q9" s="14">
        <v>0.18753906700515799</v>
      </c>
      <c r="R9" s="14"/>
      <c r="S9" s="14">
        <v>0.23524229570435301</v>
      </c>
      <c r="T9" s="14">
        <v>0.16966269296054201</v>
      </c>
      <c r="U9" s="14">
        <v>0.146366297640701</v>
      </c>
      <c r="V9" s="14">
        <v>0.158747338234105</v>
      </c>
      <c r="W9" s="14">
        <v>0.17432135673990401</v>
      </c>
      <c r="X9" s="14">
        <v>0.18313466458095001</v>
      </c>
      <c r="Y9" s="14">
        <v>0.17317740679895699</v>
      </c>
      <c r="Z9" s="14">
        <v>0.200593471443579</v>
      </c>
      <c r="AA9" s="14">
        <v>0.17679019190454201</v>
      </c>
      <c r="AB9" s="14">
        <v>0.168443548803659</v>
      </c>
      <c r="AC9" s="14">
        <v>0.19640733843508901</v>
      </c>
      <c r="AD9" s="14">
        <v>0.23604344850101699</v>
      </c>
      <c r="AE9" s="14"/>
      <c r="AF9" s="14">
        <v>0.18390220733197701</v>
      </c>
      <c r="AG9" s="14">
        <v>0.20036782128582101</v>
      </c>
      <c r="AH9" s="14">
        <v>0.17062913444127201</v>
      </c>
      <c r="AI9" s="14"/>
      <c r="AJ9" s="14">
        <v>0.21470294854555999</v>
      </c>
      <c r="AK9" s="14">
        <v>0.20740807333009201</v>
      </c>
      <c r="AL9" s="14">
        <v>0.22063602007584601</v>
      </c>
      <c r="AM9" s="14"/>
      <c r="AN9" s="14">
        <v>0.17186046063027</v>
      </c>
      <c r="AO9" s="14">
        <v>0.15514395459937499</v>
      </c>
      <c r="AP9" s="14">
        <v>0.179136589568377</v>
      </c>
      <c r="AQ9" s="14">
        <v>0.251345284863909</v>
      </c>
      <c r="AR9" s="14">
        <v>0.37336437737189399</v>
      </c>
    </row>
    <row r="10" spans="2:44" ht="57.95">
      <c r="B10" s="15" t="s">
        <v>408</v>
      </c>
      <c r="C10" s="14">
        <v>0.38387673770747799</v>
      </c>
      <c r="D10" s="14">
        <v>0.38180219202427002</v>
      </c>
      <c r="E10" s="14">
        <v>0.38513039950636302</v>
      </c>
      <c r="F10" s="14"/>
      <c r="G10" s="14">
        <v>0.42723223742208</v>
      </c>
      <c r="H10" s="14">
        <v>0.40206247438634402</v>
      </c>
      <c r="I10" s="14">
        <v>0.37978440538856301</v>
      </c>
      <c r="J10" s="14">
        <v>0.36691434148679503</v>
      </c>
      <c r="K10" s="14">
        <v>0.34887486812429302</v>
      </c>
      <c r="L10" s="14">
        <v>0.38059541370991201</v>
      </c>
      <c r="M10" s="14"/>
      <c r="N10" s="14">
        <v>0.39531891126660501</v>
      </c>
      <c r="O10" s="14">
        <v>0.416058607329994</v>
      </c>
      <c r="P10" s="14">
        <v>0.38314274821717198</v>
      </c>
      <c r="Q10" s="14">
        <v>0.33536173891738502</v>
      </c>
      <c r="R10" s="14"/>
      <c r="S10" s="14">
        <v>0.36885559482675201</v>
      </c>
      <c r="T10" s="14">
        <v>0.39808369853703901</v>
      </c>
      <c r="U10" s="14">
        <v>0.41529111647705202</v>
      </c>
      <c r="V10" s="14">
        <v>0.36662180530601102</v>
      </c>
      <c r="W10" s="14">
        <v>0.35985263732718498</v>
      </c>
      <c r="X10" s="14">
        <v>0.39137933102716299</v>
      </c>
      <c r="Y10" s="14">
        <v>0.41043769437698002</v>
      </c>
      <c r="Z10" s="14">
        <v>0.39517060563811701</v>
      </c>
      <c r="AA10" s="14">
        <v>0.360477973411992</v>
      </c>
      <c r="AB10" s="14">
        <v>0.41529873682499102</v>
      </c>
      <c r="AC10" s="14">
        <v>0.345656417627276</v>
      </c>
      <c r="AD10" s="14">
        <v>0.36341420579884998</v>
      </c>
      <c r="AE10" s="14"/>
      <c r="AF10" s="14">
        <v>0.37370488372801702</v>
      </c>
      <c r="AG10" s="14">
        <v>0.39066632397817402</v>
      </c>
      <c r="AH10" s="14">
        <v>0.34527658170102699</v>
      </c>
      <c r="AI10" s="14"/>
      <c r="AJ10" s="14">
        <v>0.410951584078176</v>
      </c>
      <c r="AK10" s="14">
        <v>0.40565299438441599</v>
      </c>
      <c r="AL10" s="14">
        <v>0.37957122880650801</v>
      </c>
      <c r="AM10" s="14"/>
      <c r="AN10" s="14">
        <v>0.35070469803352999</v>
      </c>
      <c r="AO10" s="14">
        <v>0.38493546172937398</v>
      </c>
      <c r="AP10" s="14">
        <v>0.42733866594987202</v>
      </c>
      <c r="AQ10" s="14">
        <v>0.38168489291528601</v>
      </c>
      <c r="AR10" s="14">
        <v>0.23999998026301</v>
      </c>
    </row>
    <row r="11" spans="2:44" ht="57.95">
      <c r="B11" s="15" t="s">
        <v>409</v>
      </c>
      <c r="C11" s="14">
        <v>0.31141627810266498</v>
      </c>
      <c r="D11" s="14">
        <v>0.30121157300089901</v>
      </c>
      <c r="E11" s="14">
        <v>0.32223782035526199</v>
      </c>
      <c r="F11" s="14"/>
      <c r="G11" s="14">
        <v>0.24514119132189999</v>
      </c>
      <c r="H11" s="14">
        <v>0.28998209627909899</v>
      </c>
      <c r="I11" s="14">
        <v>0.28153581781294301</v>
      </c>
      <c r="J11" s="14">
        <v>0.34915115468070301</v>
      </c>
      <c r="K11" s="14">
        <v>0.34565778927000501</v>
      </c>
      <c r="L11" s="14">
        <v>0.34395793236382499</v>
      </c>
      <c r="M11" s="14"/>
      <c r="N11" s="14">
        <v>0.31243283043911402</v>
      </c>
      <c r="O11" s="14">
        <v>0.32355632534553802</v>
      </c>
      <c r="P11" s="14">
        <v>0.308109763344667</v>
      </c>
      <c r="Q11" s="14">
        <v>0.30245906571701098</v>
      </c>
      <c r="R11" s="14"/>
      <c r="S11" s="14">
        <v>0.274907406755318</v>
      </c>
      <c r="T11" s="14">
        <v>0.333805242152522</v>
      </c>
      <c r="U11" s="14">
        <v>0.319652753696272</v>
      </c>
      <c r="V11" s="14">
        <v>0.368298125647678</v>
      </c>
      <c r="W11" s="14">
        <v>0.35772758944425898</v>
      </c>
      <c r="X11" s="14">
        <v>0.290857479291179</v>
      </c>
      <c r="Y11" s="14">
        <v>0.30687768277657601</v>
      </c>
      <c r="Z11" s="14">
        <v>0.264269637444081</v>
      </c>
      <c r="AA11" s="14">
        <v>0.31204370200674703</v>
      </c>
      <c r="AB11" s="14">
        <v>0.30631876139375902</v>
      </c>
      <c r="AC11" s="14">
        <v>0.29605171982892903</v>
      </c>
      <c r="AD11" s="14">
        <v>0.258773864014469</v>
      </c>
      <c r="AE11" s="14"/>
      <c r="AF11" s="14">
        <v>0.31779659876807398</v>
      </c>
      <c r="AG11" s="14">
        <v>0.31800487793056198</v>
      </c>
      <c r="AH11" s="14">
        <v>0.319519750421282</v>
      </c>
      <c r="AI11" s="14"/>
      <c r="AJ11" s="14">
        <v>0.29210383596343997</v>
      </c>
      <c r="AK11" s="14">
        <v>0.28700101996586702</v>
      </c>
      <c r="AL11" s="14">
        <v>0.32300154734869901</v>
      </c>
      <c r="AM11" s="14"/>
      <c r="AN11" s="14">
        <v>0.29785510918373798</v>
      </c>
      <c r="AO11" s="14">
        <v>0.331308441349845</v>
      </c>
      <c r="AP11" s="14">
        <v>0.32095407073198701</v>
      </c>
      <c r="AQ11" s="14">
        <v>0.253949579532876</v>
      </c>
      <c r="AR11" s="14">
        <v>0.33850284473051501</v>
      </c>
    </row>
    <row r="12" spans="2:44" ht="57.95">
      <c r="B12" s="15" t="s">
        <v>410</v>
      </c>
      <c r="C12" s="14">
        <v>3.7092862775751502E-2</v>
      </c>
      <c r="D12" s="14">
        <v>3.2272600077703897E-2</v>
      </c>
      <c r="E12" s="14">
        <v>4.2015289100778397E-2</v>
      </c>
      <c r="F12" s="14"/>
      <c r="G12" s="14">
        <v>4.9954574235038102E-2</v>
      </c>
      <c r="H12" s="14">
        <v>4.4018122652100498E-2</v>
      </c>
      <c r="I12" s="14">
        <v>4.84141806595553E-2</v>
      </c>
      <c r="J12" s="14">
        <v>2.9186932972257301E-2</v>
      </c>
      <c r="K12" s="14">
        <v>3.0747394108567101E-2</v>
      </c>
      <c r="L12" s="14">
        <v>2.43077522644542E-2</v>
      </c>
      <c r="M12" s="14"/>
      <c r="N12" s="14">
        <v>3.18072606275146E-2</v>
      </c>
      <c r="O12" s="14">
        <v>4.0078392167173703E-2</v>
      </c>
      <c r="P12" s="14">
        <v>2.89207955595773E-2</v>
      </c>
      <c r="Q12" s="14">
        <v>4.7594609292150099E-2</v>
      </c>
      <c r="R12" s="14"/>
      <c r="S12" s="14">
        <v>5.0847684519584498E-2</v>
      </c>
      <c r="T12" s="14">
        <v>3.3379930355562297E-2</v>
      </c>
      <c r="U12" s="14">
        <v>3.86386437734536E-2</v>
      </c>
      <c r="V12" s="14">
        <v>1.3480550191835401E-2</v>
      </c>
      <c r="W12" s="14">
        <v>2.2170176065836399E-2</v>
      </c>
      <c r="X12" s="14">
        <v>5.1004942276102402E-2</v>
      </c>
      <c r="Y12" s="14">
        <v>3.3679972376639597E-2</v>
      </c>
      <c r="Z12" s="14">
        <v>4.6834869379689198E-2</v>
      </c>
      <c r="AA12" s="14">
        <v>4.2258715362370802E-2</v>
      </c>
      <c r="AB12" s="14">
        <v>3.4377534221816303E-2</v>
      </c>
      <c r="AC12" s="14">
        <v>3.9105988800189499E-2</v>
      </c>
      <c r="AD12" s="14">
        <v>3.0825073183807901E-2</v>
      </c>
      <c r="AE12" s="14"/>
      <c r="AF12" s="14">
        <v>4.3799128478365097E-2</v>
      </c>
      <c r="AG12" s="14">
        <v>2.8101902391114299E-2</v>
      </c>
      <c r="AH12" s="14">
        <v>3.8528721394389197E-2</v>
      </c>
      <c r="AI12" s="14"/>
      <c r="AJ12" s="14">
        <v>3.16831840421311E-2</v>
      </c>
      <c r="AK12" s="14">
        <v>3.68188865319913E-2</v>
      </c>
      <c r="AL12" s="14">
        <v>2.7575520119226701E-2</v>
      </c>
      <c r="AM12" s="14"/>
      <c r="AN12" s="14">
        <v>4.4848079407562899E-2</v>
      </c>
      <c r="AO12" s="14">
        <v>4.3025392550726703E-2</v>
      </c>
      <c r="AP12" s="14">
        <v>1.4193348339027301E-2</v>
      </c>
      <c r="AQ12" s="14">
        <v>5.5621831943137703E-2</v>
      </c>
      <c r="AR12" s="14">
        <v>1.19931933676195E-2</v>
      </c>
    </row>
    <row r="13" spans="2:44" ht="43.5">
      <c r="B13" s="15" t="s">
        <v>411</v>
      </c>
      <c r="C13" s="14">
        <v>2.6428095462453401E-2</v>
      </c>
      <c r="D13" s="14">
        <v>2.4850883695208801E-2</v>
      </c>
      <c r="E13" s="14">
        <v>2.7627873694766401E-2</v>
      </c>
      <c r="F13" s="14"/>
      <c r="G13" s="14">
        <v>3.7985248650569202E-2</v>
      </c>
      <c r="H13" s="14">
        <v>2.52773488363131E-2</v>
      </c>
      <c r="I13" s="14">
        <v>2.5555028295644999E-2</v>
      </c>
      <c r="J13" s="14">
        <v>3.5901243005076799E-2</v>
      </c>
      <c r="K13" s="14">
        <v>2.07278924773289E-2</v>
      </c>
      <c r="L13" s="14">
        <v>1.6473969900269499E-2</v>
      </c>
      <c r="M13" s="14"/>
      <c r="N13" s="14">
        <v>2.3339368936718001E-2</v>
      </c>
      <c r="O13" s="14">
        <v>1.7574366398236299E-2</v>
      </c>
      <c r="P13" s="14">
        <v>3.3601802522035998E-2</v>
      </c>
      <c r="Q13" s="14">
        <v>3.2163445306122501E-2</v>
      </c>
      <c r="R13" s="14"/>
      <c r="S13" s="14">
        <v>3.1001014589943799E-2</v>
      </c>
      <c r="T13" s="14">
        <v>2.1431176695029398E-2</v>
      </c>
      <c r="U13" s="14">
        <v>1.99517487994171E-2</v>
      </c>
      <c r="V13" s="14">
        <v>2.7232347944994701E-2</v>
      </c>
      <c r="W13" s="14">
        <v>2.44895591221637E-2</v>
      </c>
      <c r="X13" s="14">
        <v>2.5548034049677999E-2</v>
      </c>
      <c r="Y13" s="14">
        <v>2.8828069544921699E-2</v>
      </c>
      <c r="Z13" s="14">
        <v>4.8902082815144802E-3</v>
      </c>
      <c r="AA13" s="14">
        <v>4.1869606954194998E-2</v>
      </c>
      <c r="AB13" s="14">
        <v>2.0745444389501402E-2</v>
      </c>
      <c r="AC13" s="14">
        <v>4.5214835174704503E-2</v>
      </c>
      <c r="AD13" s="14">
        <v>0</v>
      </c>
      <c r="AE13" s="14"/>
      <c r="AF13" s="14">
        <v>3.07251148146243E-2</v>
      </c>
      <c r="AG13" s="14">
        <v>1.8528618557415499E-2</v>
      </c>
      <c r="AH13" s="14">
        <v>3.1121905092226201E-2</v>
      </c>
      <c r="AI13" s="14"/>
      <c r="AJ13" s="14">
        <v>1.9274150647146101E-2</v>
      </c>
      <c r="AK13" s="14">
        <v>2.2092075400773101E-2</v>
      </c>
      <c r="AL13" s="14">
        <v>1.47224858704963E-2</v>
      </c>
      <c r="AM13" s="14"/>
      <c r="AN13" s="14">
        <v>4.0825992532951202E-2</v>
      </c>
      <c r="AO13" s="14">
        <v>2.1313773598992398E-2</v>
      </c>
      <c r="AP13" s="14">
        <v>2.5992496917353902E-2</v>
      </c>
      <c r="AQ13" s="14">
        <v>1.45800294162925E-2</v>
      </c>
      <c r="AR13" s="14">
        <v>2.3503806261507901E-2</v>
      </c>
    </row>
    <row r="14" spans="2:44">
      <c r="B14" s="15" t="s">
        <v>129</v>
      </c>
      <c r="C14" s="23">
        <v>5.81416688171386E-2</v>
      </c>
      <c r="D14" s="23">
        <v>4.1157637166389802E-2</v>
      </c>
      <c r="E14" s="23">
        <v>7.4590325013922501E-2</v>
      </c>
      <c r="F14" s="23"/>
      <c r="G14" s="23">
        <v>5.4922711264476599E-2</v>
      </c>
      <c r="H14" s="23">
        <v>5.3318289261679898E-2</v>
      </c>
      <c r="I14" s="23">
        <v>7.7613754327741702E-2</v>
      </c>
      <c r="J14" s="23">
        <v>7.1486153432806801E-2</v>
      </c>
      <c r="K14" s="23">
        <v>5.92596326825435E-2</v>
      </c>
      <c r="L14" s="23">
        <v>3.6827037044528298E-2</v>
      </c>
      <c r="M14" s="23"/>
      <c r="N14" s="23">
        <v>2.4733553016917001E-2</v>
      </c>
      <c r="O14" s="23">
        <v>5.0301729232443401E-2</v>
      </c>
      <c r="P14" s="23">
        <v>6.6723446975320802E-2</v>
      </c>
      <c r="Q14" s="23">
        <v>9.4882073762173294E-2</v>
      </c>
      <c r="R14" s="23"/>
      <c r="S14" s="23">
        <v>3.9146003604047699E-2</v>
      </c>
      <c r="T14" s="23">
        <v>4.3637259299305099E-2</v>
      </c>
      <c r="U14" s="23">
        <v>6.0099439613104197E-2</v>
      </c>
      <c r="V14" s="23">
        <v>6.5619832675375994E-2</v>
      </c>
      <c r="W14" s="23">
        <v>6.1438681300651499E-2</v>
      </c>
      <c r="X14" s="23">
        <v>5.8075548774926898E-2</v>
      </c>
      <c r="Y14" s="23">
        <v>4.6999174125926302E-2</v>
      </c>
      <c r="Z14" s="23">
        <v>8.8241207813019001E-2</v>
      </c>
      <c r="AA14" s="23">
        <v>6.6559810360153293E-2</v>
      </c>
      <c r="AB14" s="23">
        <v>5.4815974366273099E-2</v>
      </c>
      <c r="AC14" s="23">
        <v>7.75637001338111E-2</v>
      </c>
      <c r="AD14" s="23">
        <v>0.11094340850185699</v>
      </c>
      <c r="AE14" s="23"/>
      <c r="AF14" s="23">
        <v>5.0072066878943097E-2</v>
      </c>
      <c r="AG14" s="23">
        <v>4.4330455856913198E-2</v>
      </c>
      <c r="AH14" s="23">
        <v>9.4923906949802697E-2</v>
      </c>
      <c r="AI14" s="23"/>
      <c r="AJ14" s="23">
        <v>3.1284296723547302E-2</v>
      </c>
      <c r="AK14" s="23">
        <v>4.1026950386859801E-2</v>
      </c>
      <c r="AL14" s="23">
        <v>3.4493197779223897E-2</v>
      </c>
      <c r="AM14" s="23"/>
      <c r="AN14" s="23">
        <v>9.3905660211948405E-2</v>
      </c>
      <c r="AO14" s="23">
        <v>6.4272976171687299E-2</v>
      </c>
      <c r="AP14" s="23">
        <v>3.2384828493383297E-2</v>
      </c>
      <c r="AQ14" s="23">
        <v>4.2818381328499001E-2</v>
      </c>
      <c r="AR14" s="23">
        <v>1.2635798005454E-2</v>
      </c>
    </row>
    <row r="15" spans="2:44">
      <c r="B15" s="16"/>
    </row>
    <row r="16" spans="2:44">
      <c r="B16" t="s">
        <v>481</v>
      </c>
    </row>
    <row r="17" spans="2:2">
      <c r="B17" t="s">
        <v>482</v>
      </c>
    </row>
    <row r="19" spans="2:2">
      <c r="B1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412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72.599999999999994">
      <c r="B9" s="15" t="s">
        <v>413</v>
      </c>
      <c r="C9" s="14">
        <v>0.25593811059132598</v>
      </c>
      <c r="D9" s="14">
        <v>0.31826495859218701</v>
      </c>
      <c r="E9" s="14">
        <v>0.19511505134113</v>
      </c>
      <c r="F9" s="14"/>
      <c r="G9" s="14">
        <v>0.207313264632359</v>
      </c>
      <c r="H9" s="14">
        <v>0.25490204724804799</v>
      </c>
      <c r="I9" s="14">
        <v>0.25150358603891398</v>
      </c>
      <c r="J9" s="14">
        <v>0.224817395923323</v>
      </c>
      <c r="K9" s="14">
        <v>0.26342427284075298</v>
      </c>
      <c r="L9" s="14">
        <v>0.31317879094603901</v>
      </c>
      <c r="M9" s="14"/>
      <c r="N9" s="14">
        <v>0.34042583360020801</v>
      </c>
      <c r="O9" s="14">
        <v>0.240934021002015</v>
      </c>
      <c r="P9" s="14">
        <v>0.224927411094135</v>
      </c>
      <c r="Q9" s="14">
        <v>0.20919666446417301</v>
      </c>
      <c r="R9" s="14"/>
      <c r="S9" s="14">
        <v>0.30715909188165802</v>
      </c>
      <c r="T9" s="14">
        <v>0.26026573923036</v>
      </c>
      <c r="U9" s="14">
        <v>0.248657308795635</v>
      </c>
      <c r="V9" s="14">
        <v>0.24966084112505599</v>
      </c>
      <c r="W9" s="14">
        <v>0.24351992014697599</v>
      </c>
      <c r="X9" s="14">
        <v>0.235903333985158</v>
      </c>
      <c r="Y9" s="14">
        <v>0.233730320498448</v>
      </c>
      <c r="Z9" s="14">
        <v>0.25620136018914602</v>
      </c>
      <c r="AA9" s="14">
        <v>0.21960461862123801</v>
      </c>
      <c r="AB9" s="14">
        <v>0.25881527688645301</v>
      </c>
      <c r="AC9" s="14">
        <v>0.312111200755887</v>
      </c>
      <c r="AD9" s="14">
        <v>0.215206433100428</v>
      </c>
      <c r="AE9" s="14"/>
      <c r="AF9" s="14">
        <v>0.246963648330039</v>
      </c>
      <c r="AG9" s="14">
        <v>0.29782119758978298</v>
      </c>
      <c r="AH9" s="14">
        <v>0.20463157661787801</v>
      </c>
      <c r="AI9" s="14"/>
      <c r="AJ9" s="14">
        <v>0.28613343644538403</v>
      </c>
      <c r="AK9" s="14">
        <v>0.27788996942826899</v>
      </c>
      <c r="AL9" s="14">
        <v>0.34506811029575302</v>
      </c>
      <c r="AM9" s="14"/>
      <c r="AN9" s="14">
        <v>0.19990553778761</v>
      </c>
      <c r="AO9" s="14">
        <v>0.231339566221096</v>
      </c>
      <c r="AP9" s="14">
        <v>0.26292979521169002</v>
      </c>
      <c r="AQ9" s="14">
        <v>0.357559893559041</v>
      </c>
      <c r="AR9" s="14">
        <v>0.48624375648538898</v>
      </c>
    </row>
    <row r="10" spans="2:44" ht="43.5">
      <c r="B10" s="15" t="s">
        <v>414</v>
      </c>
      <c r="C10" s="14">
        <v>0.53202025620358495</v>
      </c>
      <c r="D10" s="14">
        <v>0.51289662447121498</v>
      </c>
      <c r="E10" s="14">
        <v>0.55135067121425096</v>
      </c>
      <c r="F10" s="14"/>
      <c r="G10" s="14">
        <v>0.54169609386895101</v>
      </c>
      <c r="H10" s="14">
        <v>0.545647204491303</v>
      </c>
      <c r="I10" s="14">
        <v>0.49227624878323401</v>
      </c>
      <c r="J10" s="14">
        <v>0.55566339536256004</v>
      </c>
      <c r="K10" s="14">
        <v>0.51810809434911298</v>
      </c>
      <c r="L10" s="14">
        <v>0.53688333715882897</v>
      </c>
      <c r="M10" s="14"/>
      <c r="N10" s="14">
        <v>0.47905385308029702</v>
      </c>
      <c r="O10" s="14">
        <v>0.56391325818732196</v>
      </c>
      <c r="P10" s="14">
        <v>0.573933897972567</v>
      </c>
      <c r="Q10" s="14">
        <v>0.51819598455695903</v>
      </c>
      <c r="R10" s="14"/>
      <c r="S10" s="14">
        <v>0.48800270576260002</v>
      </c>
      <c r="T10" s="14">
        <v>0.53450330191292805</v>
      </c>
      <c r="U10" s="14">
        <v>0.53387119666507399</v>
      </c>
      <c r="V10" s="14">
        <v>0.54859185338274497</v>
      </c>
      <c r="W10" s="14">
        <v>0.54777616619323399</v>
      </c>
      <c r="X10" s="14">
        <v>0.52816868876464795</v>
      </c>
      <c r="Y10" s="14">
        <v>0.55367270033921001</v>
      </c>
      <c r="Z10" s="14">
        <v>0.55424145659331203</v>
      </c>
      <c r="AA10" s="14">
        <v>0.53550782385708395</v>
      </c>
      <c r="AB10" s="14">
        <v>0.56343800736660199</v>
      </c>
      <c r="AC10" s="14">
        <v>0.48997954403806698</v>
      </c>
      <c r="AD10" s="14">
        <v>0.52233350148898094</v>
      </c>
      <c r="AE10" s="14"/>
      <c r="AF10" s="14">
        <v>0.55239447221881299</v>
      </c>
      <c r="AG10" s="14">
        <v>0.51823866112051298</v>
      </c>
      <c r="AH10" s="14">
        <v>0.51604332282634302</v>
      </c>
      <c r="AI10" s="14"/>
      <c r="AJ10" s="14">
        <v>0.57591037446089999</v>
      </c>
      <c r="AK10" s="14">
        <v>0.52442819171910404</v>
      </c>
      <c r="AL10" s="14">
        <v>0.45688766921595703</v>
      </c>
      <c r="AM10" s="14"/>
      <c r="AN10" s="14">
        <v>0.55063025703254098</v>
      </c>
      <c r="AO10" s="14">
        <v>0.54782538189031704</v>
      </c>
      <c r="AP10" s="14">
        <v>0.55836688757206598</v>
      </c>
      <c r="AQ10" s="14">
        <v>0.432642322435628</v>
      </c>
      <c r="AR10" s="14">
        <v>0.33515310150279398</v>
      </c>
    </row>
    <row r="11" spans="2:44" ht="72.599999999999994">
      <c r="B11" s="15" t="s">
        <v>415</v>
      </c>
      <c r="C11" s="14">
        <v>0.106621667650523</v>
      </c>
      <c r="D11" s="14">
        <v>9.1695191299802803E-2</v>
      </c>
      <c r="E11" s="14">
        <v>0.12088001548093399</v>
      </c>
      <c r="F11" s="14"/>
      <c r="G11" s="14">
        <v>0.14619628090509901</v>
      </c>
      <c r="H11" s="14">
        <v>0.10083541133374201</v>
      </c>
      <c r="I11" s="14">
        <v>0.12478542478081101</v>
      </c>
      <c r="J11" s="14">
        <v>0.108153088438019</v>
      </c>
      <c r="K11" s="14">
        <v>0.10628279047856901</v>
      </c>
      <c r="L11" s="14">
        <v>6.9057801969879901E-2</v>
      </c>
      <c r="M11" s="14"/>
      <c r="N11" s="14">
        <v>9.7129347359998897E-2</v>
      </c>
      <c r="O11" s="14">
        <v>9.3943550509521204E-2</v>
      </c>
      <c r="P11" s="14">
        <v>0.112432883136259</v>
      </c>
      <c r="Q11" s="14">
        <v>0.124318779029906</v>
      </c>
      <c r="R11" s="14"/>
      <c r="S11" s="14">
        <v>0.11383924975873</v>
      </c>
      <c r="T11" s="14">
        <v>0.118125375542107</v>
      </c>
      <c r="U11" s="14">
        <v>0.12378337373695</v>
      </c>
      <c r="V11" s="14">
        <v>8.5807712279059797E-2</v>
      </c>
      <c r="W11" s="14">
        <v>0.109085559727935</v>
      </c>
      <c r="X11" s="14">
        <v>9.9305735471956202E-2</v>
      </c>
      <c r="Y11" s="14">
        <v>0.11741883044105</v>
      </c>
      <c r="Z11" s="14">
        <v>9.0009340025495696E-2</v>
      </c>
      <c r="AA11" s="14">
        <v>0.117581288723709</v>
      </c>
      <c r="AB11" s="14">
        <v>8.0116872227658703E-2</v>
      </c>
      <c r="AC11" s="14">
        <v>9.1675466650106702E-2</v>
      </c>
      <c r="AD11" s="14">
        <v>0.113775654314453</v>
      </c>
      <c r="AE11" s="14"/>
      <c r="AF11" s="14">
        <v>0.111518044901356</v>
      </c>
      <c r="AG11" s="14">
        <v>8.81792825148799E-2</v>
      </c>
      <c r="AH11" s="14">
        <v>0.12458814170136</v>
      </c>
      <c r="AI11" s="14"/>
      <c r="AJ11" s="14">
        <v>7.8724280314524595E-2</v>
      </c>
      <c r="AK11" s="14">
        <v>0.11492858066103</v>
      </c>
      <c r="AL11" s="14">
        <v>0.13034686368639201</v>
      </c>
      <c r="AM11" s="14"/>
      <c r="AN11" s="14">
        <v>0.12363231198928</v>
      </c>
      <c r="AO11" s="14">
        <v>0.11102873763464299</v>
      </c>
      <c r="AP11" s="14">
        <v>7.6095418863601494E-2</v>
      </c>
      <c r="AQ11" s="14">
        <v>0.119614596475337</v>
      </c>
      <c r="AR11" s="14">
        <v>0.12948962910526399</v>
      </c>
    </row>
    <row r="12" spans="2:44">
      <c r="B12" s="15" t="s">
        <v>129</v>
      </c>
      <c r="C12" s="23">
        <v>0.10541996555456599</v>
      </c>
      <c r="D12" s="23">
        <v>7.7143225636796098E-2</v>
      </c>
      <c r="E12" s="23">
        <v>0.13265426196368499</v>
      </c>
      <c r="F12" s="23"/>
      <c r="G12" s="23">
        <v>0.104794360593591</v>
      </c>
      <c r="H12" s="23">
        <v>9.8615336926907202E-2</v>
      </c>
      <c r="I12" s="23">
        <v>0.131434740397042</v>
      </c>
      <c r="J12" s="23">
        <v>0.111366120276098</v>
      </c>
      <c r="K12" s="23">
        <v>0.112184842331565</v>
      </c>
      <c r="L12" s="23">
        <v>8.0880069925252096E-2</v>
      </c>
      <c r="M12" s="23"/>
      <c r="N12" s="23">
        <v>8.3390965959496494E-2</v>
      </c>
      <c r="O12" s="23">
        <v>0.101209170301141</v>
      </c>
      <c r="P12" s="23">
        <v>8.8705807797038905E-2</v>
      </c>
      <c r="Q12" s="23">
        <v>0.148288571948961</v>
      </c>
      <c r="R12" s="23"/>
      <c r="S12" s="23">
        <v>9.0998952597011906E-2</v>
      </c>
      <c r="T12" s="23">
        <v>8.7105583314603899E-2</v>
      </c>
      <c r="U12" s="23">
        <v>9.3688120802341193E-2</v>
      </c>
      <c r="V12" s="23">
        <v>0.115939593213139</v>
      </c>
      <c r="W12" s="23">
        <v>9.9618353931855697E-2</v>
      </c>
      <c r="X12" s="23">
        <v>0.13662224177823801</v>
      </c>
      <c r="Y12" s="23">
        <v>9.5178148721291198E-2</v>
      </c>
      <c r="Z12" s="23">
        <v>9.9547843192046306E-2</v>
      </c>
      <c r="AA12" s="23">
        <v>0.127306268797969</v>
      </c>
      <c r="AB12" s="23">
        <v>9.7629843519286899E-2</v>
      </c>
      <c r="AC12" s="23">
        <v>0.10623378855594</v>
      </c>
      <c r="AD12" s="23">
        <v>0.148684411096138</v>
      </c>
      <c r="AE12" s="23"/>
      <c r="AF12" s="23">
        <v>8.9123834549792405E-2</v>
      </c>
      <c r="AG12" s="23">
        <v>9.5760858774823598E-2</v>
      </c>
      <c r="AH12" s="23">
        <v>0.15473695885441899</v>
      </c>
      <c r="AI12" s="23"/>
      <c r="AJ12" s="23">
        <v>5.9231908779191697E-2</v>
      </c>
      <c r="AK12" s="23">
        <v>8.2753258191597498E-2</v>
      </c>
      <c r="AL12" s="23">
        <v>6.7697356801897798E-2</v>
      </c>
      <c r="AM12" s="23"/>
      <c r="AN12" s="23">
        <v>0.12583189319056901</v>
      </c>
      <c r="AO12" s="23">
        <v>0.10980631425394401</v>
      </c>
      <c r="AP12" s="23">
        <v>0.102607898352643</v>
      </c>
      <c r="AQ12" s="23">
        <v>9.0183187529994102E-2</v>
      </c>
      <c r="AR12" s="23">
        <v>4.9113512906552699E-2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416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1037</v>
      </c>
      <c r="D7" s="10">
        <v>619</v>
      </c>
      <c r="E7" s="10">
        <v>415</v>
      </c>
      <c r="F7" s="10"/>
      <c r="G7" s="10">
        <v>104</v>
      </c>
      <c r="H7" s="10">
        <v>164</v>
      </c>
      <c r="I7" s="10">
        <v>150</v>
      </c>
      <c r="J7" s="10">
        <v>152</v>
      </c>
      <c r="K7" s="10">
        <v>179</v>
      </c>
      <c r="L7" s="10">
        <v>288</v>
      </c>
      <c r="M7" s="10"/>
      <c r="N7" s="10">
        <v>356</v>
      </c>
      <c r="O7" s="10">
        <v>264</v>
      </c>
      <c r="P7" s="10">
        <v>196</v>
      </c>
      <c r="Q7" s="10">
        <v>218</v>
      </c>
      <c r="R7" s="10"/>
      <c r="S7" s="10">
        <v>154</v>
      </c>
      <c r="T7" s="10">
        <v>144</v>
      </c>
      <c r="U7" s="10">
        <v>82</v>
      </c>
      <c r="V7" s="10">
        <v>83</v>
      </c>
      <c r="W7" s="10">
        <v>74</v>
      </c>
      <c r="X7" s="10">
        <v>88</v>
      </c>
      <c r="Y7" s="10">
        <v>81</v>
      </c>
      <c r="Z7" s="10">
        <v>45</v>
      </c>
      <c r="AA7" s="10">
        <v>105</v>
      </c>
      <c r="AB7" s="10">
        <v>92</v>
      </c>
      <c r="AC7" s="10">
        <v>65</v>
      </c>
      <c r="AD7" s="10">
        <v>24</v>
      </c>
      <c r="AE7" s="10"/>
      <c r="AF7" s="10">
        <v>380</v>
      </c>
      <c r="AG7" s="10">
        <v>484</v>
      </c>
      <c r="AH7" s="10">
        <v>109</v>
      </c>
      <c r="AI7" s="10"/>
      <c r="AJ7" s="10">
        <v>253</v>
      </c>
      <c r="AK7" s="10">
        <v>413</v>
      </c>
      <c r="AL7" s="10">
        <v>92</v>
      </c>
      <c r="AM7" s="10"/>
      <c r="AN7" s="10">
        <v>207</v>
      </c>
      <c r="AO7" s="10">
        <v>223</v>
      </c>
      <c r="AP7" s="10">
        <v>252</v>
      </c>
      <c r="AQ7" s="10">
        <v>161</v>
      </c>
      <c r="AR7" s="10">
        <v>25</v>
      </c>
    </row>
    <row r="8" spans="2:44" ht="30" customHeight="1">
      <c r="B8" s="11" t="s">
        <v>96</v>
      </c>
      <c r="C8" s="11">
        <v>1037</v>
      </c>
      <c r="D8" s="11">
        <v>635</v>
      </c>
      <c r="E8" s="11">
        <v>399</v>
      </c>
      <c r="F8" s="11"/>
      <c r="G8" s="11">
        <v>118</v>
      </c>
      <c r="H8" s="11">
        <v>176</v>
      </c>
      <c r="I8" s="11">
        <v>173</v>
      </c>
      <c r="J8" s="11">
        <v>155</v>
      </c>
      <c r="K8" s="11">
        <v>150</v>
      </c>
      <c r="L8" s="11">
        <v>266</v>
      </c>
      <c r="M8" s="11"/>
      <c r="N8" s="11">
        <v>371</v>
      </c>
      <c r="O8" s="11">
        <v>253</v>
      </c>
      <c r="P8" s="11">
        <v>200</v>
      </c>
      <c r="Q8" s="11">
        <v>211</v>
      </c>
      <c r="R8" s="11"/>
      <c r="S8" s="11">
        <v>174</v>
      </c>
      <c r="T8" s="11">
        <v>137</v>
      </c>
      <c r="U8" s="11">
        <v>81</v>
      </c>
      <c r="V8" s="11">
        <v>91</v>
      </c>
      <c r="W8" s="11">
        <v>69</v>
      </c>
      <c r="X8" s="11">
        <v>86</v>
      </c>
      <c r="Y8" s="11">
        <v>76</v>
      </c>
      <c r="Z8" s="11">
        <v>42</v>
      </c>
      <c r="AA8" s="11">
        <v>98</v>
      </c>
      <c r="AB8" s="11">
        <v>94</v>
      </c>
      <c r="AC8" s="11">
        <v>63</v>
      </c>
      <c r="AD8" s="11">
        <v>26</v>
      </c>
      <c r="AE8" s="11"/>
      <c r="AF8" s="11">
        <v>367</v>
      </c>
      <c r="AG8" s="11">
        <v>481</v>
      </c>
      <c r="AH8" s="11">
        <v>119</v>
      </c>
      <c r="AI8" s="11"/>
      <c r="AJ8" s="11">
        <v>247</v>
      </c>
      <c r="AK8" s="11">
        <v>421</v>
      </c>
      <c r="AL8" s="11">
        <v>91</v>
      </c>
      <c r="AM8" s="11"/>
      <c r="AN8" s="11">
        <v>197</v>
      </c>
      <c r="AO8" s="11">
        <v>227</v>
      </c>
      <c r="AP8" s="11">
        <v>257</v>
      </c>
      <c r="AQ8" s="11">
        <v>163</v>
      </c>
      <c r="AR8" s="11">
        <v>27</v>
      </c>
    </row>
    <row r="9" spans="2:44">
      <c r="B9" s="15" t="s">
        <v>417</v>
      </c>
      <c r="C9" s="14">
        <v>0.56653749368742701</v>
      </c>
      <c r="D9" s="14">
        <v>0.56509606750113694</v>
      </c>
      <c r="E9" s="14">
        <v>0.57316231037485499</v>
      </c>
      <c r="F9" s="14"/>
      <c r="G9" s="14">
        <v>0.42181230066660502</v>
      </c>
      <c r="H9" s="14">
        <v>0.49825650016168499</v>
      </c>
      <c r="I9" s="14">
        <v>0.46688905221119298</v>
      </c>
      <c r="J9" s="14">
        <v>0.64204038267033203</v>
      </c>
      <c r="K9" s="14">
        <v>0.64000430924843899</v>
      </c>
      <c r="L9" s="14">
        <v>0.65557881691341102</v>
      </c>
      <c r="M9" s="14"/>
      <c r="N9" s="14">
        <v>0.55970971153778504</v>
      </c>
      <c r="O9" s="14">
        <v>0.56283056489918903</v>
      </c>
      <c r="P9" s="14">
        <v>0.58942187572606097</v>
      </c>
      <c r="Q9" s="14">
        <v>0.55463186952536603</v>
      </c>
      <c r="R9" s="14"/>
      <c r="S9" s="14">
        <v>0.50038211266669597</v>
      </c>
      <c r="T9" s="14">
        <v>0.59258732141605597</v>
      </c>
      <c r="U9" s="14">
        <v>0.54720005247090997</v>
      </c>
      <c r="V9" s="14">
        <v>0.57196251891391103</v>
      </c>
      <c r="W9" s="14">
        <v>0.49149476487910199</v>
      </c>
      <c r="X9" s="14">
        <v>0.54488636964731296</v>
      </c>
      <c r="Y9" s="14">
        <v>0.58703158367432695</v>
      </c>
      <c r="Z9" s="14">
        <v>0.63093726269059702</v>
      </c>
      <c r="AA9" s="14">
        <v>0.65782377999668995</v>
      </c>
      <c r="AB9" s="14">
        <v>0.64698041096468895</v>
      </c>
      <c r="AC9" s="14">
        <v>0.438375424205808</v>
      </c>
      <c r="AD9" s="14">
        <v>0.69791931297746401</v>
      </c>
      <c r="AE9" s="14"/>
      <c r="AF9" s="14">
        <v>0.59773521788547301</v>
      </c>
      <c r="AG9" s="14">
        <v>0.57499088820322197</v>
      </c>
      <c r="AH9" s="14">
        <v>0.47985014955042399</v>
      </c>
      <c r="AI9" s="14"/>
      <c r="AJ9" s="14">
        <v>0.603287409001659</v>
      </c>
      <c r="AK9" s="14">
        <v>0.54303660604080795</v>
      </c>
      <c r="AL9" s="14">
        <v>0.58367228379431202</v>
      </c>
      <c r="AM9" s="14"/>
      <c r="AN9" s="14">
        <v>0.59218716280941897</v>
      </c>
      <c r="AO9" s="14">
        <v>0.55937654516882496</v>
      </c>
      <c r="AP9" s="14">
        <v>0.62679845222522401</v>
      </c>
      <c r="AQ9" s="14">
        <v>0.51021157771892101</v>
      </c>
      <c r="AR9" s="14">
        <v>0.55160285453569002</v>
      </c>
    </row>
    <row r="10" spans="2:44" ht="29.1">
      <c r="B10" s="15" t="s">
        <v>418</v>
      </c>
      <c r="C10" s="14">
        <v>0.555344727495102</v>
      </c>
      <c r="D10" s="14">
        <v>0.52966811191323304</v>
      </c>
      <c r="E10" s="14">
        <v>0.59516719170759202</v>
      </c>
      <c r="F10" s="14"/>
      <c r="G10" s="14">
        <v>0.44966742520849001</v>
      </c>
      <c r="H10" s="14">
        <v>0.53656031492143497</v>
      </c>
      <c r="I10" s="14">
        <v>0.54976447540458495</v>
      </c>
      <c r="J10" s="14">
        <v>0.52880748410362699</v>
      </c>
      <c r="K10" s="14">
        <v>0.60795372307097395</v>
      </c>
      <c r="L10" s="14">
        <v>0.60405999257575504</v>
      </c>
      <c r="M10" s="14"/>
      <c r="N10" s="14">
        <v>0.58541493926938704</v>
      </c>
      <c r="O10" s="14">
        <v>0.57483325026938503</v>
      </c>
      <c r="P10" s="14">
        <v>0.497144532961177</v>
      </c>
      <c r="Q10" s="14">
        <v>0.52739958831887901</v>
      </c>
      <c r="R10" s="14"/>
      <c r="S10" s="14">
        <v>0.59821025151468799</v>
      </c>
      <c r="T10" s="14">
        <v>0.53777758763590799</v>
      </c>
      <c r="U10" s="14">
        <v>0.65983152566887504</v>
      </c>
      <c r="V10" s="14">
        <v>0.51662700910289805</v>
      </c>
      <c r="W10" s="14">
        <v>0.46546969037399299</v>
      </c>
      <c r="X10" s="14">
        <v>0.52766416420969897</v>
      </c>
      <c r="Y10" s="14">
        <v>0.50748188810342298</v>
      </c>
      <c r="Z10" s="14">
        <v>0.48883533203306301</v>
      </c>
      <c r="AA10" s="14">
        <v>0.51139246360132695</v>
      </c>
      <c r="AB10" s="14">
        <v>0.64038942463021398</v>
      </c>
      <c r="AC10" s="14">
        <v>0.579503900005927</v>
      </c>
      <c r="AD10" s="14">
        <v>0.54685208576219402</v>
      </c>
      <c r="AE10" s="14"/>
      <c r="AF10" s="14">
        <v>0.54372747061718896</v>
      </c>
      <c r="AG10" s="14">
        <v>0.585572621680432</v>
      </c>
      <c r="AH10" s="14">
        <v>0.52596169502232504</v>
      </c>
      <c r="AI10" s="14"/>
      <c r="AJ10" s="14">
        <v>0.54022685054428199</v>
      </c>
      <c r="AK10" s="14">
        <v>0.55258928968940602</v>
      </c>
      <c r="AL10" s="14">
        <v>0.59260517809748803</v>
      </c>
      <c r="AM10" s="14"/>
      <c r="AN10" s="14">
        <v>0.55108526574182803</v>
      </c>
      <c r="AO10" s="14">
        <v>0.50281836010040504</v>
      </c>
      <c r="AP10" s="14">
        <v>0.59796913379444605</v>
      </c>
      <c r="AQ10" s="14">
        <v>0.55936336402028797</v>
      </c>
      <c r="AR10" s="14">
        <v>0.54956586799706497</v>
      </c>
    </row>
    <row r="11" spans="2:44">
      <c r="B11" s="15" t="s">
        <v>419</v>
      </c>
      <c r="C11" s="14">
        <v>0.50932538150399098</v>
      </c>
      <c r="D11" s="14">
        <v>0.50232981555590095</v>
      </c>
      <c r="E11" s="14">
        <v>0.52201408450841003</v>
      </c>
      <c r="F11" s="14"/>
      <c r="G11" s="14">
        <v>0.45547904743788598</v>
      </c>
      <c r="H11" s="14">
        <v>0.46724696595300902</v>
      </c>
      <c r="I11" s="14">
        <v>0.51459979332896799</v>
      </c>
      <c r="J11" s="14">
        <v>0.49000624049150499</v>
      </c>
      <c r="K11" s="14">
        <v>0.48624864725309702</v>
      </c>
      <c r="L11" s="14">
        <v>0.58194508050594296</v>
      </c>
      <c r="M11" s="14"/>
      <c r="N11" s="14">
        <v>0.53728358929896203</v>
      </c>
      <c r="O11" s="14">
        <v>0.52097239767107295</v>
      </c>
      <c r="P11" s="14">
        <v>0.51153970637438795</v>
      </c>
      <c r="Q11" s="14">
        <v>0.43655855191297599</v>
      </c>
      <c r="R11" s="14"/>
      <c r="S11" s="14">
        <v>0.531955321922013</v>
      </c>
      <c r="T11" s="14">
        <v>0.56190078588219605</v>
      </c>
      <c r="U11" s="14">
        <v>0.47372208799916399</v>
      </c>
      <c r="V11" s="14">
        <v>0.477690507362385</v>
      </c>
      <c r="W11" s="14">
        <v>0.47419621254190403</v>
      </c>
      <c r="X11" s="14">
        <v>0.47511809966091301</v>
      </c>
      <c r="Y11" s="14">
        <v>0.41260841243549801</v>
      </c>
      <c r="Z11" s="14">
        <v>0.60910962982322603</v>
      </c>
      <c r="AA11" s="14">
        <v>0.49696697834116799</v>
      </c>
      <c r="AB11" s="14">
        <v>0.57468399966291395</v>
      </c>
      <c r="AC11" s="14">
        <v>0.44667162468236898</v>
      </c>
      <c r="AD11" s="14">
        <v>0.59236124354310604</v>
      </c>
      <c r="AE11" s="14"/>
      <c r="AF11" s="14">
        <v>0.53140126850679403</v>
      </c>
      <c r="AG11" s="14">
        <v>0.53009160761904495</v>
      </c>
      <c r="AH11" s="14">
        <v>0.401601136864222</v>
      </c>
      <c r="AI11" s="14"/>
      <c r="AJ11" s="14">
        <v>0.53185458825270604</v>
      </c>
      <c r="AK11" s="14">
        <v>0.48305994463475999</v>
      </c>
      <c r="AL11" s="14">
        <v>0.57448997446024097</v>
      </c>
      <c r="AM11" s="14"/>
      <c r="AN11" s="14">
        <v>0.47208816920469698</v>
      </c>
      <c r="AO11" s="14">
        <v>0.50543326740809402</v>
      </c>
      <c r="AP11" s="14">
        <v>0.56008672084956601</v>
      </c>
      <c r="AQ11" s="14">
        <v>0.51862745642941999</v>
      </c>
      <c r="AR11" s="14">
        <v>0.50907961644616495</v>
      </c>
    </row>
    <row r="12" spans="2:44" ht="43.5">
      <c r="B12" s="15" t="s">
        <v>420</v>
      </c>
      <c r="C12" s="14">
        <v>0.48452992295896602</v>
      </c>
      <c r="D12" s="14">
        <v>0.50782423862278703</v>
      </c>
      <c r="E12" s="14">
        <v>0.44880503852021802</v>
      </c>
      <c r="F12" s="14"/>
      <c r="G12" s="14">
        <v>0.317129243433459</v>
      </c>
      <c r="H12" s="14">
        <v>0.39157530406112701</v>
      </c>
      <c r="I12" s="14">
        <v>0.44609294631760898</v>
      </c>
      <c r="J12" s="14">
        <v>0.411089689240489</v>
      </c>
      <c r="K12" s="14">
        <v>0.56960109674856796</v>
      </c>
      <c r="L12" s="14">
        <v>0.64024813741840303</v>
      </c>
      <c r="M12" s="14"/>
      <c r="N12" s="14">
        <v>0.50024353745577499</v>
      </c>
      <c r="O12" s="14">
        <v>0.51134947050522195</v>
      </c>
      <c r="P12" s="14">
        <v>0.439970835921415</v>
      </c>
      <c r="Q12" s="14">
        <v>0.45902646996733998</v>
      </c>
      <c r="R12" s="14"/>
      <c r="S12" s="14">
        <v>0.50442936982449504</v>
      </c>
      <c r="T12" s="14">
        <v>0.46798358527814998</v>
      </c>
      <c r="U12" s="14">
        <v>0.48979678826376499</v>
      </c>
      <c r="V12" s="14">
        <v>0.42948901420809199</v>
      </c>
      <c r="W12" s="14">
        <v>0.48419192623224</v>
      </c>
      <c r="X12" s="14">
        <v>0.54100560769234896</v>
      </c>
      <c r="Y12" s="14">
        <v>0.38497607862472299</v>
      </c>
      <c r="Z12" s="14">
        <v>0.45937058958715998</v>
      </c>
      <c r="AA12" s="14">
        <v>0.48710993677345898</v>
      </c>
      <c r="AB12" s="14">
        <v>0.59214982888796297</v>
      </c>
      <c r="AC12" s="14">
        <v>0.39686219890416002</v>
      </c>
      <c r="AD12" s="14">
        <v>0.57186994317336504</v>
      </c>
      <c r="AE12" s="14"/>
      <c r="AF12" s="14">
        <v>0.53533120365313203</v>
      </c>
      <c r="AG12" s="14">
        <v>0.49899359508540603</v>
      </c>
      <c r="AH12" s="14">
        <v>0.37819676125945401</v>
      </c>
      <c r="AI12" s="14"/>
      <c r="AJ12" s="14">
        <v>0.50566209919508598</v>
      </c>
      <c r="AK12" s="14">
        <v>0.45352238039966503</v>
      </c>
      <c r="AL12" s="14">
        <v>0.41528280962352399</v>
      </c>
      <c r="AM12" s="14"/>
      <c r="AN12" s="14">
        <v>0.45846589847019598</v>
      </c>
      <c r="AO12" s="14">
        <v>0.441584952858386</v>
      </c>
      <c r="AP12" s="14">
        <v>0.51871665830831903</v>
      </c>
      <c r="AQ12" s="14">
        <v>0.51463496484089599</v>
      </c>
      <c r="AR12" s="14">
        <v>0.43466786132559898</v>
      </c>
    </row>
    <row r="13" spans="2:44" ht="43.5">
      <c r="B13" s="15" t="s">
        <v>421</v>
      </c>
      <c r="C13" s="14">
        <v>0.47766188125822001</v>
      </c>
      <c r="D13" s="14">
        <v>0.46068117505913098</v>
      </c>
      <c r="E13" s="14">
        <v>0.50070448156633096</v>
      </c>
      <c r="F13" s="14"/>
      <c r="G13" s="14">
        <v>0.41689279840626797</v>
      </c>
      <c r="H13" s="14">
        <v>0.39330942570334099</v>
      </c>
      <c r="I13" s="14">
        <v>0.49633692370735799</v>
      </c>
      <c r="J13" s="14">
        <v>0.45067839978921898</v>
      </c>
      <c r="K13" s="14">
        <v>0.55979985238214902</v>
      </c>
      <c r="L13" s="14">
        <v>0.51772578348079501</v>
      </c>
      <c r="M13" s="14"/>
      <c r="N13" s="14">
        <v>0.47832947700129602</v>
      </c>
      <c r="O13" s="14">
        <v>0.48541610064139801</v>
      </c>
      <c r="P13" s="14">
        <v>0.46540303975596697</v>
      </c>
      <c r="Q13" s="14">
        <v>0.47487933520433701</v>
      </c>
      <c r="R13" s="14"/>
      <c r="S13" s="14">
        <v>0.45386982533680897</v>
      </c>
      <c r="T13" s="14">
        <v>0.572864494839604</v>
      </c>
      <c r="U13" s="14">
        <v>0.56725802683650195</v>
      </c>
      <c r="V13" s="14">
        <v>0.52845555528279697</v>
      </c>
      <c r="W13" s="14">
        <v>0.40553747904131299</v>
      </c>
      <c r="X13" s="14">
        <v>0.53182808373038004</v>
      </c>
      <c r="Y13" s="14">
        <v>0.34154246627404999</v>
      </c>
      <c r="Z13" s="14">
        <v>0.50249691329543</v>
      </c>
      <c r="AA13" s="14">
        <v>0.383633634683265</v>
      </c>
      <c r="AB13" s="14">
        <v>0.48418596391096502</v>
      </c>
      <c r="AC13" s="14">
        <v>0.425689166217392</v>
      </c>
      <c r="AD13" s="14">
        <v>0.50554198305879094</v>
      </c>
      <c r="AE13" s="14"/>
      <c r="AF13" s="14">
        <v>0.46620736469958002</v>
      </c>
      <c r="AG13" s="14">
        <v>0.48927236647362299</v>
      </c>
      <c r="AH13" s="14">
        <v>0.46087756097307198</v>
      </c>
      <c r="AI13" s="14"/>
      <c r="AJ13" s="14">
        <v>0.43966938680703699</v>
      </c>
      <c r="AK13" s="14">
        <v>0.51043808193964901</v>
      </c>
      <c r="AL13" s="14">
        <v>0.39302443929924902</v>
      </c>
      <c r="AM13" s="14"/>
      <c r="AN13" s="14">
        <v>0.50481691051940702</v>
      </c>
      <c r="AO13" s="14">
        <v>0.46963368252730398</v>
      </c>
      <c r="AP13" s="14">
        <v>0.486295631269416</v>
      </c>
      <c r="AQ13" s="14">
        <v>0.42877441891143803</v>
      </c>
      <c r="AR13" s="14">
        <v>0.61827486760419703</v>
      </c>
    </row>
    <row r="14" spans="2:44" ht="43.5">
      <c r="B14" s="15" t="s">
        <v>422</v>
      </c>
      <c r="C14" s="14">
        <v>0.46236327745039302</v>
      </c>
      <c r="D14" s="14">
        <v>0.46421978895438698</v>
      </c>
      <c r="E14" s="14">
        <v>0.45764000990292297</v>
      </c>
      <c r="F14" s="14"/>
      <c r="G14" s="14">
        <v>0.40927502594242898</v>
      </c>
      <c r="H14" s="14">
        <v>0.385686998520614</v>
      </c>
      <c r="I14" s="14">
        <v>0.48281417904888502</v>
      </c>
      <c r="J14" s="14">
        <v>0.43419690619735901</v>
      </c>
      <c r="K14" s="14">
        <v>0.52006101631236301</v>
      </c>
      <c r="L14" s="14">
        <v>0.50725485731694997</v>
      </c>
      <c r="M14" s="14"/>
      <c r="N14" s="14">
        <v>0.49003481065971199</v>
      </c>
      <c r="O14" s="14">
        <v>0.46053544759098403</v>
      </c>
      <c r="P14" s="14">
        <v>0.456227906596606</v>
      </c>
      <c r="Q14" s="14">
        <v>0.41755489606680501</v>
      </c>
      <c r="R14" s="14"/>
      <c r="S14" s="14">
        <v>0.48949996850821997</v>
      </c>
      <c r="T14" s="14">
        <v>0.44700415102985402</v>
      </c>
      <c r="U14" s="14">
        <v>0.52602692717703703</v>
      </c>
      <c r="V14" s="14">
        <v>0.45281264273559202</v>
      </c>
      <c r="W14" s="14">
        <v>0.428882411345332</v>
      </c>
      <c r="X14" s="14">
        <v>0.420048467289517</v>
      </c>
      <c r="Y14" s="14">
        <v>0.37378015065647802</v>
      </c>
      <c r="Z14" s="14">
        <v>0.34830359549173101</v>
      </c>
      <c r="AA14" s="14">
        <v>0.43652400673549802</v>
      </c>
      <c r="AB14" s="14">
        <v>0.57270701812097802</v>
      </c>
      <c r="AC14" s="14">
        <v>0.447676425507535</v>
      </c>
      <c r="AD14" s="14">
        <v>0.59910559708476896</v>
      </c>
      <c r="AE14" s="14"/>
      <c r="AF14" s="14">
        <v>0.43749296307641999</v>
      </c>
      <c r="AG14" s="14">
        <v>0.50454220302014796</v>
      </c>
      <c r="AH14" s="14">
        <v>0.40533480920008003</v>
      </c>
      <c r="AI14" s="14"/>
      <c r="AJ14" s="14">
        <v>0.49639649039605099</v>
      </c>
      <c r="AK14" s="14">
        <v>0.43450362593999398</v>
      </c>
      <c r="AL14" s="14">
        <v>0.439625677856192</v>
      </c>
      <c r="AM14" s="14"/>
      <c r="AN14" s="14">
        <v>0.44224520775045001</v>
      </c>
      <c r="AO14" s="14">
        <v>0.44965061153923702</v>
      </c>
      <c r="AP14" s="14">
        <v>0.50547272153073497</v>
      </c>
      <c r="AQ14" s="14">
        <v>0.48808686924432498</v>
      </c>
      <c r="AR14" s="14">
        <v>0.52548208171933297</v>
      </c>
    </row>
    <row r="15" spans="2:44" ht="43.5">
      <c r="B15" s="15" t="s">
        <v>423</v>
      </c>
      <c r="C15" s="14">
        <v>0.46103217605491298</v>
      </c>
      <c r="D15" s="14">
        <v>0.45204253337540301</v>
      </c>
      <c r="E15" s="14">
        <v>0.47122522246835702</v>
      </c>
      <c r="F15" s="14"/>
      <c r="G15" s="14">
        <v>0.41700784877825597</v>
      </c>
      <c r="H15" s="14">
        <v>0.410734857278022</v>
      </c>
      <c r="I15" s="14">
        <v>0.45976264648553899</v>
      </c>
      <c r="J15" s="14">
        <v>0.42395426331450697</v>
      </c>
      <c r="K15" s="14">
        <v>0.49249523679079699</v>
      </c>
      <c r="L15" s="14">
        <v>0.51858013356784305</v>
      </c>
      <c r="M15" s="14"/>
      <c r="N15" s="14">
        <v>0.50488485967602803</v>
      </c>
      <c r="O15" s="14">
        <v>0.44148425603723501</v>
      </c>
      <c r="P15" s="14">
        <v>0.46038810277764203</v>
      </c>
      <c r="Q15" s="14">
        <v>0.399674335144935</v>
      </c>
      <c r="R15" s="14"/>
      <c r="S15" s="14">
        <v>0.478906396441167</v>
      </c>
      <c r="T15" s="14">
        <v>0.49326221665272502</v>
      </c>
      <c r="U15" s="14">
        <v>0.59422284729333796</v>
      </c>
      <c r="V15" s="14">
        <v>0.430311862382324</v>
      </c>
      <c r="W15" s="14">
        <v>0.47065503450789598</v>
      </c>
      <c r="X15" s="14">
        <v>0.40667689247226901</v>
      </c>
      <c r="Y15" s="14">
        <v>0.401368353007098</v>
      </c>
      <c r="Z15" s="14">
        <v>0.33621783831857099</v>
      </c>
      <c r="AA15" s="14">
        <v>0.41736399302887101</v>
      </c>
      <c r="AB15" s="14">
        <v>0.51038822443861898</v>
      </c>
      <c r="AC15" s="14">
        <v>0.46966060479405902</v>
      </c>
      <c r="AD15" s="14">
        <v>0.35798062170952699</v>
      </c>
      <c r="AE15" s="14"/>
      <c r="AF15" s="14">
        <v>0.451995726771104</v>
      </c>
      <c r="AG15" s="14">
        <v>0.49613443043195798</v>
      </c>
      <c r="AH15" s="14">
        <v>0.40175303977148802</v>
      </c>
      <c r="AI15" s="14"/>
      <c r="AJ15" s="14">
        <v>0.46265115080622798</v>
      </c>
      <c r="AK15" s="14">
        <v>0.46976489069850802</v>
      </c>
      <c r="AL15" s="14">
        <v>0.48037495102188899</v>
      </c>
      <c r="AM15" s="14"/>
      <c r="AN15" s="14">
        <v>0.43347060316668701</v>
      </c>
      <c r="AO15" s="14">
        <v>0.40226152539452598</v>
      </c>
      <c r="AP15" s="14">
        <v>0.504901754509961</v>
      </c>
      <c r="AQ15" s="14">
        <v>0.48677643139207299</v>
      </c>
      <c r="AR15" s="14">
        <v>0.53583407725569698</v>
      </c>
    </row>
    <row r="16" spans="2:44">
      <c r="B16" s="15" t="s">
        <v>129</v>
      </c>
      <c r="C16" s="14">
        <v>8.9323828575803704E-3</v>
      </c>
      <c r="D16" s="14">
        <v>1.0211853420827701E-2</v>
      </c>
      <c r="E16" s="14">
        <v>6.9636249476972599E-3</v>
      </c>
      <c r="F16" s="14"/>
      <c r="G16" s="14">
        <v>1.9763699244689299E-2</v>
      </c>
      <c r="H16" s="14">
        <v>1.77923258341205E-2</v>
      </c>
      <c r="I16" s="14">
        <v>5.1375790470133903E-3</v>
      </c>
      <c r="J16" s="14">
        <v>7.1260879990147699E-3</v>
      </c>
      <c r="K16" s="14">
        <v>1.20895023011996E-2</v>
      </c>
      <c r="L16" s="14">
        <v>0</v>
      </c>
      <c r="M16" s="14"/>
      <c r="N16" s="14">
        <v>0</v>
      </c>
      <c r="O16" s="14">
        <v>4.0266752640631398E-3</v>
      </c>
      <c r="P16" s="14">
        <v>2.4595382809729501E-2</v>
      </c>
      <c r="Q16" s="14">
        <v>1.5817504296870101E-2</v>
      </c>
      <c r="R16" s="14"/>
      <c r="S16" s="14">
        <v>0</v>
      </c>
      <c r="T16" s="14">
        <v>7.41977315573097E-3</v>
      </c>
      <c r="U16" s="14">
        <v>0</v>
      </c>
      <c r="V16" s="14">
        <v>2.5154072505293602E-2</v>
      </c>
      <c r="W16" s="14">
        <v>2.4156982009163601E-2</v>
      </c>
      <c r="X16" s="14">
        <v>1.2801135099332501E-2</v>
      </c>
      <c r="Y16" s="14">
        <v>1.6095801399751399E-2</v>
      </c>
      <c r="Z16" s="14">
        <v>0</v>
      </c>
      <c r="AA16" s="14">
        <v>0</v>
      </c>
      <c r="AB16" s="14">
        <v>0</v>
      </c>
      <c r="AC16" s="14">
        <v>3.0997991561093199E-2</v>
      </c>
      <c r="AD16" s="14">
        <v>0</v>
      </c>
      <c r="AE16" s="14"/>
      <c r="AF16" s="14">
        <v>1.0063633495980299E-2</v>
      </c>
      <c r="AG16" s="14">
        <v>6.5039856755115203E-3</v>
      </c>
      <c r="AH16" s="14">
        <v>1.12436573424791E-2</v>
      </c>
      <c r="AI16" s="14"/>
      <c r="AJ16" s="14">
        <v>4.4616836758646803E-3</v>
      </c>
      <c r="AK16" s="14">
        <v>5.3074173983150104E-3</v>
      </c>
      <c r="AL16" s="14">
        <v>0</v>
      </c>
      <c r="AM16" s="14"/>
      <c r="AN16" s="14">
        <v>2.6447039259061798E-2</v>
      </c>
      <c r="AO16" s="14">
        <v>7.9837969644348892E-3</v>
      </c>
      <c r="AP16" s="14">
        <v>3.9542429423160604E-3</v>
      </c>
      <c r="AQ16" s="14">
        <v>0</v>
      </c>
      <c r="AR16" s="14">
        <v>0</v>
      </c>
    </row>
    <row r="17" spans="2:44">
      <c r="B17" s="15" t="s">
        <v>130</v>
      </c>
      <c r="C17" s="23">
        <v>1.11226633965259E-2</v>
      </c>
      <c r="D17" s="23">
        <v>7.6822965363160202E-3</v>
      </c>
      <c r="E17" s="23">
        <v>1.66850299634635E-2</v>
      </c>
      <c r="F17" s="23"/>
      <c r="G17" s="23">
        <v>1.5268857418230501E-2</v>
      </c>
      <c r="H17" s="23">
        <v>0</v>
      </c>
      <c r="I17" s="23">
        <v>8.1972436123350593E-3</v>
      </c>
      <c r="J17" s="23">
        <v>6.8090600823535003E-3</v>
      </c>
      <c r="K17" s="23">
        <v>1.06357737341344E-2</v>
      </c>
      <c r="L17" s="23">
        <v>2.1359074915941099E-2</v>
      </c>
      <c r="M17" s="23"/>
      <c r="N17" s="23">
        <v>1.47532210350289E-2</v>
      </c>
      <c r="O17" s="23">
        <v>7.9230356426703702E-3</v>
      </c>
      <c r="P17" s="23">
        <v>1.2385524374421201E-2</v>
      </c>
      <c r="Q17" s="23">
        <v>7.5499734520762703E-3</v>
      </c>
      <c r="R17" s="23"/>
      <c r="S17" s="23">
        <v>2.2336402316011798E-2</v>
      </c>
      <c r="T17" s="23">
        <v>1.21322227782115E-2</v>
      </c>
      <c r="U17" s="23">
        <v>2.96771493551343E-2</v>
      </c>
      <c r="V17" s="23">
        <v>0</v>
      </c>
      <c r="W17" s="23">
        <v>1.2317037475019801E-2</v>
      </c>
      <c r="X17" s="23">
        <v>0</v>
      </c>
      <c r="Y17" s="23">
        <v>1.3907679768990801E-2</v>
      </c>
      <c r="Z17" s="23">
        <v>0</v>
      </c>
      <c r="AA17" s="23">
        <v>8.4463788268753608E-3</v>
      </c>
      <c r="AB17" s="23">
        <v>0</v>
      </c>
      <c r="AC17" s="23">
        <v>1.3579146438811701E-2</v>
      </c>
      <c r="AD17" s="23">
        <v>0</v>
      </c>
      <c r="AE17" s="23"/>
      <c r="AF17" s="23">
        <v>1.01347058688435E-2</v>
      </c>
      <c r="AG17" s="23">
        <v>1.25200614826861E-2</v>
      </c>
      <c r="AH17" s="23">
        <v>0</v>
      </c>
      <c r="AI17" s="23"/>
      <c r="AJ17" s="23">
        <v>0</v>
      </c>
      <c r="AK17" s="23">
        <v>1.70170521374844E-2</v>
      </c>
      <c r="AL17" s="23">
        <v>1.7286969346888399E-2</v>
      </c>
      <c r="AM17" s="23"/>
      <c r="AN17" s="23">
        <v>3.7093692624487399E-3</v>
      </c>
      <c r="AO17" s="23">
        <v>1.25604141744579E-2</v>
      </c>
      <c r="AP17" s="23">
        <v>7.5656821874318797E-3</v>
      </c>
      <c r="AQ17" s="23">
        <v>1.6136445915746998E-2</v>
      </c>
      <c r="AR17" s="23">
        <v>0</v>
      </c>
    </row>
    <row r="18" spans="2:44">
      <c r="B18" s="16" t="s">
        <v>48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2.2427322093308499E-2</v>
      </c>
      <c r="D9" s="14">
        <v>2.5002504124875501E-2</v>
      </c>
      <c r="E9" s="14">
        <v>2.0045433905636199E-2</v>
      </c>
      <c r="F9" s="14"/>
      <c r="G9" s="14">
        <v>3.94231456564288E-2</v>
      </c>
      <c r="H9" s="14">
        <v>2.9704457173846701E-2</v>
      </c>
      <c r="I9" s="14">
        <v>2.3208609393881301E-2</v>
      </c>
      <c r="J9" s="14">
        <v>2.2972467665735501E-2</v>
      </c>
      <c r="K9" s="14">
        <v>1.2687688543571E-2</v>
      </c>
      <c r="L9" s="14">
        <v>1.0572411375267401E-2</v>
      </c>
      <c r="M9" s="14"/>
      <c r="N9" s="14">
        <v>1.7550948632547601E-2</v>
      </c>
      <c r="O9" s="14">
        <v>1.9185096381089499E-2</v>
      </c>
      <c r="P9" s="14">
        <v>2.4642416745738499E-2</v>
      </c>
      <c r="Q9" s="14">
        <v>2.9540993263250399E-2</v>
      </c>
      <c r="R9" s="14"/>
      <c r="S9" s="14">
        <v>3.5094273341011603E-2</v>
      </c>
      <c r="T9" s="14">
        <v>1.7392752137429E-2</v>
      </c>
      <c r="U9" s="14">
        <v>1.8853818234465001E-2</v>
      </c>
      <c r="V9" s="14">
        <v>7.0720518619355197E-3</v>
      </c>
      <c r="W9" s="14">
        <v>1.39401407316246E-2</v>
      </c>
      <c r="X9" s="14">
        <v>3.1405051692595297E-2</v>
      </c>
      <c r="Y9" s="14">
        <v>4.8828398077454503E-2</v>
      </c>
      <c r="Z9" s="14">
        <v>1.6351220502556399E-2</v>
      </c>
      <c r="AA9" s="14">
        <v>1.54159040842637E-2</v>
      </c>
      <c r="AB9" s="14">
        <v>1.6261072697363502E-2</v>
      </c>
      <c r="AC9" s="14">
        <v>2.0142564261669899E-2</v>
      </c>
      <c r="AD9" s="14">
        <v>1.9444399424168601E-2</v>
      </c>
      <c r="AE9" s="14"/>
      <c r="AF9" s="14">
        <v>2.0704121849542199E-2</v>
      </c>
      <c r="AG9" s="14">
        <v>2.4378644658792199E-2</v>
      </c>
      <c r="AH9" s="14">
        <v>1.66728113205321E-2</v>
      </c>
      <c r="AI9" s="14"/>
      <c r="AJ9" s="14">
        <v>1.8099187742462199E-2</v>
      </c>
      <c r="AK9" s="14">
        <v>2.88105548338E-2</v>
      </c>
      <c r="AL9" s="14">
        <v>2.9386186236138302E-2</v>
      </c>
      <c r="AM9" s="14"/>
      <c r="AN9" s="14">
        <v>2.3522629017141802E-2</v>
      </c>
      <c r="AO9" s="14">
        <v>1.9933526419498901E-2</v>
      </c>
      <c r="AP9" s="14">
        <v>2.14785191722493E-2</v>
      </c>
      <c r="AQ9" s="14">
        <v>2.3543337577014802E-2</v>
      </c>
      <c r="AR9" s="14">
        <v>1.9654054187047E-2</v>
      </c>
    </row>
    <row r="10" spans="2:44">
      <c r="B10" s="15" t="s">
        <v>99</v>
      </c>
      <c r="C10" s="14">
        <v>0.107907943477954</v>
      </c>
      <c r="D10" s="14">
        <v>0.103047256085082</v>
      </c>
      <c r="E10" s="14">
        <v>0.112707848581955</v>
      </c>
      <c r="F10" s="14"/>
      <c r="G10" s="14">
        <v>0.13450169186779301</v>
      </c>
      <c r="H10" s="14">
        <v>0.125194430507126</v>
      </c>
      <c r="I10" s="14">
        <v>0.116072219302768</v>
      </c>
      <c r="J10" s="14">
        <v>0.110627226260302</v>
      </c>
      <c r="K10" s="14">
        <v>0.10811294004312801</v>
      </c>
      <c r="L10" s="14">
        <v>6.7030625069476796E-2</v>
      </c>
      <c r="M10" s="14"/>
      <c r="N10" s="14">
        <v>7.97972596175128E-2</v>
      </c>
      <c r="O10" s="14">
        <v>0.120350401879513</v>
      </c>
      <c r="P10" s="14">
        <v>0.122311141226359</v>
      </c>
      <c r="Q10" s="14">
        <v>0.113631482885449</v>
      </c>
      <c r="R10" s="14"/>
      <c r="S10" s="14">
        <v>0.10517381315573</v>
      </c>
      <c r="T10" s="14">
        <v>0.11668749956605599</v>
      </c>
      <c r="U10" s="14">
        <v>7.65324645171504E-2</v>
      </c>
      <c r="V10" s="14">
        <v>0.111555231861466</v>
      </c>
      <c r="W10" s="14">
        <v>0.12680816098412301</v>
      </c>
      <c r="X10" s="14">
        <v>0.118530626723204</v>
      </c>
      <c r="Y10" s="14">
        <v>9.2951346595286893E-2</v>
      </c>
      <c r="Z10" s="14">
        <v>9.4634239325982805E-2</v>
      </c>
      <c r="AA10" s="14">
        <v>0.121965881492884</v>
      </c>
      <c r="AB10" s="14">
        <v>0.120716443602184</v>
      </c>
      <c r="AC10" s="14">
        <v>7.3172684645737202E-2</v>
      </c>
      <c r="AD10" s="14">
        <v>0.104729698626246</v>
      </c>
      <c r="AE10" s="14"/>
      <c r="AF10" s="14">
        <v>0.10663907226966</v>
      </c>
      <c r="AG10" s="14">
        <v>8.9368530777448899E-2</v>
      </c>
      <c r="AH10" s="14">
        <v>0.137868204334433</v>
      </c>
      <c r="AI10" s="14"/>
      <c r="AJ10" s="14">
        <v>0.103894309715015</v>
      </c>
      <c r="AK10" s="14">
        <v>0.11626072284038701</v>
      </c>
      <c r="AL10" s="14">
        <v>0.114513045165875</v>
      </c>
      <c r="AM10" s="14"/>
      <c r="AN10" s="14">
        <v>0.12733427008369899</v>
      </c>
      <c r="AO10" s="14">
        <v>0.12813443097862401</v>
      </c>
      <c r="AP10" s="14">
        <v>9.4846892677920305E-2</v>
      </c>
      <c r="AQ10" s="14">
        <v>7.5346901563393298E-2</v>
      </c>
      <c r="AR10" s="14">
        <v>3.6438220633721499E-2</v>
      </c>
    </row>
    <row r="11" spans="2:44">
      <c r="B11" s="15" t="s">
        <v>100</v>
      </c>
      <c r="C11" s="14">
        <v>0.18845371554872001</v>
      </c>
      <c r="D11" s="14">
        <v>0.17693024756466899</v>
      </c>
      <c r="E11" s="14">
        <v>0.19894263478708499</v>
      </c>
      <c r="F11" s="14"/>
      <c r="G11" s="14">
        <v>0.20500966262322201</v>
      </c>
      <c r="H11" s="14">
        <v>0.19382058798518001</v>
      </c>
      <c r="I11" s="14">
        <v>0.169919654564333</v>
      </c>
      <c r="J11" s="14">
        <v>0.187141043005222</v>
      </c>
      <c r="K11" s="14">
        <v>0.18829199311874001</v>
      </c>
      <c r="L11" s="14">
        <v>0.18922691791445301</v>
      </c>
      <c r="M11" s="14"/>
      <c r="N11" s="14">
        <v>0.15458562677357701</v>
      </c>
      <c r="O11" s="14">
        <v>0.16445824681612201</v>
      </c>
      <c r="P11" s="14">
        <v>0.19857196402694999</v>
      </c>
      <c r="Q11" s="14">
        <v>0.24140656951040701</v>
      </c>
      <c r="R11" s="14"/>
      <c r="S11" s="14">
        <v>0.17585942941021901</v>
      </c>
      <c r="T11" s="14">
        <v>0.17784325112524299</v>
      </c>
      <c r="U11" s="14">
        <v>0.18852067577984299</v>
      </c>
      <c r="V11" s="14">
        <v>0.17966935153536001</v>
      </c>
      <c r="W11" s="14">
        <v>0.186456356745829</v>
      </c>
      <c r="X11" s="14">
        <v>0.215332615962291</v>
      </c>
      <c r="Y11" s="14">
        <v>0.16708822899772399</v>
      </c>
      <c r="Z11" s="14">
        <v>0.19319424572364899</v>
      </c>
      <c r="AA11" s="14">
        <v>0.190392012978289</v>
      </c>
      <c r="AB11" s="14">
        <v>0.20689106573114299</v>
      </c>
      <c r="AC11" s="14">
        <v>0.210573358592369</v>
      </c>
      <c r="AD11" s="14">
        <v>0.194600498488819</v>
      </c>
      <c r="AE11" s="14"/>
      <c r="AF11" s="14">
        <v>0.20346834844570899</v>
      </c>
      <c r="AG11" s="14">
        <v>0.15848001038557899</v>
      </c>
      <c r="AH11" s="14">
        <v>0.226981275558229</v>
      </c>
      <c r="AI11" s="14"/>
      <c r="AJ11" s="14">
        <v>0.170586798019532</v>
      </c>
      <c r="AK11" s="14">
        <v>0.17013271016015299</v>
      </c>
      <c r="AL11" s="14">
        <v>0.12722615240683599</v>
      </c>
      <c r="AM11" s="14"/>
      <c r="AN11" s="14">
        <v>0.24281359675526101</v>
      </c>
      <c r="AO11" s="14">
        <v>0.19775049923150401</v>
      </c>
      <c r="AP11" s="14">
        <v>0.15788996998140001</v>
      </c>
      <c r="AQ11" s="14">
        <v>0.120832184736627</v>
      </c>
      <c r="AR11" s="14">
        <v>4.87848838401444E-2</v>
      </c>
    </row>
    <row r="12" spans="2:44">
      <c r="B12" s="15" t="s">
        <v>101</v>
      </c>
      <c r="C12" s="14">
        <v>0.46114432280895301</v>
      </c>
      <c r="D12" s="14">
        <v>0.44029249655781</v>
      </c>
      <c r="E12" s="14">
        <v>0.48222298719578999</v>
      </c>
      <c r="F12" s="14"/>
      <c r="G12" s="14">
        <v>0.43333519051860597</v>
      </c>
      <c r="H12" s="14">
        <v>0.43657315376370498</v>
      </c>
      <c r="I12" s="14">
        <v>0.45621938937009998</v>
      </c>
      <c r="J12" s="14">
        <v>0.460428920078084</v>
      </c>
      <c r="K12" s="14">
        <v>0.45388688199050098</v>
      </c>
      <c r="L12" s="14">
        <v>0.50924666826411602</v>
      </c>
      <c r="M12" s="14"/>
      <c r="N12" s="14">
        <v>0.46126980463888501</v>
      </c>
      <c r="O12" s="14">
        <v>0.48160525490047101</v>
      </c>
      <c r="P12" s="14">
        <v>0.45750983298487902</v>
      </c>
      <c r="Q12" s="14">
        <v>0.44175878047755601</v>
      </c>
      <c r="R12" s="14"/>
      <c r="S12" s="14">
        <v>0.415851150866134</v>
      </c>
      <c r="T12" s="14">
        <v>0.50476503583391497</v>
      </c>
      <c r="U12" s="14">
        <v>0.49427409656499999</v>
      </c>
      <c r="V12" s="14">
        <v>0.47354432070664199</v>
      </c>
      <c r="W12" s="14">
        <v>0.43438424241736101</v>
      </c>
      <c r="X12" s="14">
        <v>0.45194463645719402</v>
      </c>
      <c r="Y12" s="14">
        <v>0.47510639961788997</v>
      </c>
      <c r="Z12" s="14">
        <v>0.46220276142223699</v>
      </c>
      <c r="AA12" s="14">
        <v>0.477316837791668</v>
      </c>
      <c r="AB12" s="14">
        <v>0.41643774370015602</v>
      </c>
      <c r="AC12" s="14">
        <v>0.49277828718488598</v>
      </c>
      <c r="AD12" s="14">
        <v>0.43121189740886101</v>
      </c>
      <c r="AE12" s="14"/>
      <c r="AF12" s="14">
        <v>0.46011310765629798</v>
      </c>
      <c r="AG12" s="14">
        <v>0.485944107767531</v>
      </c>
      <c r="AH12" s="14">
        <v>0.407711098311137</v>
      </c>
      <c r="AI12" s="14"/>
      <c r="AJ12" s="14">
        <v>0.49563567054328</v>
      </c>
      <c r="AK12" s="14">
        <v>0.448406061689758</v>
      </c>
      <c r="AL12" s="14">
        <v>0.490842613981818</v>
      </c>
      <c r="AM12" s="14"/>
      <c r="AN12" s="14">
        <v>0.44384954689838901</v>
      </c>
      <c r="AO12" s="14">
        <v>0.47919406127574699</v>
      </c>
      <c r="AP12" s="14">
        <v>0.48326749134749503</v>
      </c>
      <c r="AQ12" s="14">
        <v>0.42545576129646401</v>
      </c>
      <c r="AR12" s="14">
        <v>0.31133686829585899</v>
      </c>
    </row>
    <row r="13" spans="2:44">
      <c r="B13" s="15" t="s">
        <v>102</v>
      </c>
      <c r="C13" s="14">
        <v>0.20742385052999401</v>
      </c>
      <c r="D13" s="14">
        <v>0.244577961781799</v>
      </c>
      <c r="E13" s="14">
        <v>0.17140011224173601</v>
      </c>
      <c r="F13" s="14"/>
      <c r="G13" s="14">
        <v>0.17042898113601099</v>
      </c>
      <c r="H13" s="14">
        <v>0.196449401049831</v>
      </c>
      <c r="I13" s="14">
        <v>0.22338261004770299</v>
      </c>
      <c r="J13" s="14">
        <v>0.20586732230117699</v>
      </c>
      <c r="K13" s="14">
        <v>0.22666349983362299</v>
      </c>
      <c r="L13" s="14">
        <v>0.21652809687609101</v>
      </c>
      <c r="M13" s="14"/>
      <c r="N13" s="14">
        <v>0.27866190952442199</v>
      </c>
      <c r="O13" s="14">
        <v>0.19962703786483099</v>
      </c>
      <c r="P13" s="14">
        <v>0.189390372775192</v>
      </c>
      <c r="Q13" s="14">
        <v>0.15366297149337399</v>
      </c>
      <c r="R13" s="14"/>
      <c r="S13" s="14">
        <v>0.25408428382559201</v>
      </c>
      <c r="T13" s="14">
        <v>0.168477360383952</v>
      </c>
      <c r="U13" s="14">
        <v>0.20700898186826699</v>
      </c>
      <c r="V13" s="14">
        <v>0.21706615909420901</v>
      </c>
      <c r="W13" s="14">
        <v>0.22550997951273</v>
      </c>
      <c r="X13" s="14">
        <v>0.163959602894654</v>
      </c>
      <c r="Y13" s="14">
        <v>0.21277498026184799</v>
      </c>
      <c r="Z13" s="14">
        <v>0.223511909734355</v>
      </c>
      <c r="AA13" s="14">
        <v>0.17977339774533699</v>
      </c>
      <c r="AB13" s="14">
        <v>0.22861110285865899</v>
      </c>
      <c r="AC13" s="14">
        <v>0.19492769715872399</v>
      </c>
      <c r="AD13" s="14">
        <v>0.24219646064269601</v>
      </c>
      <c r="AE13" s="14"/>
      <c r="AF13" s="14">
        <v>0.20084193582957799</v>
      </c>
      <c r="AG13" s="14">
        <v>0.23215355830766099</v>
      </c>
      <c r="AH13" s="14">
        <v>0.18561950636880001</v>
      </c>
      <c r="AI13" s="14"/>
      <c r="AJ13" s="14">
        <v>0.20494596721375399</v>
      </c>
      <c r="AK13" s="14">
        <v>0.22778369964529799</v>
      </c>
      <c r="AL13" s="14">
        <v>0.231145234280035</v>
      </c>
      <c r="AM13" s="14"/>
      <c r="AN13" s="14">
        <v>0.15014815374419499</v>
      </c>
      <c r="AO13" s="14">
        <v>0.159879007390445</v>
      </c>
      <c r="AP13" s="14">
        <v>0.233569978909969</v>
      </c>
      <c r="AQ13" s="14">
        <v>0.33858312309302602</v>
      </c>
      <c r="AR13" s="14">
        <v>0.58378597304322899</v>
      </c>
    </row>
    <row r="14" spans="2:44">
      <c r="B14" s="15" t="s">
        <v>103</v>
      </c>
      <c r="C14" s="14">
        <v>1.26428455410704E-2</v>
      </c>
      <c r="D14" s="14">
        <v>1.01495338857636E-2</v>
      </c>
      <c r="E14" s="14">
        <v>1.4680983287798301E-2</v>
      </c>
      <c r="F14" s="14"/>
      <c r="G14" s="14">
        <v>1.7301328197939201E-2</v>
      </c>
      <c r="H14" s="14">
        <v>1.8257969520312101E-2</v>
      </c>
      <c r="I14" s="14">
        <v>1.1197517321215201E-2</v>
      </c>
      <c r="J14" s="14">
        <v>1.2963020689479601E-2</v>
      </c>
      <c r="K14" s="14">
        <v>1.0356996470437E-2</v>
      </c>
      <c r="L14" s="14">
        <v>7.3952805005962101E-3</v>
      </c>
      <c r="M14" s="14"/>
      <c r="N14" s="14">
        <v>8.1344508130558393E-3</v>
      </c>
      <c r="O14" s="14">
        <v>1.47739621579735E-2</v>
      </c>
      <c r="P14" s="14">
        <v>7.5742722408816401E-3</v>
      </c>
      <c r="Q14" s="14">
        <v>1.99992023699638E-2</v>
      </c>
      <c r="R14" s="14"/>
      <c r="S14" s="14">
        <v>1.3937049401313E-2</v>
      </c>
      <c r="T14" s="14">
        <v>1.48341009534052E-2</v>
      </c>
      <c r="U14" s="14">
        <v>1.4809963035275601E-2</v>
      </c>
      <c r="V14" s="14">
        <v>1.10928849403865E-2</v>
      </c>
      <c r="W14" s="14">
        <v>1.29011196083322E-2</v>
      </c>
      <c r="X14" s="14">
        <v>1.88274662700612E-2</v>
      </c>
      <c r="Y14" s="14">
        <v>3.2506464497960102E-3</v>
      </c>
      <c r="Z14" s="14">
        <v>1.0105623291219499E-2</v>
      </c>
      <c r="AA14" s="14">
        <v>1.51359659075585E-2</v>
      </c>
      <c r="AB14" s="14">
        <v>1.1082571410494299E-2</v>
      </c>
      <c r="AC14" s="14">
        <v>8.4054081566133001E-3</v>
      </c>
      <c r="AD14" s="14">
        <v>7.8170454092096192E-3</v>
      </c>
      <c r="AE14" s="14"/>
      <c r="AF14" s="14">
        <v>8.2334139492119696E-3</v>
      </c>
      <c r="AG14" s="14">
        <v>9.6751481029877899E-3</v>
      </c>
      <c r="AH14" s="14">
        <v>2.5147104106869201E-2</v>
      </c>
      <c r="AI14" s="14"/>
      <c r="AJ14" s="14">
        <v>6.8380667659560098E-3</v>
      </c>
      <c r="AK14" s="14">
        <v>8.6062508306046902E-3</v>
      </c>
      <c r="AL14" s="14">
        <v>6.8867679292985498E-3</v>
      </c>
      <c r="AM14" s="14"/>
      <c r="AN14" s="14">
        <v>1.23318035013149E-2</v>
      </c>
      <c r="AO14" s="14">
        <v>1.51084747041812E-2</v>
      </c>
      <c r="AP14" s="14">
        <v>8.9471479109669398E-3</v>
      </c>
      <c r="AQ14" s="14">
        <v>1.6238691733474302E-2</v>
      </c>
      <c r="AR14" s="14">
        <v>0</v>
      </c>
    </row>
    <row r="15" spans="2:44">
      <c r="B15" s="15" t="s">
        <v>104</v>
      </c>
      <c r="C15" s="18">
        <v>0.13033526557126299</v>
      </c>
      <c r="D15" s="18">
        <v>0.12804976020995801</v>
      </c>
      <c r="E15" s="18">
        <v>0.132753282487591</v>
      </c>
      <c r="F15" s="18"/>
      <c r="G15" s="18">
        <v>0.173924837524222</v>
      </c>
      <c r="H15" s="18">
        <v>0.15489888768097199</v>
      </c>
      <c r="I15" s="18">
        <v>0.13928082869664901</v>
      </c>
      <c r="J15" s="18">
        <v>0.13359969392603699</v>
      </c>
      <c r="K15" s="18">
        <v>0.120800628586699</v>
      </c>
      <c r="L15" s="18">
        <v>7.7603036444744103E-2</v>
      </c>
      <c r="M15" s="18"/>
      <c r="N15" s="18">
        <v>9.7348208250060506E-2</v>
      </c>
      <c r="O15" s="18">
        <v>0.13953549826060199</v>
      </c>
      <c r="P15" s="18">
        <v>0.146953557972098</v>
      </c>
      <c r="Q15" s="18">
        <v>0.14317247614869899</v>
      </c>
      <c r="R15" s="18"/>
      <c r="S15" s="18">
        <v>0.14026808649674199</v>
      </c>
      <c r="T15" s="18">
        <v>0.134080251703485</v>
      </c>
      <c r="U15" s="18">
        <v>9.5386282751615398E-2</v>
      </c>
      <c r="V15" s="18">
        <v>0.11862728372340201</v>
      </c>
      <c r="W15" s="18">
        <v>0.14074830171574801</v>
      </c>
      <c r="X15" s="18">
        <v>0.149935678415799</v>
      </c>
      <c r="Y15" s="18">
        <v>0.14177974467274099</v>
      </c>
      <c r="Z15" s="18">
        <v>0.110985459828539</v>
      </c>
      <c r="AA15" s="18">
        <v>0.137381785577147</v>
      </c>
      <c r="AB15" s="18">
        <v>0.13697751629954699</v>
      </c>
      <c r="AC15" s="18">
        <v>9.3315248907407194E-2</v>
      </c>
      <c r="AD15" s="18">
        <v>0.124174098050414</v>
      </c>
      <c r="AE15" s="18"/>
      <c r="AF15" s="18">
        <v>0.127343194119202</v>
      </c>
      <c r="AG15" s="18">
        <v>0.11374717543624099</v>
      </c>
      <c r="AH15" s="18">
        <v>0.154541015654965</v>
      </c>
      <c r="AI15" s="18"/>
      <c r="AJ15" s="18">
        <v>0.12199349745747801</v>
      </c>
      <c r="AK15" s="18">
        <v>0.14507127767418701</v>
      </c>
      <c r="AL15" s="18">
        <v>0.14389923140201299</v>
      </c>
      <c r="AM15" s="18"/>
      <c r="AN15" s="18">
        <v>0.15085689910083999</v>
      </c>
      <c r="AO15" s="18">
        <v>0.14806795739812301</v>
      </c>
      <c r="AP15" s="18">
        <v>0.11632541185016999</v>
      </c>
      <c r="AQ15" s="18">
        <v>9.8890239140408107E-2</v>
      </c>
      <c r="AR15" s="18">
        <v>5.6092274820768499E-2</v>
      </c>
    </row>
    <row r="16" spans="2:44">
      <c r="B16" s="15" t="s">
        <v>105</v>
      </c>
      <c r="C16" s="18">
        <v>0.66856817333894702</v>
      </c>
      <c r="D16" s="18">
        <v>0.68487045833960902</v>
      </c>
      <c r="E16" s="18">
        <v>0.65362309943752595</v>
      </c>
      <c r="F16" s="18"/>
      <c r="G16" s="18">
        <v>0.60376417165461704</v>
      </c>
      <c r="H16" s="18">
        <v>0.63302255481353598</v>
      </c>
      <c r="I16" s="18">
        <v>0.67960199941780297</v>
      </c>
      <c r="J16" s="18">
        <v>0.66629624237926099</v>
      </c>
      <c r="K16" s="18">
        <v>0.68055038182412397</v>
      </c>
      <c r="L16" s="18">
        <v>0.725774765140207</v>
      </c>
      <c r="M16" s="18"/>
      <c r="N16" s="18">
        <v>0.73993171416330705</v>
      </c>
      <c r="O16" s="18">
        <v>0.68123229276530195</v>
      </c>
      <c r="P16" s="18">
        <v>0.64690020576007001</v>
      </c>
      <c r="Q16" s="18">
        <v>0.59542175197092995</v>
      </c>
      <c r="R16" s="18"/>
      <c r="S16" s="18">
        <v>0.66993543469172601</v>
      </c>
      <c r="T16" s="18">
        <v>0.67324239621786697</v>
      </c>
      <c r="U16" s="18">
        <v>0.70128307843326598</v>
      </c>
      <c r="V16" s="18">
        <v>0.690610479800852</v>
      </c>
      <c r="W16" s="18">
        <v>0.65989422193008995</v>
      </c>
      <c r="X16" s="18">
        <v>0.61590423935184802</v>
      </c>
      <c r="Y16" s="18">
        <v>0.68788137987973796</v>
      </c>
      <c r="Z16" s="18">
        <v>0.68571467115659201</v>
      </c>
      <c r="AA16" s="18">
        <v>0.65709023553700496</v>
      </c>
      <c r="AB16" s="18">
        <v>0.645048846558815</v>
      </c>
      <c r="AC16" s="18">
        <v>0.68770598434360997</v>
      </c>
      <c r="AD16" s="18">
        <v>0.67340835805155697</v>
      </c>
      <c r="AE16" s="18"/>
      <c r="AF16" s="18">
        <v>0.66095504348587597</v>
      </c>
      <c r="AG16" s="18">
        <v>0.71809766607519199</v>
      </c>
      <c r="AH16" s="18">
        <v>0.59333060467993703</v>
      </c>
      <c r="AI16" s="18"/>
      <c r="AJ16" s="18">
        <v>0.70058163775703397</v>
      </c>
      <c r="AK16" s="18">
        <v>0.67618976133505604</v>
      </c>
      <c r="AL16" s="18">
        <v>0.72198784826185303</v>
      </c>
      <c r="AM16" s="18"/>
      <c r="AN16" s="18">
        <v>0.59399770064258395</v>
      </c>
      <c r="AO16" s="18">
        <v>0.63907306866619196</v>
      </c>
      <c r="AP16" s="18">
        <v>0.71683747025746303</v>
      </c>
      <c r="AQ16" s="18">
        <v>0.76403888438949097</v>
      </c>
      <c r="AR16" s="18">
        <v>0.89512284133908704</v>
      </c>
    </row>
    <row r="17" spans="2:44">
      <c r="B17" s="15" t="s">
        <v>106</v>
      </c>
      <c r="C17" s="19">
        <v>-0.53823290776768395</v>
      </c>
      <c r="D17" s="19">
        <v>-0.55682069812965096</v>
      </c>
      <c r="E17" s="19">
        <v>-0.52086981694993495</v>
      </c>
      <c r="F17" s="19"/>
      <c r="G17" s="19">
        <v>-0.42983933413039499</v>
      </c>
      <c r="H17" s="19">
        <v>-0.47812366713256399</v>
      </c>
      <c r="I17" s="19">
        <v>-0.54032117072115304</v>
      </c>
      <c r="J17" s="19">
        <v>-0.53269654845322401</v>
      </c>
      <c r="K17" s="19">
        <v>-0.55974975323742504</v>
      </c>
      <c r="L17" s="19">
        <v>-0.64817172869546302</v>
      </c>
      <c r="M17" s="19"/>
      <c r="N17" s="19">
        <v>-0.64258350591324698</v>
      </c>
      <c r="O17" s="19">
        <v>-0.54169679450469999</v>
      </c>
      <c r="P17" s="19">
        <v>-0.49994664778797199</v>
      </c>
      <c r="Q17" s="19">
        <v>-0.45224927582223101</v>
      </c>
      <c r="R17" s="19"/>
      <c r="S17" s="19">
        <v>-0.52966734819498396</v>
      </c>
      <c r="T17" s="19">
        <v>-0.53916214451438205</v>
      </c>
      <c r="U17" s="19">
        <v>-0.605896795681651</v>
      </c>
      <c r="V17" s="19">
        <v>-0.57198319607744996</v>
      </c>
      <c r="W17" s="19">
        <v>-0.51914592021434203</v>
      </c>
      <c r="X17" s="19">
        <v>-0.46596856093604899</v>
      </c>
      <c r="Y17" s="19">
        <v>-0.54610163520699695</v>
      </c>
      <c r="Z17" s="19">
        <v>-0.57472921132805299</v>
      </c>
      <c r="AA17" s="19">
        <v>-0.51970844995985799</v>
      </c>
      <c r="AB17" s="19">
        <v>-0.50807133025926798</v>
      </c>
      <c r="AC17" s="19">
        <v>-0.59439073543620302</v>
      </c>
      <c r="AD17" s="19">
        <v>-0.54923426000114295</v>
      </c>
      <c r="AE17" s="19"/>
      <c r="AF17" s="19">
        <v>-0.53361184936667405</v>
      </c>
      <c r="AG17" s="19">
        <v>-0.60435049063895097</v>
      </c>
      <c r="AH17" s="19">
        <v>-0.438789589024972</v>
      </c>
      <c r="AI17" s="19"/>
      <c r="AJ17" s="19">
        <v>-0.57858814029955596</v>
      </c>
      <c r="AK17" s="19">
        <v>-0.531118483660869</v>
      </c>
      <c r="AL17" s="19">
        <v>-0.57808861685984003</v>
      </c>
      <c r="AM17" s="19"/>
      <c r="AN17" s="19">
        <v>-0.44314080154174401</v>
      </c>
      <c r="AO17" s="19">
        <v>-0.49100511126806901</v>
      </c>
      <c r="AP17" s="19">
        <v>-0.60051205840729405</v>
      </c>
      <c r="AQ17" s="19">
        <v>-0.66514864524908301</v>
      </c>
      <c r="AR17" s="19">
        <v>-0.83903056651831898</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AR20"/>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424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425</v>
      </c>
      <c r="D7" s="10">
        <v>166</v>
      </c>
      <c r="E7" s="10">
        <v>257</v>
      </c>
      <c r="F7" s="10"/>
      <c r="G7" s="10">
        <v>75</v>
      </c>
      <c r="H7" s="10">
        <v>66</v>
      </c>
      <c r="I7" s="10">
        <v>75</v>
      </c>
      <c r="J7" s="10">
        <v>76</v>
      </c>
      <c r="K7" s="10">
        <v>71</v>
      </c>
      <c r="L7" s="10">
        <v>62</v>
      </c>
      <c r="M7" s="10"/>
      <c r="N7" s="10">
        <v>96</v>
      </c>
      <c r="O7" s="10">
        <v>103</v>
      </c>
      <c r="P7" s="10">
        <v>98</v>
      </c>
      <c r="Q7" s="10">
        <v>125</v>
      </c>
      <c r="R7" s="10"/>
      <c r="S7" s="10">
        <v>57</v>
      </c>
      <c r="T7" s="10">
        <v>65</v>
      </c>
      <c r="U7" s="10">
        <v>39</v>
      </c>
      <c r="V7" s="10">
        <v>28</v>
      </c>
      <c r="W7" s="10">
        <v>33</v>
      </c>
      <c r="X7" s="10">
        <v>36</v>
      </c>
      <c r="Y7" s="10">
        <v>39</v>
      </c>
      <c r="Z7" s="10">
        <v>15</v>
      </c>
      <c r="AA7" s="10">
        <v>54</v>
      </c>
      <c r="AB7" s="10">
        <v>29</v>
      </c>
      <c r="AC7" s="10">
        <v>19</v>
      </c>
      <c r="AD7" s="10">
        <v>11</v>
      </c>
      <c r="AE7" s="10"/>
      <c r="AF7" s="10">
        <v>167</v>
      </c>
      <c r="AG7" s="10">
        <v>138</v>
      </c>
      <c r="AH7" s="10">
        <v>72</v>
      </c>
      <c r="AI7" s="10"/>
      <c r="AJ7" s="10">
        <v>66</v>
      </c>
      <c r="AK7" s="10">
        <v>168</v>
      </c>
      <c r="AL7" s="10">
        <v>32</v>
      </c>
      <c r="AM7" s="10"/>
      <c r="AN7" s="10">
        <v>122</v>
      </c>
      <c r="AO7" s="10">
        <v>107</v>
      </c>
      <c r="AP7" s="10">
        <v>72</v>
      </c>
      <c r="AQ7" s="10">
        <v>49</v>
      </c>
      <c r="AR7" s="10">
        <v>7</v>
      </c>
    </row>
    <row r="8" spans="2:44" ht="30" customHeight="1">
      <c r="B8" s="11" t="s">
        <v>96</v>
      </c>
      <c r="C8" s="11">
        <v>432</v>
      </c>
      <c r="D8" s="11">
        <v>183</v>
      </c>
      <c r="E8" s="11">
        <v>247</v>
      </c>
      <c r="F8" s="11"/>
      <c r="G8" s="11">
        <v>83</v>
      </c>
      <c r="H8" s="11">
        <v>70</v>
      </c>
      <c r="I8" s="11">
        <v>86</v>
      </c>
      <c r="J8" s="11">
        <v>74</v>
      </c>
      <c r="K8" s="11">
        <v>60</v>
      </c>
      <c r="L8" s="11">
        <v>59</v>
      </c>
      <c r="M8" s="11"/>
      <c r="N8" s="11">
        <v>106</v>
      </c>
      <c r="O8" s="11">
        <v>99</v>
      </c>
      <c r="P8" s="11">
        <v>100</v>
      </c>
      <c r="Q8" s="11">
        <v>125</v>
      </c>
      <c r="R8" s="11"/>
      <c r="S8" s="11">
        <v>65</v>
      </c>
      <c r="T8" s="11">
        <v>62</v>
      </c>
      <c r="U8" s="11">
        <v>40</v>
      </c>
      <c r="V8" s="11">
        <v>31</v>
      </c>
      <c r="W8" s="11">
        <v>31</v>
      </c>
      <c r="X8" s="11">
        <v>36</v>
      </c>
      <c r="Y8" s="11">
        <v>38</v>
      </c>
      <c r="Z8" s="11">
        <v>15</v>
      </c>
      <c r="AA8" s="11">
        <v>52</v>
      </c>
      <c r="AB8" s="11">
        <v>29</v>
      </c>
      <c r="AC8" s="11">
        <v>19</v>
      </c>
      <c r="AD8" s="11">
        <v>14</v>
      </c>
      <c r="AE8" s="11"/>
      <c r="AF8" s="11">
        <v>166</v>
      </c>
      <c r="AG8" s="11">
        <v>142</v>
      </c>
      <c r="AH8" s="11">
        <v>72</v>
      </c>
      <c r="AI8" s="11"/>
      <c r="AJ8" s="11">
        <v>68</v>
      </c>
      <c r="AK8" s="11">
        <v>174</v>
      </c>
      <c r="AL8" s="11">
        <v>34</v>
      </c>
      <c r="AM8" s="11"/>
      <c r="AN8" s="11">
        <v>122</v>
      </c>
      <c r="AO8" s="11">
        <v>109</v>
      </c>
      <c r="AP8" s="11">
        <v>74</v>
      </c>
      <c r="AQ8" s="11">
        <v>54</v>
      </c>
      <c r="AR8" s="11">
        <v>7</v>
      </c>
    </row>
    <row r="9" spans="2:44" ht="29.1">
      <c r="B9" s="15" t="s">
        <v>425</v>
      </c>
      <c r="C9" s="14">
        <v>0.50463299604748102</v>
      </c>
      <c r="D9" s="14">
        <v>0.48163955107956502</v>
      </c>
      <c r="E9" s="14">
        <v>0.52147252342454897</v>
      </c>
      <c r="F9" s="14"/>
      <c r="G9" s="14">
        <v>0.33568837077949398</v>
      </c>
      <c r="H9" s="14">
        <v>0.43773139330963301</v>
      </c>
      <c r="I9" s="14">
        <v>0.52833836268339696</v>
      </c>
      <c r="J9" s="14">
        <v>0.552555857849927</v>
      </c>
      <c r="K9" s="14">
        <v>0.60186712054176195</v>
      </c>
      <c r="L9" s="14">
        <v>0.62765390187463999</v>
      </c>
      <c r="M9" s="14"/>
      <c r="N9" s="14">
        <v>0.51146283271747095</v>
      </c>
      <c r="O9" s="14">
        <v>0.56026504987778103</v>
      </c>
      <c r="P9" s="14">
        <v>0.51921432431538095</v>
      </c>
      <c r="Q9" s="14">
        <v>0.44745080370137602</v>
      </c>
      <c r="R9" s="14"/>
      <c r="S9" s="14">
        <v>0.413737695156501</v>
      </c>
      <c r="T9" s="14">
        <v>0.53878771792124103</v>
      </c>
      <c r="U9" s="14">
        <v>0.469071148124101</v>
      </c>
      <c r="V9" s="14">
        <v>0.68979125946847697</v>
      </c>
      <c r="W9" s="14">
        <v>0.38184408510130102</v>
      </c>
      <c r="X9" s="14">
        <v>0.48463680598070003</v>
      </c>
      <c r="Y9" s="14">
        <v>0.52002717306671997</v>
      </c>
      <c r="Z9" s="14">
        <v>0.480212100840819</v>
      </c>
      <c r="AA9" s="14">
        <v>0.49877997761671</v>
      </c>
      <c r="AB9" s="14">
        <v>0.47129452858686199</v>
      </c>
      <c r="AC9" s="14">
        <v>0.55184687853118097</v>
      </c>
      <c r="AD9" s="14">
        <v>0.80029168999504896</v>
      </c>
      <c r="AE9" s="14"/>
      <c r="AF9" s="14">
        <v>0.541205641833577</v>
      </c>
      <c r="AG9" s="14">
        <v>0.47761689898376197</v>
      </c>
      <c r="AH9" s="14">
        <v>0.54236685068484403</v>
      </c>
      <c r="AI9" s="14"/>
      <c r="AJ9" s="14">
        <v>0.51715104082130103</v>
      </c>
      <c r="AK9" s="14">
        <v>0.45548696255254301</v>
      </c>
      <c r="AL9" s="14">
        <v>0.44781511756271702</v>
      </c>
      <c r="AM9" s="14"/>
      <c r="AN9" s="14">
        <v>0.51893879913284102</v>
      </c>
      <c r="AO9" s="14">
        <v>0.48188875570602302</v>
      </c>
      <c r="AP9" s="14">
        <v>0.51322156139828401</v>
      </c>
      <c r="AQ9" s="14">
        <v>0.538227194854628</v>
      </c>
      <c r="AR9" s="14">
        <v>0.23138955461729499</v>
      </c>
    </row>
    <row r="10" spans="2:44" ht="43.5">
      <c r="B10" s="15" t="s">
        <v>426</v>
      </c>
      <c r="C10" s="14">
        <v>0.40027525188104102</v>
      </c>
      <c r="D10" s="14">
        <v>0.345761117801203</v>
      </c>
      <c r="E10" s="14">
        <v>0.43599247922428302</v>
      </c>
      <c r="F10" s="14"/>
      <c r="G10" s="14">
        <v>0.34914797962920702</v>
      </c>
      <c r="H10" s="14">
        <v>0.37600144193083401</v>
      </c>
      <c r="I10" s="14">
        <v>0.39641020767169199</v>
      </c>
      <c r="J10" s="14">
        <v>0.44998096300054002</v>
      </c>
      <c r="K10" s="14">
        <v>0.39732246607146399</v>
      </c>
      <c r="L10" s="14">
        <v>0.44721235541531401</v>
      </c>
      <c r="M10" s="14"/>
      <c r="N10" s="14">
        <v>0.37811321272818899</v>
      </c>
      <c r="O10" s="14">
        <v>0.43693048678735902</v>
      </c>
      <c r="P10" s="14">
        <v>0.36709907503224198</v>
      </c>
      <c r="Q10" s="14">
        <v>0.418319575664793</v>
      </c>
      <c r="R10" s="14"/>
      <c r="S10" s="14">
        <v>0.39492016980502398</v>
      </c>
      <c r="T10" s="14">
        <v>0.38621773712771801</v>
      </c>
      <c r="U10" s="14">
        <v>0.28187005985687102</v>
      </c>
      <c r="V10" s="14">
        <v>0.32444774630468198</v>
      </c>
      <c r="W10" s="14">
        <v>0.42542940324407702</v>
      </c>
      <c r="X10" s="14">
        <v>0.36837392797922702</v>
      </c>
      <c r="Y10" s="14">
        <v>0.57449587773884203</v>
      </c>
      <c r="Z10" s="14">
        <v>0.176130347811677</v>
      </c>
      <c r="AA10" s="14">
        <v>0.47375067346115701</v>
      </c>
      <c r="AB10" s="14">
        <v>0.45207426196702499</v>
      </c>
      <c r="AC10" s="14">
        <v>0.45472427813888999</v>
      </c>
      <c r="AD10" s="14">
        <v>0.32623413706806798</v>
      </c>
      <c r="AE10" s="14"/>
      <c r="AF10" s="14">
        <v>0.46345138850809497</v>
      </c>
      <c r="AG10" s="14">
        <v>0.34043309749587902</v>
      </c>
      <c r="AH10" s="14">
        <v>0.38377796946273501</v>
      </c>
      <c r="AI10" s="14"/>
      <c r="AJ10" s="14">
        <v>0.41673286956396699</v>
      </c>
      <c r="AK10" s="14">
        <v>0.31540823847509902</v>
      </c>
      <c r="AL10" s="14">
        <v>0.26692641982173898</v>
      </c>
      <c r="AM10" s="14"/>
      <c r="AN10" s="14">
        <v>0.445302424952498</v>
      </c>
      <c r="AO10" s="14">
        <v>0.32947684138279498</v>
      </c>
      <c r="AP10" s="14">
        <v>0.47088485724886803</v>
      </c>
      <c r="AQ10" s="14">
        <v>0.39980562132710601</v>
      </c>
      <c r="AR10" s="14">
        <v>0.44977653472179102</v>
      </c>
    </row>
    <row r="11" spans="2:44" ht="29.1">
      <c r="B11" s="15" t="s">
        <v>427</v>
      </c>
      <c r="C11" s="14">
        <v>0.27658440381154398</v>
      </c>
      <c r="D11" s="14">
        <v>0.26820355449267902</v>
      </c>
      <c r="E11" s="14">
        <v>0.28493146430127803</v>
      </c>
      <c r="F11" s="14"/>
      <c r="G11" s="14">
        <v>0.17477601986222399</v>
      </c>
      <c r="H11" s="14">
        <v>0.35114504550778097</v>
      </c>
      <c r="I11" s="14">
        <v>0.32178832049645001</v>
      </c>
      <c r="J11" s="14">
        <v>0.252089683309769</v>
      </c>
      <c r="K11" s="14">
        <v>0.34571444327260398</v>
      </c>
      <c r="L11" s="14">
        <v>0.22555516053552399</v>
      </c>
      <c r="M11" s="14"/>
      <c r="N11" s="14">
        <v>0.26836713219967001</v>
      </c>
      <c r="O11" s="14">
        <v>0.32447474861761899</v>
      </c>
      <c r="P11" s="14">
        <v>0.284068088411006</v>
      </c>
      <c r="Q11" s="14">
        <v>0.24577500141003</v>
      </c>
      <c r="R11" s="14"/>
      <c r="S11" s="14">
        <v>0.37355573365614198</v>
      </c>
      <c r="T11" s="14">
        <v>0.25490381137597301</v>
      </c>
      <c r="U11" s="14">
        <v>0.23776426767466799</v>
      </c>
      <c r="V11" s="14">
        <v>0.328038130820902</v>
      </c>
      <c r="W11" s="14">
        <v>0.25418279281789002</v>
      </c>
      <c r="X11" s="14">
        <v>0.26755615562208701</v>
      </c>
      <c r="Y11" s="14">
        <v>0.17917289567938299</v>
      </c>
      <c r="Z11" s="14">
        <v>0.12035915078744799</v>
      </c>
      <c r="AA11" s="14">
        <v>0.290172869242876</v>
      </c>
      <c r="AB11" s="14">
        <v>0.38316255095204899</v>
      </c>
      <c r="AC11" s="14">
        <v>0.38510541016924299</v>
      </c>
      <c r="AD11" s="14">
        <v>0</v>
      </c>
      <c r="AE11" s="14"/>
      <c r="AF11" s="14">
        <v>0.33218895826655398</v>
      </c>
      <c r="AG11" s="14">
        <v>0.24924621521828999</v>
      </c>
      <c r="AH11" s="14">
        <v>0.26835613380641299</v>
      </c>
      <c r="AI11" s="14"/>
      <c r="AJ11" s="14">
        <v>0.26988161798365601</v>
      </c>
      <c r="AK11" s="14">
        <v>0.27054036950551502</v>
      </c>
      <c r="AL11" s="14">
        <v>0.38649950848591302</v>
      </c>
      <c r="AM11" s="14"/>
      <c r="AN11" s="14">
        <v>0.21102361269139899</v>
      </c>
      <c r="AO11" s="14">
        <v>0.30055600829047302</v>
      </c>
      <c r="AP11" s="14">
        <v>0.30205819217029201</v>
      </c>
      <c r="AQ11" s="14">
        <v>0.36910735008697099</v>
      </c>
      <c r="AR11" s="14">
        <v>0.27609340656693399</v>
      </c>
    </row>
    <row r="12" spans="2:44" ht="43.5">
      <c r="B12" s="15" t="s">
        <v>428</v>
      </c>
      <c r="C12" s="14">
        <v>0.21326742608230301</v>
      </c>
      <c r="D12" s="14">
        <v>0.23634268909971301</v>
      </c>
      <c r="E12" s="14">
        <v>0.19374171941058099</v>
      </c>
      <c r="F12" s="14"/>
      <c r="G12" s="14">
        <v>0.32454765929576301</v>
      </c>
      <c r="H12" s="14">
        <v>0.226350134687165</v>
      </c>
      <c r="I12" s="14">
        <v>0.184477825882471</v>
      </c>
      <c r="J12" s="14">
        <v>0.14363436525846199</v>
      </c>
      <c r="K12" s="14">
        <v>0.18026952585227199</v>
      </c>
      <c r="L12" s="14">
        <v>0.20476327505222799</v>
      </c>
      <c r="M12" s="14"/>
      <c r="N12" s="14">
        <v>0.236088319021001</v>
      </c>
      <c r="O12" s="14">
        <v>0.18574684713357001</v>
      </c>
      <c r="P12" s="14">
        <v>0.22990069353228099</v>
      </c>
      <c r="Q12" s="14">
        <v>0.20015192908658</v>
      </c>
      <c r="R12" s="14"/>
      <c r="S12" s="14">
        <v>0.2165416535312</v>
      </c>
      <c r="T12" s="14">
        <v>0.21557721293037399</v>
      </c>
      <c r="U12" s="14">
        <v>0.141294329157305</v>
      </c>
      <c r="V12" s="14">
        <v>7.4486810887198995E-2</v>
      </c>
      <c r="W12" s="14">
        <v>0.33434927050986002</v>
      </c>
      <c r="X12" s="14">
        <v>0.28331340882960998</v>
      </c>
      <c r="Y12" s="14">
        <v>0.16367748240996999</v>
      </c>
      <c r="Z12" s="14">
        <v>0.178917708464222</v>
      </c>
      <c r="AA12" s="14">
        <v>0.25088158927202803</v>
      </c>
      <c r="AB12" s="14">
        <v>0.30333476706271501</v>
      </c>
      <c r="AC12" s="14">
        <v>0.22791922144388199</v>
      </c>
      <c r="AD12" s="14">
        <v>7.4994646304196999E-2</v>
      </c>
      <c r="AE12" s="14"/>
      <c r="AF12" s="14">
        <v>0.198277837780128</v>
      </c>
      <c r="AG12" s="14">
        <v>0.21222345370185999</v>
      </c>
      <c r="AH12" s="14">
        <v>0.182089400070543</v>
      </c>
      <c r="AI12" s="14"/>
      <c r="AJ12" s="14">
        <v>0.24347427887722101</v>
      </c>
      <c r="AK12" s="14">
        <v>0.189833569756715</v>
      </c>
      <c r="AL12" s="14">
        <v>0.31012996690945599</v>
      </c>
      <c r="AM12" s="14"/>
      <c r="AN12" s="14">
        <v>0.22560866485129799</v>
      </c>
      <c r="AO12" s="14">
        <v>0.23831753872751699</v>
      </c>
      <c r="AP12" s="14">
        <v>0.23201808487336101</v>
      </c>
      <c r="AQ12" s="14">
        <v>0.12892882098202399</v>
      </c>
      <c r="AR12" s="14">
        <v>0.44977653472179102</v>
      </c>
    </row>
    <row r="13" spans="2:44" ht="43.5">
      <c r="B13" s="15" t="s">
        <v>429</v>
      </c>
      <c r="C13" s="14">
        <v>0.18100551181017299</v>
      </c>
      <c r="D13" s="14">
        <v>0.200446170551669</v>
      </c>
      <c r="E13" s="14">
        <v>0.16801361759703101</v>
      </c>
      <c r="F13" s="14"/>
      <c r="G13" s="14">
        <v>0.25466737904791698</v>
      </c>
      <c r="H13" s="14">
        <v>0.18250778281590199</v>
      </c>
      <c r="I13" s="14">
        <v>0.163287299127689</v>
      </c>
      <c r="J13" s="14">
        <v>0.152492938271832</v>
      </c>
      <c r="K13" s="14">
        <v>0.16779688100520701</v>
      </c>
      <c r="L13" s="14">
        <v>0.150670071812287</v>
      </c>
      <c r="M13" s="14"/>
      <c r="N13" s="14">
        <v>0.21210636914436101</v>
      </c>
      <c r="O13" s="14">
        <v>0.18431540137806199</v>
      </c>
      <c r="P13" s="14">
        <v>0.160280323786615</v>
      </c>
      <c r="Q13" s="14">
        <v>0.17251029855740899</v>
      </c>
      <c r="R13" s="14"/>
      <c r="S13" s="14">
        <v>0.13676206625044099</v>
      </c>
      <c r="T13" s="14">
        <v>0.16550901011184599</v>
      </c>
      <c r="U13" s="14">
        <v>0.166371132720947</v>
      </c>
      <c r="V13" s="14">
        <v>0.109188558322838</v>
      </c>
      <c r="W13" s="14">
        <v>0.27465149265383498</v>
      </c>
      <c r="X13" s="14">
        <v>0.41674699712811902</v>
      </c>
      <c r="Y13" s="14">
        <v>8.6674841691961296E-2</v>
      </c>
      <c r="Z13" s="14">
        <v>0.12567832473867799</v>
      </c>
      <c r="AA13" s="14">
        <v>0.14962689405110299</v>
      </c>
      <c r="AB13" s="14">
        <v>0.219272080780479</v>
      </c>
      <c r="AC13" s="14">
        <v>0.19017647342146299</v>
      </c>
      <c r="AD13" s="14">
        <v>0.17824014173625599</v>
      </c>
      <c r="AE13" s="14"/>
      <c r="AF13" s="14">
        <v>0.15337332027309</v>
      </c>
      <c r="AG13" s="14">
        <v>0.200533684557825</v>
      </c>
      <c r="AH13" s="14">
        <v>0.203194923456466</v>
      </c>
      <c r="AI13" s="14"/>
      <c r="AJ13" s="14">
        <v>0.21654137600328899</v>
      </c>
      <c r="AK13" s="14">
        <v>0.206070571929796</v>
      </c>
      <c r="AL13" s="14">
        <v>0.162505770141117</v>
      </c>
      <c r="AM13" s="14"/>
      <c r="AN13" s="14">
        <v>0.16860027834226601</v>
      </c>
      <c r="AO13" s="14">
        <v>0.193760642216419</v>
      </c>
      <c r="AP13" s="14">
        <v>0.23558393268444799</v>
      </c>
      <c r="AQ13" s="14">
        <v>0.24719558787794299</v>
      </c>
      <c r="AR13" s="14">
        <v>0.13877060551311601</v>
      </c>
    </row>
    <row r="14" spans="2:44">
      <c r="B14" s="15" t="s">
        <v>129</v>
      </c>
      <c r="C14" s="14">
        <v>7.5422942947278901E-2</v>
      </c>
      <c r="D14" s="14">
        <v>0.100915847151282</v>
      </c>
      <c r="E14" s="14">
        <v>5.7132360284104997E-2</v>
      </c>
      <c r="F14" s="14"/>
      <c r="G14" s="14">
        <v>7.5482687445221699E-2</v>
      </c>
      <c r="H14" s="14">
        <v>4.7879643177132503E-2</v>
      </c>
      <c r="I14" s="14">
        <v>7.6943177211912697E-2</v>
      </c>
      <c r="J14" s="14">
        <v>5.03099584280619E-2</v>
      </c>
      <c r="K14" s="14">
        <v>0.114226960639544</v>
      </c>
      <c r="L14" s="14">
        <v>9.7720386758519198E-2</v>
      </c>
      <c r="M14" s="14"/>
      <c r="N14" s="14">
        <v>6.8346541665883706E-2</v>
      </c>
      <c r="O14" s="14">
        <v>3.9987958410692102E-2</v>
      </c>
      <c r="P14" s="14">
        <v>8.6555213160061303E-2</v>
      </c>
      <c r="Q14" s="14">
        <v>9.5513214666577001E-2</v>
      </c>
      <c r="R14" s="14"/>
      <c r="S14" s="14">
        <v>7.1644199547074697E-2</v>
      </c>
      <c r="T14" s="14">
        <v>5.5424331971965703E-2</v>
      </c>
      <c r="U14" s="14">
        <v>7.2832622886323695E-2</v>
      </c>
      <c r="V14" s="14">
        <v>3.4338601479608301E-2</v>
      </c>
      <c r="W14" s="14">
        <v>0</v>
      </c>
      <c r="X14" s="14">
        <v>4.8010333526705203E-2</v>
      </c>
      <c r="Y14" s="14">
        <v>0.1583629656702</v>
      </c>
      <c r="Z14" s="14">
        <v>0.19422622182612301</v>
      </c>
      <c r="AA14" s="14">
        <v>6.9018264389985803E-2</v>
      </c>
      <c r="AB14" s="14">
        <v>0.104352922461456</v>
      </c>
      <c r="AC14" s="14">
        <v>9.9049697035868495E-2</v>
      </c>
      <c r="AD14" s="14">
        <v>0.10246247958771</v>
      </c>
      <c r="AE14" s="14"/>
      <c r="AF14" s="14">
        <v>6.3697091072758893E-2</v>
      </c>
      <c r="AG14" s="14">
        <v>0.100978104828486</v>
      </c>
      <c r="AH14" s="14">
        <v>6.5925919038902894E-2</v>
      </c>
      <c r="AI14" s="14"/>
      <c r="AJ14" s="14">
        <v>7.9749184707815293E-2</v>
      </c>
      <c r="AK14" s="14">
        <v>6.8423893307363995E-2</v>
      </c>
      <c r="AL14" s="14">
        <v>6.8079690207831597E-2</v>
      </c>
      <c r="AM14" s="14"/>
      <c r="AN14" s="14">
        <v>9.4151990253977205E-2</v>
      </c>
      <c r="AO14" s="14">
        <v>6.47480204317048E-2</v>
      </c>
      <c r="AP14" s="14">
        <v>2.5466983006956899E-2</v>
      </c>
      <c r="AQ14" s="14">
        <v>0.121097243956444</v>
      </c>
      <c r="AR14" s="14">
        <v>0</v>
      </c>
    </row>
    <row r="15" spans="2:44">
      <c r="B15" s="15" t="s">
        <v>130</v>
      </c>
      <c r="C15" s="23">
        <v>5.53371976544395E-2</v>
      </c>
      <c r="D15" s="23">
        <v>6.4220061323030694E-2</v>
      </c>
      <c r="E15" s="23">
        <v>4.9188967229258397E-2</v>
      </c>
      <c r="F15" s="23"/>
      <c r="G15" s="23">
        <v>6.6969683990863907E-2</v>
      </c>
      <c r="H15" s="23">
        <v>3.2503644361258403E-2</v>
      </c>
      <c r="I15" s="23">
        <v>8.7406654781177796E-3</v>
      </c>
      <c r="J15" s="23">
        <v>8.9997071387218894E-2</v>
      </c>
      <c r="K15" s="23">
        <v>7.1861128882891298E-2</v>
      </c>
      <c r="L15" s="23">
        <v>7.3331143234094995E-2</v>
      </c>
      <c r="M15" s="23"/>
      <c r="N15" s="23">
        <v>0.106051587057046</v>
      </c>
      <c r="O15" s="23">
        <v>9.8118595676119601E-3</v>
      </c>
      <c r="P15" s="23">
        <v>6.6104250080864804E-2</v>
      </c>
      <c r="Q15" s="23">
        <v>2.6159182067535099E-2</v>
      </c>
      <c r="R15" s="23"/>
      <c r="S15" s="23">
        <v>7.0782281359387106E-2</v>
      </c>
      <c r="T15" s="23">
        <v>3.2903703461707699E-2</v>
      </c>
      <c r="U15" s="23">
        <v>0.10081544499032501</v>
      </c>
      <c r="V15" s="23">
        <v>0.103773132504137</v>
      </c>
      <c r="W15" s="23">
        <v>3.4174175582692902E-2</v>
      </c>
      <c r="X15" s="23">
        <v>4.8119940659722998E-2</v>
      </c>
      <c r="Y15" s="23">
        <v>2.2144622688789702E-2</v>
      </c>
      <c r="Z15" s="23">
        <v>6.66544541019784E-2</v>
      </c>
      <c r="AA15" s="23">
        <v>3.8337667382091101E-2</v>
      </c>
      <c r="AB15" s="23">
        <v>7.8258152303247702E-2</v>
      </c>
      <c r="AC15" s="23">
        <v>0</v>
      </c>
      <c r="AD15" s="23">
        <v>7.8920536349268197E-2</v>
      </c>
      <c r="AE15" s="23"/>
      <c r="AF15" s="23">
        <v>4.2642559042609503E-2</v>
      </c>
      <c r="AG15" s="23">
        <v>5.6354825344785198E-2</v>
      </c>
      <c r="AH15" s="23">
        <v>8.0373820871739804E-2</v>
      </c>
      <c r="AI15" s="23"/>
      <c r="AJ15" s="23">
        <v>1.5822817723657699E-2</v>
      </c>
      <c r="AK15" s="23">
        <v>7.1283977419191694E-2</v>
      </c>
      <c r="AL15" s="23">
        <v>3.7361693241282003E-2</v>
      </c>
      <c r="AM15" s="23"/>
      <c r="AN15" s="23">
        <v>4.5478034073751103E-2</v>
      </c>
      <c r="AO15" s="23">
        <v>7.2729913681235298E-2</v>
      </c>
      <c r="AP15" s="23">
        <v>8.3874855439339396E-2</v>
      </c>
      <c r="AQ15" s="23">
        <v>3.3802235221802902E-2</v>
      </c>
      <c r="AR15" s="23">
        <v>0.18151110960709599</v>
      </c>
    </row>
    <row r="16" spans="2:44">
      <c r="B16" s="16" t="s">
        <v>49</v>
      </c>
    </row>
    <row r="17" spans="2:2">
      <c r="B17" t="s">
        <v>481</v>
      </c>
    </row>
    <row r="18" spans="2:2">
      <c r="B18" t="s">
        <v>482</v>
      </c>
    </row>
    <row r="20" spans="2:2">
      <c r="B20"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B2:AR23"/>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430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72.599999999999994">
      <c r="B9" s="15" t="s">
        <v>431</v>
      </c>
      <c r="C9" s="14">
        <v>0.39725615308477802</v>
      </c>
      <c r="D9" s="14">
        <v>0.395089603467145</v>
      </c>
      <c r="E9" s="14">
        <v>0.39911953976264197</v>
      </c>
      <c r="F9" s="14"/>
      <c r="G9" s="14">
        <v>0.31400613196979599</v>
      </c>
      <c r="H9" s="14">
        <v>0.34820870097860002</v>
      </c>
      <c r="I9" s="14">
        <v>0.37809600869800197</v>
      </c>
      <c r="J9" s="14">
        <v>0.36008258078837901</v>
      </c>
      <c r="K9" s="14">
        <v>0.44639838027182699</v>
      </c>
      <c r="L9" s="14">
        <v>0.50574031388692398</v>
      </c>
      <c r="M9" s="14"/>
      <c r="N9" s="14">
        <v>0.45844704859649299</v>
      </c>
      <c r="O9" s="14">
        <v>0.41304202674504298</v>
      </c>
      <c r="P9" s="14">
        <v>0.379391080119931</v>
      </c>
      <c r="Q9" s="14">
        <v>0.32883672213512599</v>
      </c>
      <c r="R9" s="14"/>
      <c r="S9" s="14">
        <v>0.42476749618557502</v>
      </c>
      <c r="T9" s="14">
        <v>0.40949388806356601</v>
      </c>
      <c r="U9" s="14">
        <v>0.43866093124746702</v>
      </c>
      <c r="V9" s="14">
        <v>0.45145076293224301</v>
      </c>
      <c r="W9" s="14">
        <v>0.38966486074712398</v>
      </c>
      <c r="X9" s="14">
        <v>0.33721930776449399</v>
      </c>
      <c r="Y9" s="14">
        <v>0.33976848753448502</v>
      </c>
      <c r="Z9" s="14">
        <v>0.36485075717725002</v>
      </c>
      <c r="AA9" s="14">
        <v>0.39262100870528499</v>
      </c>
      <c r="AB9" s="14">
        <v>0.38210954609594</v>
      </c>
      <c r="AC9" s="14">
        <v>0.395452902010622</v>
      </c>
      <c r="AD9" s="14">
        <v>0.40273271771701902</v>
      </c>
      <c r="AE9" s="14"/>
      <c r="AF9" s="14">
        <v>0.409017676163489</v>
      </c>
      <c r="AG9" s="14">
        <v>0.43512181130194599</v>
      </c>
      <c r="AH9" s="14">
        <v>0.29117035542847702</v>
      </c>
      <c r="AI9" s="14"/>
      <c r="AJ9" s="14">
        <v>0.433678491264537</v>
      </c>
      <c r="AK9" s="14">
        <v>0.38623869518000598</v>
      </c>
      <c r="AL9" s="14">
        <v>0.40674947892220997</v>
      </c>
      <c r="AM9" s="14"/>
      <c r="AN9" s="14">
        <v>0.35783996917696498</v>
      </c>
      <c r="AO9" s="14">
        <v>0.386204748387313</v>
      </c>
      <c r="AP9" s="14">
        <v>0.43518093043136702</v>
      </c>
      <c r="AQ9" s="14">
        <v>0.41884725753073698</v>
      </c>
      <c r="AR9" s="14">
        <v>0.54932372747185498</v>
      </c>
    </row>
    <row r="10" spans="2:44" ht="43.5">
      <c r="B10" s="15" t="s">
        <v>432</v>
      </c>
      <c r="C10" s="14">
        <v>0.39393773037860202</v>
      </c>
      <c r="D10" s="14">
        <v>0.39863936822198798</v>
      </c>
      <c r="E10" s="14">
        <v>0.38824287361758703</v>
      </c>
      <c r="F10" s="14"/>
      <c r="G10" s="14">
        <v>0.36730835076259299</v>
      </c>
      <c r="H10" s="14">
        <v>0.37965677390741598</v>
      </c>
      <c r="I10" s="14">
        <v>0.35566139400728303</v>
      </c>
      <c r="J10" s="14">
        <v>0.38251818411413102</v>
      </c>
      <c r="K10" s="14">
        <v>0.38750490212204602</v>
      </c>
      <c r="L10" s="14">
        <v>0.46809791188573702</v>
      </c>
      <c r="M10" s="14"/>
      <c r="N10" s="14">
        <v>0.45550355462965197</v>
      </c>
      <c r="O10" s="14">
        <v>0.40635661471567502</v>
      </c>
      <c r="P10" s="14">
        <v>0.380267336843646</v>
      </c>
      <c r="Q10" s="14">
        <v>0.32943814164776303</v>
      </c>
      <c r="R10" s="14"/>
      <c r="S10" s="14">
        <v>0.39676198380014899</v>
      </c>
      <c r="T10" s="14">
        <v>0.39389235073023998</v>
      </c>
      <c r="U10" s="14">
        <v>0.44210292917669802</v>
      </c>
      <c r="V10" s="14">
        <v>0.39390660390973198</v>
      </c>
      <c r="W10" s="14">
        <v>0.41729146830101099</v>
      </c>
      <c r="X10" s="14">
        <v>0.39244912653469399</v>
      </c>
      <c r="Y10" s="14">
        <v>0.38277286309797298</v>
      </c>
      <c r="Z10" s="14">
        <v>0.33398827037824602</v>
      </c>
      <c r="AA10" s="14">
        <v>0.37793081516988403</v>
      </c>
      <c r="AB10" s="14">
        <v>0.396528148557175</v>
      </c>
      <c r="AC10" s="14">
        <v>0.38454372201484799</v>
      </c>
      <c r="AD10" s="14">
        <v>0.37880644974042699</v>
      </c>
      <c r="AE10" s="14"/>
      <c r="AF10" s="14">
        <v>0.38633648095779699</v>
      </c>
      <c r="AG10" s="14">
        <v>0.43414335741642002</v>
      </c>
      <c r="AH10" s="14">
        <v>0.334104429095269</v>
      </c>
      <c r="AI10" s="14"/>
      <c r="AJ10" s="14">
        <v>0.41477430289887002</v>
      </c>
      <c r="AK10" s="14">
        <v>0.394586980851312</v>
      </c>
      <c r="AL10" s="14">
        <v>0.410423414890007</v>
      </c>
      <c r="AM10" s="14"/>
      <c r="AN10" s="14">
        <v>0.33788626133925098</v>
      </c>
      <c r="AO10" s="14">
        <v>0.38848419678760798</v>
      </c>
      <c r="AP10" s="14">
        <v>0.42755737725227999</v>
      </c>
      <c r="AQ10" s="14">
        <v>0.42991113041785001</v>
      </c>
      <c r="AR10" s="14">
        <v>0.456797952544577</v>
      </c>
    </row>
    <row r="11" spans="2:44" ht="43.5">
      <c r="B11" s="15" t="s">
        <v>433</v>
      </c>
      <c r="C11" s="14">
        <v>0.31604311285729902</v>
      </c>
      <c r="D11" s="14">
        <v>0.324979651077765</v>
      </c>
      <c r="E11" s="14">
        <v>0.30871825780866102</v>
      </c>
      <c r="F11" s="14"/>
      <c r="G11" s="14">
        <v>0.31204569452499897</v>
      </c>
      <c r="H11" s="14">
        <v>0.30015700652515598</v>
      </c>
      <c r="I11" s="14">
        <v>0.33992375486426801</v>
      </c>
      <c r="J11" s="14">
        <v>0.27602716879181299</v>
      </c>
      <c r="K11" s="14">
        <v>0.32607947861710901</v>
      </c>
      <c r="L11" s="14">
        <v>0.337994908103595</v>
      </c>
      <c r="M11" s="14"/>
      <c r="N11" s="14">
        <v>0.34586941523633802</v>
      </c>
      <c r="O11" s="14">
        <v>0.33977601439643701</v>
      </c>
      <c r="P11" s="14">
        <v>0.29142338058532602</v>
      </c>
      <c r="Q11" s="14">
        <v>0.27836495522882898</v>
      </c>
      <c r="R11" s="14"/>
      <c r="S11" s="14">
        <v>0.32594018012048998</v>
      </c>
      <c r="T11" s="14">
        <v>0.32313105912505902</v>
      </c>
      <c r="U11" s="14">
        <v>0.37601499965171098</v>
      </c>
      <c r="V11" s="14">
        <v>0.31278682371592698</v>
      </c>
      <c r="W11" s="14">
        <v>0.29541469855424501</v>
      </c>
      <c r="X11" s="14">
        <v>0.33198587153466402</v>
      </c>
      <c r="Y11" s="14">
        <v>0.29155011973135803</v>
      </c>
      <c r="Z11" s="14">
        <v>0.34288048296865498</v>
      </c>
      <c r="AA11" s="14">
        <v>0.29040891537524699</v>
      </c>
      <c r="AB11" s="14">
        <v>0.30601359150857799</v>
      </c>
      <c r="AC11" s="14">
        <v>0.28548540715530302</v>
      </c>
      <c r="AD11" s="14">
        <v>0.29401561107763702</v>
      </c>
      <c r="AE11" s="14"/>
      <c r="AF11" s="14">
        <v>0.31732703831361397</v>
      </c>
      <c r="AG11" s="14">
        <v>0.33397951689658201</v>
      </c>
      <c r="AH11" s="14">
        <v>0.28187100068652199</v>
      </c>
      <c r="AI11" s="14"/>
      <c r="AJ11" s="14">
        <v>0.34617918324201202</v>
      </c>
      <c r="AK11" s="14">
        <v>0.33160198533898499</v>
      </c>
      <c r="AL11" s="14">
        <v>0.37209062430025902</v>
      </c>
      <c r="AM11" s="14"/>
      <c r="AN11" s="14">
        <v>0.29252557585365901</v>
      </c>
      <c r="AO11" s="14">
        <v>0.31298298924050999</v>
      </c>
      <c r="AP11" s="14">
        <v>0.34266961199740498</v>
      </c>
      <c r="AQ11" s="14">
        <v>0.32612027239200603</v>
      </c>
      <c r="AR11" s="14">
        <v>0.19116165026655199</v>
      </c>
    </row>
    <row r="12" spans="2:44" ht="57.95">
      <c r="B12" s="15" t="s">
        <v>434</v>
      </c>
      <c r="C12" s="14">
        <v>0.27082119413949302</v>
      </c>
      <c r="D12" s="14">
        <v>0.27686894553475699</v>
      </c>
      <c r="E12" s="14">
        <v>0.26456458415892897</v>
      </c>
      <c r="F12" s="14"/>
      <c r="G12" s="14">
        <v>0.33549836182287501</v>
      </c>
      <c r="H12" s="14">
        <v>0.32352065977918099</v>
      </c>
      <c r="I12" s="14">
        <v>0.27042407783062</v>
      </c>
      <c r="J12" s="14">
        <v>0.26790659534912697</v>
      </c>
      <c r="K12" s="14">
        <v>0.223281792458669</v>
      </c>
      <c r="L12" s="14">
        <v>0.219143779038796</v>
      </c>
      <c r="M12" s="14"/>
      <c r="N12" s="14">
        <v>0.257287823688856</v>
      </c>
      <c r="O12" s="14">
        <v>0.31241331161435298</v>
      </c>
      <c r="P12" s="14">
        <v>0.26045740886317797</v>
      </c>
      <c r="Q12" s="14">
        <v>0.24927264641070401</v>
      </c>
      <c r="R12" s="14"/>
      <c r="S12" s="14">
        <v>0.32118079586647602</v>
      </c>
      <c r="T12" s="14">
        <v>0.29444533900736802</v>
      </c>
      <c r="U12" s="14">
        <v>0.24606271541924901</v>
      </c>
      <c r="V12" s="14">
        <v>0.28328485553379001</v>
      </c>
      <c r="W12" s="14">
        <v>0.27020867912793101</v>
      </c>
      <c r="X12" s="14">
        <v>0.268439094184727</v>
      </c>
      <c r="Y12" s="14">
        <v>0.273154849155887</v>
      </c>
      <c r="Z12" s="14">
        <v>0.26069483533225801</v>
      </c>
      <c r="AA12" s="14">
        <v>0.25332164844910998</v>
      </c>
      <c r="AB12" s="14">
        <v>0.224806572695155</v>
      </c>
      <c r="AC12" s="14">
        <v>0.240479616791199</v>
      </c>
      <c r="AD12" s="14">
        <v>0.23078877581026999</v>
      </c>
      <c r="AE12" s="14"/>
      <c r="AF12" s="14">
        <v>0.24202021982004901</v>
      </c>
      <c r="AG12" s="14">
        <v>0.27688016852416703</v>
      </c>
      <c r="AH12" s="14">
        <v>0.28223688321495399</v>
      </c>
      <c r="AI12" s="14"/>
      <c r="AJ12" s="14">
        <v>0.25330587942913801</v>
      </c>
      <c r="AK12" s="14">
        <v>0.30038217257134597</v>
      </c>
      <c r="AL12" s="14">
        <v>0.33356859077613499</v>
      </c>
      <c r="AM12" s="14"/>
      <c r="AN12" s="14">
        <v>0.24415768134019</v>
      </c>
      <c r="AO12" s="14">
        <v>0.25679426346923301</v>
      </c>
      <c r="AP12" s="14">
        <v>0.29587505061455799</v>
      </c>
      <c r="AQ12" s="14">
        <v>0.30244844660166798</v>
      </c>
      <c r="AR12" s="14">
        <v>0.21088523042683299</v>
      </c>
    </row>
    <row r="13" spans="2:44" ht="57.95">
      <c r="B13" s="15" t="s">
        <v>435</v>
      </c>
      <c r="C13" s="14">
        <v>0.26856800413008902</v>
      </c>
      <c r="D13" s="14">
        <v>0.29552738854077698</v>
      </c>
      <c r="E13" s="14">
        <v>0.24240273991636799</v>
      </c>
      <c r="F13" s="14"/>
      <c r="G13" s="14">
        <v>0.26299286472730998</v>
      </c>
      <c r="H13" s="14">
        <v>0.22262977629847899</v>
      </c>
      <c r="I13" s="14">
        <v>0.25333330914820201</v>
      </c>
      <c r="J13" s="14">
        <v>0.25762482630613898</v>
      </c>
      <c r="K13" s="14">
        <v>0.26277852472369201</v>
      </c>
      <c r="L13" s="14">
        <v>0.33488555487365101</v>
      </c>
      <c r="M13" s="14"/>
      <c r="N13" s="14">
        <v>0.293473278424561</v>
      </c>
      <c r="O13" s="14">
        <v>0.23681081266179499</v>
      </c>
      <c r="P13" s="14">
        <v>0.29055086019748999</v>
      </c>
      <c r="Q13" s="14">
        <v>0.25434825322652599</v>
      </c>
      <c r="R13" s="14"/>
      <c r="S13" s="14">
        <v>0.27350604880825202</v>
      </c>
      <c r="T13" s="14">
        <v>0.294316125411065</v>
      </c>
      <c r="U13" s="14">
        <v>0.26162784595141397</v>
      </c>
      <c r="V13" s="14">
        <v>0.25139871418863902</v>
      </c>
      <c r="W13" s="14">
        <v>0.24813415739033001</v>
      </c>
      <c r="X13" s="14">
        <v>0.251688174179649</v>
      </c>
      <c r="Y13" s="14">
        <v>0.244146410081543</v>
      </c>
      <c r="Z13" s="14">
        <v>0.33187124591752398</v>
      </c>
      <c r="AA13" s="14">
        <v>0.26718944361632202</v>
      </c>
      <c r="AB13" s="14">
        <v>0.28072758657307501</v>
      </c>
      <c r="AC13" s="14">
        <v>0.28889173170077698</v>
      </c>
      <c r="AD13" s="14">
        <v>0.21748537139312399</v>
      </c>
      <c r="AE13" s="14"/>
      <c r="AF13" s="14">
        <v>0.27573352517963201</v>
      </c>
      <c r="AG13" s="14">
        <v>0.28843537809118702</v>
      </c>
      <c r="AH13" s="14">
        <v>0.223960455605721</v>
      </c>
      <c r="AI13" s="14"/>
      <c r="AJ13" s="14">
        <v>0.26379477522233102</v>
      </c>
      <c r="AK13" s="14">
        <v>0.28302857447927798</v>
      </c>
      <c r="AL13" s="14">
        <v>0.31679186337981102</v>
      </c>
      <c r="AM13" s="14"/>
      <c r="AN13" s="14">
        <v>0.25322402048623499</v>
      </c>
      <c r="AO13" s="14">
        <v>0.25921730733535497</v>
      </c>
      <c r="AP13" s="14">
        <v>0.28368926516870402</v>
      </c>
      <c r="AQ13" s="14">
        <v>0.273740618522544</v>
      </c>
      <c r="AR13" s="14">
        <v>0.37960862796746803</v>
      </c>
    </row>
    <row r="14" spans="2:44" ht="43.5">
      <c r="B14" s="15" t="s">
        <v>436</v>
      </c>
      <c r="C14" s="14">
        <v>0.23435995525248801</v>
      </c>
      <c r="D14" s="14">
        <v>0.23038115567523401</v>
      </c>
      <c r="E14" s="14">
        <v>0.23865714780765601</v>
      </c>
      <c r="F14" s="14"/>
      <c r="G14" s="14">
        <v>0.23351368797466099</v>
      </c>
      <c r="H14" s="14">
        <v>0.252953894116143</v>
      </c>
      <c r="I14" s="14">
        <v>0.26197098688057002</v>
      </c>
      <c r="J14" s="14">
        <v>0.228699156389081</v>
      </c>
      <c r="K14" s="14">
        <v>0.22966734354995499</v>
      </c>
      <c r="L14" s="14">
        <v>0.20507706436384299</v>
      </c>
      <c r="M14" s="14"/>
      <c r="N14" s="14">
        <v>0.229393826601446</v>
      </c>
      <c r="O14" s="14">
        <v>0.24427832110879799</v>
      </c>
      <c r="P14" s="14">
        <v>0.23733210630575</v>
      </c>
      <c r="Q14" s="14">
        <v>0.22763631132513301</v>
      </c>
      <c r="R14" s="14"/>
      <c r="S14" s="14">
        <v>0.20604395347203999</v>
      </c>
      <c r="T14" s="14">
        <v>0.24988388441753501</v>
      </c>
      <c r="U14" s="14">
        <v>0.23878810746231599</v>
      </c>
      <c r="V14" s="14">
        <v>0.22747676489097499</v>
      </c>
      <c r="W14" s="14">
        <v>0.20919295079331701</v>
      </c>
      <c r="X14" s="14">
        <v>0.22269893340983399</v>
      </c>
      <c r="Y14" s="14">
        <v>0.23317124317893201</v>
      </c>
      <c r="Z14" s="14">
        <v>0.27636249856556</v>
      </c>
      <c r="AA14" s="14">
        <v>0.232742397740718</v>
      </c>
      <c r="AB14" s="14">
        <v>0.26632523522608098</v>
      </c>
      <c r="AC14" s="14">
        <v>0.225294840135529</v>
      </c>
      <c r="AD14" s="14">
        <v>0.27427977143424298</v>
      </c>
      <c r="AE14" s="14"/>
      <c r="AF14" s="14">
        <v>0.23139273404206301</v>
      </c>
      <c r="AG14" s="14">
        <v>0.24945691918318699</v>
      </c>
      <c r="AH14" s="14">
        <v>0.19653494122016599</v>
      </c>
      <c r="AI14" s="14"/>
      <c r="AJ14" s="14">
        <v>0.23160958921142799</v>
      </c>
      <c r="AK14" s="14">
        <v>0.24973805286226899</v>
      </c>
      <c r="AL14" s="14">
        <v>0.22618423744936</v>
      </c>
      <c r="AM14" s="14"/>
      <c r="AN14" s="14">
        <v>0.23171740848108799</v>
      </c>
      <c r="AO14" s="14">
        <v>0.22633453736845699</v>
      </c>
      <c r="AP14" s="14">
        <v>0.238749120219271</v>
      </c>
      <c r="AQ14" s="14">
        <v>0.25078037666430197</v>
      </c>
      <c r="AR14" s="14">
        <v>0.26707152914433202</v>
      </c>
    </row>
    <row r="15" spans="2:44" ht="43.5">
      <c r="B15" s="15" t="s">
        <v>437</v>
      </c>
      <c r="C15" s="14">
        <v>0.213968139473799</v>
      </c>
      <c r="D15" s="14">
        <v>0.201510098497135</v>
      </c>
      <c r="E15" s="14">
        <v>0.22539349473824599</v>
      </c>
      <c r="F15" s="14"/>
      <c r="G15" s="14">
        <v>0.25974867807442897</v>
      </c>
      <c r="H15" s="14">
        <v>0.232873661251492</v>
      </c>
      <c r="I15" s="14">
        <v>0.21557412791494901</v>
      </c>
      <c r="J15" s="14">
        <v>0.20879889165732299</v>
      </c>
      <c r="K15" s="14">
        <v>0.21134802818621801</v>
      </c>
      <c r="L15" s="14">
        <v>0.17254742358158401</v>
      </c>
      <c r="M15" s="14"/>
      <c r="N15" s="14">
        <v>0.20435787513453499</v>
      </c>
      <c r="O15" s="14">
        <v>0.218201451507641</v>
      </c>
      <c r="P15" s="14">
        <v>0.216121271950097</v>
      </c>
      <c r="Q15" s="14">
        <v>0.21585971797412101</v>
      </c>
      <c r="R15" s="14"/>
      <c r="S15" s="14">
        <v>0.242199224014817</v>
      </c>
      <c r="T15" s="14">
        <v>0.19492369190106201</v>
      </c>
      <c r="U15" s="14">
        <v>0.169946494882105</v>
      </c>
      <c r="V15" s="14">
        <v>0.19810966853443801</v>
      </c>
      <c r="W15" s="14">
        <v>0.236399280978247</v>
      </c>
      <c r="X15" s="14">
        <v>0.21350131423152999</v>
      </c>
      <c r="Y15" s="14">
        <v>0.242038269078412</v>
      </c>
      <c r="Z15" s="14">
        <v>0.19701506508778999</v>
      </c>
      <c r="AA15" s="14">
        <v>0.22627719227999399</v>
      </c>
      <c r="AB15" s="14">
        <v>0.212395088462388</v>
      </c>
      <c r="AC15" s="14">
        <v>0.193495350615525</v>
      </c>
      <c r="AD15" s="14">
        <v>0.220356907593829</v>
      </c>
      <c r="AE15" s="14"/>
      <c r="AF15" s="14">
        <v>0.221715475832444</v>
      </c>
      <c r="AG15" s="14">
        <v>0.19665315479758999</v>
      </c>
      <c r="AH15" s="14">
        <v>0.22437958082094001</v>
      </c>
      <c r="AI15" s="14"/>
      <c r="AJ15" s="14">
        <v>0.21774833137958899</v>
      </c>
      <c r="AK15" s="14">
        <v>0.22731100651459499</v>
      </c>
      <c r="AL15" s="14">
        <v>0.207363238442096</v>
      </c>
      <c r="AM15" s="14"/>
      <c r="AN15" s="14">
        <v>0.214831394890936</v>
      </c>
      <c r="AO15" s="14">
        <v>0.22014429335794</v>
      </c>
      <c r="AP15" s="14">
        <v>0.205479350403481</v>
      </c>
      <c r="AQ15" s="14">
        <v>0.21548644090664801</v>
      </c>
      <c r="AR15" s="14">
        <v>0.27330496033620399</v>
      </c>
    </row>
    <row r="16" spans="2:44">
      <c r="B16" s="15" t="s">
        <v>129</v>
      </c>
      <c r="C16" s="14">
        <v>6.4062681164696295E-2</v>
      </c>
      <c r="D16" s="14">
        <v>5.0389304070372197E-2</v>
      </c>
      <c r="E16" s="14">
        <v>7.73147434810149E-2</v>
      </c>
      <c r="F16" s="14"/>
      <c r="G16" s="14">
        <v>5.3277642469671101E-2</v>
      </c>
      <c r="H16" s="14">
        <v>6.0650707922613102E-2</v>
      </c>
      <c r="I16" s="14">
        <v>5.7381163248386401E-2</v>
      </c>
      <c r="J16" s="14">
        <v>9.6503052809160994E-2</v>
      </c>
      <c r="K16" s="14">
        <v>7.1994040787652896E-2</v>
      </c>
      <c r="L16" s="14">
        <v>4.7852056239673597E-2</v>
      </c>
      <c r="M16" s="14"/>
      <c r="N16" s="14">
        <v>4.0815707246629598E-2</v>
      </c>
      <c r="O16" s="14">
        <v>5.0255388054358002E-2</v>
      </c>
      <c r="P16" s="14">
        <v>6.6385118566296197E-2</v>
      </c>
      <c r="Q16" s="14">
        <v>0.100855389110073</v>
      </c>
      <c r="R16" s="14"/>
      <c r="S16" s="14">
        <v>4.3067916889976299E-2</v>
      </c>
      <c r="T16" s="14">
        <v>5.4874894128946403E-2</v>
      </c>
      <c r="U16" s="14">
        <v>5.6765894516735201E-2</v>
      </c>
      <c r="V16" s="14">
        <v>7.0866496055620495E-2</v>
      </c>
      <c r="W16" s="14">
        <v>4.19634685341626E-2</v>
      </c>
      <c r="X16" s="14">
        <v>8.1112820386178799E-2</v>
      </c>
      <c r="Y16" s="14">
        <v>5.2057313122714999E-2</v>
      </c>
      <c r="Z16" s="14">
        <v>8.2795579682195905E-2</v>
      </c>
      <c r="AA16" s="14">
        <v>7.3494669388821807E-2</v>
      </c>
      <c r="AB16" s="14">
        <v>8.68912216052595E-2</v>
      </c>
      <c r="AC16" s="14">
        <v>6.7233738210255897E-2</v>
      </c>
      <c r="AD16" s="14">
        <v>0.100026961165714</v>
      </c>
      <c r="AE16" s="14"/>
      <c r="AF16" s="14">
        <v>5.8218637422644902E-2</v>
      </c>
      <c r="AG16" s="14">
        <v>5.6115774183368897E-2</v>
      </c>
      <c r="AH16" s="14">
        <v>8.5074193769902801E-2</v>
      </c>
      <c r="AI16" s="14"/>
      <c r="AJ16" s="14">
        <v>4.4744584261749903E-2</v>
      </c>
      <c r="AK16" s="14">
        <v>4.2748632793743802E-2</v>
      </c>
      <c r="AL16" s="14">
        <v>4.4268991601813197E-2</v>
      </c>
      <c r="AM16" s="14"/>
      <c r="AN16" s="14">
        <v>8.2330123692688897E-2</v>
      </c>
      <c r="AO16" s="14">
        <v>6.2172941714226999E-2</v>
      </c>
      <c r="AP16" s="14">
        <v>5.4304421469757801E-2</v>
      </c>
      <c r="AQ16" s="14">
        <v>5.2044921039761403E-2</v>
      </c>
      <c r="AR16" s="14">
        <v>0</v>
      </c>
    </row>
    <row r="17" spans="2:44" ht="29.1">
      <c r="B17" s="15" t="s">
        <v>438</v>
      </c>
      <c r="C17" s="14">
        <v>4.5711246165332502E-2</v>
      </c>
      <c r="D17" s="14">
        <v>4.1767436072736301E-2</v>
      </c>
      <c r="E17" s="14">
        <v>4.9334070359327097E-2</v>
      </c>
      <c r="F17" s="14"/>
      <c r="G17" s="14">
        <v>2.9960092483067299E-2</v>
      </c>
      <c r="H17" s="14">
        <v>3.3195857145475398E-2</v>
      </c>
      <c r="I17" s="14">
        <v>3.6141276035465499E-2</v>
      </c>
      <c r="J17" s="14">
        <v>4.8973919954204199E-2</v>
      </c>
      <c r="K17" s="14">
        <v>6.3237210378126504E-2</v>
      </c>
      <c r="L17" s="14">
        <v>5.9829219665120698E-2</v>
      </c>
      <c r="M17" s="14"/>
      <c r="N17" s="14">
        <v>2.61935774168831E-2</v>
      </c>
      <c r="O17" s="14">
        <v>3.1869644401448897E-2</v>
      </c>
      <c r="P17" s="14">
        <v>5.0927942217140601E-2</v>
      </c>
      <c r="Q17" s="14">
        <v>7.6473979124819E-2</v>
      </c>
      <c r="R17" s="14"/>
      <c r="S17" s="14">
        <v>2.8188972848864499E-2</v>
      </c>
      <c r="T17" s="14">
        <v>4.2955358825839902E-2</v>
      </c>
      <c r="U17" s="14">
        <v>4.2300940251515602E-2</v>
      </c>
      <c r="V17" s="14">
        <v>3.3047998755320801E-2</v>
      </c>
      <c r="W17" s="14">
        <v>4.9265676166072601E-2</v>
      </c>
      <c r="X17" s="14">
        <v>4.4592268382816803E-2</v>
      </c>
      <c r="Y17" s="14">
        <v>4.6068000703044398E-2</v>
      </c>
      <c r="Z17" s="14">
        <v>3.6523858651334701E-2</v>
      </c>
      <c r="AA17" s="14">
        <v>6.7681173483210899E-2</v>
      </c>
      <c r="AB17" s="14">
        <v>4.4826696279014998E-2</v>
      </c>
      <c r="AC17" s="14">
        <v>8.15447024722247E-2</v>
      </c>
      <c r="AD17" s="14">
        <v>5.5102265103626397E-2</v>
      </c>
      <c r="AE17" s="14"/>
      <c r="AF17" s="14">
        <v>6.19071305748558E-2</v>
      </c>
      <c r="AG17" s="14">
        <v>2.4980261706032701E-2</v>
      </c>
      <c r="AH17" s="14">
        <v>6.8644425158726E-2</v>
      </c>
      <c r="AI17" s="14"/>
      <c r="AJ17" s="14">
        <v>3.6718662620052703E-2</v>
      </c>
      <c r="AK17" s="14">
        <v>3.31588892882567E-2</v>
      </c>
      <c r="AL17" s="14">
        <v>2.36255606879083E-2</v>
      </c>
      <c r="AM17" s="14"/>
      <c r="AN17" s="14">
        <v>7.9871448476951407E-2</v>
      </c>
      <c r="AO17" s="14">
        <v>4.7980047518092997E-2</v>
      </c>
      <c r="AP17" s="14">
        <v>2.9393384045424902E-2</v>
      </c>
      <c r="AQ17" s="14">
        <v>1.6047973476851201E-2</v>
      </c>
      <c r="AR17" s="14">
        <v>2.8289335566602201E-2</v>
      </c>
    </row>
    <row r="18" spans="2:44">
      <c r="B18" s="15" t="s">
        <v>130</v>
      </c>
      <c r="C18" s="23">
        <v>7.0241619699581096E-3</v>
      </c>
      <c r="D18" s="23">
        <v>8.9640632613022207E-3</v>
      </c>
      <c r="E18" s="23">
        <v>5.17195323119764E-3</v>
      </c>
      <c r="F18" s="23"/>
      <c r="G18" s="23">
        <v>3.1576495286687102E-3</v>
      </c>
      <c r="H18" s="23">
        <v>4.3007079907594198E-3</v>
      </c>
      <c r="I18" s="23">
        <v>7.39069915251155E-3</v>
      </c>
      <c r="J18" s="23">
        <v>1.08538183900271E-2</v>
      </c>
      <c r="K18" s="23">
        <v>1.4019169900807899E-3</v>
      </c>
      <c r="L18" s="23">
        <v>1.2200746465773999E-2</v>
      </c>
      <c r="M18" s="23"/>
      <c r="N18" s="23">
        <v>5.7685410346334899E-3</v>
      </c>
      <c r="O18" s="23">
        <v>6.4249242936353802E-3</v>
      </c>
      <c r="P18" s="23">
        <v>7.2269415487343199E-3</v>
      </c>
      <c r="Q18" s="23">
        <v>7.9808490862421002E-3</v>
      </c>
      <c r="R18" s="23"/>
      <c r="S18" s="23">
        <v>7.7647177833368303E-3</v>
      </c>
      <c r="T18" s="23">
        <v>7.2001370621614501E-3</v>
      </c>
      <c r="U18" s="23">
        <v>2.7664434026633102E-3</v>
      </c>
      <c r="V18" s="23">
        <v>1.44152591045404E-2</v>
      </c>
      <c r="W18" s="23">
        <v>1.4128247050388299E-2</v>
      </c>
      <c r="X18" s="23">
        <v>0</v>
      </c>
      <c r="Y18" s="23">
        <v>1.2467680787742901E-2</v>
      </c>
      <c r="Z18" s="23">
        <v>0</v>
      </c>
      <c r="AA18" s="23">
        <v>6.3402063334829098E-3</v>
      </c>
      <c r="AB18" s="23">
        <v>5.8844352191708303E-3</v>
      </c>
      <c r="AC18" s="23">
        <v>0</v>
      </c>
      <c r="AD18" s="23">
        <v>8.9792356619855292E-3</v>
      </c>
      <c r="AE18" s="23"/>
      <c r="AF18" s="23">
        <v>7.9234641328579294E-3</v>
      </c>
      <c r="AG18" s="23">
        <v>7.8410411602616598E-3</v>
      </c>
      <c r="AH18" s="23">
        <v>3.7735825615766499E-3</v>
      </c>
      <c r="AI18" s="23"/>
      <c r="AJ18" s="23">
        <v>6.6177823015695601E-3</v>
      </c>
      <c r="AK18" s="23">
        <v>5.0887276699448898E-3</v>
      </c>
      <c r="AL18" s="23">
        <v>6.1674907679473501E-3</v>
      </c>
      <c r="AM18" s="23"/>
      <c r="AN18" s="23">
        <v>3.1629005103395399E-3</v>
      </c>
      <c r="AO18" s="23">
        <v>1.09369039702401E-2</v>
      </c>
      <c r="AP18" s="23">
        <v>5.44382972446755E-3</v>
      </c>
      <c r="AQ18" s="23">
        <v>1.0737464354627999E-2</v>
      </c>
      <c r="AR18" s="23">
        <v>0</v>
      </c>
    </row>
    <row r="19" spans="2:44">
      <c r="B19" s="16"/>
    </row>
    <row r="20" spans="2:44">
      <c r="B20" t="s">
        <v>481</v>
      </c>
    </row>
    <row r="21" spans="2:44">
      <c r="B21" t="s">
        <v>482</v>
      </c>
    </row>
    <row r="23" spans="2:44">
      <c r="B23"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439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29.1">
      <c r="B9" s="15" t="s">
        <v>440</v>
      </c>
      <c r="C9" s="14">
        <v>0.20659572351452901</v>
      </c>
      <c r="D9" s="14">
        <v>0.23625684926861901</v>
      </c>
      <c r="E9" s="14">
        <v>0.17794374038365701</v>
      </c>
      <c r="F9" s="14"/>
      <c r="G9" s="14">
        <v>0.18115527966604</v>
      </c>
      <c r="H9" s="14">
        <v>0.24798787858311999</v>
      </c>
      <c r="I9" s="14">
        <v>0.23806336350096699</v>
      </c>
      <c r="J9" s="14">
        <v>0.17777611050794401</v>
      </c>
      <c r="K9" s="14">
        <v>0.21518802733386</v>
      </c>
      <c r="L9" s="14">
        <v>0.18194584566834601</v>
      </c>
      <c r="M9" s="14"/>
      <c r="N9" s="14">
        <v>0.25502949975698203</v>
      </c>
      <c r="O9" s="14">
        <v>0.19202126586489299</v>
      </c>
      <c r="P9" s="14">
        <v>0.196125787006633</v>
      </c>
      <c r="Q9" s="14">
        <v>0.17936318264008599</v>
      </c>
      <c r="R9" s="14"/>
      <c r="S9" s="14">
        <v>0.28303565073516301</v>
      </c>
      <c r="T9" s="14">
        <v>0.170411432783005</v>
      </c>
      <c r="U9" s="14">
        <v>0.167758896760379</v>
      </c>
      <c r="V9" s="14">
        <v>0.19217373394391701</v>
      </c>
      <c r="W9" s="14">
        <v>0.18465065691743399</v>
      </c>
      <c r="X9" s="14">
        <v>0.207486656495566</v>
      </c>
      <c r="Y9" s="14">
        <v>0.19284614038348699</v>
      </c>
      <c r="Z9" s="14">
        <v>0.20665663875076701</v>
      </c>
      <c r="AA9" s="14">
        <v>0.187972730564548</v>
      </c>
      <c r="AB9" s="14">
        <v>0.24529700626043799</v>
      </c>
      <c r="AC9" s="14">
        <v>0.20890066097757401</v>
      </c>
      <c r="AD9" s="14">
        <v>0.18709071630256799</v>
      </c>
      <c r="AE9" s="14"/>
      <c r="AF9" s="14">
        <v>0.19931762175530901</v>
      </c>
      <c r="AG9" s="14">
        <v>0.23080530138883401</v>
      </c>
      <c r="AH9" s="14">
        <v>0.17827060237877199</v>
      </c>
      <c r="AI9" s="14"/>
      <c r="AJ9" s="14">
        <v>0.220075766104741</v>
      </c>
      <c r="AK9" s="14">
        <v>0.23541800081480899</v>
      </c>
      <c r="AL9" s="14">
        <v>0.23505462324368401</v>
      </c>
      <c r="AM9" s="14"/>
      <c r="AN9" s="14">
        <v>0.17832484480996</v>
      </c>
      <c r="AO9" s="14">
        <v>0.16857301357735099</v>
      </c>
      <c r="AP9" s="14">
        <v>0.209746352249539</v>
      </c>
      <c r="AQ9" s="14">
        <v>0.32750838141021699</v>
      </c>
      <c r="AR9" s="14">
        <v>0.32220888975895201</v>
      </c>
    </row>
    <row r="10" spans="2:44" ht="29.1">
      <c r="B10" s="15" t="s">
        <v>441</v>
      </c>
      <c r="C10" s="14">
        <v>0.47512112351284003</v>
      </c>
      <c r="D10" s="14">
        <v>0.48386946076933801</v>
      </c>
      <c r="E10" s="14">
        <v>0.46675428876112701</v>
      </c>
      <c r="F10" s="14"/>
      <c r="G10" s="14">
        <v>0.45185082397764398</v>
      </c>
      <c r="H10" s="14">
        <v>0.45257576649969</v>
      </c>
      <c r="I10" s="14">
        <v>0.482181804600053</v>
      </c>
      <c r="J10" s="14">
        <v>0.49228132984350298</v>
      </c>
      <c r="K10" s="14">
        <v>0.45194919997022398</v>
      </c>
      <c r="L10" s="14">
        <v>0.50496779907132405</v>
      </c>
      <c r="M10" s="14"/>
      <c r="N10" s="14">
        <v>0.51141042630542799</v>
      </c>
      <c r="O10" s="14">
        <v>0.50983466115283205</v>
      </c>
      <c r="P10" s="14">
        <v>0.475399159456246</v>
      </c>
      <c r="Q10" s="14">
        <v>0.39791499478874298</v>
      </c>
      <c r="R10" s="14"/>
      <c r="S10" s="14">
        <v>0.44175197870599198</v>
      </c>
      <c r="T10" s="14">
        <v>0.49972295693546398</v>
      </c>
      <c r="U10" s="14">
        <v>0.53591011035394298</v>
      </c>
      <c r="V10" s="14">
        <v>0.48406759590443099</v>
      </c>
      <c r="W10" s="14">
        <v>0.48209852684252502</v>
      </c>
      <c r="X10" s="14">
        <v>0.45766629623570498</v>
      </c>
      <c r="Y10" s="14">
        <v>0.47602225229370798</v>
      </c>
      <c r="Z10" s="14">
        <v>0.519622412864992</v>
      </c>
      <c r="AA10" s="14">
        <v>0.46557023637872003</v>
      </c>
      <c r="AB10" s="14">
        <v>0.44357800383059398</v>
      </c>
      <c r="AC10" s="14">
        <v>0.46744761022068398</v>
      </c>
      <c r="AD10" s="14">
        <v>0.45208317049125801</v>
      </c>
      <c r="AE10" s="14"/>
      <c r="AF10" s="14">
        <v>0.45415170672621002</v>
      </c>
      <c r="AG10" s="14">
        <v>0.50548939272861104</v>
      </c>
      <c r="AH10" s="14">
        <v>0.44037165668491801</v>
      </c>
      <c r="AI10" s="14"/>
      <c r="AJ10" s="14">
        <v>0.50357705922168094</v>
      </c>
      <c r="AK10" s="14">
        <v>0.48500592153681099</v>
      </c>
      <c r="AL10" s="14">
        <v>0.51762111220450102</v>
      </c>
      <c r="AM10" s="14"/>
      <c r="AN10" s="14">
        <v>0.4106657033244</v>
      </c>
      <c r="AO10" s="14">
        <v>0.49298036312891502</v>
      </c>
      <c r="AP10" s="14">
        <v>0.542172285515647</v>
      </c>
      <c r="AQ10" s="14">
        <v>0.44853962997577701</v>
      </c>
      <c r="AR10" s="14">
        <v>0.41086356355986398</v>
      </c>
    </row>
    <row r="11" spans="2:44" ht="29.1">
      <c r="B11" s="15" t="s">
        <v>442</v>
      </c>
      <c r="C11" s="14">
        <v>0.204297729873339</v>
      </c>
      <c r="D11" s="14">
        <v>0.18448031640884699</v>
      </c>
      <c r="E11" s="14">
        <v>0.22397937045524699</v>
      </c>
      <c r="F11" s="14"/>
      <c r="G11" s="14">
        <v>0.21825599456192299</v>
      </c>
      <c r="H11" s="14">
        <v>0.19948211697931201</v>
      </c>
      <c r="I11" s="14">
        <v>0.17807413509205</v>
      </c>
      <c r="J11" s="14">
        <v>0.19851759826313201</v>
      </c>
      <c r="K11" s="14">
        <v>0.20720752243082499</v>
      </c>
      <c r="L11" s="14">
        <v>0.222921877301473</v>
      </c>
      <c r="M11" s="14"/>
      <c r="N11" s="14">
        <v>0.16871720967367199</v>
      </c>
      <c r="O11" s="14">
        <v>0.20798028534489299</v>
      </c>
      <c r="P11" s="14">
        <v>0.21094664361128401</v>
      </c>
      <c r="Q11" s="14">
        <v>0.23287388592135</v>
      </c>
      <c r="R11" s="14"/>
      <c r="S11" s="14">
        <v>0.18309443945217499</v>
      </c>
      <c r="T11" s="14">
        <v>0.218918609543579</v>
      </c>
      <c r="U11" s="14">
        <v>0.18925941815216099</v>
      </c>
      <c r="V11" s="14">
        <v>0.21245132963344099</v>
      </c>
      <c r="W11" s="14">
        <v>0.224254750822417</v>
      </c>
      <c r="X11" s="14">
        <v>0.20919825586417201</v>
      </c>
      <c r="Y11" s="14">
        <v>0.23512958209130599</v>
      </c>
      <c r="Z11" s="14">
        <v>0.18171565411440499</v>
      </c>
      <c r="AA11" s="14">
        <v>0.209977684585157</v>
      </c>
      <c r="AB11" s="14">
        <v>0.19368143881622901</v>
      </c>
      <c r="AC11" s="14">
        <v>0.16986457549084999</v>
      </c>
      <c r="AD11" s="14">
        <v>0.21055431781213599</v>
      </c>
      <c r="AE11" s="14"/>
      <c r="AF11" s="14">
        <v>0.224264212093013</v>
      </c>
      <c r="AG11" s="14">
        <v>0.18823511441152799</v>
      </c>
      <c r="AH11" s="14">
        <v>0.20650874550922599</v>
      </c>
      <c r="AI11" s="14"/>
      <c r="AJ11" s="14">
        <v>0.20342554331452201</v>
      </c>
      <c r="AK11" s="14">
        <v>0.19583031810756599</v>
      </c>
      <c r="AL11" s="14">
        <v>0.174632440020144</v>
      </c>
      <c r="AM11" s="14"/>
      <c r="AN11" s="14">
        <v>0.24830481802830401</v>
      </c>
      <c r="AO11" s="14">
        <v>0.21130828018056699</v>
      </c>
      <c r="AP11" s="14">
        <v>0.17432411981721699</v>
      </c>
      <c r="AQ11" s="14">
        <v>0.15407884496604099</v>
      </c>
      <c r="AR11" s="14">
        <v>0.15167673770963899</v>
      </c>
    </row>
    <row r="12" spans="2:44" ht="29.1">
      <c r="B12" s="15" t="s">
        <v>443</v>
      </c>
      <c r="C12" s="14">
        <v>6.36710654937791E-2</v>
      </c>
      <c r="D12" s="14">
        <v>6.1063543565091798E-2</v>
      </c>
      <c r="E12" s="14">
        <v>6.6094999521072104E-2</v>
      </c>
      <c r="F12" s="14"/>
      <c r="G12" s="14">
        <v>6.65514052898558E-2</v>
      </c>
      <c r="H12" s="14">
        <v>4.7051891862323197E-2</v>
      </c>
      <c r="I12" s="14">
        <v>4.4722967963413303E-2</v>
      </c>
      <c r="J12" s="14">
        <v>8.75257399382669E-2</v>
      </c>
      <c r="K12" s="14">
        <v>8.1352439334742496E-2</v>
      </c>
      <c r="L12" s="14">
        <v>5.9464280592489101E-2</v>
      </c>
      <c r="M12" s="14"/>
      <c r="N12" s="14">
        <v>3.8358385630655502E-2</v>
      </c>
      <c r="O12" s="14">
        <v>4.1550178615583702E-2</v>
      </c>
      <c r="P12" s="14">
        <v>7.6190014521948402E-2</v>
      </c>
      <c r="Q12" s="14">
        <v>0.104209996261176</v>
      </c>
      <c r="R12" s="14"/>
      <c r="S12" s="14">
        <v>5.6440051321205199E-2</v>
      </c>
      <c r="T12" s="14">
        <v>7.9652692217645496E-2</v>
      </c>
      <c r="U12" s="14">
        <v>5.8947689623336498E-2</v>
      </c>
      <c r="V12" s="14">
        <v>5.9255930809794598E-2</v>
      </c>
      <c r="W12" s="14">
        <v>5.7889615885745198E-2</v>
      </c>
      <c r="X12" s="14">
        <v>5.5299578207998197E-2</v>
      </c>
      <c r="Y12" s="14">
        <v>6.5129092020476897E-2</v>
      </c>
      <c r="Z12" s="14">
        <v>4.4164635579927301E-2</v>
      </c>
      <c r="AA12" s="14">
        <v>7.7351843400079404E-2</v>
      </c>
      <c r="AB12" s="14">
        <v>5.0341396051346701E-2</v>
      </c>
      <c r="AC12" s="14">
        <v>8.5643538971886396E-2</v>
      </c>
      <c r="AD12" s="14">
        <v>6.7869204353338597E-2</v>
      </c>
      <c r="AE12" s="14"/>
      <c r="AF12" s="14">
        <v>8.1247607679570705E-2</v>
      </c>
      <c r="AG12" s="14">
        <v>3.7945372213163901E-2</v>
      </c>
      <c r="AH12" s="14">
        <v>9.5698006358865703E-2</v>
      </c>
      <c r="AI12" s="14"/>
      <c r="AJ12" s="14">
        <v>5.0889184824237398E-2</v>
      </c>
      <c r="AK12" s="14">
        <v>5.0869074670421198E-2</v>
      </c>
      <c r="AL12" s="14">
        <v>4.2753161828149901E-2</v>
      </c>
      <c r="AM12" s="14"/>
      <c r="AN12" s="14">
        <v>9.6140794484946404E-2</v>
      </c>
      <c r="AO12" s="14">
        <v>6.5105446222307697E-2</v>
      </c>
      <c r="AP12" s="14">
        <v>4.1343829791350303E-2</v>
      </c>
      <c r="AQ12" s="14">
        <v>2.1512553805513399E-2</v>
      </c>
      <c r="AR12" s="14">
        <v>0.11525080897154499</v>
      </c>
    </row>
    <row r="13" spans="2:44">
      <c r="B13" s="15" t="s">
        <v>129</v>
      </c>
      <c r="C13" s="23">
        <v>5.0314357605514101E-2</v>
      </c>
      <c r="D13" s="23">
        <v>3.4329829988104001E-2</v>
      </c>
      <c r="E13" s="23">
        <v>6.5227600878896994E-2</v>
      </c>
      <c r="F13" s="23"/>
      <c r="G13" s="23">
        <v>8.2186496504537396E-2</v>
      </c>
      <c r="H13" s="23">
        <v>5.2902346075555197E-2</v>
      </c>
      <c r="I13" s="23">
        <v>5.6957728843516298E-2</v>
      </c>
      <c r="J13" s="23">
        <v>4.3899221447153899E-2</v>
      </c>
      <c r="K13" s="23">
        <v>4.43028109303477E-2</v>
      </c>
      <c r="L13" s="23">
        <v>3.0700197366367799E-2</v>
      </c>
      <c r="M13" s="23"/>
      <c r="N13" s="23">
        <v>2.6484478633263399E-2</v>
      </c>
      <c r="O13" s="23">
        <v>4.8613609021798301E-2</v>
      </c>
      <c r="P13" s="23">
        <v>4.1338395403888999E-2</v>
      </c>
      <c r="Q13" s="23">
        <v>8.5637940388644501E-2</v>
      </c>
      <c r="R13" s="23"/>
      <c r="S13" s="23">
        <v>3.5677879785464203E-2</v>
      </c>
      <c r="T13" s="23">
        <v>3.1294308520307297E-2</v>
      </c>
      <c r="U13" s="23">
        <v>4.8123885110179898E-2</v>
      </c>
      <c r="V13" s="23">
        <v>5.2051409708416298E-2</v>
      </c>
      <c r="W13" s="23">
        <v>5.1106449531878602E-2</v>
      </c>
      <c r="X13" s="23">
        <v>7.0349213196558694E-2</v>
      </c>
      <c r="Y13" s="23">
        <v>3.0872933211022999E-2</v>
      </c>
      <c r="Z13" s="23">
        <v>4.7840658689907903E-2</v>
      </c>
      <c r="AA13" s="23">
        <v>5.9127505071495397E-2</v>
      </c>
      <c r="AB13" s="23">
        <v>6.7102155041391803E-2</v>
      </c>
      <c r="AC13" s="23">
        <v>6.8143614339005107E-2</v>
      </c>
      <c r="AD13" s="23">
        <v>8.2402591040700093E-2</v>
      </c>
      <c r="AE13" s="23"/>
      <c r="AF13" s="23">
        <v>4.1018851745896999E-2</v>
      </c>
      <c r="AG13" s="23">
        <v>3.7524819257863697E-2</v>
      </c>
      <c r="AH13" s="23">
        <v>7.91509890682187E-2</v>
      </c>
      <c r="AI13" s="23"/>
      <c r="AJ13" s="23">
        <v>2.2032446534819099E-2</v>
      </c>
      <c r="AK13" s="23">
        <v>3.2876684870393497E-2</v>
      </c>
      <c r="AL13" s="23">
        <v>2.9938662703520601E-2</v>
      </c>
      <c r="AM13" s="23"/>
      <c r="AN13" s="23">
        <v>6.6563839352389298E-2</v>
      </c>
      <c r="AO13" s="23">
        <v>6.2032896890859897E-2</v>
      </c>
      <c r="AP13" s="23">
        <v>3.2413412626246703E-2</v>
      </c>
      <c r="AQ13" s="23">
        <v>4.8360589842451999E-2</v>
      </c>
      <c r="AR13" s="23">
        <v>0</v>
      </c>
    </row>
    <row r="14" spans="2:44">
      <c r="B14" s="16"/>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B2:AR29"/>
  <sheetViews>
    <sheetView showGridLines="0" topLeftCell="A6"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444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29.1">
      <c r="B9" s="15" t="s">
        <v>445</v>
      </c>
      <c r="C9" s="14">
        <v>0.43810493784100302</v>
      </c>
      <c r="D9" s="14">
        <v>0.44655442008980301</v>
      </c>
      <c r="E9" s="14">
        <v>0.430963045581644</v>
      </c>
      <c r="F9" s="14"/>
      <c r="G9" s="14">
        <v>0.28712892632325898</v>
      </c>
      <c r="H9" s="14">
        <v>0.38823326080648302</v>
      </c>
      <c r="I9" s="14">
        <v>0.43745290893018401</v>
      </c>
      <c r="J9" s="14">
        <v>0.450636407700791</v>
      </c>
      <c r="K9" s="14">
        <v>0.49315825476625302</v>
      </c>
      <c r="L9" s="14">
        <v>0.53328132973304798</v>
      </c>
      <c r="M9" s="14"/>
      <c r="N9" s="14">
        <v>0.48513414055762399</v>
      </c>
      <c r="O9" s="14">
        <v>0.44301026552141198</v>
      </c>
      <c r="P9" s="14">
        <v>0.43843307023183598</v>
      </c>
      <c r="Q9" s="14">
        <v>0.38233684415726998</v>
      </c>
      <c r="R9" s="14"/>
      <c r="S9" s="14">
        <v>0.44747020015412498</v>
      </c>
      <c r="T9" s="14">
        <v>0.43565985566365101</v>
      </c>
      <c r="U9" s="14">
        <v>0.46228470731749</v>
      </c>
      <c r="V9" s="14">
        <v>0.473693764306438</v>
      </c>
      <c r="W9" s="14">
        <v>0.45248546192435901</v>
      </c>
      <c r="X9" s="14">
        <v>0.44700797593344099</v>
      </c>
      <c r="Y9" s="14">
        <v>0.38534727426477</v>
      </c>
      <c r="Z9" s="14">
        <v>0.47320527985757499</v>
      </c>
      <c r="AA9" s="14">
        <v>0.39050324473355202</v>
      </c>
      <c r="AB9" s="14">
        <v>0.43527547392277499</v>
      </c>
      <c r="AC9" s="14">
        <v>0.43572534038272598</v>
      </c>
      <c r="AD9" s="14">
        <v>0.454419718986384</v>
      </c>
      <c r="AE9" s="14"/>
      <c r="AF9" s="14">
        <v>0.47236856625072499</v>
      </c>
      <c r="AG9" s="14">
        <v>0.45006809404676301</v>
      </c>
      <c r="AH9" s="14">
        <v>0.39561697100842802</v>
      </c>
      <c r="AI9" s="14"/>
      <c r="AJ9" s="14">
        <v>0.51520387428528103</v>
      </c>
      <c r="AK9" s="14">
        <v>0.43258954628568602</v>
      </c>
      <c r="AL9" s="14">
        <v>0.43311959001566702</v>
      </c>
      <c r="AM9" s="14"/>
      <c r="AN9" s="14">
        <v>0.41607833006345102</v>
      </c>
      <c r="AO9" s="14">
        <v>0.43156764496140798</v>
      </c>
      <c r="AP9" s="14">
        <v>0.44337330920610801</v>
      </c>
      <c r="AQ9" s="14">
        <v>0.475223234598186</v>
      </c>
      <c r="AR9" s="14">
        <v>0.32805081865770402</v>
      </c>
    </row>
    <row r="10" spans="2:44" ht="29.1">
      <c r="B10" s="15" t="s">
        <v>446</v>
      </c>
      <c r="C10" s="14">
        <v>0.39594570754898101</v>
      </c>
      <c r="D10" s="14">
        <v>0.394892656703412</v>
      </c>
      <c r="E10" s="14">
        <v>0.39532947196220197</v>
      </c>
      <c r="F10" s="14"/>
      <c r="G10" s="14">
        <v>0.37062883736115598</v>
      </c>
      <c r="H10" s="14">
        <v>0.37912083378714101</v>
      </c>
      <c r="I10" s="14">
        <v>0.42086444483443602</v>
      </c>
      <c r="J10" s="14">
        <v>0.40966798580531599</v>
      </c>
      <c r="K10" s="14">
        <v>0.39708605978241701</v>
      </c>
      <c r="L10" s="14">
        <v>0.39446396223295099</v>
      </c>
      <c r="M10" s="14"/>
      <c r="N10" s="14">
        <v>0.45558710707892702</v>
      </c>
      <c r="O10" s="14">
        <v>0.42250307747657001</v>
      </c>
      <c r="P10" s="14">
        <v>0.363494528133116</v>
      </c>
      <c r="Q10" s="14">
        <v>0.33312198700677997</v>
      </c>
      <c r="R10" s="14"/>
      <c r="S10" s="14">
        <v>0.40004651353217602</v>
      </c>
      <c r="T10" s="14">
        <v>0.40929282896542302</v>
      </c>
      <c r="U10" s="14">
        <v>0.45527006558087402</v>
      </c>
      <c r="V10" s="14">
        <v>0.37140295237885601</v>
      </c>
      <c r="W10" s="14">
        <v>0.41724972163111201</v>
      </c>
      <c r="X10" s="14">
        <v>0.37983873366557502</v>
      </c>
      <c r="Y10" s="14">
        <v>0.37245853668595202</v>
      </c>
      <c r="Z10" s="14">
        <v>0.389434601006937</v>
      </c>
      <c r="AA10" s="14">
        <v>0.33260940348674101</v>
      </c>
      <c r="AB10" s="14">
        <v>0.43618688396809302</v>
      </c>
      <c r="AC10" s="14">
        <v>0.405823475200696</v>
      </c>
      <c r="AD10" s="14">
        <v>0.39947008574107301</v>
      </c>
      <c r="AE10" s="14"/>
      <c r="AF10" s="14">
        <v>0.37636608825316498</v>
      </c>
      <c r="AG10" s="14">
        <v>0.41303352492105899</v>
      </c>
      <c r="AH10" s="14">
        <v>0.404367132169768</v>
      </c>
      <c r="AI10" s="14"/>
      <c r="AJ10" s="14">
        <v>0.36860969939833399</v>
      </c>
      <c r="AK10" s="14">
        <v>0.419916523532327</v>
      </c>
      <c r="AL10" s="14">
        <v>0.46081110178618401</v>
      </c>
      <c r="AM10" s="14"/>
      <c r="AN10" s="14">
        <v>0.35229531819032001</v>
      </c>
      <c r="AO10" s="14">
        <v>0.40600537232445499</v>
      </c>
      <c r="AP10" s="14">
        <v>0.41706679398456797</v>
      </c>
      <c r="AQ10" s="14">
        <v>0.45263087223899401</v>
      </c>
      <c r="AR10" s="14">
        <v>0.47813341151462602</v>
      </c>
    </row>
    <row r="11" spans="2:44" ht="29.1">
      <c r="B11" s="15" t="s">
        <v>447</v>
      </c>
      <c r="C11" s="14">
        <v>0.26003060865177502</v>
      </c>
      <c r="D11" s="14">
        <v>0.28673149013743798</v>
      </c>
      <c r="E11" s="14">
        <v>0.232989256024137</v>
      </c>
      <c r="F11" s="14"/>
      <c r="G11" s="14">
        <v>0.188592749880542</v>
      </c>
      <c r="H11" s="14">
        <v>0.17503854841622701</v>
      </c>
      <c r="I11" s="14">
        <v>0.222994299688307</v>
      </c>
      <c r="J11" s="14">
        <v>0.24915510341661401</v>
      </c>
      <c r="K11" s="14">
        <v>0.30343510207451302</v>
      </c>
      <c r="L11" s="14">
        <v>0.386937608993698</v>
      </c>
      <c r="M11" s="14"/>
      <c r="N11" s="14">
        <v>0.314911467761474</v>
      </c>
      <c r="O11" s="14">
        <v>0.26538460451154</v>
      </c>
      <c r="P11" s="14">
        <v>0.24725114434887799</v>
      </c>
      <c r="Q11" s="14">
        <v>0.20248485406929201</v>
      </c>
      <c r="R11" s="14"/>
      <c r="S11" s="14">
        <v>0.30002131582200903</v>
      </c>
      <c r="T11" s="14">
        <v>0.25519145616634198</v>
      </c>
      <c r="U11" s="14">
        <v>0.250619959315867</v>
      </c>
      <c r="V11" s="14">
        <v>0.28332441680092901</v>
      </c>
      <c r="W11" s="14">
        <v>0.245240454415808</v>
      </c>
      <c r="X11" s="14">
        <v>0.237125897972154</v>
      </c>
      <c r="Y11" s="14">
        <v>0.22814841800143701</v>
      </c>
      <c r="Z11" s="14">
        <v>0.30090832720037902</v>
      </c>
      <c r="AA11" s="14">
        <v>0.23596323657832199</v>
      </c>
      <c r="AB11" s="14">
        <v>0.26725433548827898</v>
      </c>
      <c r="AC11" s="14">
        <v>0.22389649894501101</v>
      </c>
      <c r="AD11" s="14">
        <v>0.31063835146671798</v>
      </c>
      <c r="AE11" s="14"/>
      <c r="AF11" s="14">
        <v>0.27429348829714001</v>
      </c>
      <c r="AG11" s="14">
        <v>0.29127744927413102</v>
      </c>
      <c r="AH11" s="14">
        <v>0.16589274902387099</v>
      </c>
      <c r="AI11" s="14"/>
      <c r="AJ11" s="14">
        <v>0.31981521358095699</v>
      </c>
      <c r="AK11" s="14">
        <v>0.25655138673429301</v>
      </c>
      <c r="AL11" s="14">
        <v>0.31116820242335103</v>
      </c>
      <c r="AM11" s="14"/>
      <c r="AN11" s="14">
        <v>0.23279060527975101</v>
      </c>
      <c r="AO11" s="14">
        <v>0.25463204843362502</v>
      </c>
      <c r="AP11" s="14">
        <v>0.29025739961969099</v>
      </c>
      <c r="AQ11" s="14">
        <v>0.29542530576356302</v>
      </c>
      <c r="AR11" s="14">
        <v>0.29832656033872601</v>
      </c>
    </row>
    <row r="12" spans="2:44" ht="43.5">
      <c r="B12" s="15" t="s">
        <v>448</v>
      </c>
      <c r="C12" s="14">
        <v>0.24803604569132701</v>
      </c>
      <c r="D12" s="14">
        <v>0.25212080557612099</v>
      </c>
      <c r="E12" s="14">
        <v>0.244552965735159</v>
      </c>
      <c r="F12" s="14"/>
      <c r="G12" s="14">
        <v>0.25819727721365598</v>
      </c>
      <c r="H12" s="14">
        <v>0.23153721926425899</v>
      </c>
      <c r="I12" s="14">
        <v>0.226684333552749</v>
      </c>
      <c r="J12" s="14">
        <v>0.21983728491463</v>
      </c>
      <c r="K12" s="14">
        <v>0.26286367248697201</v>
      </c>
      <c r="L12" s="14">
        <v>0.28495883654750398</v>
      </c>
      <c r="M12" s="14"/>
      <c r="N12" s="14">
        <v>0.30042230851888202</v>
      </c>
      <c r="O12" s="14">
        <v>0.26811046864210403</v>
      </c>
      <c r="P12" s="14">
        <v>0.21965881788000499</v>
      </c>
      <c r="Q12" s="14">
        <v>0.19137195475241101</v>
      </c>
      <c r="R12" s="14"/>
      <c r="S12" s="14">
        <v>0.26644134171485301</v>
      </c>
      <c r="T12" s="14">
        <v>0.25719482812168998</v>
      </c>
      <c r="U12" s="14">
        <v>0.24949028634040701</v>
      </c>
      <c r="V12" s="14">
        <v>0.267736587219364</v>
      </c>
      <c r="W12" s="14">
        <v>0.26681522490626902</v>
      </c>
      <c r="X12" s="14">
        <v>0.22378834349904</v>
      </c>
      <c r="Y12" s="14">
        <v>0.19194556229208801</v>
      </c>
      <c r="Z12" s="14">
        <v>0.21824890173376199</v>
      </c>
      <c r="AA12" s="14">
        <v>0.25752402411724301</v>
      </c>
      <c r="AB12" s="14">
        <v>0.27054176271457703</v>
      </c>
      <c r="AC12" s="14">
        <v>0.22158411492452601</v>
      </c>
      <c r="AD12" s="14">
        <v>0.21923697876161799</v>
      </c>
      <c r="AE12" s="14"/>
      <c r="AF12" s="14">
        <v>0.21517179748801499</v>
      </c>
      <c r="AG12" s="14">
        <v>0.27921787229261402</v>
      </c>
      <c r="AH12" s="14">
        <v>0.24407205870045101</v>
      </c>
      <c r="AI12" s="14"/>
      <c r="AJ12" s="14">
        <v>0.246801623951383</v>
      </c>
      <c r="AK12" s="14">
        <v>0.25999696082339302</v>
      </c>
      <c r="AL12" s="14">
        <v>0.30609888977515798</v>
      </c>
      <c r="AM12" s="14"/>
      <c r="AN12" s="14">
        <v>0.16153060235299499</v>
      </c>
      <c r="AO12" s="14">
        <v>0.22258362947591101</v>
      </c>
      <c r="AP12" s="14">
        <v>0.31614319834273202</v>
      </c>
      <c r="AQ12" s="14">
        <v>0.31813359863002599</v>
      </c>
      <c r="AR12" s="14">
        <v>0.35967918122237902</v>
      </c>
    </row>
    <row r="13" spans="2:44">
      <c r="B13" s="15" t="s">
        <v>449</v>
      </c>
      <c r="C13" s="14">
        <v>0.23462609440450199</v>
      </c>
      <c r="D13" s="14">
        <v>0.22482102451508401</v>
      </c>
      <c r="E13" s="14">
        <v>0.244621380589647</v>
      </c>
      <c r="F13" s="14"/>
      <c r="G13" s="14">
        <v>0.201542497229039</v>
      </c>
      <c r="H13" s="14">
        <v>0.250626645039917</v>
      </c>
      <c r="I13" s="14">
        <v>0.26728190226026699</v>
      </c>
      <c r="J13" s="14">
        <v>0.23509363127799199</v>
      </c>
      <c r="K13" s="14">
        <v>0.25184604533308502</v>
      </c>
      <c r="L13" s="14">
        <v>0.20527076545053999</v>
      </c>
      <c r="M13" s="14"/>
      <c r="N13" s="14">
        <v>0.21017001940614799</v>
      </c>
      <c r="O13" s="14">
        <v>0.231430511349243</v>
      </c>
      <c r="P13" s="14">
        <v>0.27061374012824402</v>
      </c>
      <c r="Q13" s="14">
        <v>0.23021046480025201</v>
      </c>
      <c r="R13" s="14"/>
      <c r="S13" s="14">
        <v>0.24036901987793599</v>
      </c>
      <c r="T13" s="14">
        <v>0.20825732102023101</v>
      </c>
      <c r="U13" s="14">
        <v>0.22164506587386101</v>
      </c>
      <c r="V13" s="14">
        <v>0.21611395912231299</v>
      </c>
      <c r="W13" s="14">
        <v>0.23213882848607501</v>
      </c>
      <c r="X13" s="14">
        <v>0.25187780994823</v>
      </c>
      <c r="Y13" s="14">
        <v>0.24043115528696099</v>
      </c>
      <c r="Z13" s="14">
        <v>0.28103503458072598</v>
      </c>
      <c r="AA13" s="14">
        <v>0.196360938844684</v>
      </c>
      <c r="AB13" s="14">
        <v>0.27257805453301598</v>
      </c>
      <c r="AC13" s="14">
        <v>0.24727348720276901</v>
      </c>
      <c r="AD13" s="14">
        <v>0.29462686561074197</v>
      </c>
      <c r="AE13" s="14"/>
      <c r="AF13" s="14">
        <v>0.23992051459421401</v>
      </c>
      <c r="AG13" s="14">
        <v>0.23850703946235799</v>
      </c>
      <c r="AH13" s="14">
        <v>0.22449822683640799</v>
      </c>
      <c r="AI13" s="14"/>
      <c r="AJ13" s="14">
        <v>0.25840827332275601</v>
      </c>
      <c r="AK13" s="14">
        <v>0.25053391657760199</v>
      </c>
      <c r="AL13" s="14">
        <v>0.19927496908181</v>
      </c>
      <c r="AM13" s="14"/>
      <c r="AN13" s="14">
        <v>0.23590904917203701</v>
      </c>
      <c r="AO13" s="14">
        <v>0.23252983028976601</v>
      </c>
      <c r="AP13" s="14">
        <v>0.23916813630101599</v>
      </c>
      <c r="AQ13" s="14">
        <v>0.20856260995006701</v>
      </c>
      <c r="AR13" s="14">
        <v>0.131452796841941</v>
      </c>
    </row>
    <row r="14" spans="2:44">
      <c r="B14" s="15" t="s">
        <v>450</v>
      </c>
      <c r="C14" s="14">
        <v>0.18805967101985599</v>
      </c>
      <c r="D14" s="14">
        <v>0.24000840323835801</v>
      </c>
      <c r="E14" s="14">
        <v>0.137066021487843</v>
      </c>
      <c r="F14" s="14"/>
      <c r="G14" s="14">
        <v>0.33358008579154802</v>
      </c>
      <c r="H14" s="14">
        <v>0.29957869566558198</v>
      </c>
      <c r="I14" s="14">
        <v>0.241557587001869</v>
      </c>
      <c r="J14" s="14">
        <v>0.14657496531582001</v>
      </c>
      <c r="K14" s="14">
        <v>9.4198457689933596E-2</v>
      </c>
      <c r="L14" s="14">
        <v>5.2883989647422497E-2</v>
      </c>
      <c r="M14" s="14"/>
      <c r="N14" s="14">
        <v>0.19586635632681701</v>
      </c>
      <c r="O14" s="14">
        <v>0.18916253873553901</v>
      </c>
      <c r="P14" s="14">
        <v>0.194229342458617</v>
      </c>
      <c r="Q14" s="14">
        <v>0.16901634724348699</v>
      </c>
      <c r="R14" s="14"/>
      <c r="S14" s="14">
        <v>0.246009383947597</v>
      </c>
      <c r="T14" s="14">
        <v>0.17004348901192901</v>
      </c>
      <c r="U14" s="14">
        <v>0.13608128136592901</v>
      </c>
      <c r="V14" s="14">
        <v>0.15813607273911201</v>
      </c>
      <c r="W14" s="14">
        <v>0.18820974130819501</v>
      </c>
      <c r="X14" s="14">
        <v>0.242355230561169</v>
      </c>
      <c r="Y14" s="14">
        <v>0.16561690595238601</v>
      </c>
      <c r="Z14" s="14">
        <v>0.14547723118449801</v>
      </c>
      <c r="AA14" s="14">
        <v>0.19254203280989801</v>
      </c>
      <c r="AB14" s="14">
        <v>0.17872029207491499</v>
      </c>
      <c r="AC14" s="14">
        <v>0.22021421714651701</v>
      </c>
      <c r="AD14" s="14">
        <v>0.13510372014476901</v>
      </c>
      <c r="AE14" s="14"/>
      <c r="AF14" s="14">
        <v>0.139682238313068</v>
      </c>
      <c r="AG14" s="14">
        <v>0.17746622415612001</v>
      </c>
      <c r="AH14" s="14">
        <v>0.244554746564245</v>
      </c>
      <c r="AI14" s="14"/>
      <c r="AJ14" s="14">
        <v>0.14271226273733101</v>
      </c>
      <c r="AK14" s="14">
        <v>0.22008021918603901</v>
      </c>
      <c r="AL14" s="14">
        <v>0.19114926966968501</v>
      </c>
      <c r="AM14" s="14"/>
      <c r="AN14" s="14">
        <v>0.13898659460920601</v>
      </c>
      <c r="AO14" s="14">
        <v>0.207834779643256</v>
      </c>
      <c r="AP14" s="14">
        <v>0.20933793098187201</v>
      </c>
      <c r="AQ14" s="14">
        <v>0.243386761196386</v>
      </c>
      <c r="AR14" s="14">
        <v>0.21755458863042301</v>
      </c>
    </row>
    <row r="15" spans="2:44" ht="29.1">
      <c r="B15" s="15" t="s">
        <v>451</v>
      </c>
      <c r="C15" s="14">
        <v>0.13693959086226401</v>
      </c>
      <c r="D15" s="14">
        <v>0.12596381620936201</v>
      </c>
      <c r="E15" s="14">
        <v>0.14787842420266201</v>
      </c>
      <c r="F15" s="14"/>
      <c r="G15" s="14">
        <v>0.177240830167505</v>
      </c>
      <c r="H15" s="14">
        <v>0.162571713914197</v>
      </c>
      <c r="I15" s="14">
        <v>0.146414599962506</v>
      </c>
      <c r="J15" s="14">
        <v>0.123395635505614</v>
      </c>
      <c r="K15" s="14">
        <v>0.13103590578676699</v>
      </c>
      <c r="L15" s="14">
        <v>9.6310219685404999E-2</v>
      </c>
      <c r="M15" s="14"/>
      <c r="N15" s="14">
        <v>0.12021273433553301</v>
      </c>
      <c r="O15" s="14">
        <v>0.143432705622974</v>
      </c>
      <c r="P15" s="14">
        <v>0.143841806882227</v>
      </c>
      <c r="Q15" s="14">
        <v>0.141817759967278</v>
      </c>
      <c r="R15" s="14"/>
      <c r="S15" s="14">
        <v>0.15862298681822801</v>
      </c>
      <c r="T15" s="14">
        <v>0.123909630420821</v>
      </c>
      <c r="U15" s="14">
        <v>0.137603210941322</v>
      </c>
      <c r="V15" s="14">
        <v>0.118011242850173</v>
      </c>
      <c r="W15" s="14">
        <v>0.122221115958546</v>
      </c>
      <c r="X15" s="14">
        <v>0.13957819610105399</v>
      </c>
      <c r="Y15" s="14">
        <v>0.14635770941993301</v>
      </c>
      <c r="Z15" s="14">
        <v>0.14318966483845799</v>
      </c>
      <c r="AA15" s="14">
        <v>0.156136634449553</v>
      </c>
      <c r="AB15" s="14">
        <v>0.14539424488882999</v>
      </c>
      <c r="AC15" s="14">
        <v>9.3442664497949302E-2</v>
      </c>
      <c r="AD15" s="14">
        <v>0.11711433414630699</v>
      </c>
      <c r="AE15" s="14"/>
      <c r="AF15" s="14">
        <v>0.11813682426896201</v>
      </c>
      <c r="AG15" s="14">
        <v>0.14005150450196199</v>
      </c>
      <c r="AH15" s="14">
        <v>0.15630014592417699</v>
      </c>
      <c r="AI15" s="14"/>
      <c r="AJ15" s="14">
        <v>0.122745144516459</v>
      </c>
      <c r="AK15" s="14">
        <v>0.141699273112011</v>
      </c>
      <c r="AL15" s="14">
        <v>0.154635324876467</v>
      </c>
      <c r="AM15" s="14"/>
      <c r="AN15" s="14">
        <v>0.129850772081015</v>
      </c>
      <c r="AO15" s="14">
        <v>0.12936611717966701</v>
      </c>
      <c r="AP15" s="14">
        <v>0.13920258858529599</v>
      </c>
      <c r="AQ15" s="14">
        <v>0.15055128280122099</v>
      </c>
      <c r="AR15" s="14">
        <v>0.23692295485063999</v>
      </c>
    </row>
    <row r="16" spans="2:44">
      <c r="B16" s="15" t="s">
        <v>129</v>
      </c>
      <c r="C16" s="14">
        <v>0.124321550546618</v>
      </c>
      <c r="D16" s="14">
        <v>0.11181347893733</v>
      </c>
      <c r="E16" s="14">
        <v>0.13587300960196499</v>
      </c>
      <c r="F16" s="14"/>
      <c r="G16" s="14">
        <v>9.1500816520090802E-2</v>
      </c>
      <c r="H16" s="14">
        <v>0.104374511938777</v>
      </c>
      <c r="I16" s="14">
        <v>0.109370602871091</v>
      </c>
      <c r="J16" s="14">
        <v>0.14467913816448599</v>
      </c>
      <c r="K16" s="14">
        <v>0.14420955282056699</v>
      </c>
      <c r="L16" s="14">
        <v>0.14484527074732301</v>
      </c>
      <c r="M16" s="14"/>
      <c r="N16" s="14">
        <v>8.2287426243379494E-2</v>
      </c>
      <c r="O16" s="14">
        <v>0.109275974536792</v>
      </c>
      <c r="P16" s="14">
        <v>0.13407679864787</v>
      </c>
      <c r="Q16" s="14">
        <v>0.177287619749912</v>
      </c>
      <c r="R16" s="14"/>
      <c r="S16" s="14">
        <v>7.6169289185330405E-2</v>
      </c>
      <c r="T16" s="14">
        <v>0.116936715973847</v>
      </c>
      <c r="U16" s="14">
        <v>0.12342824097365999</v>
      </c>
      <c r="V16" s="14">
        <v>0.14801444181037601</v>
      </c>
      <c r="W16" s="14">
        <v>0.104795040070585</v>
      </c>
      <c r="X16" s="14">
        <v>0.13498051372261</v>
      </c>
      <c r="Y16" s="14">
        <v>0.11476214520049199</v>
      </c>
      <c r="Z16" s="14">
        <v>0.12144860196991</v>
      </c>
      <c r="AA16" s="14">
        <v>0.175151163145745</v>
      </c>
      <c r="AB16" s="14">
        <v>0.12794269696661401</v>
      </c>
      <c r="AC16" s="14">
        <v>0.12695177810074401</v>
      </c>
      <c r="AD16" s="14">
        <v>0.15347123617526101</v>
      </c>
      <c r="AE16" s="14"/>
      <c r="AF16" s="14">
        <v>0.13924148984613599</v>
      </c>
      <c r="AG16" s="14">
        <v>0.111346556997341</v>
      </c>
      <c r="AH16" s="14">
        <v>0.13635825813917599</v>
      </c>
      <c r="AI16" s="14"/>
      <c r="AJ16" s="14">
        <v>9.6684688389851101E-2</v>
      </c>
      <c r="AK16" s="14">
        <v>9.17870629561649E-2</v>
      </c>
      <c r="AL16" s="14">
        <v>7.9533526463448204E-2</v>
      </c>
      <c r="AM16" s="14"/>
      <c r="AN16" s="14">
        <v>0.17802731648856299</v>
      </c>
      <c r="AO16" s="14">
        <v>0.11778479816944901</v>
      </c>
      <c r="AP16" s="14">
        <v>0.102932002904755</v>
      </c>
      <c r="AQ16" s="14">
        <v>7.2413238531282703E-2</v>
      </c>
      <c r="AR16" s="14">
        <v>4.4410830425172798E-2</v>
      </c>
    </row>
    <row r="17" spans="2:44">
      <c r="B17" s="15" t="s">
        <v>452</v>
      </c>
      <c r="C17" s="14">
        <v>0.106876383287246</v>
      </c>
      <c r="D17" s="14">
        <v>0.115533106970356</v>
      </c>
      <c r="E17" s="14">
        <v>9.9054178453485006E-2</v>
      </c>
      <c r="F17" s="14"/>
      <c r="G17" s="14">
        <v>0.116250516515452</v>
      </c>
      <c r="H17" s="14">
        <v>0.195598657581637</v>
      </c>
      <c r="I17" s="14">
        <v>0.14793950509281401</v>
      </c>
      <c r="J17" s="14">
        <v>7.7040381503088298E-2</v>
      </c>
      <c r="K17" s="14">
        <v>7.2804115404110401E-2</v>
      </c>
      <c r="L17" s="14">
        <v>4.1992991737626897E-2</v>
      </c>
      <c r="M17" s="14"/>
      <c r="N17" s="14">
        <v>9.84800680073952E-2</v>
      </c>
      <c r="O17" s="14">
        <v>9.8167139124223798E-2</v>
      </c>
      <c r="P17" s="14">
        <v>0.10391469248704099</v>
      </c>
      <c r="Q17" s="14">
        <v>0.12628286728270299</v>
      </c>
      <c r="R17" s="14"/>
      <c r="S17" s="14">
        <v>0.12143528392908599</v>
      </c>
      <c r="T17" s="14">
        <v>6.2294513858523901E-2</v>
      </c>
      <c r="U17" s="14">
        <v>0.13086070957846299</v>
      </c>
      <c r="V17" s="14">
        <v>6.7945292862516105E-2</v>
      </c>
      <c r="W17" s="14">
        <v>0.102341934249974</v>
      </c>
      <c r="X17" s="14">
        <v>0.12473643180451199</v>
      </c>
      <c r="Y17" s="14">
        <v>0.11689913617226499</v>
      </c>
      <c r="Z17" s="14">
        <v>0.10375696091335899</v>
      </c>
      <c r="AA17" s="14">
        <v>9.64145520086305E-2</v>
      </c>
      <c r="AB17" s="14">
        <v>0.11162699604385901</v>
      </c>
      <c r="AC17" s="14">
        <v>0.177646189163398</v>
      </c>
      <c r="AD17" s="14">
        <v>0.125650607425178</v>
      </c>
      <c r="AE17" s="14"/>
      <c r="AF17" s="14">
        <v>9.59916210706728E-2</v>
      </c>
      <c r="AG17" s="14">
        <v>0.103895911496801</v>
      </c>
      <c r="AH17" s="14">
        <v>0.11415987112364601</v>
      </c>
      <c r="AI17" s="14"/>
      <c r="AJ17" s="14">
        <v>0.11612630830733101</v>
      </c>
      <c r="AK17" s="14">
        <v>0.11257620836937</v>
      </c>
      <c r="AL17" s="14">
        <v>0.13744088392741199</v>
      </c>
      <c r="AM17" s="14"/>
      <c r="AN17" s="14">
        <v>8.9480423081929994E-2</v>
      </c>
      <c r="AO17" s="14">
        <v>0.112288186207765</v>
      </c>
      <c r="AP17" s="14">
        <v>0.109569933645494</v>
      </c>
      <c r="AQ17" s="14">
        <v>0.12484988525344901</v>
      </c>
      <c r="AR17" s="14">
        <v>0.19004504936028599</v>
      </c>
    </row>
    <row r="18" spans="2:44">
      <c r="B18" s="15" t="s">
        <v>453</v>
      </c>
      <c r="C18" s="14">
        <v>0.10627846516133201</v>
      </c>
      <c r="D18" s="14">
        <v>0.11151208891158899</v>
      </c>
      <c r="E18" s="14">
        <v>0.10127382576650901</v>
      </c>
      <c r="F18" s="14"/>
      <c r="G18" s="14">
        <v>0.135877929115888</v>
      </c>
      <c r="H18" s="14">
        <v>0.115197682360165</v>
      </c>
      <c r="I18" s="14">
        <v>0.14202118477346501</v>
      </c>
      <c r="J18" s="14">
        <v>9.1593502820903797E-2</v>
      </c>
      <c r="K18" s="14">
        <v>8.9221335983933905E-2</v>
      </c>
      <c r="L18" s="14">
        <v>7.3501275280944106E-2</v>
      </c>
      <c r="M18" s="14"/>
      <c r="N18" s="14">
        <v>0.106352105461385</v>
      </c>
      <c r="O18" s="14">
        <v>0.110365120982445</v>
      </c>
      <c r="P18" s="14">
        <v>0.117483103817919</v>
      </c>
      <c r="Q18" s="14">
        <v>9.1010130315092405E-2</v>
      </c>
      <c r="R18" s="14"/>
      <c r="S18" s="14">
        <v>0.142322328141301</v>
      </c>
      <c r="T18" s="14">
        <v>8.4971035226327499E-2</v>
      </c>
      <c r="U18" s="14">
        <v>8.3162110688563107E-2</v>
      </c>
      <c r="V18" s="14">
        <v>0.102218245863298</v>
      </c>
      <c r="W18" s="14">
        <v>0.105799668786018</v>
      </c>
      <c r="X18" s="14">
        <v>0.110302832650471</v>
      </c>
      <c r="Y18" s="14">
        <v>0.11096702870323</v>
      </c>
      <c r="Z18" s="14">
        <v>0.11778414907271301</v>
      </c>
      <c r="AA18" s="14">
        <v>8.8018665707275401E-2</v>
      </c>
      <c r="AB18" s="14">
        <v>0.120144092002767</v>
      </c>
      <c r="AC18" s="14">
        <v>8.66137596830336E-2</v>
      </c>
      <c r="AD18" s="14">
        <v>0.12382519587865801</v>
      </c>
      <c r="AE18" s="14"/>
      <c r="AF18" s="14">
        <v>9.0457912447705596E-2</v>
      </c>
      <c r="AG18" s="14">
        <v>0.11795533599927099</v>
      </c>
      <c r="AH18" s="14">
        <v>9.0966265451974407E-2</v>
      </c>
      <c r="AI18" s="14"/>
      <c r="AJ18" s="14">
        <v>0.10291547048282999</v>
      </c>
      <c r="AK18" s="14">
        <v>0.119926884045798</v>
      </c>
      <c r="AL18" s="14">
        <v>0.12168717589514901</v>
      </c>
      <c r="AM18" s="14"/>
      <c r="AN18" s="14">
        <v>7.4609371987481396E-2</v>
      </c>
      <c r="AO18" s="14">
        <v>9.7924232898412497E-2</v>
      </c>
      <c r="AP18" s="14">
        <v>0.12134954734833001</v>
      </c>
      <c r="AQ18" s="14">
        <v>0.12173822364163001</v>
      </c>
      <c r="AR18" s="14">
        <v>0.23042355902232201</v>
      </c>
    </row>
    <row r="19" spans="2:44">
      <c r="B19" s="15" t="s">
        <v>454</v>
      </c>
      <c r="C19" s="14">
        <v>9.5048886716633404E-2</v>
      </c>
      <c r="D19" s="14">
        <v>0.106813151997789</v>
      </c>
      <c r="E19" s="14">
        <v>8.4124191939928303E-2</v>
      </c>
      <c r="F19" s="14"/>
      <c r="G19" s="14">
        <v>0.124581445303277</v>
      </c>
      <c r="H19" s="14">
        <v>0.139651039178322</v>
      </c>
      <c r="I19" s="14">
        <v>0.13875164923004099</v>
      </c>
      <c r="J19" s="14">
        <v>8.6827065044923907E-2</v>
      </c>
      <c r="K19" s="14">
        <v>6.0021784565234701E-2</v>
      </c>
      <c r="L19" s="14">
        <v>3.3580784357285703E-2</v>
      </c>
      <c r="M19" s="14"/>
      <c r="N19" s="14">
        <v>0.103831624903109</v>
      </c>
      <c r="O19" s="14">
        <v>0.10255415826154</v>
      </c>
      <c r="P19" s="14">
        <v>8.5581362947319203E-2</v>
      </c>
      <c r="Q19" s="14">
        <v>8.5494036916855906E-2</v>
      </c>
      <c r="R19" s="14"/>
      <c r="S19" s="14">
        <v>0.137594159312908</v>
      </c>
      <c r="T19" s="14">
        <v>0.104231699582603</v>
      </c>
      <c r="U19" s="14">
        <v>9.1508082336876406E-2</v>
      </c>
      <c r="V19" s="14">
        <v>7.2001355565163294E-2</v>
      </c>
      <c r="W19" s="14">
        <v>0.118521140335552</v>
      </c>
      <c r="X19" s="14">
        <v>9.3654708268345696E-2</v>
      </c>
      <c r="Y19" s="14">
        <v>8.5682475830472005E-2</v>
      </c>
      <c r="Z19" s="14">
        <v>6.8479924062274905E-2</v>
      </c>
      <c r="AA19" s="14">
        <v>9.4131930098686895E-2</v>
      </c>
      <c r="AB19" s="14">
        <v>7.9989509420518898E-2</v>
      </c>
      <c r="AC19" s="14">
        <v>3.7754041493366003E-2</v>
      </c>
      <c r="AD19" s="14">
        <v>8.9391283802427293E-2</v>
      </c>
      <c r="AE19" s="14"/>
      <c r="AF19" s="14">
        <v>6.5776654800132797E-2</v>
      </c>
      <c r="AG19" s="14">
        <v>0.113376583911238</v>
      </c>
      <c r="AH19" s="14">
        <v>0.104069377216575</v>
      </c>
      <c r="AI19" s="14"/>
      <c r="AJ19" s="14">
        <v>7.0265553372097098E-2</v>
      </c>
      <c r="AK19" s="14">
        <v>0.12738338734222701</v>
      </c>
      <c r="AL19" s="14">
        <v>0.107152772778365</v>
      </c>
      <c r="AM19" s="14"/>
      <c r="AN19" s="14">
        <v>5.6062288392056202E-2</v>
      </c>
      <c r="AO19" s="14">
        <v>8.6963974353141696E-2</v>
      </c>
      <c r="AP19" s="14">
        <v>0.140308334527461</v>
      </c>
      <c r="AQ19" s="14">
        <v>0.119849720797437</v>
      </c>
      <c r="AR19" s="14">
        <v>0.14120542598160399</v>
      </c>
    </row>
    <row r="20" spans="2:44">
      <c r="B20" s="15" t="s">
        <v>455</v>
      </c>
      <c r="C20" s="14">
        <v>7.7995616000343507E-2</v>
      </c>
      <c r="D20" s="14">
        <v>0.100523050732752</v>
      </c>
      <c r="E20" s="14">
        <v>5.6008691616249197E-2</v>
      </c>
      <c r="F20" s="14"/>
      <c r="G20" s="14">
        <v>0.13899714922933901</v>
      </c>
      <c r="H20" s="14">
        <v>0.134133092297398</v>
      </c>
      <c r="I20" s="14">
        <v>0.123685091258066</v>
      </c>
      <c r="J20" s="14">
        <v>4.7058133236679997E-2</v>
      </c>
      <c r="K20" s="14">
        <v>2.7414555769391401E-2</v>
      </c>
      <c r="L20" s="14">
        <v>1.3304826616455699E-2</v>
      </c>
      <c r="M20" s="14"/>
      <c r="N20" s="14">
        <v>9.3359220506189403E-2</v>
      </c>
      <c r="O20" s="14">
        <v>8.9132824890656895E-2</v>
      </c>
      <c r="P20" s="14">
        <v>6.8563177681079293E-2</v>
      </c>
      <c r="Q20" s="14">
        <v>5.82415999653179E-2</v>
      </c>
      <c r="R20" s="14"/>
      <c r="S20" s="14">
        <v>0.131473049573154</v>
      </c>
      <c r="T20" s="14">
        <v>6.1237711163669502E-2</v>
      </c>
      <c r="U20" s="14">
        <v>6.0840404468043098E-2</v>
      </c>
      <c r="V20" s="14">
        <v>6.0328060307002003E-2</v>
      </c>
      <c r="W20" s="14">
        <v>5.5379393374189602E-2</v>
      </c>
      <c r="X20" s="14">
        <v>5.3936105588054402E-2</v>
      </c>
      <c r="Y20" s="14">
        <v>7.2703556205354805E-2</v>
      </c>
      <c r="Z20" s="14">
        <v>7.3170374028036597E-2</v>
      </c>
      <c r="AA20" s="14">
        <v>8.6367362305977705E-2</v>
      </c>
      <c r="AB20" s="14">
        <v>7.8485566101816603E-2</v>
      </c>
      <c r="AC20" s="14">
        <v>8.3271037985989699E-2</v>
      </c>
      <c r="AD20" s="14">
        <v>0.104728925669657</v>
      </c>
      <c r="AE20" s="14"/>
      <c r="AF20" s="14">
        <v>5.0776806348016297E-2</v>
      </c>
      <c r="AG20" s="14">
        <v>9.5614737180777801E-2</v>
      </c>
      <c r="AH20" s="14">
        <v>6.9382102344236099E-2</v>
      </c>
      <c r="AI20" s="14"/>
      <c r="AJ20" s="14">
        <v>7.26057739914589E-2</v>
      </c>
      <c r="AK20" s="14">
        <v>9.1342886268891907E-2</v>
      </c>
      <c r="AL20" s="14">
        <v>0.10748542018450501</v>
      </c>
      <c r="AM20" s="14"/>
      <c r="AN20" s="14">
        <v>3.0827296244448601E-2</v>
      </c>
      <c r="AO20" s="14">
        <v>7.5570408651279994E-2</v>
      </c>
      <c r="AP20" s="14">
        <v>0.11564499700367099</v>
      </c>
      <c r="AQ20" s="14">
        <v>0.124072395089334</v>
      </c>
      <c r="AR20" s="14">
        <v>0.19586895897940401</v>
      </c>
    </row>
    <row r="21" spans="2:44">
      <c r="B21" s="15" t="s">
        <v>456</v>
      </c>
      <c r="C21" s="14">
        <v>7.7492862036330906E-2</v>
      </c>
      <c r="D21" s="14">
        <v>8.5564348148108899E-2</v>
      </c>
      <c r="E21" s="14">
        <v>6.9574742064152706E-2</v>
      </c>
      <c r="F21" s="14"/>
      <c r="G21" s="14">
        <v>0.18721554735950999</v>
      </c>
      <c r="H21" s="14">
        <v>0.15676868314779999</v>
      </c>
      <c r="I21" s="14">
        <v>7.7983845273943003E-2</v>
      </c>
      <c r="J21" s="14">
        <v>3.9930339586015502E-2</v>
      </c>
      <c r="K21" s="14">
        <v>1.9925917417315801E-2</v>
      </c>
      <c r="L21" s="14">
        <v>8.1079889533067703E-3</v>
      </c>
      <c r="M21" s="14"/>
      <c r="N21" s="14">
        <v>0.100023974297745</v>
      </c>
      <c r="O21" s="14">
        <v>8.4818899927181807E-2</v>
      </c>
      <c r="P21" s="14">
        <v>5.7155584676550103E-2</v>
      </c>
      <c r="Q21" s="14">
        <v>6.2348861761512997E-2</v>
      </c>
      <c r="R21" s="14"/>
      <c r="S21" s="14">
        <v>0.14703963277256299</v>
      </c>
      <c r="T21" s="14">
        <v>6.7094358151217795E-2</v>
      </c>
      <c r="U21" s="14">
        <v>3.2299054138590501E-2</v>
      </c>
      <c r="V21" s="14">
        <v>4.3600869061999399E-2</v>
      </c>
      <c r="W21" s="14">
        <v>8.2839621180214901E-2</v>
      </c>
      <c r="X21" s="14">
        <v>8.1088215008502398E-2</v>
      </c>
      <c r="Y21" s="14">
        <v>8.4784536597904803E-2</v>
      </c>
      <c r="Z21" s="14">
        <v>4.2078744068191502E-2</v>
      </c>
      <c r="AA21" s="14">
        <v>9.8424852016661596E-2</v>
      </c>
      <c r="AB21" s="14">
        <v>4.3922791387272002E-2</v>
      </c>
      <c r="AC21" s="14">
        <v>6.9942775017043005E-2</v>
      </c>
      <c r="AD21" s="14">
        <v>6.1416673795560997E-2</v>
      </c>
      <c r="AE21" s="14"/>
      <c r="AF21" s="14">
        <v>4.0417635245267397E-2</v>
      </c>
      <c r="AG21" s="14">
        <v>8.7155143700563806E-2</v>
      </c>
      <c r="AH21" s="14">
        <v>9.69424600088135E-2</v>
      </c>
      <c r="AI21" s="14"/>
      <c r="AJ21" s="14">
        <v>6.3607569668540698E-2</v>
      </c>
      <c r="AK21" s="14">
        <v>9.3454885194270407E-2</v>
      </c>
      <c r="AL21" s="14">
        <v>0.11582272811820001</v>
      </c>
      <c r="AM21" s="14"/>
      <c r="AN21" s="14">
        <v>3.8590522566560197E-2</v>
      </c>
      <c r="AO21" s="14">
        <v>7.9560295815792895E-2</v>
      </c>
      <c r="AP21" s="14">
        <v>0.108977710466706</v>
      </c>
      <c r="AQ21" s="14">
        <v>0.116271253446262</v>
      </c>
      <c r="AR21" s="14">
        <v>9.3624442466851907E-2</v>
      </c>
    </row>
    <row r="22" spans="2:44">
      <c r="B22" s="15" t="s">
        <v>457</v>
      </c>
      <c r="C22" s="14">
        <v>5.5223286302236101E-2</v>
      </c>
      <c r="D22" s="14">
        <v>5.0989794777947003E-2</v>
      </c>
      <c r="E22" s="14">
        <v>5.8743246387357999E-2</v>
      </c>
      <c r="F22" s="14"/>
      <c r="G22" s="14">
        <v>0.17914880814568501</v>
      </c>
      <c r="H22" s="14">
        <v>9.6962743240688196E-2</v>
      </c>
      <c r="I22" s="14">
        <v>4.5932012391765899E-2</v>
      </c>
      <c r="J22" s="14">
        <v>1.7502682256331999E-2</v>
      </c>
      <c r="K22" s="14">
        <v>1.49664494255719E-2</v>
      </c>
      <c r="L22" s="14">
        <v>3.3804593838862298E-3</v>
      </c>
      <c r="M22" s="14"/>
      <c r="N22" s="14">
        <v>5.2949155317746299E-2</v>
      </c>
      <c r="O22" s="14">
        <v>6.76383323514331E-2</v>
      </c>
      <c r="P22" s="14">
        <v>4.4729996700007102E-2</v>
      </c>
      <c r="Q22" s="14">
        <v>5.3883918774388903E-2</v>
      </c>
      <c r="R22" s="14"/>
      <c r="S22" s="14">
        <v>9.0860329804569095E-2</v>
      </c>
      <c r="T22" s="14">
        <v>6.8006608801630702E-2</v>
      </c>
      <c r="U22" s="14">
        <v>3.81774613331263E-2</v>
      </c>
      <c r="V22" s="14">
        <v>2.23056155983315E-2</v>
      </c>
      <c r="W22" s="14">
        <v>3.9912524022886101E-2</v>
      </c>
      <c r="X22" s="14">
        <v>8.6405561772239098E-2</v>
      </c>
      <c r="Y22" s="14">
        <v>5.8662478487178697E-2</v>
      </c>
      <c r="Z22" s="14">
        <v>1.7264915349024999E-2</v>
      </c>
      <c r="AA22" s="14">
        <v>5.2161735783729103E-2</v>
      </c>
      <c r="AB22" s="14">
        <v>3.3563585124008199E-2</v>
      </c>
      <c r="AC22" s="14">
        <v>4.4199565285962701E-2</v>
      </c>
      <c r="AD22" s="14">
        <v>5.6096587589531101E-2</v>
      </c>
      <c r="AE22" s="14"/>
      <c r="AF22" s="14">
        <v>2.7763276729979799E-2</v>
      </c>
      <c r="AG22" s="14">
        <v>6.2996753234499894E-2</v>
      </c>
      <c r="AH22" s="14">
        <v>4.4741641520746001E-2</v>
      </c>
      <c r="AI22" s="14"/>
      <c r="AJ22" s="14">
        <v>4.1905169855024398E-2</v>
      </c>
      <c r="AK22" s="14">
        <v>7.0650222196291704E-2</v>
      </c>
      <c r="AL22" s="14">
        <v>7.0882258412045193E-2</v>
      </c>
      <c r="AM22" s="14"/>
      <c r="AN22" s="14">
        <v>4.0462737801679499E-2</v>
      </c>
      <c r="AO22" s="14">
        <v>6.9373962405515299E-2</v>
      </c>
      <c r="AP22" s="14">
        <v>5.8177143991881897E-2</v>
      </c>
      <c r="AQ22" s="14">
        <v>6.4242390797264598E-2</v>
      </c>
      <c r="AR22" s="14">
        <v>5.4683591330421201E-2</v>
      </c>
    </row>
    <row r="23" spans="2:44">
      <c r="B23" s="15" t="s">
        <v>458</v>
      </c>
      <c r="C23" s="14">
        <v>4.2490451793126702E-2</v>
      </c>
      <c r="D23" s="14">
        <v>5.2125485268669301E-2</v>
      </c>
      <c r="E23" s="14">
        <v>3.33355791889842E-2</v>
      </c>
      <c r="F23" s="14"/>
      <c r="G23" s="14">
        <v>5.1554186159011799E-2</v>
      </c>
      <c r="H23" s="14">
        <v>7.2152090537545593E-2</v>
      </c>
      <c r="I23" s="14">
        <v>6.6365467901672595E-2</v>
      </c>
      <c r="J23" s="14">
        <v>4.2400868791339003E-2</v>
      </c>
      <c r="K23" s="14">
        <v>2.4398500765964799E-2</v>
      </c>
      <c r="L23" s="14">
        <v>5.0574794021398597E-3</v>
      </c>
      <c r="M23" s="14"/>
      <c r="N23" s="14">
        <v>5.2310811636051703E-2</v>
      </c>
      <c r="O23" s="14">
        <v>5.1518031848384598E-2</v>
      </c>
      <c r="P23" s="14">
        <v>3.4534546471321197E-2</v>
      </c>
      <c r="Q23" s="14">
        <v>2.89019067762675E-2</v>
      </c>
      <c r="R23" s="14"/>
      <c r="S23" s="14">
        <v>5.5353695602831203E-2</v>
      </c>
      <c r="T23" s="14">
        <v>2.9113534417141401E-2</v>
      </c>
      <c r="U23" s="14">
        <v>2.35211006675103E-2</v>
      </c>
      <c r="V23" s="14">
        <v>4.9398588220443899E-2</v>
      </c>
      <c r="W23" s="14">
        <v>4.5383456734129399E-2</v>
      </c>
      <c r="X23" s="14">
        <v>4.9203973273623997E-2</v>
      </c>
      <c r="Y23" s="14">
        <v>5.0803470721872301E-2</v>
      </c>
      <c r="Z23" s="14">
        <v>2.56272079131507E-2</v>
      </c>
      <c r="AA23" s="14">
        <v>4.9070994331110097E-2</v>
      </c>
      <c r="AB23" s="14">
        <v>4.4305509327367203E-2</v>
      </c>
      <c r="AC23" s="14">
        <v>3.1527923798927E-2</v>
      </c>
      <c r="AD23" s="14">
        <v>3.2368264228266497E-2</v>
      </c>
      <c r="AE23" s="14"/>
      <c r="AF23" s="14">
        <v>3.4203910453810799E-2</v>
      </c>
      <c r="AG23" s="14">
        <v>4.4593777549572902E-2</v>
      </c>
      <c r="AH23" s="14">
        <v>4.3676797928867701E-2</v>
      </c>
      <c r="AI23" s="14"/>
      <c r="AJ23" s="14">
        <v>4.4793538582910297E-2</v>
      </c>
      <c r="AK23" s="14">
        <v>4.7406071898244799E-2</v>
      </c>
      <c r="AL23" s="14">
        <v>4.9344018240058303E-2</v>
      </c>
      <c r="AM23" s="14"/>
      <c r="AN23" s="14">
        <v>1.8911916768019101E-2</v>
      </c>
      <c r="AO23" s="14">
        <v>4.3062170659746601E-2</v>
      </c>
      <c r="AP23" s="14">
        <v>4.4569939078447397E-2</v>
      </c>
      <c r="AQ23" s="14">
        <v>6.4708527885516204E-2</v>
      </c>
      <c r="AR23" s="14">
        <v>9.5137829905417096E-2</v>
      </c>
    </row>
    <row r="24" spans="2:44">
      <c r="B24" s="15" t="s">
        <v>130</v>
      </c>
      <c r="C24" s="23">
        <v>2.0712219564367199E-2</v>
      </c>
      <c r="D24" s="23">
        <v>2.39506249695778E-2</v>
      </c>
      <c r="E24" s="23">
        <v>1.76729340873642E-2</v>
      </c>
      <c r="F24" s="23"/>
      <c r="G24" s="23">
        <v>6.8951310280731901E-3</v>
      </c>
      <c r="H24" s="23">
        <v>9.5474792651101502E-3</v>
      </c>
      <c r="I24" s="23">
        <v>1.75849082860738E-2</v>
      </c>
      <c r="J24" s="23">
        <v>1.75734081467466E-2</v>
      </c>
      <c r="K24" s="23">
        <v>2.04444252783927E-2</v>
      </c>
      <c r="L24" s="23">
        <v>4.4332876657936997E-2</v>
      </c>
      <c r="M24" s="23"/>
      <c r="N24" s="23">
        <v>2.07423296372004E-2</v>
      </c>
      <c r="O24" s="23">
        <v>1.9040718257589399E-2</v>
      </c>
      <c r="P24" s="23">
        <v>1.7063624718785302E-2</v>
      </c>
      <c r="Q24" s="23">
        <v>2.40314467993974E-2</v>
      </c>
      <c r="R24" s="23"/>
      <c r="S24" s="23">
        <v>1.6414125962060599E-2</v>
      </c>
      <c r="T24" s="23">
        <v>3.2906591349912598E-2</v>
      </c>
      <c r="U24" s="23">
        <v>1.39031578050217E-2</v>
      </c>
      <c r="V24" s="23">
        <v>1.34581001260583E-2</v>
      </c>
      <c r="W24" s="23">
        <v>1.4290587606588301E-2</v>
      </c>
      <c r="X24" s="23">
        <v>1.3277837598054201E-2</v>
      </c>
      <c r="Y24" s="23">
        <v>3.19635264137886E-2</v>
      </c>
      <c r="Z24" s="23">
        <v>4.9145623047435602E-3</v>
      </c>
      <c r="AA24" s="23">
        <v>1.9995789880576001E-2</v>
      </c>
      <c r="AB24" s="23">
        <v>3.0537914600107699E-2</v>
      </c>
      <c r="AC24" s="23">
        <v>2.3297882450022799E-2</v>
      </c>
      <c r="AD24" s="23">
        <v>2.50416732965551E-2</v>
      </c>
      <c r="AE24" s="23"/>
      <c r="AF24" s="23">
        <v>2.7451215135533402E-2</v>
      </c>
      <c r="AG24" s="23">
        <v>2.01085429597418E-2</v>
      </c>
      <c r="AH24" s="23">
        <v>1.37905819368799E-2</v>
      </c>
      <c r="AI24" s="23"/>
      <c r="AJ24" s="23">
        <v>2.4520503009292201E-2</v>
      </c>
      <c r="AK24" s="23">
        <v>1.43727894243833E-2</v>
      </c>
      <c r="AL24" s="23">
        <v>2.9655557100307602E-2</v>
      </c>
      <c r="AM24" s="23"/>
      <c r="AN24" s="23">
        <v>1.6356787192442001E-2</v>
      </c>
      <c r="AO24" s="23">
        <v>1.9404840002980098E-2</v>
      </c>
      <c r="AP24" s="23">
        <v>1.55771925676652E-2</v>
      </c>
      <c r="AQ24" s="23">
        <v>2.4581885583512399E-2</v>
      </c>
      <c r="AR24" s="23">
        <v>6.6969442197691006E-2</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B2:AR24"/>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459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460</v>
      </c>
      <c r="C9" s="14">
        <v>0.35946413601824601</v>
      </c>
      <c r="D9" s="14">
        <v>0.36905458760735199</v>
      </c>
      <c r="E9" s="14">
        <v>0.34931951270211498</v>
      </c>
      <c r="F9" s="14"/>
      <c r="G9" s="14">
        <v>0.33087180297632401</v>
      </c>
      <c r="H9" s="14">
        <v>0.33121432152788699</v>
      </c>
      <c r="I9" s="14">
        <v>0.32578479290600199</v>
      </c>
      <c r="J9" s="14">
        <v>0.31320082703761998</v>
      </c>
      <c r="K9" s="14">
        <v>0.38803204983800099</v>
      </c>
      <c r="L9" s="14">
        <v>0.44737307619994299</v>
      </c>
      <c r="M9" s="14"/>
      <c r="N9" s="14">
        <v>0.41562903566822401</v>
      </c>
      <c r="O9" s="14">
        <v>0.38217067466551002</v>
      </c>
      <c r="P9" s="14">
        <v>0.33223393006339202</v>
      </c>
      <c r="Q9" s="14">
        <v>0.29622699627576399</v>
      </c>
      <c r="R9" s="14"/>
      <c r="S9" s="14">
        <v>0.37964824950611398</v>
      </c>
      <c r="T9" s="14">
        <v>0.36833420030921799</v>
      </c>
      <c r="U9" s="14">
        <v>0.37246559985012601</v>
      </c>
      <c r="V9" s="14">
        <v>0.38417512791034097</v>
      </c>
      <c r="W9" s="14">
        <v>0.33890158158295403</v>
      </c>
      <c r="X9" s="14">
        <v>0.32220958418307</v>
      </c>
      <c r="Y9" s="14">
        <v>0.347485667531653</v>
      </c>
      <c r="Z9" s="14">
        <v>0.31616308383394598</v>
      </c>
      <c r="AA9" s="14">
        <v>0.34784289183853001</v>
      </c>
      <c r="AB9" s="14">
        <v>0.35932658309351501</v>
      </c>
      <c r="AC9" s="14">
        <v>0.41809364152123901</v>
      </c>
      <c r="AD9" s="14">
        <v>0.31247532513106802</v>
      </c>
      <c r="AE9" s="14"/>
      <c r="AF9" s="14">
        <v>0.36452075252260502</v>
      </c>
      <c r="AG9" s="14">
        <v>0.38059909699484501</v>
      </c>
      <c r="AH9" s="14">
        <v>0.30405789523007398</v>
      </c>
      <c r="AI9" s="14"/>
      <c r="AJ9" s="14">
        <v>0.38609029408309398</v>
      </c>
      <c r="AK9" s="14">
        <v>0.36343572726998502</v>
      </c>
      <c r="AL9" s="14">
        <v>0.45218491778935399</v>
      </c>
      <c r="AM9" s="14"/>
      <c r="AN9" s="14">
        <v>0.29256575149596997</v>
      </c>
      <c r="AO9" s="14">
        <v>0.35542492698317701</v>
      </c>
      <c r="AP9" s="14">
        <v>0.39881914748090502</v>
      </c>
      <c r="AQ9" s="14">
        <v>0.42951666549643802</v>
      </c>
      <c r="AR9" s="14">
        <v>0.38098737237222202</v>
      </c>
    </row>
    <row r="10" spans="2:44" ht="57.95">
      <c r="B10" s="15" t="s">
        <v>461</v>
      </c>
      <c r="C10" s="14">
        <v>0.22718502287276501</v>
      </c>
      <c r="D10" s="14">
        <v>0.225819936212974</v>
      </c>
      <c r="E10" s="14">
        <v>0.22881609202845299</v>
      </c>
      <c r="F10" s="14"/>
      <c r="G10" s="14">
        <v>0.18575087932471199</v>
      </c>
      <c r="H10" s="14">
        <v>0.21734794416780501</v>
      </c>
      <c r="I10" s="14">
        <v>0.217804836165188</v>
      </c>
      <c r="J10" s="14">
        <v>0.14361432728751</v>
      </c>
      <c r="K10" s="14">
        <v>0.26098811284753298</v>
      </c>
      <c r="L10" s="14">
        <v>0.3156996124616</v>
      </c>
      <c r="M10" s="14"/>
      <c r="N10" s="14">
        <v>0.28657846997380798</v>
      </c>
      <c r="O10" s="14">
        <v>0.224932614783563</v>
      </c>
      <c r="P10" s="14">
        <v>0.19868459761472401</v>
      </c>
      <c r="Q10" s="14">
        <v>0.187813112199366</v>
      </c>
      <c r="R10" s="14"/>
      <c r="S10" s="14">
        <v>0.25512613499192899</v>
      </c>
      <c r="T10" s="14">
        <v>0.23845918758238899</v>
      </c>
      <c r="U10" s="14">
        <v>0.25375925746121902</v>
      </c>
      <c r="V10" s="14">
        <v>0.21641009694294999</v>
      </c>
      <c r="W10" s="14">
        <v>0.19207980434639099</v>
      </c>
      <c r="X10" s="14">
        <v>0.18184866867213401</v>
      </c>
      <c r="Y10" s="14">
        <v>0.21979460107931401</v>
      </c>
      <c r="Z10" s="14">
        <v>0.26134947302008699</v>
      </c>
      <c r="AA10" s="14">
        <v>0.193337106457764</v>
      </c>
      <c r="AB10" s="14">
        <v>0.26192850545617102</v>
      </c>
      <c r="AC10" s="14">
        <v>0.25819093822861899</v>
      </c>
      <c r="AD10" s="14">
        <v>0.16964126021536099</v>
      </c>
      <c r="AE10" s="14"/>
      <c r="AF10" s="14">
        <v>0.22255544102124</v>
      </c>
      <c r="AG10" s="14">
        <v>0.26946174588610999</v>
      </c>
      <c r="AH10" s="14">
        <v>0.15310069243308999</v>
      </c>
      <c r="AI10" s="14"/>
      <c r="AJ10" s="14">
        <v>0.25872753637637003</v>
      </c>
      <c r="AK10" s="14">
        <v>0.25404391510679702</v>
      </c>
      <c r="AL10" s="14">
        <v>0.23354128250561301</v>
      </c>
      <c r="AM10" s="14"/>
      <c r="AN10" s="14">
        <v>0.19956426660905299</v>
      </c>
      <c r="AO10" s="14">
        <v>0.20713300118418199</v>
      </c>
      <c r="AP10" s="14">
        <v>0.264652771196843</v>
      </c>
      <c r="AQ10" s="14">
        <v>0.26628088026311197</v>
      </c>
      <c r="AR10" s="14">
        <v>0.30274666182109899</v>
      </c>
    </row>
    <row r="11" spans="2:44" ht="29.1">
      <c r="B11" s="15" t="s">
        <v>462</v>
      </c>
      <c r="C11" s="14">
        <v>0.222762783801043</v>
      </c>
      <c r="D11" s="14">
        <v>0.22924042373648501</v>
      </c>
      <c r="E11" s="14">
        <v>0.21683371041743801</v>
      </c>
      <c r="F11" s="14"/>
      <c r="G11" s="14">
        <v>0.29697931146957002</v>
      </c>
      <c r="H11" s="14">
        <v>0.28592589843823202</v>
      </c>
      <c r="I11" s="14">
        <v>0.24098641791307901</v>
      </c>
      <c r="J11" s="14">
        <v>0.155547372058291</v>
      </c>
      <c r="K11" s="14">
        <v>0.17823984269659299</v>
      </c>
      <c r="L11" s="14">
        <v>0.19118582567120401</v>
      </c>
      <c r="M11" s="14"/>
      <c r="N11" s="14">
        <v>0.24557865986590699</v>
      </c>
      <c r="O11" s="14">
        <v>0.24094778583217799</v>
      </c>
      <c r="P11" s="14">
        <v>0.217821514156332</v>
      </c>
      <c r="Q11" s="14">
        <v>0.181493320347452</v>
      </c>
      <c r="R11" s="14"/>
      <c r="S11" s="14">
        <v>0.28146605846016698</v>
      </c>
      <c r="T11" s="14">
        <v>0.20073825651337099</v>
      </c>
      <c r="U11" s="14">
        <v>0.21863627243529901</v>
      </c>
      <c r="V11" s="14">
        <v>0.22961583685010001</v>
      </c>
      <c r="W11" s="14">
        <v>0.20228662571772199</v>
      </c>
      <c r="X11" s="14">
        <v>0.20669077337237499</v>
      </c>
      <c r="Y11" s="14">
        <v>0.19200159574692</v>
      </c>
      <c r="Z11" s="14">
        <v>0.227466401708729</v>
      </c>
      <c r="AA11" s="14">
        <v>0.20888485440924101</v>
      </c>
      <c r="AB11" s="14">
        <v>0.243737256680886</v>
      </c>
      <c r="AC11" s="14">
        <v>0.21662483724147</v>
      </c>
      <c r="AD11" s="14">
        <v>0.20478236692031401</v>
      </c>
      <c r="AE11" s="14"/>
      <c r="AF11" s="14">
        <v>0.192635191436165</v>
      </c>
      <c r="AG11" s="14">
        <v>0.22990159607976199</v>
      </c>
      <c r="AH11" s="14">
        <v>0.23643687070494199</v>
      </c>
      <c r="AI11" s="14"/>
      <c r="AJ11" s="14">
        <v>0.21748071283710699</v>
      </c>
      <c r="AK11" s="14">
        <v>0.249172330678847</v>
      </c>
      <c r="AL11" s="14">
        <v>0.24799666390035999</v>
      </c>
      <c r="AM11" s="14"/>
      <c r="AN11" s="14">
        <v>0.190316815401113</v>
      </c>
      <c r="AO11" s="14">
        <v>0.21157351883092701</v>
      </c>
      <c r="AP11" s="14">
        <v>0.25218832653187601</v>
      </c>
      <c r="AQ11" s="14">
        <v>0.27661364691791301</v>
      </c>
      <c r="AR11" s="14">
        <v>0.37949666665321902</v>
      </c>
    </row>
    <row r="12" spans="2:44" ht="29.1">
      <c r="B12" s="15" t="s">
        <v>463</v>
      </c>
      <c r="C12" s="14">
        <v>0.217036339324234</v>
      </c>
      <c r="D12" s="14">
        <v>0.25812569696765503</v>
      </c>
      <c r="E12" s="14">
        <v>0.17665662850413899</v>
      </c>
      <c r="F12" s="14"/>
      <c r="G12" s="14">
        <v>0.34701211938700399</v>
      </c>
      <c r="H12" s="14">
        <v>0.32241662840381502</v>
      </c>
      <c r="I12" s="14">
        <v>0.245123156295563</v>
      </c>
      <c r="J12" s="14">
        <v>0.16342200845784199</v>
      </c>
      <c r="K12" s="14">
        <v>0.143168784297629</v>
      </c>
      <c r="L12" s="14">
        <v>0.114349688793584</v>
      </c>
      <c r="M12" s="14"/>
      <c r="N12" s="14">
        <v>0.227617501941274</v>
      </c>
      <c r="O12" s="14">
        <v>0.216100130371704</v>
      </c>
      <c r="P12" s="14">
        <v>0.22223937628010701</v>
      </c>
      <c r="Q12" s="14">
        <v>0.19856804015599699</v>
      </c>
      <c r="R12" s="14"/>
      <c r="S12" s="14">
        <v>0.28321404692218999</v>
      </c>
      <c r="T12" s="14">
        <v>0.206511825114745</v>
      </c>
      <c r="U12" s="14">
        <v>0.223816566625753</v>
      </c>
      <c r="V12" s="14">
        <v>0.18416174856693299</v>
      </c>
      <c r="W12" s="14">
        <v>0.230345643052599</v>
      </c>
      <c r="X12" s="14">
        <v>0.234695643727515</v>
      </c>
      <c r="Y12" s="14">
        <v>0.210186612344435</v>
      </c>
      <c r="Z12" s="14">
        <v>0.112042813583866</v>
      </c>
      <c r="AA12" s="14">
        <v>0.204288934727894</v>
      </c>
      <c r="AB12" s="14">
        <v>0.199297993816486</v>
      </c>
      <c r="AC12" s="14">
        <v>0.19352062583090901</v>
      </c>
      <c r="AD12" s="14">
        <v>0.248135446147143</v>
      </c>
      <c r="AE12" s="14"/>
      <c r="AF12" s="14">
        <v>0.170836715108026</v>
      </c>
      <c r="AG12" s="14">
        <v>0.21881670314204299</v>
      </c>
      <c r="AH12" s="14">
        <v>0.243842349064577</v>
      </c>
      <c r="AI12" s="14"/>
      <c r="AJ12" s="14">
        <v>0.203858344862965</v>
      </c>
      <c r="AK12" s="14">
        <v>0.24016903481065199</v>
      </c>
      <c r="AL12" s="14">
        <v>0.28590899612954701</v>
      </c>
      <c r="AM12" s="14"/>
      <c r="AN12" s="14">
        <v>0.17143611181787</v>
      </c>
      <c r="AO12" s="14">
        <v>0.23934687728618401</v>
      </c>
      <c r="AP12" s="14">
        <v>0.226190879469224</v>
      </c>
      <c r="AQ12" s="14">
        <v>0.25749589280139201</v>
      </c>
      <c r="AR12" s="14">
        <v>0.30768771714041199</v>
      </c>
    </row>
    <row r="13" spans="2:44" ht="43.5">
      <c r="B13" s="15" t="s">
        <v>464</v>
      </c>
      <c r="C13" s="14">
        <v>0.193743822449437</v>
      </c>
      <c r="D13" s="14">
        <v>0.19951545900860099</v>
      </c>
      <c r="E13" s="14">
        <v>0.18725045050083</v>
      </c>
      <c r="F13" s="14"/>
      <c r="G13" s="14">
        <v>0.20821748779808899</v>
      </c>
      <c r="H13" s="14">
        <v>0.27296717122945502</v>
      </c>
      <c r="I13" s="14">
        <v>0.189617517910603</v>
      </c>
      <c r="J13" s="14">
        <v>0.18153086999030199</v>
      </c>
      <c r="K13" s="14">
        <v>0.159012416997697</v>
      </c>
      <c r="L13" s="14">
        <v>0.156052403534922</v>
      </c>
      <c r="M13" s="14"/>
      <c r="N13" s="14">
        <v>0.19505366198492299</v>
      </c>
      <c r="O13" s="14">
        <v>0.196724214792626</v>
      </c>
      <c r="P13" s="14">
        <v>0.20877558175448299</v>
      </c>
      <c r="Q13" s="14">
        <v>0.173792455825975</v>
      </c>
      <c r="R13" s="14"/>
      <c r="S13" s="14">
        <v>0.25134252375284399</v>
      </c>
      <c r="T13" s="14">
        <v>0.185859343617573</v>
      </c>
      <c r="U13" s="14">
        <v>0.15287548832907999</v>
      </c>
      <c r="V13" s="14">
        <v>0.20868134314926901</v>
      </c>
      <c r="W13" s="14">
        <v>0.16935369396230801</v>
      </c>
      <c r="X13" s="14">
        <v>0.193506824513377</v>
      </c>
      <c r="Y13" s="14">
        <v>0.19526929016990599</v>
      </c>
      <c r="Z13" s="14">
        <v>0.148336378072879</v>
      </c>
      <c r="AA13" s="14">
        <v>0.21395637988149699</v>
      </c>
      <c r="AB13" s="14">
        <v>0.16972704870903399</v>
      </c>
      <c r="AC13" s="14">
        <v>0.14408003839886799</v>
      </c>
      <c r="AD13" s="14">
        <v>0.218488892171706</v>
      </c>
      <c r="AE13" s="14"/>
      <c r="AF13" s="14">
        <v>0.17708750143417401</v>
      </c>
      <c r="AG13" s="14">
        <v>0.21226908335217801</v>
      </c>
      <c r="AH13" s="14">
        <v>0.17286003174603501</v>
      </c>
      <c r="AI13" s="14"/>
      <c r="AJ13" s="14">
        <v>0.201721373352994</v>
      </c>
      <c r="AK13" s="14">
        <v>0.21434782125017299</v>
      </c>
      <c r="AL13" s="14">
        <v>0.22881135355938501</v>
      </c>
      <c r="AM13" s="14"/>
      <c r="AN13" s="14">
        <v>0.17304417025386201</v>
      </c>
      <c r="AO13" s="14">
        <v>0.17546595559063399</v>
      </c>
      <c r="AP13" s="14">
        <v>0.21856153027698999</v>
      </c>
      <c r="AQ13" s="14">
        <v>0.21635749634325799</v>
      </c>
      <c r="AR13" s="14">
        <v>0.29682636414941699</v>
      </c>
    </row>
    <row r="14" spans="2:44" ht="29.1">
      <c r="B14" s="15" t="s">
        <v>465</v>
      </c>
      <c r="C14" s="14">
        <v>0.166049237948283</v>
      </c>
      <c r="D14" s="14">
        <v>0.171953092715599</v>
      </c>
      <c r="E14" s="14">
        <v>0.15974647364287101</v>
      </c>
      <c r="F14" s="14"/>
      <c r="G14" s="14">
        <v>0.176033794694027</v>
      </c>
      <c r="H14" s="14">
        <v>0.19164684177345501</v>
      </c>
      <c r="I14" s="14">
        <v>0.18066735073455301</v>
      </c>
      <c r="J14" s="14">
        <v>0.16445343649528099</v>
      </c>
      <c r="K14" s="14">
        <v>0.14133689869116001</v>
      </c>
      <c r="L14" s="14">
        <v>0.14449884227203899</v>
      </c>
      <c r="M14" s="14"/>
      <c r="N14" s="14">
        <v>0.211498353565097</v>
      </c>
      <c r="O14" s="14">
        <v>0.17980430589285501</v>
      </c>
      <c r="P14" s="14">
        <v>0.156243138109393</v>
      </c>
      <c r="Q14" s="14">
        <v>0.111182540372972</v>
      </c>
      <c r="R14" s="14"/>
      <c r="S14" s="14">
        <v>0.24405138541810301</v>
      </c>
      <c r="T14" s="14">
        <v>0.13862043102470401</v>
      </c>
      <c r="U14" s="14">
        <v>0.15200324199826701</v>
      </c>
      <c r="V14" s="14">
        <v>0.13733153194276701</v>
      </c>
      <c r="W14" s="14">
        <v>0.14727996594064899</v>
      </c>
      <c r="X14" s="14">
        <v>0.145852744893673</v>
      </c>
      <c r="Y14" s="14">
        <v>0.14208793983217</v>
      </c>
      <c r="Z14" s="14">
        <v>0.147297128312607</v>
      </c>
      <c r="AA14" s="14">
        <v>0.183594595894469</v>
      </c>
      <c r="AB14" s="14">
        <v>0.195889698966281</v>
      </c>
      <c r="AC14" s="14">
        <v>0.122699252373128</v>
      </c>
      <c r="AD14" s="14">
        <v>0.15652743162032301</v>
      </c>
      <c r="AE14" s="14"/>
      <c r="AF14" s="14">
        <v>0.146678073987208</v>
      </c>
      <c r="AG14" s="14">
        <v>0.18275244482259601</v>
      </c>
      <c r="AH14" s="14">
        <v>0.160499381622659</v>
      </c>
      <c r="AI14" s="14"/>
      <c r="AJ14" s="14">
        <v>0.15402023877672599</v>
      </c>
      <c r="AK14" s="14">
        <v>0.18654689974906499</v>
      </c>
      <c r="AL14" s="14">
        <v>0.21391503306318699</v>
      </c>
      <c r="AM14" s="14"/>
      <c r="AN14" s="14">
        <v>9.6632710645812303E-2</v>
      </c>
      <c r="AO14" s="14">
        <v>0.14334841752020899</v>
      </c>
      <c r="AP14" s="14">
        <v>0.227104998676636</v>
      </c>
      <c r="AQ14" s="14">
        <v>0.22621160303695401</v>
      </c>
      <c r="AR14" s="14">
        <v>0.23260938604156201</v>
      </c>
    </row>
    <row r="15" spans="2:44" ht="43.5">
      <c r="B15" s="15" t="s">
        <v>466</v>
      </c>
      <c r="C15" s="14">
        <v>0.100735431630029</v>
      </c>
      <c r="D15" s="14">
        <v>0.107709610161061</v>
      </c>
      <c r="E15" s="14">
        <v>9.2965049953625895E-2</v>
      </c>
      <c r="F15" s="14"/>
      <c r="G15" s="14">
        <v>0.162662094403349</v>
      </c>
      <c r="H15" s="14">
        <v>0.168019031606256</v>
      </c>
      <c r="I15" s="14">
        <v>0.128280163809223</v>
      </c>
      <c r="J15" s="14">
        <v>7.2651014348354803E-2</v>
      </c>
      <c r="K15" s="14">
        <v>4.8988383107320399E-2</v>
      </c>
      <c r="L15" s="14">
        <v>3.9553555237808999E-2</v>
      </c>
      <c r="M15" s="14"/>
      <c r="N15" s="14">
        <v>0.12856095487253699</v>
      </c>
      <c r="O15" s="14">
        <v>0.102638399269722</v>
      </c>
      <c r="P15" s="14">
        <v>9.7057581407530305E-2</v>
      </c>
      <c r="Q15" s="14">
        <v>7.1389746364096299E-2</v>
      </c>
      <c r="R15" s="14"/>
      <c r="S15" s="14">
        <v>0.16189797497271299</v>
      </c>
      <c r="T15" s="14">
        <v>8.7900972933146304E-2</v>
      </c>
      <c r="U15" s="14">
        <v>7.5849173084064095E-2</v>
      </c>
      <c r="V15" s="14">
        <v>5.66415099275593E-2</v>
      </c>
      <c r="W15" s="14">
        <v>9.9035988566960706E-2</v>
      </c>
      <c r="X15" s="14">
        <v>0.110983192041425</v>
      </c>
      <c r="Y15" s="14">
        <v>8.1684871691088207E-2</v>
      </c>
      <c r="Z15" s="14">
        <v>0.102393558452209</v>
      </c>
      <c r="AA15" s="14">
        <v>8.0997738697605695E-2</v>
      </c>
      <c r="AB15" s="14">
        <v>0.105282980520544</v>
      </c>
      <c r="AC15" s="14">
        <v>0.13116069612855799</v>
      </c>
      <c r="AD15" s="14">
        <v>9.9542037323836402E-2</v>
      </c>
      <c r="AE15" s="14"/>
      <c r="AF15" s="14">
        <v>7.2396737728486898E-2</v>
      </c>
      <c r="AG15" s="14">
        <v>0.11603333267003101</v>
      </c>
      <c r="AH15" s="14">
        <v>0.106685982680714</v>
      </c>
      <c r="AI15" s="14"/>
      <c r="AJ15" s="14">
        <v>9.5632063255091104E-2</v>
      </c>
      <c r="AK15" s="14">
        <v>0.11942813942639301</v>
      </c>
      <c r="AL15" s="14">
        <v>0.17350321237906799</v>
      </c>
      <c r="AM15" s="14"/>
      <c r="AN15" s="14">
        <v>6.1188819096898897E-2</v>
      </c>
      <c r="AO15" s="14">
        <v>8.5299110446454607E-2</v>
      </c>
      <c r="AP15" s="14">
        <v>0.12915178587568901</v>
      </c>
      <c r="AQ15" s="14">
        <v>0.16866672427443799</v>
      </c>
      <c r="AR15" s="14">
        <v>0.19411728142169099</v>
      </c>
    </row>
    <row r="16" spans="2:44">
      <c r="B16" s="15" t="s">
        <v>129</v>
      </c>
      <c r="C16" s="14">
        <v>8.8788580859496799E-2</v>
      </c>
      <c r="D16" s="14">
        <v>8.2477854421320496E-2</v>
      </c>
      <c r="E16" s="14">
        <v>9.4999473825226693E-2</v>
      </c>
      <c r="F16" s="14"/>
      <c r="G16" s="14">
        <v>6.50123253646466E-2</v>
      </c>
      <c r="H16" s="14">
        <v>7.4268431587528605E-2</v>
      </c>
      <c r="I16" s="14">
        <v>9.6265874249737302E-2</v>
      </c>
      <c r="J16" s="14">
        <v>0.100025656373606</v>
      </c>
      <c r="K16" s="14">
        <v>8.9634167431233897E-2</v>
      </c>
      <c r="L16" s="14">
        <v>0.100784509892997</v>
      </c>
      <c r="M16" s="14"/>
      <c r="N16" s="14">
        <v>6.8845621381740399E-2</v>
      </c>
      <c r="O16" s="14">
        <v>8.1971686626603105E-2</v>
      </c>
      <c r="P16" s="14">
        <v>9.3065183628722195E-2</v>
      </c>
      <c r="Q16" s="14">
        <v>0.112487696366842</v>
      </c>
      <c r="R16" s="14"/>
      <c r="S16" s="14">
        <v>6.3659127684251401E-2</v>
      </c>
      <c r="T16" s="14">
        <v>9.1029484528428906E-2</v>
      </c>
      <c r="U16" s="14">
        <v>8.7282298532449495E-2</v>
      </c>
      <c r="V16" s="14">
        <v>9.8471883438650099E-2</v>
      </c>
      <c r="W16" s="14">
        <v>9.6054292956822801E-2</v>
      </c>
      <c r="X16" s="14">
        <v>7.8292278955513203E-2</v>
      </c>
      <c r="Y16" s="14">
        <v>7.9745925930749806E-2</v>
      </c>
      <c r="Z16" s="14">
        <v>9.9963522109860495E-2</v>
      </c>
      <c r="AA16" s="14">
        <v>0.100533209304999</v>
      </c>
      <c r="AB16" s="14">
        <v>9.8456070396657297E-2</v>
      </c>
      <c r="AC16" s="14">
        <v>0.104763277198064</v>
      </c>
      <c r="AD16" s="14">
        <v>9.6214510558499403E-2</v>
      </c>
      <c r="AE16" s="14"/>
      <c r="AF16" s="14">
        <v>8.5025879960171205E-2</v>
      </c>
      <c r="AG16" s="14">
        <v>8.3599209349991196E-2</v>
      </c>
      <c r="AH16" s="14">
        <v>0.108615056322723</v>
      </c>
      <c r="AI16" s="14"/>
      <c r="AJ16" s="14">
        <v>6.8851907820124694E-2</v>
      </c>
      <c r="AK16" s="14">
        <v>7.2133024366120596E-2</v>
      </c>
      <c r="AL16" s="14">
        <v>7.3134576335339804E-2</v>
      </c>
      <c r="AM16" s="14"/>
      <c r="AN16" s="14">
        <v>0.11049842005598801</v>
      </c>
      <c r="AO16" s="14">
        <v>9.0751792653964894E-2</v>
      </c>
      <c r="AP16" s="14">
        <v>6.6122243124457594E-2</v>
      </c>
      <c r="AQ16" s="14">
        <v>6.4610099001722501E-2</v>
      </c>
      <c r="AR16" s="14">
        <v>5.4859730754167398E-2</v>
      </c>
    </row>
    <row r="17" spans="2:44" ht="29.1">
      <c r="B17" s="15" t="s">
        <v>467</v>
      </c>
      <c r="C17" s="14">
        <v>8.5120380281212896E-2</v>
      </c>
      <c r="D17" s="14">
        <v>9.5460795107412205E-2</v>
      </c>
      <c r="E17" s="14">
        <v>7.4613434907862597E-2</v>
      </c>
      <c r="F17" s="14"/>
      <c r="G17" s="14">
        <v>0.104704722313023</v>
      </c>
      <c r="H17" s="14">
        <v>0.12141670088919999</v>
      </c>
      <c r="I17" s="14">
        <v>0.118374692933295</v>
      </c>
      <c r="J17" s="14">
        <v>6.70148356207904E-2</v>
      </c>
      <c r="K17" s="14">
        <v>6.7020604572014003E-2</v>
      </c>
      <c r="L17" s="14">
        <v>4.2235572130764898E-2</v>
      </c>
      <c r="M17" s="14"/>
      <c r="N17" s="14">
        <v>0.106442501658505</v>
      </c>
      <c r="O17" s="14">
        <v>6.5970222944815707E-2</v>
      </c>
      <c r="P17" s="14">
        <v>8.5959807412224004E-2</v>
      </c>
      <c r="Q17" s="14">
        <v>7.9810503104721001E-2</v>
      </c>
      <c r="R17" s="14"/>
      <c r="S17" s="14">
        <v>0.14802141442581301</v>
      </c>
      <c r="T17" s="14">
        <v>9.0166962968723993E-2</v>
      </c>
      <c r="U17" s="14">
        <v>5.1507302110915899E-2</v>
      </c>
      <c r="V17" s="14">
        <v>6.8065931718837097E-2</v>
      </c>
      <c r="W17" s="14">
        <v>7.6522692117131294E-2</v>
      </c>
      <c r="X17" s="14">
        <v>7.2864435803451796E-2</v>
      </c>
      <c r="Y17" s="14">
        <v>8.5005410131218803E-2</v>
      </c>
      <c r="Z17" s="14">
        <v>5.0758186133818099E-2</v>
      </c>
      <c r="AA17" s="14">
        <v>6.6041098158854394E-2</v>
      </c>
      <c r="AB17" s="14">
        <v>9.9052206100793405E-2</v>
      </c>
      <c r="AC17" s="14">
        <v>5.1641772102228402E-2</v>
      </c>
      <c r="AD17" s="14">
        <v>9.7774998920311093E-2</v>
      </c>
      <c r="AE17" s="14"/>
      <c r="AF17" s="14">
        <v>6.1112025374519499E-2</v>
      </c>
      <c r="AG17" s="14">
        <v>0.102833292466376</v>
      </c>
      <c r="AH17" s="14">
        <v>0.10144649179286901</v>
      </c>
      <c r="AI17" s="14"/>
      <c r="AJ17" s="14">
        <v>7.4935386040489202E-2</v>
      </c>
      <c r="AK17" s="14">
        <v>9.6207465106752696E-2</v>
      </c>
      <c r="AL17" s="14">
        <v>0.123899437194982</v>
      </c>
      <c r="AM17" s="14"/>
      <c r="AN17" s="14">
        <v>5.4720624634305402E-2</v>
      </c>
      <c r="AO17" s="14">
        <v>7.3795608281101904E-2</v>
      </c>
      <c r="AP17" s="14">
        <v>0.10710321549971701</v>
      </c>
      <c r="AQ17" s="14">
        <v>0.119262920768041</v>
      </c>
      <c r="AR17" s="14">
        <v>0.17855717702263699</v>
      </c>
    </row>
    <row r="18" spans="2:44" ht="43.5">
      <c r="B18" s="15" t="s">
        <v>468</v>
      </c>
      <c r="C18" s="14">
        <v>3.97318457906582E-2</v>
      </c>
      <c r="D18" s="14">
        <v>5.0513471093754203E-2</v>
      </c>
      <c r="E18" s="14">
        <v>2.9441665225733101E-2</v>
      </c>
      <c r="F18" s="14"/>
      <c r="G18" s="14">
        <v>6.8994778386643099E-2</v>
      </c>
      <c r="H18" s="14">
        <v>4.7352662367840102E-2</v>
      </c>
      <c r="I18" s="14">
        <v>5.5395660447231501E-2</v>
      </c>
      <c r="J18" s="14">
        <v>2.7546746824327902E-2</v>
      </c>
      <c r="K18" s="14">
        <v>2.5973151072548099E-2</v>
      </c>
      <c r="L18" s="14">
        <v>2.0313335185690898E-2</v>
      </c>
      <c r="M18" s="14"/>
      <c r="N18" s="14">
        <v>5.0055299633130802E-2</v>
      </c>
      <c r="O18" s="14">
        <v>3.8531955080512201E-2</v>
      </c>
      <c r="P18" s="14">
        <v>4.0475154325834803E-2</v>
      </c>
      <c r="Q18" s="14">
        <v>2.99216188177177E-2</v>
      </c>
      <c r="R18" s="14"/>
      <c r="S18" s="14">
        <v>4.9300713754440999E-2</v>
      </c>
      <c r="T18" s="14">
        <v>3.8044074853105798E-2</v>
      </c>
      <c r="U18" s="14">
        <v>2.8850312700825002E-2</v>
      </c>
      <c r="V18" s="14">
        <v>3.3122682370791398E-2</v>
      </c>
      <c r="W18" s="14">
        <v>4.7758799105114901E-2</v>
      </c>
      <c r="X18" s="14">
        <v>5.8909686368232697E-2</v>
      </c>
      <c r="Y18" s="14">
        <v>4.4350259146915101E-2</v>
      </c>
      <c r="Z18" s="14">
        <v>3.3032020252283897E-2</v>
      </c>
      <c r="AA18" s="14">
        <v>3.28897755340068E-2</v>
      </c>
      <c r="AB18" s="14">
        <v>5.0043949637609698E-2</v>
      </c>
      <c r="AC18" s="14">
        <v>1.3988375285718301E-2</v>
      </c>
      <c r="AD18" s="14">
        <v>8.5325649533409594E-3</v>
      </c>
      <c r="AE18" s="14"/>
      <c r="AF18" s="14">
        <v>3.7292353351928903E-2</v>
      </c>
      <c r="AG18" s="14">
        <v>4.4003378412808498E-2</v>
      </c>
      <c r="AH18" s="14">
        <v>2.38070454259251E-2</v>
      </c>
      <c r="AI18" s="14"/>
      <c r="AJ18" s="14">
        <v>3.8972353777218603E-2</v>
      </c>
      <c r="AK18" s="14">
        <v>5.3385895916151102E-2</v>
      </c>
      <c r="AL18" s="14">
        <v>5.9546961264862801E-2</v>
      </c>
      <c r="AM18" s="14"/>
      <c r="AN18" s="14">
        <v>2.4719374586294099E-2</v>
      </c>
      <c r="AO18" s="14">
        <v>3.23937658988021E-2</v>
      </c>
      <c r="AP18" s="14">
        <v>5.1510204074223798E-2</v>
      </c>
      <c r="AQ18" s="14">
        <v>5.7284020998617999E-2</v>
      </c>
      <c r="AR18" s="14">
        <v>4.88417493254042E-2</v>
      </c>
    </row>
    <row r="19" spans="2:44">
      <c r="B19" s="15" t="s">
        <v>262</v>
      </c>
      <c r="C19" s="23">
        <v>0.211486507407667</v>
      </c>
      <c r="D19" s="23">
        <v>0.19569837668481699</v>
      </c>
      <c r="E19" s="23">
        <v>0.227293028250934</v>
      </c>
      <c r="F19" s="23"/>
      <c r="G19" s="23">
        <v>0.117411823887646</v>
      </c>
      <c r="H19" s="23">
        <v>0.136968282890787</v>
      </c>
      <c r="I19" s="23">
        <v>0.18774082989449201</v>
      </c>
      <c r="J19" s="23">
        <v>0.28842336235350602</v>
      </c>
      <c r="K19" s="23">
        <v>0.26941172142923497</v>
      </c>
      <c r="L19" s="23">
        <v>0.25322342480739402</v>
      </c>
      <c r="M19" s="23"/>
      <c r="N19" s="23">
        <v>0.152176369765541</v>
      </c>
      <c r="O19" s="23">
        <v>0.197762572071394</v>
      </c>
      <c r="P19" s="23">
        <v>0.23248996563525401</v>
      </c>
      <c r="Q19" s="23">
        <v>0.27532809549762099</v>
      </c>
      <c r="R19" s="23"/>
      <c r="S19" s="23">
        <v>0.134524841130572</v>
      </c>
      <c r="T19" s="23">
        <v>0.226729817238536</v>
      </c>
      <c r="U19" s="23">
        <v>0.23957309003912899</v>
      </c>
      <c r="V19" s="23">
        <v>0.21178158058093899</v>
      </c>
      <c r="W19" s="23">
        <v>0.25801889734165201</v>
      </c>
      <c r="X19" s="23">
        <v>0.23110125424504899</v>
      </c>
      <c r="Y19" s="23">
        <v>0.239976176682417</v>
      </c>
      <c r="Z19" s="23">
        <v>0.23564093785585</v>
      </c>
      <c r="AA19" s="23">
        <v>0.224062666882928</v>
      </c>
      <c r="AB19" s="23">
        <v>0.175616365323919</v>
      </c>
      <c r="AC19" s="23">
        <v>0.21296824715658599</v>
      </c>
      <c r="AD19" s="23">
        <v>0.21198311086763</v>
      </c>
      <c r="AE19" s="23"/>
      <c r="AF19" s="23">
        <v>0.25696751861164702</v>
      </c>
      <c r="AG19" s="23">
        <v>0.18006825919514899</v>
      </c>
      <c r="AH19" s="23">
        <v>0.23151341385686799</v>
      </c>
      <c r="AI19" s="23"/>
      <c r="AJ19" s="23">
        <v>0.20508003070592201</v>
      </c>
      <c r="AK19" s="23">
        <v>0.16977443910411599</v>
      </c>
      <c r="AL19" s="23">
        <v>0.158621214251423</v>
      </c>
      <c r="AM19" s="23"/>
      <c r="AN19" s="23">
        <v>0.28983509484866599</v>
      </c>
      <c r="AO19" s="23">
        <v>0.212201128451947</v>
      </c>
      <c r="AP19" s="23">
        <v>0.17092295764592499</v>
      </c>
      <c r="AQ19" s="23">
        <v>0.13715684655989199</v>
      </c>
      <c r="AR19" s="23">
        <v>0.113263935650761</v>
      </c>
    </row>
    <row r="20" spans="2:44">
      <c r="B20" s="16"/>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B2:AR21"/>
  <sheetViews>
    <sheetView showGridLines="0" topLeftCell="A10" workbookViewId="0">
      <pane xSplit="2" topLeftCell="C1" activePane="topRight" state="frozen"/>
      <selection pane="topRight" activeCell="B21" sqref="B21"/>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469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72.599999999999994">
      <c r="B9" s="15" t="s">
        <v>470</v>
      </c>
      <c r="C9" s="14">
        <v>0.35277859487541602</v>
      </c>
      <c r="D9" s="14">
        <v>0.37480395746608802</v>
      </c>
      <c r="E9" s="14">
        <v>0.33089895500973798</v>
      </c>
      <c r="F9" s="14"/>
      <c r="G9" s="14">
        <v>0.36584503861879403</v>
      </c>
      <c r="H9" s="14">
        <v>0.35923759964569102</v>
      </c>
      <c r="I9" s="14">
        <v>0.36534247925275998</v>
      </c>
      <c r="J9" s="14">
        <v>0.32570247556675402</v>
      </c>
      <c r="K9" s="14">
        <v>0.34707901149361597</v>
      </c>
      <c r="L9" s="14">
        <v>0.35434769304297797</v>
      </c>
      <c r="M9" s="14"/>
      <c r="N9" s="14">
        <v>0.39549729724190402</v>
      </c>
      <c r="O9" s="14">
        <v>0.36530935909627699</v>
      </c>
      <c r="P9" s="14">
        <v>0.34361809764811202</v>
      </c>
      <c r="Q9" s="14">
        <v>0.29721882932391502</v>
      </c>
      <c r="R9" s="14"/>
      <c r="S9" s="14">
        <v>0.40100828941973998</v>
      </c>
      <c r="T9" s="14">
        <v>0.33768008045495101</v>
      </c>
      <c r="U9" s="14">
        <v>0.31488767695763198</v>
      </c>
      <c r="V9" s="14">
        <v>0.29910830867066701</v>
      </c>
      <c r="W9" s="14">
        <v>0.37048580231400302</v>
      </c>
      <c r="X9" s="14">
        <v>0.38565513369435001</v>
      </c>
      <c r="Y9" s="14">
        <v>0.36154523690286</v>
      </c>
      <c r="Z9" s="14">
        <v>0.388484770835135</v>
      </c>
      <c r="AA9" s="14">
        <v>0.31424317486597397</v>
      </c>
      <c r="AB9" s="14">
        <v>0.36995705751923003</v>
      </c>
      <c r="AC9" s="14">
        <v>0.31135768865045899</v>
      </c>
      <c r="AD9" s="14">
        <v>0.40359794929486498</v>
      </c>
      <c r="AE9" s="14"/>
      <c r="AF9" s="14">
        <v>0.34956771555730798</v>
      </c>
      <c r="AG9" s="14">
        <v>0.36554139809931901</v>
      </c>
      <c r="AH9" s="14">
        <v>0.32677878901408702</v>
      </c>
      <c r="AI9" s="14"/>
      <c r="AJ9" s="14">
        <v>0.37457851990687302</v>
      </c>
      <c r="AK9" s="14">
        <v>0.36995036798480202</v>
      </c>
      <c r="AL9" s="14">
        <v>0.40113791960589401</v>
      </c>
      <c r="AM9" s="14"/>
      <c r="AN9" s="14">
        <v>0.31558149442282901</v>
      </c>
      <c r="AO9" s="14">
        <v>0.33921019718168699</v>
      </c>
      <c r="AP9" s="14">
        <v>0.38400428514416102</v>
      </c>
      <c r="AQ9" s="14">
        <v>0.40495521225045</v>
      </c>
      <c r="AR9" s="14">
        <v>0.391441814824804</v>
      </c>
    </row>
    <row r="10" spans="2:44" ht="43.5">
      <c r="B10" s="15" t="s">
        <v>471</v>
      </c>
      <c r="C10" s="14">
        <v>0.278586044193741</v>
      </c>
      <c r="D10" s="14">
        <v>0.282664190610665</v>
      </c>
      <c r="E10" s="14">
        <v>0.27329896746329002</v>
      </c>
      <c r="F10" s="14"/>
      <c r="G10" s="14">
        <v>0.33109604381387397</v>
      </c>
      <c r="H10" s="14">
        <v>0.33286363465678798</v>
      </c>
      <c r="I10" s="14">
        <v>0.31760806847716799</v>
      </c>
      <c r="J10" s="14">
        <v>0.22768507078528699</v>
      </c>
      <c r="K10" s="14">
        <v>0.221310523874967</v>
      </c>
      <c r="L10" s="14">
        <v>0.24720657341315599</v>
      </c>
      <c r="M10" s="14"/>
      <c r="N10" s="14">
        <v>0.30972691169000799</v>
      </c>
      <c r="O10" s="14">
        <v>0.30338511158731901</v>
      </c>
      <c r="P10" s="14">
        <v>0.25569058555650498</v>
      </c>
      <c r="Q10" s="14">
        <v>0.23816946875304201</v>
      </c>
      <c r="R10" s="14"/>
      <c r="S10" s="14">
        <v>0.321517589074093</v>
      </c>
      <c r="T10" s="14">
        <v>0.27253982617029698</v>
      </c>
      <c r="U10" s="14">
        <v>0.30392071367755003</v>
      </c>
      <c r="V10" s="14">
        <v>0.25402540581806998</v>
      </c>
      <c r="W10" s="14">
        <v>0.26541927333406701</v>
      </c>
      <c r="X10" s="14">
        <v>0.25688024182402203</v>
      </c>
      <c r="Y10" s="14">
        <v>0.25986711157136699</v>
      </c>
      <c r="Z10" s="14">
        <v>0.25822010498606601</v>
      </c>
      <c r="AA10" s="14">
        <v>0.28851529918500801</v>
      </c>
      <c r="AB10" s="14">
        <v>0.29476732870757</v>
      </c>
      <c r="AC10" s="14">
        <v>0.24357902391335801</v>
      </c>
      <c r="AD10" s="14">
        <v>0.257087396629058</v>
      </c>
      <c r="AE10" s="14"/>
      <c r="AF10" s="14">
        <v>0.23474639146891299</v>
      </c>
      <c r="AG10" s="14">
        <v>0.31048748922230501</v>
      </c>
      <c r="AH10" s="14">
        <v>0.267114992735135</v>
      </c>
      <c r="AI10" s="14"/>
      <c r="AJ10" s="14">
        <v>0.26458027618390001</v>
      </c>
      <c r="AK10" s="14">
        <v>0.31125388761968997</v>
      </c>
      <c r="AL10" s="14">
        <v>0.328272597723618</v>
      </c>
      <c r="AM10" s="14"/>
      <c r="AN10" s="14">
        <v>0.22620820245238499</v>
      </c>
      <c r="AO10" s="14">
        <v>0.272083525384203</v>
      </c>
      <c r="AP10" s="14">
        <v>0.31373963510005398</v>
      </c>
      <c r="AQ10" s="14">
        <v>0.33535218627490598</v>
      </c>
      <c r="AR10" s="14">
        <v>0.30948305592311298</v>
      </c>
    </row>
    <row r="11" spans="2:44" ht="57.95">
      <c r="B11" s="15" t="s">
        <v>472</v>
      </c>
      <c r="C11" s="14">
        <v>0.238297779631232</v>
      </c>
      <c r="D11" s="14">
        <v>0.242989700648063</v>
      </c>
      <c r="E11" s="14">
        <v>0.23364074463735399</v>
      </c>
      <c r="F11" s="14"/>
      <c r="G11" s="14">
        <v>0.29272981287847899</v>
      </c>
      <c r="H11" s="14">
        <v>0.271503017524163</v>
      </c>
      <c r="I11" s="14">
        <v>0.26971531391036102</v>
      </c>
      <c r="J11" s="14">
        <v>0.20358273125174101</v>
      </c>
      <c r="K11" s="14">
        <v>0.210201978713595</v>
      </c>
      <c r="L11" s="14">
        <v>0.19627101503272301</v>
      </c>
      <c r="M11" s="14"/>
      <c r="N11" s="14">
        <v>0.26240981709700101</v>
      </c>
      <c r="O11" s="14">
        <v>0.26109496267693899</v>
      </c>
      <c r="P11" s="14">
        <v>0.21383677113703001</v>
      </c>
      <c r="Q11" s="14">
        <v>0.207960401297138</v>
      </c>
      <c r="R11" s="14"/>
      <c r="S11" s="14">
        <v>0.27395369126200397</v>
      </c>
      <c r="T11" s="14">
        <v>0.230319014318835</v>
      </c>
      <c r="U11" s="14">
        <v>0.22090851905287801</v>
      </c>
      <c r="V11" s="14">
        <v>0.28775309162121399</v>
      </c>
      <c r="W11" s="14">
        <v>0.24726167006852801</v>
      </c>
      <c r="X11" s="14">
        <v>0.26826133931386098</v>
      </c>
      <c r="Y11" s="14">
        <v>0.22727886588120899</v>
      </c>
      <c r="Z11" s="14">
        <v>0.17780466422865601</v>
      </c>
      <c r="AA11" s="14">
        <v>0.21767096994395799</v>
      </c>
      <c r="AB11" s="14">
        <v>0.23893816229136</v>
      </c>
      <c r="AC11" s="14">
        <v>0.174973910296847</v>
      </c>
      <c r="AD11" s="14">
        <v>0.18275190283835999</v>
      </c>
      <c r="AE11" s="14"/>
      <c r="AF11" s="14">
        <v>0.20796695292133199</v>
      </c>
      <c r="AG11" s="14">
        <v>0.26312897058603302</v>
      </c>
      <c r="AH11" s="14">
        <v>0.228593825771228</v>
      </c>
      <c r="AI11" s="14"/>
      <c r="AJ11" s="14">
        <v>0.248764360483827</v>
      </c>
      <c r="AK11" s="14">
        <v>0.26583094531310503</v>
      </c>
      <c r="AL11" s="14">
        <v>0.24926062169449401</v>
      </c>
      <c r="AM11" s="14"/>
      <c r="AN11" s="14">
        <v>0.206986944828874</v>
      </c>
      <c r="AO11" s="14">
        <v>0.24651781926649199</v>
      </c>
      <c r="AP11" s="14">
        <v>0.28117307943394199</v>
      </c>
      <c r="AQ11" s="14">
        <v>0.24546203829616001</v>
      </c>
      <c r="AR11" s="14">
        <v>0.258639460804715</v>
      </c>
    </row>
    <row r="12" spans="2:44" ht="57.95">
      <c r="B12" s="15" t="s">
        <v>473</v>
      </c>
      <c r="C12" s="14">
        <v>0.224899896886222</v>
      </c>
      <c r="D12" s="14">
        <v>0.26270743020998699</v>
      </c>
      <c r="E12" s="14">
        <v>0.18778392354665999</v>
      </c>
      <c r="F12" s="14"/>
      <c r="G12" s="14">
        <v>0.22217646737435301</v>
      </c>
      <c r="H12" s="14">
        <v>0.24791217313745301</v>
      </c>
      <c r="I12" s="14">
        <v>0.22105104450868199</v>
      </c>
      <c r="J12" s="14">
        <v>0.19042818107125301</v>
      </c>
      <c r="K12" s="14">
        <v>0.207726034984413</v>
      </c>
      <c r="L12" s="14">
        <v>0.25059085211529503</v>
      </c>
      <c r="M12" s="14"/>
      <c r="N12" s="14">
        <v>0.248413945540673</v>
      </c>
      <c r="O12" s="14">
        <v>0.23716589246963601</v>
      </c>
      <c r="P12" s="14">
        <v>0.210290404896632</v>
      </c>
      <c r="Q12" s="14">
        <v>0.19614429574959799</v>
      </c>
      <c r="R12" s="14"/>
      <c r="S12" s="14">
        <v>0.21681684898537701</v>
      </c>
      <c r="T12" s="14">
        <v>0.21874664018750001</v>
      </c>
      <c r="U12" s="14">
        <v>0.18899763633269701</v>
      </c>
      <c r="V12" s="14">
        <v>0.24721346812442799</v>
      </c>
      <c r="W12" s="14">
        <v>0.223701985653221</v>
      </c>
      <c r="X12" s="14">
        <v>0.22665748678606501</v>
      </c>
      <c r="Y12" s="14">
        <v>0.20738145174143399</v>
      </c>
      <c r="Z12" s="14">
        <v>0.252657400460429</v>
      </c>
      <c r="AA12" s="14">
        <v>0.24144806844198399</v>
      </c>
      <c r="AB12" s="14">
        <v>0.23537162076801499</v>
      </c>
      <c r="AC12" s="14">
        <v>0.261442988847155</v>
      </c>
      <c r="AD12" s="14">
        <v>0.17176558477974899</v>
      </c>
      <c r="AE12" s="14"/>
      <c r="AF12" s="14">
        <v>0.22449595060671201</v>
      </c>
      <c r="AG12" s="14">
        <v>0.25279700310044101</v>
      </c>
      <c r="AH12" s="14">
        <v>0.16979016368799699</v>
      </c>
      <c r="AI12" s="14"/>
      <c r="AJ12" s="14">
        <v>0.243157265100333</v>
      </c>
      <c r="AK12" s="14">
        <v>0.25665277051602198</v>
      </c>
      <c r="AL12" s="14">
        <v>0.25966838691935101</v>
      </c>
      <c r="AM12" s="14"/>
      <c r="AN12" s="14">
        <v>0.17987318045283901</v>
      </c>
      <c r="AO12" s="14">
        <v>0.21716846163040199</v>
      </c>
      <c r="AP12" s="14">
        <v>0.23964201392748699</v>
      </c>
      <c r="AQ12" s="14">
        <v>0.248992115017201</v>
      </c>
      <c r="AR12" s="14">
        <v>0.289612891533858</v>
      </c>
    </row>
    <row r="13" spans="2:44" ht="57.95">
      <c r="B13" s="15" t="s">
        <v>474</v>
      </c>
      <c r="C13" s="14">
        <v>0.19834516463333501</v>
      </c>
      <c r="D13" s="14">
        <v>0.238231605593618</v>
      </c>
      <c r="E13" s="14">
        <v>0.158606620023863</v>
      </c>
      <c r="F13" s="14"/>
      <c r="G13" s="14">
        <v>0.24572457720121901</v>
      </c>
      <c r="H13" s="14">
        <v>0.19845183229402899</v>
      </c>
      <c r="I13" s="14">
        <v>0.166314592266216</v>
      </c>
      <c r="J13" s="14">
        <v>0.18390003414844899</v>
      </c>
      <c r="K13" s="14">
        <v>0.18509865718781399</v>
      </c>
      <c r="L13" s="14">
        <v>0.21316586727769801</v>
      </c>
      <c r="M13" s="14"/>
      <c r="N13" s="14">
        <v>0.25157536651211498</v>
      </c>
      <c r="O13" s="14">
        <v>0.19360673396629699</v>
      </c>
      <c r="P13" s="14">
        <v>0.175011588192729</v>
      </c>
      <c r="Q13" s="14">
        <v>0.161401848386761</v>
      </c>
      <c r="R13" s="14"/>
      <c r="S13" s="14">
        <v>0.24663910842422901</v>
      </c>
      <c r="T13" s="14">
        <v>0.20868836454306999</v>
      </c>
      <c r="U13" s="14">
        <v>0.202337881102539</v>
      </c>
      <c r="V13" s="14">
        <v>0.21775352809350401</v>
      </c>
      <c r="W13" s="14">
        <v>0.18137651392670701</v>
      </c>
      <c r="X13" s="14">
        <v>0.19333483585915601</v>
      </c>
      <c r="Y13" s="14">
        <v>0.171362986180331</v>
      </c>
      <c r="Z13" s="14">
        <v>0.23820419786276201</v>
      </c>
      <c r="AA13" s="14">
        <v>0.15196258849505501</v>
      </c>
      <c r="AB13" s="14">
        <v>0.18843509708898601</v>
      </c>
      <c r="AC13" s="14">
        <v>0.199730471940545</v>
      </c>
      <c r="AD13" s="14">
        <v>0.13011813342004599</v>
      </c>
      <c r="AE13" s="14"/>
      <c r="AF13" s="14">
        <v>0.18248174677679499</v>
      </c>
      <c r="AG13" s="14">
        <v>0.22938373641243401</v>
      </c>
      <c r="AH13" s="14">
        <v>0.14435088240716401</v>
      </c>
      <c r="AI13" s="14"/>
      <c r="AJ13" s="14">
        <v>0.20063670107079601</v>
      </c>
      <c r="AK13" s="14">
        <v>0.22128118256416601</v>
      </c>
      <c r="AL13" s="14">
        <v>0.28181949960563202</v>
      </c>
      <c r="AM13" s="14"/>
      <c r="AN13" s="14">
        <v>0.158840667345717</v>
      </c>
      <c r="AO13" s="14">
        <v>0.19708750707662301</v>
      </c>
      <c r="AP13" s="14">
        <v>0.207625598382739</v>
      </c>
      <c r="AQ13" s="14">
        <v>0.26238933571950601</v>
      </c>
      <c r="AR13" s="14">
        <v>0.31982002531913201</v>
      </c>
    </row>
    <row r="14" spans="2:44" ht="43.5">
      <c r="B14" s="15" t="s">
        <v>475</v>
      </c>
      <c r="C14" s="14">
        <v>0.185247401144612</v>
      </c>
      <c r="D14" s="14">
        <v>0.198118172094017</v>
      </c>
      <c r="E14" s="14">
        <v>0.173330548839815</v>
      </c>
      <c r="F14" s="14"/>
      <c r="G14" s="14">
        <v>0.18717729561830301</v>
      </c>
      <c r="H14" s="14">
        <v>0.19130377129022799</v>
      </c>
      <c r="I14" s="14">
        <v>0.207312637203975</v>
      </c>
      <c r="J14" s="14">
        <v>0.15232207958493599</v>
      </c>
      <c r="K14" s="14">
        <v>0.18500580010382001</v>
      </c>
      <c r="L14" s="14">
        <v>0.18796539472064899</v>
      </c>
      <c r="M14" s="14"/>
      <c r="N14" s="14">
        <v>0.178534383783922</v>
      </c>
      <c r="O14" s="14">
        <v>0.20544122906534501</v>
      </c>
      <c r="P14" s="14">
        <v>0.19370619526390301</v>
      </c>
      <c r="Q14" s="14">
        <v>0.161139824560279</v>
      </c>
      <c r="R14" s="14"/>
      <c r="S14" s="14">
        <v>0.19645958066595001</v>
      </c>
      <c r="T14" s="14">
        <v>0.16789367162885599</v>
      </c>
      <c r="U14" s="14">
        <v>0.184112116066077</v>
      </c>
      <c r="V14" s="14">
        <v>0.17153460560272199</v>
      </c>
      <c r="W14" s="14">
        <v>0.148313660359254</v>
      </c>
      <c r="X14" s="14">
        <v>0.195604924730793</v>
      </c>
      <c r="Y14" s="14">
        <v>0.19154817384416201</v>
      </c>
      <c r="Z14" s="14">
        <v>0.22775171641912001</v>
      </c>
      <c r="AA14" s="14">
        <v>0.174773233900959</v>
      </c>
      <c r="AB14" s="14">
        <v>0.18260352840930999</v>
      </c>
      <c r="AC14" s="14">
        <v>0.24306943324981201</v>
      </c>
      <c r="AD14" s="14">
        <v>0.183936900176322</v>
      </c>
      <c r="AE14" s="14"/>
      <c r="AF14" s="14">
        <v>0.18574132820171099</v>
      </c>
      <c r="AG14" s="14">
        <v>0.196078230209872</v>
      </c>
      <c r="AH14" s="14">
        <v>0.14851190723233501</v>
      </c>
      <c r="AI14" s="14"/>
      <c r="AJ14" s="14">
        <v>0.187533083846672</v>
      </c>
      <c r="AK14" s="14">
        <v>0.21450630534765899</v>
      </c>
      <c r="AL14" s="14">
        <v>0.21548301636006501</v>
      </c>
      <c r="AM14" s="14"/>
      <c r="AN14" s="14">
        <v>0.17509388360880901</v>
      </c>
      <c r="AO14" s="14">
        <v>0.179608475372635</v>
      </c>
      <c r="AP14" s="14">
        <v>0.19200946779178699</v>
      </c>
      <c r="AQ14" s="14">
        <v>0.20633617925450301</v>
      </c>
      <c r="AR14" s="14">
        <v>0.25561630625674497</v>
      </c>
    </row>
    <row r="15" spans="2:44">
      <c r="B15" s="15" t="s">
        <v>129</v>
      </c>
      <c r="C15" s="14">
        <v>0.139698663744106</v>
      </c>
      <c r="D15" s="14">
        <v>0.112565924643707</v>
      </c>
      <c r="E15" s="14">
        <v>0.16556063933580401</v>
      </c>
      <c r="F15" s="14"/>
      <c r="G15" s="14">
        <v>9.9103445175126995E-2</v>
      </c>
      <c r="H15" s="14">
        <v>0.124838874989755</v>
      </c>
      <c r="I15" s="14">
        <v>0.15123402313370801</v>
      </c>
      <c r="J15" s="14">
        <v>0.173333316318355</v>
      </c>
      <c r="K15" s="14">
        <v>0.12916000336087299</v>
      </c>
      <c r="L15" s="14">
        <v>0.14940371196972599</v>
      </c>
      <c r="M15" s="14"/>
      <c r="N15" s="14">
        <v>0.108765165226299</v>
      </c>
      <c r="O15" s="14">
        <v>0.13373124950213899</v>
      </c>
      <c r="P15" s="14">
        <v>0.143184851641186</v>
      </c>
      <c r="Q15" s="14">
        <v>0.17568947403023999</v>
      </c>
      <c r="R15" s="14"/>
      <c r="S15" s="14">
        <v>0.106136885003992</v>
      </c>
      <c r="T15" s="14">
        <v>0.149395949953091</v>
      </c>
      <c r="U15" s="14">
        <v>0.14359371702250801</v>
      </c>
      <c r="V15" s="14">
        <v>0.13328359855553301</v>
      </c>
      <c r="W15" s="14">
        <v>0.119611077429793</v>
      </c>
      <c r="X15" s="14">
        <v>0.14034397758660799</v>
      </c>
      <c r="Y15" s="14">
        <v>9.8146274374289896E-2</v>
      </c>
      <c r="Z15" s="14">
        <v>0.137263653116145</v>
      </c>
      <c r="AA15" s="14">
        <v>0.17258409040557901</v>
      </c>
      <c r="AB15" s="14">
        <v>0.17284405032619099</v>
      </c>
      <c r="AC15" s="14">
        <v>0.14981277549785699</v>
      </c>
      <c r="AD15" s="14">
        <v>0.18521125225000901</v>
      </c>
      <c r="AE15" s="14"/>
      <c r="AF15" s="14">
        <v>0.136804601780317</v>
      </c>
      <c r="AG15" s="14">
        <v>0.12880766895778101</v>
      </c>
      <c r="AH15" s="14">
        <v>0.17577593759833901</v>
      </c>
      <c r="AI15" s="14"/>
      <c r="AJ15" s="14">
        <v>0.118726748981452</v>
      </c>
      <c r="AK15" s="14">
        <v>0.107531072570685</v>
      </c>
      <c r="AL15" s="14">
        <v>0.101071590843791</v>
      </c>
      <c r="AM15" s="14"/>
      <c r="AN15" s="14">
        <v>0.17484401498628899</v>
      </c>
      <c r="AO15" s="14">
        <v>0.14600060597286901</v>
      </c>
      <c r="AP15" s="14">
        <v>0.106886863467369</v>
      </c>
      <c r="AQ15" s="14">
        <v>0.12412881611120199</v>
      </c>
      <c r="AR15" s="14">
        <v>0.10698898492393299</v>
      </c>
    </row>
    <row r="16" spans="2:44" ht="57.95">
      <c r="B16" s="15" t="s">
        <v>476</v>
      </c>
      <c r="C16" s="23">
        <v>0.123267666249211</v>
      </c>
      <c r="D16" s="23">
        <v>0.118167985780601</v>
      </c>
      <c r="E16" s="23">
        <v>0.128968463020108</v>
      </c>
      <c r="F16" s="23"/>
      <c r="G16" s="23">
        <v>7.9904147091463401E-2</v>
      </c>
      <c r="H16" s="23">
        <v>6.8628151561877807E-2</v>
      </c>
      <c r="I16" s="23">
        <v>8.9281367702889705E-2</v>
      </c>
      <c r="J16" s="23">
        <v>0.14358660390828401</v>
      </c>
      <c r="K16" s="23">
        <v>0.173915091422715</v>
      </c>
      <c r="L16" s="23">
        <v>0.173985908052085</v>
      </c>
      <c r="M16" s="23"/>
      <c r="N16" s="23">
        <v>0.101970546474874</v>
      </c>
      <c r="O16" s="23">
        <v>0.100419006333098</v>
      </c>
      <c r="P16" s="23">
        <v>0.12840326004210101</v>
      </c>
      <c r="Q16" s="23">
        <v>0.16785346590883901</v>
      </c>
      <c r="R16" s="23"/>
      <c r="S16" s="23">
        <v>9.0707454909706803E-2</v>
      </c>
      <c r="T16" s="23">
        <v>0.12730565808192201</v>
      </c>
      <c r="U16" s="23">
        <v>0.140861945493403</v>
      </c>
      <c r="V16" s="23">
        <v>0.13709114017993901</v>
      </c>
      <c r="W16" s="23">
        <v>0.14315170684071701</v>
      </c>
      <c r="X16" s="23">
        <v>0.107639719739548</v>
      </c>
      <c r="Y16" s="23">
        <v>0.14512601893507299</v>
      </c>
      <c r="Z16" s="23">
        <v>0.12583461334400101</v>
      </c>
      <c r="AA16" s="23">
        <v>0.13308565889750501</v>
      </c>
      <c r="AB16" s="23">
        <v>0.103171231504678</v>
      </c>
      <c r="AC16" s="23">
        <v>0.146514082074364</v>
      </c>
      <c r="AD16" s="23">
        <v>9.3381226782976098E-2</v>
      </c>
      <c r="AE16" s="23"/>
      <c r="AF16" s="23">
        <v>0.159725367959305</v>
      </c>
      <c r="AG16" s="23">
        <v>9.3223878321575401E-2</v>
      </c>
      <c r="AH16" s="23">
        <v>0.127888450769058</v>
      </c>
      <c r="AI16" s="23"/>
      <c r="AJ16" s="23">
        <v>0.113510755251851</v>
      </c>
      <c r="AK16" s="23">
        <v>0.100715197112295</v>
      </c>
      <c r="AL16" s="23">
        <v>0.103993199109331</v>
      </c>
      <c r="AM16" s="23"/>
      <c r="AN16" s="23">
        <v>0.164721557653107</v>
      </c>
      <c r="AO16" s="23">
        <v>0.104928251189704</v>
      </c>
      <c r="AP16" s="23">
        <v>0.122586343706691</v>
      </c>
      <c r="AQ16" s="23">
        <v>6.4263714070070296E-2</v>
      </c>
      <c r="AR16" s="23">
        <v>0.10476053132605399</v>
      </c>
    </row>
    <row r="17" spans="2:2">
      <c r="B17" s="16"/>
    </row>
    <row r="18" spans="2:2">
      <c r="B18" t="s">
        <v>481</v>
      </c>
    </row>
    <row r="19" spans="2:2">
      <c r="B19" t="s">
        <v>482</v>
      </c>
    </row>
    <row r="21" spans="2:2">
      <c r="B21"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F200"/>
  <sheetViews>
    <sheetView showGridLines="0" tabSelected="1" topLeftCell="A41" workbookViewId="0"/>
  </sheetViews>
  <sheetFormatPr defaultColWidth="11.42578125" defaultRowHeight="14.45"/>
  <cols>
    <col min="4" max="4" width="100.7109375" customWidth="1"/>
    <col min="5" max="5" width="20.7109375" customWidth="1"/>
  </cols>
  <sheetData>
    <row r="2" spans="3:6" ht="39.950000000000003" customHeight="1">
      <c r="D2" s="1" t="s">
        <v>11</v>
      </c>
    </row>
    <row r="6" spans="3:6">
      <c r="D6" s="8" t="str">
        <f>HYPERLINK("#'Full Results'!A1", "Full Results")</f>
        <v>Full Results</v>
      </c>
    </row>
    <row r="8" spans="3:6">
      <c r="D8" s="6" t="s">
        <v>12</v>
      </c>
      <c r="E8" s="6" t="s">
        <v>13</v>
      </c>
      <c r="F8" s="6" t="s">
        <v>14</v>
      </c>
    </row>
    <row r="9" spans="3:6">
      <c r="C9">
        <v>1</v>
      </c>
      <c r="D9" s="8" t="str">
        <f>HYPERLINK("#'Table 1'!A1", "Grid Summary: Do you agree or disagree with the following?")</f>
        <v>Grid Summary: Do you agree or disagree with the following?</v>
      </c>
      <c r="E9" s="7"/>
      <c r="F9" t="s">
        <v>15</v>
      </c>
    </row>
    <row r="10" spans="3:6">
      <c r="C10">
        <v>2</v>
      </c>
      <c r="D10" s="8" t="str">
        <f>HYPERLINK("#'Table 2'!A1", "Do you agree or disagree with the following?: There are too many problems now to worry about the future")</f>
        <v>Do you agree or disagree with the following?: There are too many problems now to worry about the future</v>
      </c>
      <c r="E10" s="21" t="str">
        <f>HYPERLINK("#'Full Results'!A11", "11")</f>
        <v>11</v>
      </c>
      <c r="F10" t="s">
        <v>15</v>
      </c>
    </row>
    <row r="11" spans="3:6">
      <c r="C11">
        <v>3</v>
      </c>
      <c r="D11" s="8" t="str">
        <f>HYPERLINK("#'Table 3'!A1", "Do you agree or disagree with the following?: There are too many problems in our own country to worry about problems in other countries")</f>
        <v>Do you agree or disagree with the following?: There are too many problems in our own country to worry about problems in other countries</v>
      </c>
      <c r="E11" s="21" t="str">
        <f>HYPERLINK("#'Full Results'!A23", "23")</f>
        <v>23</v>
      </c>
      <c r="F11" t="s">
        <v>15</v>
      </c>
    </row>
    <row r="12" spans="3:6">
      <c r="C12">
        <v>4</v>
      </c>
      <c r="D12" s="8" t="str">
        <f>HYPERLINK("#'Table 4'!A1", "Do you agree or disagree with the following?: The actions we take as a country now will not have much impact on people in the future")</f>
        <v>Do you agree or disagree with the following?: The actions we take as a country now will not have much impact on people in the future</v>
      </c>
      <c r="E12" s="21" t="str">
        <f>HYPERLINK("#'Full Results'!A35", "35")</f>
        <v>35</v>
      </c>
      <c r="F12" t="s">
        <v>15</v>
      </c>
    </row>
    <row r="13" spans="3:6">
      <c r="C13">
        <v>5</v>
      </c>
      <c r="D13" s="8" t="str">
        <f>HYPERLINK("#'Table 5'!A1", "  Which of the following comes closest to your view?")</f>
        <v xml:space="preserve">  Which of the following comes closest to your view?</v>
      </c>
      <c r="E13" s="21" t="str">
        <f>HYPERLINK("#'Full Results'!A47", "47")</f>
        <v>47</v>
      </c>
      <c r="F13" t="s">
        <v>15</v>
      </c>
    </row>
    <row r="14" spans="3:6">
      <c r="C14">
        <v>6</v>
      </c>
      <c r="D14" s="8" t="str">
        <f>HYPERLINK("#'Table 6'!A1", " Which of the following comes closest to your view?")</f>
        <v xml:space="preserve"> Which of the following comes closest to your view?</v>
      </c>
      <c r="E14" s="21" t="str">
        <f>HYPERLINK("#'Full Results'!A54", "54")</f>
        <v>54</v>
      </c>
      <c r="F14" t="s">
        <v>15</v>
      </c>
    </row>
    <row r="15" spans="3:6">
      <c r="C15">
        <v>7</v>
      </c>
      <c r="D15" s="8" t="str">
        <f>HYPERLINK("#'Table 7'!A1", "Below are some examples of activities which may be carried out by businesses, Governments, Universities, charities or others. Looking at the below, which of the following words or phrases do you think you would personally use to describe these   ...")</f>
        <v>Below are some examples of activities which may be carried out by businesses, Governments, Universities, charities or others. Looking at the below, which of the following words or phrases do you think you would personally use to describe these   ...</v>
      </c>
      <c r="E15" s="21" t="str">
        <f>HYPERLINK("#'Full Results'!A61", "61")</f>
        <v>61</v>
      </c>
      <c r="F15" t="s">
        <v>15</v>
      </c>
    </row>
    <row r="16" spans="3:6">
      <c r="C16">
        <v>8</v>
      </c>
      <c r="D16" s="8" t="str">
        <f>HYPERLINK("#'Table 8'!A1", " And if you had to select ONE of these phrases which you think best describes all the examples as a group, which would you select?   Designing new energy-efficient boilers that could cut energy bills 	  	Studying DNA from people with a rare but s...")</f>
        <v xml:space="preserve"> And if you had to select ONE of these phrases which you think best describes all the examples as a group, which would you select?   Designing new energy-efficient boilers that could cut energy bills 	  	Studying DNA from people with a rare but s...</v>
      </c>
      <c r="E16" s="21" t="str">
        <f>HYPERLINK("#'Full Results'!A77", "77")</f>
        <v>77</v>
      </c>
      <c r="F16" t="s">
        <v>15</v>
      </c>
    </row>
    <row r="17" spans="3:6">
      <c r="C17">
        <v>9</v>
      </c>
      <c r="D17" s="8" t="str">
        <f>HYPERLINK("#'Table 9'!A1", "  How familiar, if at all, are you with the term “R&amp;D”?")</f>
        <v xml:space="preserve">  How familiar, if at all, are you with the term “R&amp;D”?</v>
      </c>
      <c r="E17" s="21" t="str">
        <f>HYPERLINK("#'Full Results'!A93", "93")</f>
        <v>93</v>
      </c>
      <c r="F17" t="s">
        <v>15</v>
      </c>
    </row>
    <row r="18" spans="3:6">
      <c r="C18">
        <v>10</v>
      </c>
      <c r="D18" s="8" t="str">
        <f>HYPERLINK("#'Table 10'!A1", "  “R&amp;D” stands for Research &amp; Development. Have you heard of this phrase before?")</f>
        <v xml:space="preserve">  “R&amp;D” stands for Research &amp; Development. Have you heard of this phrase before?</v>
      </c>
      <c r="E18" s="21" t="str">
        <f>HYPERLINK("#'Full Results'!A100", "100")</f>
        <v>100</v>
      </c>
      <c r="F18" t="s">
        <v>15</v>
      </c>
    </row>
    <row r="19" spans="3:6">
      <c r="C19">
        <v>11</v>
      </c>
      <c r="D19" s="8" t="str">
        <f>HYPERLINK("#'Table 11'!A1", "Grid Summary: Do you agree or disagree with the following?")</f>
        <v>Grid Summary: Do you agree or disagree with the following?</v>
      </c>
      <c r="E19" s="7"/>
      <c r="F19" t="s">
        <v>15</v>
      </c>
    </row>
    <row r="20" spans="3:6">
      <c r="C20">
        <v>12</v>
      </c>
      <c r="D20" s="8" t="str">
        <f>HYPERLINK("#'Table 12'!A1", "Do you agree or disagree with the following?: Research and development in the UK benefits some people more than others")</f>
        <v>Do you agree or disagree with the following?: Research and development in the UK benefits some people more than others</v>
      </c>
      <c r="E20" s="21" t="str">
        <f>HYPERLINK("#'Full Results'!A106", "106")</f>
        <v>106</v>
      </c>
      <c r="F20" t="s">
        <v>15</v>
      </c>
    </row>
    <row r="21" spans="3:6">
      <c r="C21">
        <v>13</v>
      </c>
      <c r="D21" s="8" t="str">
        <f>HYPERLINK("#'Table 13'!A1", "Do you agree or disagree with the following?: Research and development has improved my life")</f>
        <v>Do you agree or disagree with the following?: Research and development has improved my life</v>
      </c>
      <c r="E21" s="21" t="str">
        <f>HYPERLINK("#'Full Results'!A118", "118")</f>
        <v>118</v>
      </c>
      <c r="F21" t="s">
        <v>15</v>
      </c>
    </row>
    <row r="22" spans="3:6">
      <c r="C22">
        <v>14</v>
      </c>
      <c r="D22" s="8" t="str">
        <f>HYPERLINK("#'Table 14'!A1", "Do you agree or disagree with the following?: I am interested in hearing about the results of new research")</f>
        <v>Do you agree or disagree with the following?: I am interested in hearing about the results of new research</v>
      </c>
      <c r="E22" s="21" t="str">
        <f>HYPERLINK("#'Full Results'!A130", "130")</f>
        <v>130</v>
      </c>
      <c r="F22" t="s">
        <v>15</v>
      </c>
    </row>
    <row r="23" spans="3:6">
      <c r="C23">
        <v>15</v>
      </c>
      <c r="D23" s="8" t="str">
        <f>HYPERLINK("#'Table 15'!A1", "Do you agree or disagree with the following?: I am excited by new products and technologies")</f>
        <v>Do you agree or disagree with the following?: I am excited by new products and technologies</v>
      </c>
      <c r="E23" s="21" t="str">
        <f>HYPERLINK("#'Full Results'!A142", "142")</f>
        <v>142</v>
      </c>
      <c r="F23" t="s">
        <v>15</v>
      </c>
    </row>
    <row r="24" spans="3:6">
      <c r="C24">
        <v>16</v>
      </c>
      <c r="D24" s="8" t="str">
        <f>HYPERLINK("#'Table 16'!A1", "Do you agree or disagree with the following?: I don’t really know what a researcher does")</f>
        <v>Do you agree or disagree with the following?: I don’t really know what a researcher does</v>
      </c>
      <c r="E24" s="21" t="str">
        <f>HYPERLINK("#'Full Results'!A154", "154")</f>
        <v>154</v>
      </c>
      <c r="F24" t="s">
        <v>15</v>
      </c>
    </row>
    <row r="25" spans="3:6">
      <c r="C25">
        <v>17</v>
      </c>
      <c r="D25" s="8" t="str">
        <f>HYPERLINK("#'Table 17'!A1", "Do you agree or disagree with the following?: I don’t really know what a scientist does")</f>
        <v>Do you agree or disagree with the following?: I don’t really know what a scientist does</v>
      </c>
      <c r="E25" s="21" t="str">
        <f>HYPERLINK("#'Full Results'!A166", "166")</f>
        <v>166</v>
      </c>
      <c r="F25" t="s">
        <v>15</v>
      </c>
    </row>
    <row r="26" spans="3:6">
      <c r="C26">
        <v>18</v>
      </c>
      <c r="D26" s="8" t="str">
        <f>HYPERLINK("#'Table 18'!A1", "Do you agree or disagree with the following?: Research and development should NOT be funded by taxpayers")</f>
        <v>Do you agree or disagree with the following?: Research and development should NOT be funded by taxpayers</v>
      </c>
      <c r="E26" s="21" t="str">
        <f>HYPERLINK("#'Full Results'!A178", "178")</f>
        <v>178</v>
      </c>
      <c r="F26" t="s">
        <v>15</v>
      </c>
    </row>
    <row r="27" spans="3:6">
      <c r="C27">
        <v>19</v>
      </c>
      <c r="D27" s="8" t="str">
        <f>HYPERLINK("#'Table 19'!A1", " How much would you say that you know about Research &amp; Development?")</f>
        <v xml:space="preserve"> How much would you say that you know about Research &amp; Development?</v>
      </c>
      <c r="E27" s="21" t="str">
        <f>HYPERLINK("#'Full Results'!A190", "190")</f>
        <v>190</v>
      </c>
      <c r="F27" t="s">
        <v>15</v>
      </c>
    </row>
    <row r="28" spans="3:6">
      <c r="C28">
        <v>20</v>
      </c>
      <c r="D28" s="8" t="str">
        <f>HYPERLINK("#'Table 20'!A1", " Which of the following comes closest to your view?")</f>
        <v xml:space="preserve"> Which of the following comes closest to your view?</v>
      </c>
      <c r="E28" s="21" t="str">
        <f>HYPERLINK("#'Full Results'!A197", "197")</f>
        <v>197</v>
      </c>
      <c r="F28" t="s">
        <v>15</v>
      </c>
    </row>
    <row r="29" spans="3:6">
      <c r="C29">
        <v>21</v>
      </c>
      <c r="D29" s="8" t="str">
        <f>HYPERLINK("#'Table 21'!A1", "Grid Summary: Do you agree or disagree with the following?")</f>
        <v>Grid Summary: Do you agree or disagree with the following?</v>
      </c>
      <c r="E29" s="7"/>
      <c r="F29" t="s">
        <v>15</v>
      </c>
    </row>
    <row r="30" spans="3:6">
      <c r="C30">
        <v>22</v>
      </c>
      <c r="D30" s="8" t="str">
        <f>HYPERLINK("#'Table 22'!A1", "Do you agree or disagree with the following?: I talk about new discoveries and inventions with my friends and family")</f>
        <v>Do you agree or disagree with the following?: I talk about new discoveries and inventions with my friends and family</v>
      </c>
      <c r="E30" s="21" t="str">
        <f>HYPERLINK("#'Full Results'!A204", "204")</f>
        <v>204</v>
      </c>
      <c r="F30" t="s">
        <v>15</v>
      </c>
    </row>
    <row r="31" spans="3:6">
      <c r="C31">
        <v>23</v>
      </c>
      <c r="D31" s="8" t="str">
        <f>HYPERLINK("#'Table 23'!A1", "Do you agree or disagree with the following?: I go out of my way to find out about new discoveries and inventions")</f>
        <v>Do you agree or disagree with the following?: I go out of my way to find out about new discoveries and inventions</v>
      </c>
      <c r="E31" s="21" t="str">
        <f>HYPERLINK("#'Full Results'!A216", "216")</f>
        <v>216</v>
      </c>
      <c r="F31" t="s">
        <v>15</v>
      </c>
    </row>
    <row r="32" spans="3:6">
      <c r="C32">
        <v>24</v>
      </c>
      <c r="D32" s="8" t="str">
        <f>HYPERLINK("#'Table 24'!A1", "Grid Summary: Would you support or oppose the building of the following in your local area?")</f>
        <v>Grid Summary: Would you support or oppose the building of the following in your local area?</v>
      </c>
      <c r="E32" s="7"/>
      <c r="F32" t="s">
        <v>15</v>
      </c>
    </row>
    <row r="33" spans="3:6">
      <c r="C33">
        <v>25</v>
      </c>
      <c r="D33" s="8" t="str">
        <f>HYPERLINK("#'Table 25'!A1", "Would you support or oppose the building of the following in your local area?: A new wind farm")</f>
        <v>Would you support or oppose the building of the following in your local area?: A new wind farm</v>
      </c>
      <c r="E33" s="21" t="str">
        <f>HYPERLINK("#'Full Results'!A228", "228")</f>
        <v>228</v>
      </c>
      <c r="F33" t="s">
        <v>15</v>
      </c>
    </row>
    <row r="34" spans="3:6">
      <c r="C34">
        <v>26</v>
      </c>
      <c r="D34" s="8" t="str">
        <f>HYPERLINK("#'Table 26'!A1", "Would you support or oppose the building of the following in your local area?: A new shopping centre")</f>
        <v>Would you support or oppose the building of the following in your local area?: A new shopping centre</v>
      </c>
      <c r="E34" s="21" t="str">
        <f>HYPERLINK("#'Full Results'!A240", "240")</f>
        <v>240</v>
      </c>
      <c r="F34" t="s">
        <v>15</v>
      </c>
    </row>
    <row r="35" spans="3:6">
      <c r="C35">
        <v>27</v>
      </c>
      <c r="D35" s="8" t="str">
        <f>HYPERLINK("#'Table 27'!A1", "Would you support or oppose the building of the following in your local area?: A new train station")</f>
        <v>Would you support or oppose the building of the following in your local area?: A new train station</v>
      </c>
      <c r="E35" s="21" t="str">
        <f>HYPERLINK("#'Full Results'!A252", "252")</f>
        <v>252</v>
      </c>
      <c r="F35" t="s">
        <v>15</v>
      </c>
    </row>
    <row r="36" spans="3:6">
      <c r="C36">
        <v>28</v>
      </c>
      <c r="D36" s="8" t="str">
        <f>HYPERLINK("#'Table 28'!A1", "Would you support or oppose the building of the following in your local area?: A new school")</f>
        <v>Would you support or oppose the building of the following in your local area?: A new school</v>
      </c>
      <c r="E36" s="21" t="str">
        <f>HYPERLINK("#'Full Results'!A264", "264")</f>
        <v>264</v>
      </c>
      <c r="F36" t="s">
        <v>15</v>
      </c>
    </row>
    <row r="37" spans="3:6">
      <c r="C37">
        <v>29</v>
      </c>
      <c r="D37" s="8" t="str">
        <f>HYPERLINK("#'Table 29'!A1", "Would you support or oppose the building of the following in your local area?: A new research laboratory")</f>
        <v>Would you support or oppose the building of the following in your local area?: A new research laboratory</v>
      </c>
      <c r="E37" s="21" t="str">
        <f>HYPERLINK("#'Full Results'!A276", "276")</f>
        <v>276</v>
      </c>
      <c r="F37" t="s">
        <v>15</v>
      </c>
    </row>
    <row r="38" spans="3:6">
      <c r="C38">
        <v>30</v>
      </c>
      <c r="D38" s="8" t="str">
        <f>HYPERLINK("#'Table 30'!A1", "Would you support or oppose the building of the following in your local area?: A new factory")</f>
        <v>Would you support or oppose the building of the following in your local area?: A new factory</v>
      </c>
      <c r="E38" s="21" t="str">
        <f>HYPERLINK("#'Full Results'!A288", "288")</f>
        <v>288</v>
      </c>
      <c r="F38" t="s">
        <v>15</v>
      </c>
    </row>
    <row r="39" spans="3:6">
      <c r="C39">
        <v>31</v>
      </c>
      <c r="D39" s="8" t="str">
        <f>HYPERLINK("#'Table 31'!A1", "You said you would support building a new research laboratory in your local area. Why would you support this?Select any which apply")</f>
        <v>You said you would support building a new research laboratory in your local area. Why would you support this?Select any which apply</v>
      </c>
      <c r="E39" s="21" t="str">
        <f>HYPERLINK("#'Full Results'!A300", "300")</f>
        <v>300</v>
      </c>
      <c r="F39" t="s">
        <v>16</v>
      </c>
    </row>
    <row r="40" spans="3:6">
      <c r="C40">
        <v>32</v>
      </c>
      <c r="D40" s="8" t="str">
        <f>HYPERLINK("#'Table 32'!A1", "You said you would oppose building a new research laboratory in your local area. Why would you support this?Select any which apply")</f>
        <v>You said you would oppose building a new research laboratory in your local area. Why would you support this?Select any which apply</v>
      </c>
      <c r="E40" s="21" t="str">
        <f>HYPERLINK("#'Full Results'!A312", "312")</f>
        <v>312</v>
      </c>
      <c r="F40" t="s">
        <v>17</v>
      </c>
    </row>
    <row r="41" spans="3:6">
      <c r="C41">
        <v>33</v>
      </c>
      <c r="D41" s="8" t="str">
        <f>HYPERLINK("#'Table 33'!A1", " How important, if at all, do you think it is for the UK to be investing money in research and development at the moment?")</f>
        <v xml:space="preserve"> How important, if at all, do you think it is for the UK to be investing money in research and development at the moment?</v>
      </c>
      <c r="E41" s="21" t="str">
        <f>HYPERLINK("#'Full Results'!A326", "326")</f>
        <v>326</v>
      </c>
      <c r="F41" t="s">
        <v>15</v>
      </c>
    </row>
    <row r="42" spans="3:6">
      <c r="C42">
        <v>34</v>
      </c>
      <c r="D42" s="8" t="str">
        <f>HYPERLINK("#'Table 34'!A1", " And if you could choose, would you prefer for the UK Government to…")</f>
        <v xml:space="preserve"> And if you could choose, would you prefer for the UK Government to…</v>
      </c>
      <c r="E42" s="21" t="str">
        <f>HYPERLINK("#'Full Results'!A334", "334")</f>
        <v>334</v>
      </c>
      <c r="F42" t="s">
        <v>15</v>
      </c>
    </row>
    <row r="43" spans="3:6">
      <c r="C43">
        <v>35</v>
      </c>
      <c r="D43" s="8" t="str">
        <f>HYPERLINK("#'Table 35'!A1", " Do you agree or disagree with the following?""Research and development is the best way of futureproofing the UK""")</f>
        <v xml:space="preserve"> Do you agree or disagree with the following?"Research and development is the best way of futureproofing the UK"</v>
      </c>
      <c r="E43" s="21" t="str">
        <f>HYPERLINK("#'Full Results'!A341", "341")</f>
        <v>341</v>
      </c>
      <c r="F43" t="s">
        <v>18</v>
      </c>
    </row>
    <row r="44" spans="3:6">
      <c r="C44">
        <v>36</v>
      </c>
      <c r="D44" s="8" t="str">
        <f>HYPERLINK("#'Table 36'!A1", " Do you agree or disagree with the following?""Research and development is the best way of solving tomorrow’s problems""")</f>
        <v xml:space="preserve"> Do you agree or disagree with the following?"Research and development is the best way of solving tomorrow’s problems"</v>
      </c>
      <c r="E44" s="21" t="str">
        <f>HYPERLINK("#'Full Results'!A353", "353")</f>
        <v>353</v>
      </c>
      <c r="F44" t="s">
        <v>18</v>
      </c>
    </row>
    <row r="45" spans="3:6">
      <c r="C45">
        <v>37</v>
      </c>
      <c r="D45" s="8" t="str">
        <f>HYPERLINK("#'Table 37'!A1", " Do you agree or disagree with the following?""Research and development is the best way of making a better future for all of us""")</f>
        <v xml:space="preserve"> Do you agree or disagree with the following?"Research and development is the best way of making a better future for all of us"</v>
      </c>
      <c r="E45" s="21" t="str">
        <f>HYPERLINK("#'Full Results'!A365", "365")</f>
        <v>365</v>
      </c>
      <c r="F45" t="s">
        <v>18</v>
      </c>
    </row>
    <row r="46" spans="3:6">
      <c r="C46">
        <v>38</v>
      </c>
      <c r="D46" s="8" t="str">
        <f>HYPERLINK("#'Table 38'!A1", " Do you agree or disagree with the following?""Research and development is the best way of making life better""")</f>
        <v xml:space="preserve"> Do you agree or disagree with the following?"Research and development is the best way of making life better"</v>
      </c>
      <c r="E46" s="21" t="str">
        <f>HYPERLINK("#'Full Results'!A377", "377")</f>
        <v>377</v>
      </c>
      <c r="F46" t="s">
        <v>18</v>
      </c>
    </row>
    <row r="47" spans="3:6">
      <c r="C47">
        <v>39</v>
      </c>
      <c r="D47" s="8" t="str">
        <f>HYPERLINK("#'Table 39'!A1", " Do you agree or disagree with the following?""Research and development is the best way of providing the knowledge to take on tomorrow""")</f>
        <v xml:space="preserve"> Do you agree or disagree with the following?"Research and development is the best way of providing the knowledge to take on tomorrow"</v>
      </c>
      <c r="E47" s="21" t="str">
        <f>HYPERLINK("#'Full Results'!A389", "389")</f>
        <v>389</v>
      </c>
      <c r="F47" t="s">
        <v>18</v>
      </c>
    </row>
    <row r="48" spans="3:6">
      <c r="C48">
        <v>40</v>
      </c>
      <c r="D48" s="8" t="str">
        <f>HYPERLINK("#'Table 40'!A1", " Do you agree or disagree with the following?""Research and development is the best way of creating big ideas for a better world""")</f>
        <v xml:space="preserve"> Do you agree or disagree with the following?"Research and development is the best way of creating big ideas for a better world"</v>
      </c>
      <c r="E48" s="21" t="str">
        <f>HYPERLINK("#'Full Results'!A401", "401")</f>
        <v>401</v>
      </c>
      <c r="F48" t="s">
        <v>18</v>
      </c>
    </row>
    <row r="49" spans="3:6">
      <c r="C49">
        <v>41</v>
      </c>
      <c r="D49" s="8" t="str">
        <f>HYPERLINK("#'Table 41'!A1", " Do you agree or disagree with the following?""Research and development is the best way of finding out what works""")</f>
        <v xml:space="preserve"> Do you agree or disagree with the following?"Research and development is the best way of finding out what works"</v>
      </c>
      <c r="E49" s="21" t="str">
        <f>HYPERLINK("#'Full Results'!A413", "413")</f>
        <v>413</v>
      </c>
      <c r="F49" t="s">
        <v>18</v>
      </c>
    </row>
    <row r="50" spans="3:6">
      <c r="C50">
        <v>42</v>
      </c>
      <c r="D50" s="8" t="str">
        <f>HYPERLINK("#'Table 42'!A1", " Do you agree or disagree with the following?""Research and development is the best way of building today’s ideas, and tomorrow’s solutions""")</f>
        <v xml:space="preserve"> Do you agree or disagree with the following?"Research and development is the best way of building today’s ideas, and tomorrow’s solutions"</v>
      </c>
      <c r="E50" s="21" t="str">
        <f>HYPERLINK("#'Full Results'!A425", "425")</f>
        <v>425</v>
      </c>
      <c r="F50" t="s">
        <v>18</v>
      </c>
    </row>
    <row r="51" spans="3:6">
      <c r="C51">
        <v>43</v>
      </c>
      <c r="D51" s="25" t="str">
        <f>HYPERLINK("#'Table 43'!A1","Grid Summary")</f>
        <v>Grid Summary</v>
      </c>
      <c r="E51" s="7"/>
      <c r="F51" t="s">
        <v>19</v>
      </c>
    </row>
    <row r="52" spans="3:6">
      <c r="C52">
        <v>44</v>
      </c>
      <c r="D52" s="8" t="str">
        <f>HYPERLINK("#'Table 44'!A1", "Looking at the description you just saw...""Research and development is the best way of futureproofing the UK"" To what extent do you agree or disagree with the following about this description of the role of research and development?: This is an...")</f>
        <v>Looking at the description you just saw..."Research and development is the best way of futureproofing the UK" To what extent do you agree or disagree with the following about this description of the role of research and development?: This is an...</v>
      </c>
      <c r="E52" s="21" t="str">
        <f>HYPERLINK("#'Full Results'!A437", "437")</f>
        <v>437</v>
      </c>
      <c r="F52" t="s">
        <v>19</v>
      </c>
    </row>
    <row r="53" spans="3:6">
      <c r="C53">
        <v>45</v>
      </c>
      <c r="D53" s="8" t="str">
        <f>HYPERLINK("#'Table 45'!A1", "Looking at the description you just saw...""Research and development is the best way of futureproofing the UK"" To what extent do you agree or disagree with the following about this description of the role of research and development?: This feels...")</f>
        <v>Looking at the description you just saw..."Research and development is the best way of futureproofing the UK" To what extent do you agree or disagree with the following about this description of the role of research and development?: This feels...</v>
      </c>
      <c r="E53" s="21" t="str">
        <f>HYPERLINK("#'Full Results'!A449", "449")</f>
        <v>449</v>
      </c>
      <c r="F53" t="s">
        <v>19</v>
      </c>
    </row>
    <row r="54" spans="3:6">
      <c r="C54">
        <v>46</v>
      </c>
      <c r="D54" s="8" t="str">
        <f>HYPERLINK("#'Table 46'!A1", "Looking at the description you just saw...""Research and development is the best way of futureproofing the UK"" To what extent do you agree or disagree with the following about this description of the role of research and development?: There are ...")</f>
        <v>Looking at the description you just saw..."Research and development is the best way of futureproofing the UK" To what extent do you agree or disagree with the following about this description of the role of research and development?: There are ...</v>
      </c>
      <c r="E54" s="21" t="str">
        <f>HYPERLINK("#'Full Results'!A461", "461")</f>
        <v>461</v>
      </c>
      <c r="F54" t="s">
        <v>19</v>
      </c>
    </row>
    <row r="55" spans="3:6">
      <c r="C55">
        <v>47</v>
      </c>
      <c r="D55" s="25" t="str">
        <f>HYPERLINK("#'Table 47'!A1","Grid Summary")</f>
        <v>Grid Summary</v>
      </c>
      <c r="E55" s="7"/>
      <c r="F55" t="s">
        <v>20</v>
      </c>
    </row>
    <row r="56" spans="3:6">
      <c r="C56">
        <v>48</v>
      </c>
      <c r="D56" s="8" t="str">
        <f>HYPERLINK("#'Table 48'!A1", "Looking at the description you just saw...""Research and development is the best way of solving tomorrow’s problems"" To what extent do you agree or disagree with the following about this description of the role of research and development?: This...")</f>
        <v>Looking at the description you just saw..."Research and development is the best way of solving tomorrow’s problems" To what extent do you agree or disagree with the following about this description of the role of research and development?: This...</v>
      </c>
      <c r="E56" s="21" t="str">
        <f>HYPERLINK("#'Full Results'!A473", "473")</f>
        <v>473</v>
      </c>
      <c r="F56" t="s">
        <v>20</v>
      </c>
    </row>
    <row r="57" spans="3:6">
      <c r="C57">
        <v>49</v>
      </c>
      <c r="D57" s="8" t="str">
        <f>HYPERLINK("#'Table 49'!A1", "Looking at the description you just saw...""Research and development is the best way of solving tomorrow’s problems"" To what extent do you agree or disagree with the following about this description of the role of research and development?: This...")</f>
        <v>Looking at the description you just saw..."Research and development is the best way of solving tomorrow’s problems" To what extent do you agree or disagree with the following about this description of the role of research and development?: This...</v>
      </c>
      <c r="E57" s="21" t="str">
        <f>HYPERLINK("#'Full Results'!A485", "485")</f>
        <v>485</v>
      </c>
      <c r="F57" t="s">
        <v>20</v>
      </c>
    </row>
    <row r="58" spans="3:6">
      <c r="C58">
        <v>50</v>
      </c>
      <c r="D58" s="8" t="str">
        <f>HYPERLINK("#'Table 50'!A1", "Looking at the description you just saw...""Research and development is the best way of solving tomorrow’s problems"" To what extent do you agree or disagree with the following about this description of the role of research and development?: Ther...")</f>
        <v>Looking at the description you just saw..."Research and development is the best way of solving tomorrow’s problems" To what extent do you agree or disagree with the following about this description of the role of research and development?: Ther...</v>
      </c>
      <c r="E58" s="21" t="str">
        <f>HYPERLINK("#'Full Results'!A497", "497")</f>
        <v>497</v>
      </c>
      <c r="F58" t="s">
        <v>20</v>
      </c>
    </row>
    <row r="59" spans="3:6">
      <c r="C59">
        <v>51</v>
      </c>
      <c r="D59" s="25" t="str">
        <f>HYPERLINK("#'Table 51'!A1","Grid Summary")</f>
        <v>Grid Summary</v>
      </c>
      <c r="E59" s="7"/>
      <c r="F59" t="s">
        <v>21</v>
      </c>
    </row>
    <row r="60" spans="3:6">
      <c r="C60">
        <v>52</v>
      </c>
      <c r="D60" s="8" t="str">
        <f>HYPERLINK("#'Table 52'!A1", "Looking at the description you just saw...""Research and development is the best way of making a better future for all of us"" To what extent do you agree or disagree with the following about this description of the role of research and developme...")</f>
        <v>Looking at the description you just saw..."Research and development is the best way of making a better future for all of us" To what extent do you agree or disagree with the following about this description of the role of research and developme...</v>
      </c>
      <c r="E60" s="21" t="str">
        <f>HYPERLINK("#'Full Results'!A509", "509")</f>
        <v>509</v>
      </c>
      <c r="F60" t="s">
        <v>21</v>
      </c>
    </row>
    <row r="61" spans="3:6">
      <c r="C61">
        <v>53</v>
      </c>
      <c r="D61" s="8" t="str">
        <f>HYPERLINK("#'Table 53'!A1", "Looking at the description you just saw...""Research and development is the best way of making a better future for all of us"" To what extent do you agree or disagree with the following about this description of the role of research and developme...")</f>
        <v>Looking at the description you just saw..."Research and development is the best way of making a better future for all of us" To what extent do you agree or disagree with the following about this description of the role of research and developme...</v>
      </c>
      <c r="E61" s="21" t="str">
        <f>HYPERLINK("#'Full Results'!A521", "521")</f>
        <v>521</v>
      </c>
      <c r="F61" t="s">
        <v>21</v>
      </c>
    </row>
    <row r="62" spans="3:6">
      <c r="C62">
        <v>54</v>
      </c>
      <c r="D62" s="8" t="str">
        <f>HYPERLINK("#'Table 54'!A1", "Looking at the description you just saw...""Research and development is the best way of making a better future for all of us"" To what extent do you agree or disagree with the following about this description of the role of research and developme...")</f>
        <v>Looking at the description you just saw..."Research and development is the best way of making a better future for all of us" To what extent do you agree or disagree with the following about this description of the role of research and developme...</v>
      </c>
      <c r="E62" s="21" t="str">
        <f>HYPERLINK("#'Full Results'!A533", "533")</f>
        <v>533</v>
      </c>
      <c r="F62" t="s">
        <v>21</v>
      </c>
    </row>
    <row r="63" spans="3:6">
      <c r="C63">
        <v>55</v>
      </c>
      <c r="D63" s="25" t="str">
        <f>HYPERLINK("#'Table 55'!A1","Grid Summary")</f>
        <v>Grid Summary</v>
      </c>
      <c r="E63" s="7"/>
      <c r="F63" t="s">
        <v>22</v>
      </c>
    </row>
    <row r="64" spans="3:6">
      <c r="C64">
        <v>56</v>
      </c>
      <c r="D64" s="8" t="str">
        <f>HYPERLINK("#'Table 56'!A1", "Looking at the description you just saw...""Research and development is the best way of making life better"" To what extent do you agree or disagree with the following about this description of the role of research and development?: This is an ho...")</f>
        <v>Looking at the description you just saw..."Research and development is the best way of making life better" To what extent do you agree or disagree with the following about this description of the role of research and development?: This is an ho...</v>
      </c>
      <c r="E64" s="21" t="str">
        <f>HYPERLINK("#'Full Results'!A545", "545")</f>
        <v>545</v>
      </c>
      <c r="F64" t="s">
        <v>22</v>
      </c>
    </row>
    <row r="65" spans="3:6">
      <c r="C65">
        <v>57</v>
      </c>
      <c r="D65" s="8" t="str">
        <f>HYPERLINK("#'Table 57'!A1", "Looking at the description you just saw...""Research and development is the best way of making life better"" To what extent do you agree or disagree with the following about this description of the role of research and development?: This feels li...")</f>
        <v>Looking at the description you just saw..."Research and development is the best way of making life better" To what extent do you agree or disagree with the following about this description of the role of research and development?: This feels li...</v>
      </c>
      <c r="E65" s="21" t="str">
        <f>HYPERLINK("#'Full Results'!A557", "557")</f>
        <v>557</v>
      </c>
      <c r="F65" t="s">
        <v>22</v>
      </c>
    </row>
    <row r="66" spans="3:6">
      <c r="C66">
        <v>58</v>
      </c>
      <c r="D66" s="8" t="str">
        <f>HYPERLINK("#'Table 58'!A1", "Looking at the description you just saw...""Research and development is the best way of making life better"" To what extent do you agree or disagree with the following about this description of the role of research and development?: There are bet...")</f>
        <v>Looking at the description you just saw..."Research and development is the best way of making life better" To what extent do you agree or disagree with the following about this description of the role of research and development?: There are bet...</v>
      </c>
      <c r="E66" s="21" t="str">
        <f>HYPERLINK("#'Full Results'!A569", "569")</f>
        <v>569</v>
      </c>
      <c r="F66" t="s">
        <v>22</v>
      </c>
    </row>
    <row r="67" spans="3:6">
      <c r="C67">
        <v>59</v>
      </c>
      <c r="D67" s="25" t="str">
        <f>HYPERLINK("#'Table 59'!A1","Grid Summary")</f>
        <v>Grid Summary</v>
      </c>
      <c r="E67" s="7"/>
      <c r="F67" t="s">
        <v>23</v>
      </c>
    </row>
    <row r="68" spans="3:6">
      <c r="C68">
        <v>60</v>
      </c>
      <c r="D68" s="8" t="str">
        <f>HYPERLINK("#'Table 60'!A1", "Looking at the description you just saw...""Research and development is the best way of providing the knowledge to take on tomorrow"" To what extent do you agree or disagree with the following about this description of the role of research and de...")</f>
        <v>Looking at the description you just saw..."Research and development is the best way of providing the knowledge to take on tomorrow" To what extent do you agree or disagree with the following about this description of the role of research and de...</v>
      </c>
      <c r="E68" s="21" t="str">
        <f>HYPERLINK("#'Full Results'!A581", "581")</f>
        <v>581</v>
      </c>
      <c r="F68" t="s">
        <v>23</v>
      </c>
    </row>
    <row r="69" spans="3:6">
      <c r="C69">
        <v>61</v>
      </c>
      <c r="D69" s="8" t="str">
        <f>HYPERLINK("#'Table 61'!A1", "Looking at the description you just saw...""Research and development is the best way of providing the knowledge to take on tomorrow"" To what extent do you agree or disagree with the following about this description of the role of research and de...")</f>
        <v>Looking at the description you just saw..."Research and development is the best way of providing the knowledge to take on tomorrow" To what extent do you agree or disagree with the following about this description of the role of research and de...</v>
      </c>
      <c r="E69" s="21" t="str">
        <f>HYPERLINK("#'Full Results'!A593", "593")</f>
        <v>593</v>
      </c>
      <c r="F69" t="s">
        <v>23</v>
      </c>
    </row>
    <row r="70" spans="3:6">
      <c r="C70">
        <v>62</v>
      </c>
      <c r="D70" s="8" t="str">
        <f>HYPERLINK("#'Table 62'!A1", "Looking at the description you just saw...""Research and development is the best way of providing the knowledge to take on tomorrow"" To what extent do you agree or disagree with the following about this description of the role of research and de...")</f>
        <v>Looking at the description you just saw..."Research and development is the best way of providing the knowledge to take on tomorrow" To what extent do you agree or disagree with the following about this description of the role of research and de...</v>
      </c>
      <c r="E70" s="21" t="str">
        <f>HYPERLINK("#'Full Results'!A605", "605")</f>
        <v>605</v>
      </c>
      <c r="F70" t="s">
        <v>23</v>
      </c>
    </row>
    <row r="71" spans="3:6">
      <c r="C71">
        <v>63</v>
      </c>
      <c r="D71" s="25" t="str">
        <f>HYPERLINK("#'Table 63'!A1","Grid Summary")</f>
        <v>Grid Summary</v>
      </c>
      <c r="E71" s="7"/>
      <c r="F71" t="s">
        <v>24</v>
      </c>
    </row>
    <row r="72" spans="3:6">
      <c r="C72">
        <v>64</v>
      </c>
      <c r="D72" s="8" t="str">
        <f>HYPERLINK("#'Table 64'!A1", "Looking at the description you just saw...""Research and development is the best way of creating big ideas for a better world"" To what extent do you agree or disagree with the following about this description of the role of research and developm...")</f>
        <v>Looking at the description you just saw..."Research and development is the best way of creating big ideas for a better world" To what extent do you agree or disagree with the following about this description of the role of research and developm...</v>
      </c>
      <c r="E72" s="21" t="str">
        <f>HYPERLINK("#'Full Results'!A617", "617")</f>
        <v>617</v>
      </c>
      <c r="F72" t="s">
        <v>24</v>
      </c>
    </row>
    <row r="73" spans="3:6">
      <c r="C73">
        <v>65</v>
      </c>
      <c r="D73" s="8" t="str">
        <f>HYPERLINK("#'Table 65'!A1", "Looking at the description you just saw...""Research and development is the best way of creating big ideas for a better world"" To what extent do you agree or disagree with the following about this description of the role of research and developm...")</f>
        <v>Looking at the description you just saw..."Research and development is the best way of creating big ideas for a better world" To what extent do you agree or disagree with the following about this description of the role of research and developm...</v>
      </c>
      <c r="E73" s="21" t="str">
        <f>HYPERLINK("#'Full Results'!A629", "629")</f>
        <v>629</v>
      </c>
      <c r="F73" t="s">
        <v>24</v>
      </c>
    </row>
    <row r="74" spans="3:6">
      <c r="C74">
        <v>66</v>
      </c>
      <c r="D74" s="8" t="str">
        <f>HYPERLINK("#'Table 66'!A1", "Looking at the description you just saw...""Research and development is the best way of creating big ideas for a better world"" To what extent do you agree or disagree with the following about this description of the role of research and developm...")</f>
        <v>Looking at the description you just saw..."Research and development is the best way of creating big ideas for a better world" To what extent do you agree or disagree with the following about this description of the role of research and developm...</v>
      </c>
      <c r="E74" s="21" t="str">
        <f>HYPERLINK("#'Full Results'!A641", "641")</f>
        <v>641</v>
      </c>
      <c r="F74" t="s">
        <v>24</v>
      </c>
    </row>
    <row r="75" spans="3:6">
      <c r="C75">
        <v>67</v>
      </c>
      <c r="D75" s="25" t="str">
        <f>HYPERLINK("#'Table 67'!A1","Grid Summary")</f>
        <v>Grid Summary</v>
      </c>
      <c r="E75" s="7"/>
      <c r="F75" t="s">
        <v>25</v>
      </c>
    </row>
    <row r="76" spans="3:6">
      <c r="C76">
        <v>68</v>
      </c>
      <c r="D76" s="8" t="str">
        <f>HYPERLINK("#'Table 68'!A1", "Looking at the description you just saw...""Research and development is the best way of finding out what works"" To what extent do you agree or disagree with the following about this description of the role of research and development?: This is a...")</f>
        <v>Looking at the description you just saw..."Research and development is the best way of finding out what works" To what extent do you agree or disagree with the following about this description of the role of research and development?: This is a...</v>
      </c>
      <c r="E76" s="21" t="str">
        <f>HYPERLINK("#'Full Results'!A653", "653")</f>
        <v>653</v>
      </c>
      <c r="F76" t="s">
        <v>25</v>
      </c>
    </row>
    <row r="77" spans="3:6">
      <c r="C77">
        <v>69</v>
      </c>
      <c r="D77" s="8" t="str">
        <f>HYPERLINK("#'Table 69'!A1", "Looking at the description you just saw...""Research and development is the best way of finding out what works"" To what extent do you agree or disagree with the following about this description of the role of research and development?: This feel...")</f>
        <v>Looking at the description you just saw..."Research and development is the best way of finding out what works" To what extent do you agree or disagree with the following about this description of the role of research and development?: This feel...</v>
      </c>
      <c r="E77" s="21" t="str">
        <f>HYPERLINK("#'Full Results'!A665", "665")</f>
        <v>665</v>
      </c>
      <c r="F77" t="s">
        <v>25</v>
      </c>
    </row>
    <row r="78" spans="3:6">
      <c r="C78">
        <v>70</v>
      </c>
      <c r="D78" s="8" t="str">
        <f>HYPERLINK("#'Table 70'!A1", "Looking at the description you just saw...""Research and development is the best way of finding out what works"" To what extent do you agree or disagree with the following about this description of the role of research and development?: There are...")</f>
        <v>Looking at the description you just saw..."Research and development is the best way of finding out what works" To what extent do you agree or disagree with the following about this description of the role of research and development?: There are...</v>
      </c>
      <c r="E78" s="21" t="str">
        <f>HYPERLINK("#'Full Results'!A677", "677")</f>
        <v>677</v>
      </c>
      <c r="F78" t="s">
        <v>25</v>
      </c>
    </row>
    <row r="79" spans="3:6">
      <c r="C79">
        <v>71</v>
      </c>
      <c r="D79" s="25" t="str">
        <f>HYPERLINK("#'Table 71'!A1","Grid Summary")</f>
        <v>Grid Summary</v>
      </c>
      <c r="E79" s="7"/>
      <c r="F79" t="s">
        <v>26</v>
      </c>
    </row>
    <row r="80" spans="3:6">
      <c r="C80">
        <v>72</v>
      </c>
      <c r="D80" s="8" t="str">
        <f>HYPERLINK("#'Table 72'!A1", "Looking at the description you just saw...""Research and development is the best way of building today’s ideas, and tomorrow’s solutions"" To what extent do you agree or disagree with the following about this description of the role of research a...")</f>
        <v>Looking at the description you just saw..."Research and development is the best way of building today’s ideas, and tomorrow’s solutions" To what extent do you agree or disagree with the following about this description of the role of research a...</v>
      </c>
      <c r="E80" s="21" t="str">
        <f>HYPERLINK("#'Full Results'!A689", "689")</f>
        <v>689</v>
      </c>
      <c r="F80" t="s">
        <v>26</v>
      </c>
    </row>
    <row r="81" spans="3:6">
      <c r="C81">
        <v>73</v>
      </c>
      <c r="D81" s="8" t="str">
        <f>HYPERLINK("#'Table 73'!A1", "Looking at the description you just saw...""Research and development is the best way of building today’s ideas, and tomorrow’s solutions"" To what extent do you agree or disagree with the following about this description of the role of research a...")</f>
        <v>Looking at the description you just saw..."Research and development is the best way of building today’s ideas, and tomorrow’s solutions" To what extent do you agree or disagree with the following about this description of the role of research a...</v>
      </c>
      <c r="E81" s="21" t="str">
        <f>HYPERLINK("#'Full Results'!A701", "701")</f>
        <v>701</v>
      </c>
      <c r="F81" t="s">
        <v>26</v>
      </c>
    </row>
    <row r="82" spans="3:6">
      <c r="C82">
        <v>74</v>
      </c>
      <c r="D82" s="8" t="str">
        <f>HYPERLINK("#'Table 74'!A1", "Looking at the description you just saw...""Research and development is the best way of building today’s ideas, and tomorrow’s solutions"" To what extent do you agree or disagree with the following about this description of the role of research a...")</f>
        <v>Looking at the description you just saw..."Research and development is the best way of building today’s ideas, and tomorrow’s solutions" To what extent do you agree or disagree with the following about this description of the role of research a...</v>
      </c>
      <c r="E82" s="21" t="str">
        <f>HYPERLINK("#'Full Results'!A713", "713")</f>
        <v>713</v>
      </c>
      <c r="F82" t="s">
        <v>26</v>
      </c>
    </row>
    <row r="83" spans="3:6">
      <c r="C83">
        <v>75</v>
      </c>
      <c r="D83" s="8" t="str">
        <f>HYPERLINK("#'Table 75'!A1", " In your view, how clearly do you think the following describes what investment into research and development is going to?""Futureproofing the UK""")</f>
        <v xml:space="preserve"> In your view, how clearly do you think the following describes what investment into research and development is going to?"Futureproofing the UK"</v>
      </c>
      <c r="E83" s="21" t="str">
        <f>HYPERLINK("#'Full Results'!A725", "725")</f>
        <v>725</v>
      </c>
      <c r="F83" t="s">
        <v>18</v>
      </c>
    </row>
    <row r="84" spans="3:6">
      <c r="C84">
        <v>76</v>
      </c>
      <c r="D84" s="8" t="str">
        <f>HYPERLINK("#'Table 76'!A1", " In your view, how clearly do you think the following describes what investment into research and development is going to?""Solving tomorrow’s problems""")</f>
        <v xml:space="preserve"> In your view, how clearly do you think the following describes what investment into research and development is going to?"Solving tomorrow’s problems"</v>
      </c>
      <c r="E84" s="21" t="str">
        <f>HYPERLINK("#'Full Results'!A733", "733")</f>
        <v>733</v>
      </c>
      <c r="F84" t="s">
        <v>18</v>
      </c>
    </row>
    <row r="85" spans="3:6">
      <c r="C85">
        <v>77</v>
      </c>
      <c r="D85" s="8" t="str">
        <f>HYPERLINK("#'Table 77'!A1", " In your view, how clearly do you think the following describes what investment into research and development is going to?""Making a better future for all of us""")</f>
        <v xml:space="preserve"> In your view, how clearly do you think the following describes what investment into research and development is going to?"Making a better future for all of us"</v>
      </c>
      <c r="E85" s="21" t="str">
        <f>HYPERLINK("#'Full Results'!A741", "741")</f>
        <v>741</v>
      </c>
      <c r="F85" t="s">
        <v>18</v>
      </c>
    </row>
    <row r="86" spans="3:6">
      <c r="C86">
        <v>78</v>
      </c>
      <c r="D86" s="8" t="str">
        <f>HYPERLINK("#'Table 78'!A1", " In your view, how clearly do you think the following describes what investment into research and development is going to?""Making my life better""")</f>
        <v xml:space="preserve"> In your view, how clearly do you think the following describes what investment into research and development is going to?"Making my life better"</v>
      </c>
      <c r="E86" s="21" t="str">
        <f>HYPERLINK("#'Full Results'!A749", "749")</f>
        <v>749</v>
      </c>
      <c r="F86" t="s">
        <v>18</v>
      </c>
    </row>
    <row r="87" spans="3:6">
      <c r="C87">
        <v>79</v>
      </c>
      <c r="D87" s="8" t="str">
        <f>HYPERLINK("#'Table 79'!A1", " In your view, how clearly do you think the following describes what investment into research and development is going to?""The knowledge to take on tomorrow""")</f>
        <v xml:space="preserve"> In your view, how clearly do you think the following describes what investment into research and development is going to?"The knowledge to take on tomorrow"</v>
      </c>
      <c r="E87" s="21" t="str">
        <f>HYPERLINK("#'Full Results'!A757", "757")</f>
        <v>757</v>
      </c>
      <c r="F87" t="s">
        <v>18</v>
      </c>
    </row>
    <row r="88" spans="3:6">
      <c r="C88">
        <v>80</v>
      </c>
      <c r="D88" s="8" t="str">
        <f>HYPERLINK("#'Table 80'!A1", " In your view, how clearly do you think the following describes what investment into research and development is going to?""Big ideas for a better world""")</f>
        <v xml:space="preserve"> In your view, how clearly do you think the following describes what investment into research and development is going to?"Big ideas for a better world"</v>
      </c>
      <c r="E88" s="21" t="str">
        <f>HYPERLINK("#'Full Results'!A765", "765")</f>
        <v>765</v>
      </c>
      <c r="F88" t="s">
        <v>18</v>
      </c>
    </row>
    <row r="89" spans="3:6">
      <c r="C89">
        <v>81</v>
      </c>
      <c r="D89" s="8" t="str">
        <f>HYPERLINK("#'Table 81'!A1", " In your view, how clearly do you think the following describes what investment into research and development is going to?""Finding out what works""")</f>
        <v xml:space="preserve"> In your view, how clearly do you think the following describes what investment into research and development is going to?"Finding out what works"</v>
      </c>
      <c r="E89" s="21" t="str">
        <f>HYPERLINK("#'Full Results'!A773", "773")</f>
        <v>773</v>
      </c>
      <c r="F89" t="s">
        <v>18</v>
      </c>
    </row>
    <row r="90" spans="3:6">
      <c r="C90">
        <v>82</v>
      </c>
      <c r="D90" s="8" t="str">
        <f>HYPERLINK("#'Table 82'!A1", " In your view, how clearly do you think the following describes what investment into research and development is going to?""Today’s ideas, tomorrow’s solutions""")</f>
        <v xml:space="preserve"> In your view, how clearly do you think the following describes what investment into research and development is going to?"Today’s ideas, tomorrow’s solutions"</v>
      </c>
      <c r="E90" s="21" t="str">
        <f>HYPERLINK("#'Full Results'!A781", "781")</f>
        <v>781</v>
      </c>
      <c r="F90" t="s">
        <v>18</v>
      </c>
    </row>
    <row r="91" spans="3:6">
      <c r="C91">
        <v>83</v>
      </c>
      <c r="D91" s="8" t="str">
        <f>HYPERLINK("#'Table 83'!A1", "Imagine you saw the following slogan on an advert...""Research &amp; Development - Futureproof"" Which of the following would you use to describe this slogan?Please select all that apply.")</f>
        <v>Imagine you saw the following slogan on an advert..."Research &amp; Development - Futureproof" Which of the following would you use to describe this slogan?Please select all that apply.</v>
      </c>
      <c r="E91" s="21" t="str">
        <f>HYPERLINK("#'Full Results'!A789", "789")</f>
        <v>789</v>
      </c>
      <c r="F91" t="s">
        <v>15</v>
      </c>
    </row>
    <row r="92" spans="3:6">
      <c r="C92">
        <v>84</v>
      </c>
      <c r="D92" s="8" t="str">
        <f>HYPERLINK("#'Table 84'!A1", "Imagine you saw the following slogan on an advert...""Research &amp; Development - For whatever’s next"" Which of the following would you use to describe this slogan?Please select all that apply.")</f>
        <v>Imagine you saw the following slogan on an advert..."Research &amp; Development - For whatever’s next" Which of the following would you use to describe this slogan?Please select all that apply.</v>
      </c>
      <c r="E92" s="21" t="str">
        <f>HYPERLINK("#'Full Results'!A808", "808")</f>
        <v>808</v>
      </c>
      <c r="F92" t="s">
        <v>15</v>
      </c>
    </row>
    <row r="93" spans="3:6">
      <c r="C93">
        <v>85</v>
      </c>
      <c r="D93" s="8" t="str">
        <f>HYPERLINK("#'Table 85'!A1", "Imagine you saw the following slogan on an advert...""Research &amp; Development - Solving for tomorrow"" Which of the following would you use to describe this slogan?Please select all that apply.")</f>
        <v>Imagine you saw the following slogan on an advert..."Research &amp; Development - Solving for tomorrow" Which of the following would you use to describe this slogan?Please select all that apply.</v>
      </c>
      <c r="E93" s="21" t="str">
        <f>HYPERLINK("#'Full Results'!A827", "827")</f>
        <v>827</v>
      </c>
      <c r="F93" t="s">
        <v>15</v>
      </c>
    </row>
    <row r="94" spans="3:6">
      <c r="C94">
        <v>86</v>
      </c>
      <c r="D94" s="8" t="str">
        <f>HYPERLINK("#'Table 86'!A1", "Imagine you saw the following slogan on an advert...""Research &amp; Development - Ready for tomorrow"" Which of the following would you use to describe this slogan?Please select all that apply.")</f>
        <v>Imagine you saw the following slogan on an advert..."Research &amp; Development - Ready for tomorrow" Which of the following would you use to describe this slogan?Please select all that apply.</v>
      </c>
      <c r="E94" s="21" t="str">
        <f>HYPERLINK("#'Full Results'!A846", "846")</f>
        <v>846</v>
      </c>
      <c r="F94" t="s">
        <v>15</v>
      </c>
    </row>
    <row r="95" spans="3:6">
      <c r="C95">
        <v>87</v>
      </c>
      <c r="D95" s="8" t="str">
        <f>HYPERLINK("#'Table 87'!A1", "Imagine you saw the following slogan on an advert...""Research &amp; Development - Making the future happen"" Which of the following would you use to describe this slogan?Please select all that apply.")</f>
        <v>Imagine you saw the following slogan on an advert..."Research &amp; Development - Making the future happen" Which of the following would you use to describe this slogan?Please select all that apply.</v>
      </c>
      <c r="E95" s="21" t="str">
        <f>HYPERLINK("#'Full Results'!A865", "865")</f>
        <v>865</v>
      </c>
      <c r="F95" t="s">
        <v>15</v>
      </c>
    </row>
    <row r="96" spans="3:6">
      <c r="C96">
        <v>88</v>
      </c>
      <c r="D96" s="8" t="str">
        <f>HYPERLINK("#'Table 88'!A1", "Imagine you saw the following slogan on an advert...""Research &amp; Development - Because tomorrow should be better than today"" Which of the following would you use to describe this slogan?Please select all that apply.")</f>
        <v>Imagine you saw the following slogan on an advert..."Research &amp; Development - Because tomorrow should be better than today" Which of the following would you use to describe this slogan?Please select all that apply.</v>
      </c>
      <c r="E96" s="21" t="str">
        <f>HYPERLINK("#'Full Results'!A884", "884")</f>
        <v>884</v>
      </c>
      <c r="F96" t="s">
        <v>15</v>
      </c>
    </row>
    <row r="97" spans="3:6">
      <c r="C97">
        <v>89</v>
      </c>
      <c r="D97" s="8" t="str">
        <f>HYPERLINK("#'Table 89'!A1", "Imagine you saw the following slogan on an advert...""Research &amp; Development - The future. Coming soon"" Which of the following would you use to describe this slogan?Please select all that apply.")</f>
        <v>Imagine you saw the following slogan on an advert..."Research &amp; Development - The future. Coming soon" Which of the following would you use to describe this slogan?Please select all that apply.</v>
      </c>
      <c r="E97" s="21" t="str">
        <f>HYPERLINK("#'Full Results'!A903", "903")</f>
        <v>903</v>
      </c>
      <c r="F97" t="s">
        <v>15</v>
      </c>
    </row>
    <row r="98" spans="3:6">
      <c r="C98">
        <v>90</v>
      </c>
      <c r="D98" s="8" t="str">
        <f>HYPERLINK("#'Table 90'!A1", "Imagine you saw the following slogan on an advert...""Research &amp; Development - Hello tomorrow"" Which of the following would you use to describe this slogan?Please select all that apply.")</f>
        <v>Imagine you saw the following slogan on an advert..."Research &amp; Development - Hello tomorrow" Which of the following would you use to describe this slogan?Please select all that apply.</v>
      </c>
      <c r="E98" s="21" t="str">
        <f>HYPERLINK("#'Full Results'!A922", "922")</f>
        <v>922</v>
      </c>
      <c r="F98" t="s">
        <v>15</v>
      </c>
    </row>
    <row r="99" spans="3:6">
      <c r="C99">
        <v>91</v>
      </c>
      <c r="D99" s="8" t="str">
        <f>HYPERLINK("#'Table 91'!A1", "Imagine you saw the following slogan on an advert...""Research &amp; Development - What’s next?"" Which of the following would you use to describe this slogan?Please select all that apply.")</f>
        <v>Imagine you saw the following slogan on an advert..."Research &amp; Development - What’s next?" Which of the following would you use to describe this slogan?Please select all that apply.</v>
      </c>
      <c r="E99" s="21" t="str">
        <f>HYPERLINK("#'Full Results'!A941", "941")</f>
        <v>941</v>
      </c>
      <c r="F99" t="s">
        <v>15</v>
      </c>
    </row>
    <row r="100" spans="3:6">
      <c r="C100">
        <v>92</v>
      </c>
      <c r="D100" s="8" t="str">
        <f>HYPERLINK("#'Table 92'!A1", "Imagine you saw the following slogan on an advert...""Research &amp; Development - Let’s live better"" Which of the following would you use to describe this slogan?Please select all that apply.")</f>
        <v>Imagine you saw the following slogan on an advert..."Research &amp; Development - Let’s live better" Which of the following would you use to describe this slogan?Please select all that apply.</v>
      </c>
      <c r="E100" s="21" t="str">
        <f>HYPERLINK("#'Full Results'!A960", "960")</f>
        <v>960</v>
      </c>
      <c r="F100" t="s">
        <v>15</v>
      </c>
    </row>
    <row r="101" spans="3:6">
      <c r="C101">
        <v>93</v>
      </c>
      <c r="D101" s="8" t="str">
        <f>HYPERLINK("#'Table 93'!A1", "Imagine you saw the following slogan on an advert...""Research &amp; Development - Imagine tomorrow"" Which of the following would you use to describe this slogan?Please select all that apply.")</f>
        <v>Imagine you saw the following slogan on an advert..."Research &amp; Development - Imagine tomorrow" Which of the following would you use to describe this slogan?Please select all that apply.</v>
      </c>
      <c r="E101" s="21" t="str">
        <f>HYPERLINK("#'Full Results'!A979", "979")</f>
        <v>979</v>
      </c>
      <c r="F101" t="s">
        <v>15</v>
      </c>
    </row>
    <row r="102" spans="3:6">
      <c r="C102">
        <v>94</v>
      </c>
      <c r="D102" s="8" t="str">
        <f>HYPERLINK("#'Table 94'!A1", "Imagine you saw the following slogan on an advert...""Research &amp; Development - Then. Now. Next."" Which of the following would you use to describe this slogan?Please select all that apply.")</f>
        <v>Imagine you saw the following slogan on an advert..."Research &amp; Development - Then. Now. Next." Which of the following would you use to describe this slogan?Please select all that apply.</v>
      </c>
      <c r="E102" s="21" t="str">
        <f>HYPERLINK("#'Full Results'!A998", "998")</f>
        <v>998</v>
      </c>
      <c r="F102" t="s">
        <v>15</v>
      </c>
    </row>
    <row r="103" spans="3:6">
      <c r="C103">
        <v>95</v>
      </c>
      <c r="D103" s="8" t="str">
        <f>HYPERLINK("#'Table 95'!A1", "Imagine you saw the following slogan on an advert...""Research &amp; Development - Discovery drives difference"" Which of the following would you use to describe this slogan?Please select all that apply.")</f>
        <v>Imagine you saw the following slogan on an advert..."Research &amp; Development - Discovery drives difference" Which of the following would you use to describe this slogan?Please select all that apply.</v>
      </c>
      <c r="E103" s="21" t="str">
        <f>HYPERLINK("#'Full Results'!A1017", "1017")</f>
        <v>1017</v>
      </c>
      <c r="F103" t="s">
        <v>15</v>
      </c>
    </row>
    <row r="104" spans="3:6">
      <c r="C104">
        <v>96</v>
      </c>
      <c r="D104" s="8" t="str">
        <f>HYPERLINK("#'Table 96'!A1", "Imagine you saw the following slogan on an advert...""Research &amp; Development - Tomorrow starts with a question"" Which of the following would you use to describe this slogan?Please select all that apply.")</f>
        <v>Imagine you saw the following slogan on an advert..."Research &amp; Development - Tomorrow starts with a question" Which of the following would you use to describe this slogan?Please select all that apply.</v>
      </c>
      <c r="E104" s="21" t="str">
        <f>HYPERLINK("#'Full Results'!A1036", "1036")</f>
        <v>1036</v>
      </c>
      <c r="F104" t="s">
        <v>15</v>
      </c>
    </row>
    <row r="105" spans="3:6">
      <c r="C105">
        <v>97</v>
      </c>
      <c r="D105" s="8" t="str">
        <f>HYPERLINK("#'Table 97'!A1", "Imagine you saw the following slogan on an advert...""Research &amp; Development - Invest today to save tomorrow"" Which of the following would you use to describe this slogan?Please select all that apply.")</f>
        <v>Imagine you saw the following slogan on an advert..."Research &amp; Development - Invest today to save tomorrow" Which of the following would you use to describe this slogan?Please select all that apply.</v>
      </c>
      <c r="E105" s="21" t="str">
        <f>HYPERLINK("#'Full Results'!A1055", "1055")</f>
        <v>1055</v>
      </c>
      <c r="F105" t="s">
        <v>15</v>
      </c>
    </row>
    <row r="106" spans="3:6">
      <c r="C106">
        <v>98</v>
      </c>
      <c r="D106" s="8" t="str">
        <f>HYPERLINK("#'Table 98'!A1", "Imagine you saw the following slogan on an advert...""Research &amp; Development - We can’t afford to stay still"" Which of the following would you use to describe this slogan?Please select all that apply.")</f>
        <v>Imagine you saw the following slogan on an advert..."Research &amp; Development - We can’t afford to stay still" Which of the following would you use to describe this slogan?Please select all that apply.</v>
      </c>
      <c r="E106" s="21" t="str">
        <f>HYPERLINK("#'Full Results'!A1074", "1074")</f>
        <v>1074</v>
      </c>
      <c r="F106" t="s">
        <v>15</v>
      </c>
    </row>
    <row r="107" spans="3:6">
      <c r="C107">
        <v>99</v>
      </c>
      <c r="D107" s="8" t="str">
        <f>HYPERLINK("#'Table 99'!A1", "Imagine you saw the following slogan on an advert...""Research &amp; Development - Spending now to save the future"" Which of the following would you use to describe this slogan?Please select all that apply.")</f>
        <v>Imagine you saw the following slogan on an advert..."Research &amp; Development - Spending now to save the future" Which of the following would you use to describe this slogan?Please select all that apply.</v>
      </c>
      <c r="E107" s="21" t="str">
        <f>HYPERLINK("#'Full Results'!A1093", "1093")</f>
        <v>1093</v>
      </c>
      <c r="F107" t="s">
        <v>15</v>
      </c>
    </row>
    <row r="108" spans="3:6">
      <c r="C108">
        <v>100</v>
      </c>
      <c r="D108" s="8" t="str">
        <f>HYPERLINK("#'Table 100'!A1", "Imagine you saw the following slogan on an advert...""Research &amp; Development - Jobs today, growth tomorrow"" Which of the following would you use to describe this slogan?Please select all that apply.")</f>
        <v>Imagine you saw the following slogan on an advert..."Research &amp; Development - Jobs today, growth tomorrow" Which of the following would you use to describe this slogan?Please select all that apply.</v>
      </c>
      <c r="E108" s="21" t="str">
        <f>HYPERLINK("#'Full Results'!A1112", "1112")</f>
        <v>1112</v>
      </c>
      <c r="F108" t="s">
        <v>15</v>
      </c>
    </row>
    <row r="109" spans="3:6">
      <c r="C109">
        <v>101</v>
      </c>
      <c r="D109" s="8" t="str">
        <f>HYPERLINK("#'Table 101'!A1", "If you were putting together an advert to make the case for investing more taxpayer money into research and development, which of the following lines do you think would be the most convincing to put on this advert?Please select all that apply.")</f>
        <v>If you were putting together an advert to make the case for investing more taxpayer money into research and development, which of the following lines do you think would be the most convincing to put on this advert?Please select all that apply.</v>
      </c>
      <c r="E109" s="21" t="str">
        <f>HYPERLINK("#'Full Results'!A1131", "1131")</f>
        <v>1131</v>
      </c>
      <c r="F109" t="s">
        <v>15</v>
      </c>
    </row>
    <row r="110" spans="3:6">
      <c r="C110">
        <v>102</v>
      </c>
      <c r="D110" s="8" t="str">
        <f>HYPERLINK("#'Table 102'!A1", "You said you thought that ""Research &amp; Development - Futureproof"" is a convincing argument. Which of the following explains why you feel this is convincing?Please select all that apply.")</f>
        <v>You said you thought that "Research &amp; Development - Futureproof" is a convincing argument. Which of the following explains why you feel this is convincing?Please select all that apply.</v>
      </c>
      <c r="E110" s="21" t="str">
        <f>HYPERLINK("#'Full Results'!A1153", "1153")</f>
        <v>1153</v>
      </c>
      <c r="F110" t="s">
        <v>27</v>
      </c>
    </row>
    <row r="111" spans="3:6">
      <c r="C111">
        <v>103</v>
      </c>
      <c r="D111" s="8" t="str">
        <f>HYPERLINK("#'Table 103'!A1", "You said you thought that ""Research &amp; Development - For whatever's next"" is a convincing argument. Which of the following explains why you feel this is convincing?Please select all that apply.")</f>
        <v>You said you thought that "Research &amp; Development - For whatever's next" is a convincing argument. Which of the following explains why you feel this is convincing?Please select all that apply.</v>
      </c>
      <c r="E111" s="21" t="str">
        <f>HYPERLINK("#'Full Results'!A1166", "1166")</f>
        <v>1166</v>
      </c>
      <c r="F111" t="s">
        <v>28</v>
      </c>
    </row>
    <row r="112" spans="3:6">
      <c r="C112">
        <v>104</v>
      </c>
      <c r="D112" s="8" t="str">
        <f>HYPERLINK("#'Table 104'!A1", "You said you thought that ""Research &amp; Development - Solving for tomorrow"" is a convincing argument. Which of the following explains why you feel this is convincing?Please select all that apply.")</f>
        <v>You said you thought that "Research &amp; Development - Solving for tomorrow" is a convincing argument. Which of the following explains why you feel this is convincing?Please select all that apply.</v>
      </c>
      <c r="E112" s="21" t="str">
        <f>HYPERLINK("#'Full Results'!A1180", "1180")</f>
        <v>1180</v>
      </c>
      <c r="F112" t="s">
        <v>29</v>
      </c>
    </row>
    <row r="113" spans="3:6">
      <c r="C113">
        <v>105</v>
      </c>
      <c r="D113" s="8" t="str">
        <f>HYPERLINK("#'Table 105'!A1", "You said you thought that ""Research &amp; Development - Ready for tomorrow"" is a convincing argument. Which of the following explains why you feel this is convincing?Please select all that apply.")</f>
        <v>You said you thought that "Research &amp; Development - Ready for tomorrow" is a convincing argument. Which of the following explains why you feel this is convincing?Please select all that apply.</v>
      </c>
      <c r="E113" s="21" t="str">
        <f>HYPERLINK("#'Full Results'!A1193", "1193")</f>
        <v>1193</v>
      </c>
      <c r="F113" t="s">
        <v>30</v>
      </c>
    </row>
    <row r="114" spans="3:6">
      <c r="C114">
        <v>106</v>
      </c>
      <c r="D114" s="8" t="str">
        <f>HYPERLINK("#'Table 106'!A1", "You said you thought that ""Research &amp; Development - Making the future happen"" is a convincing argument. Which of the following explains why you feel this is convincing?Please select all that apply.")</f>
        <v>You said you thought that "Research &amp; Development - Making the future happen" is a convincing argument. Which of the following explains why you feel this is convincing?Please select all that apply.</v>
      </c>
      <c r="E114" s="21" t="str">
        <f>HYPERLINK("#'Full Results'!A1205", "1205")</f>
        <v>1205</v>
      </c>
      <c r="F114" t="s">
        <v>31</v>
      </c>
    </row>
    <row r="115" spans="3:6">
      <c r="C115">
        <v>107</v>
      </c>
      <c r="D115" s="8" t="str">
        <f>HYPERLINK("#'Table 107'!A1", "You said you thought that ""Research &amp; Development - Because tomorrow should be better than today"" is a convincing argument. Which of the following explains why you feel this is convincing?Please select all that apply.")</f>
        <v>You said you thought that "Research &amp; Development - Because tomorrow should be better than today" is a convincing argument. Which of the following explains why you feel this is convincing?Please select all that apply.</v>
      </c>
      <c r="E115" s="21" t="str">
        <f>HYPERLINK("#'Full Results'!A1218", "1218")</f>
        <v>1218</v>
      </c>
      <c r="F115" t="s">
        <v>32</v>
      </c>
    </row>
    <row r="116" spans="3:6">
      <c r="C116">
        <v>108</v>
      </c>
      <c r="D116" s="8" t="str">
        <f>HYPERLINK("#'Table 108'!A1", "You said you thought that ""Research &amp; Development - The future. Coming soon"" is a convincing argument. Which of the following explains why you feel this is convincing?Please select all that apply.")</f>
        <v>You said you thought that "Research &amp; Development - The future. Coming soon" is a convincing argument. Which of the following explains why you feel this is convincing?Please select all that apply.</v>
      </c>
      <c r="E116" s="21" t="str">
        <f>HYPERLINK("#'Full Results'!A1232", "1232")</f>
        <v>1232</v>
      </c>
      <c r="F116" t="s">
        <v>33</v>
      </c>
    </row>
    <row r="117" spans="3:6">
      <c r="C117">
        <v>109</v>
      </c>
      <c r="D117" s="8" t="str">
        <f>HYPERLINK("#'Table 109'!A1", "You said you thought that ""Research &amp; Development - Hello tomorrow"" is a convincing argument. Which of the following explains why you feel this is convincing?Please select all that apply.")</f>
        <v>You said you thought that "Research &amp; Development - Hello tomorrow" is a convincing argument. Which of the following explains why you feel this is convincing?Please select all that apply.</v>
      </c>
      <c r="E117" s="21" t="str">
        <f>HYPERLINK("#'Full Results'!A1244", "1244")</f>
        <v>1244</v>
      </c>
      <c r="F117" t="s">
        <v>34</v>
      </c>
    </row>
    <row r="118" spans="3:6">
      <c r="C118">
        <v>110</v>
      </c>
      <c r="D118" s="8" t="str">
        <f>HYPERLINK("#'Table 110'!A1", "You said you thought that ""Research &amp; Development - What’s next?"" is a convincing argument. Which of the following explains why you feel this is convincing?Please select all that apply.")</f>
        <v>You said you thought that "Research &amp; Development - What’s next?" is a convincing argument. Which of the following explains why you feel this is convincing?Please select all that apply.</v>
      </c>
      <c r="E118" s="21" t="str">
        <f>HYPERLINK("#'Full Results'!A1256", "1256")</f>
        <v>1256</v>
      </c>
      <c r="F118" t="s">
        <v>35</v>
      </c>
    </row>
    <row r="119" spans="3:6">
      <c r="C119">
        <v>111</v>
      </c>
      <c r="D119" s="8" t="str">
        <f>HYPERLINK("#'Table 111'!A1", "You said you thought that ""Research &amp; Development - Let’s live better"" is a convincing argument. Which of the following explains why you feel this is convincing?Please select all that apply.")</f>
        <v>You said you thought that "Research &amp; Development - Let’s live better" is a convincing argument. Which of the following explains why you feel this is convincing?Please select all that apply.</v>
      </c>
      <c r="E119" s="21" t="str">
        <f>HYPERLINK("#'Full Results'!A1268", "1268")</f>
        <v>1268</v>
      </c>
      <c r="F119" t="s">
        <v>36</v>
      </c>
    </row>
    <row r="120" spans="3:6">
      <c r="C120">
        <v>112</v>
      </c>
      <c r="D120" s="8" t="str">
        <f>HYPERLINK("#'Table 112'!A1", "You said you thought that ""Research &amp; Development - Imagine tomorrow"" is a convincing argument. Which of the following explains why you feel this is convincing?Please select all that apply.")</f>
        <v>You said you thought that "Research &amp; Development - Imagine tomorrow" is a convincing argument. Which of the following explains why you feel this is convincing?Please select all that apply.</v>
      </c>
      <c r="E120" s="21" t="str">
        <f>HYPERLINK("#'Full Results'!A1282", "1282")</f>
        <v>1282</v>
      </c>
      <c r="F120" t="s">
        <v>37</v>
      </c>
    </row>
    <row r="121" spans="3:6">
      <c r="C121">
        <v>113</v>
      </c>
      <c r="D121" s="8" t="str">
        <f>HYPERLINK("#'Table 113'!A1", "You said you thought that ""Research &amp; Development - Then. Now. Next"" is a convincing argument. Which of the following explains why you feel this is convincing?Please select all that apply.")</f>
        <v>You said you thought that "Research &amp; Development - Then. Now. Next" is a convincing argument. Which of the following explains why you feel this is convincing?Please select all that apply.</v>
      </c>
      <c r="E121" s="21" t="str">
        <f>HYPERLINK("#'Full Results'!A1294", "1294")</f>
        <v>1294</v>
      </c>
      <c r="F121" t="s">
        <v>38</v>
      </c>
    </row>
    <row r="122" spans="3:6">
      <c r="C122">
        <v>114</v>
      </c>
      <c r="D122" s="8" t="str">
        <f>HYPERLINK("#'Table 114'!A1", "You said you thought that ""Research &amp; Development - Discovery drives difference"" is a convincing argument. Which of the following explains why you feel this is convincing?Please select all that apply.")</f>
        <v>You said you thought that "Research &amp; Development - Discovery drives difference" is a convincing argument. Which of the following explains why you feel this is convincing?Please select all that apply.</v>
      </c>
      <c r="E122" s="21" t="str">
        <f>HYPERLINK("#'Full Results'!A1307", "1307")</f>
        <v>1307</v>
      </c>
      <c r="F122" t="s">
        <v>39</v>
      </c>
    </row>
    <row r="123" spans="3:6">
      <c r="C123">
        <v>115</v>
      </c>
      <c r="D123" s="8" t="str">
        <f>HYPERLINK("#'Table 115'!A1", "You said you thought that ""Research &amp; Development - Tomorrow starts with a question"" is a convincing argument. Which of the following explains why you feel this is convincing?Please select all that apply.")</f>
        <v>You said you thought that "Research &amp; Development - Tomorrow starts with a question" is a convincing argument. Which of the following explains why you feel this is convincing?Please select all that apply.</v>
      </c>
      <c r="E123" s="21" t="str">
        <f>HYPERLINK("#'Full Results'!A1321", "1321")</f>
        <v>1321</v>
      </c>
      <c r="F123" t="s">
        <v>40</v>
      </c>
    </row>
    <row r="124" spans="3:6">
      <c r="C124">
        <v>116</v>
      </c>
      <c r="D124" s="8" t="str">
        <f>HYPERLINK("#'Table 116'!A1", "You said you thought that ""Research &amp; Development - Invest today to save tomorrow"" is a convincing argument. Which of the following explains why you feel this is convincing?Please select all that apply.")</f>
        <v>You said you thought that "Research &amp; Development - Invest today to save tomorrow" is a convincing argument. Which of the following explains why you feel this is convincing?Please select all that apply.</v>
      </c>
      <c r="E124" s="21" t="str">
        <f>HYPERLINK("#'Full Results'!A1334", "1334")</f>
        <v>1334</v>
      </c>
      <c r="F124" t="s">
        <v>41</v>
      </c>
    </row>
    <row r="125" spans="3:6">
      <c r="C125">
        <v>117</v>
      </c>
      <c r="D125" s="8" t="str">
        <f>HYPERLINK("#'Table 117'!A1", "You said you thought that ""Research and Development - Jobs today, growth tomorrow"" is a convincing argument. Which of the following explains why you feel this is convincing?Please select all that apply.")</f>
        <v>You said you thought that "Research and Development - Jobs today, growth tomorrow" is a convincing argument. Which of the following explains why you feel this is convincing?Please select all that apply.</v>
      </c>
      <c r="E125" s="21" t="str">
        <f>HYPERLINK("#'Full Results'!A1347", "1347")</f>
        <v>1347</v>
      </c>
      <c r="F125" t="s">
        <v>42</v>
      </c>
    </row>
    <row r="126" spans="3:6">
      <c r="C126">
        <v>118</v>
      </c>
      <c r="D126" s="8" t="str">
        <f>HYPERLINK("#'Table 118'!A1", "You said you thought that ""Research and Development - Spending now to save the future"" is a convincing argument. Which of the following explains why you feel this is convincing?Please select all that apply.")</f>
        <v>You said you thought that "Research and Development - Spending now to save the future" is a convincing argument. Which of the following explains why you feel this is convincing?Please select all that apply.</v>
      </c>
      <c r="E126" s="21" t="str">
        <f>HYPERLINK("#'Full Results'!A1361", "1361")</f>
        <v>1361</v>
      </c>
      <c r="F126" t="s">
        <v>43</v>
      </c>
    </row>
    <row r="127" spans="3:6">
      <c r="C127">
        <v>119</v>
      </c>
      <c r="D127" s="8" t="str">
        <f>HYPERLINK("#'Table 119'!A1", "You said you thought that ""Research and Development - We can’t afford to stay still"" is a convincing argument. Which of the following explains why you feel this is convincing?Please select all that apply.")</f>
        <v>You said you thought that "Research and Development - We can’t afford to stay still" is a convincing argument. Which of the following explains why you feel this is convincing?Please select all that apply.</v>
      </c>
      <c r="E127" s="21" t="str">
        <f>HYPERLINK("#'Full Results'!A1373", "1373")</f>
        <v>1373</v>
      </c>
      <c r="F127" t="s">
        <v>44</v>
      </c>
    </row>
    <row r="128" spans="3:6">
      <c r="C128">
        <v>120</v>
      </c>
      <c r="D128" s="8" t="str">
        <f>HYPERLINK("#'Table 120'!A1", " Taking everything you have seen into account, how important, if at all, do you think it is for the UK to be investing money in research and development at the moment?")</f>
        <v xml:space="preserve"> Taking everything you have seen into account, how important, if at all, do you think it is for the UK to be investing money in research and development at the moment?</v>
      </c>
      <c r="E128" s="21" t="str">
        <f>HYPERLINK("#'Full Results'!A1386", "1386")</f>
        <v>1386</v>
      </c>
      <c r="F128" t="s">
        <v>15</v>
      </c>
    </row>
    <row r="129" spans="3:6">
      <c r="C129">
        <v>121</v>
      </c>
      <c r="D129" s="8" t="str">
        <f>HYPERLINK("#'Table 121'!A1", " Taking everything you have seen into account, if you could choose, would you prefer for the UK Government to…")</f>
        <v xml:space="preserve"> Taking everything you have seen into account, if you could choose, would you prefer for the UK Government to…</v>
      </c>
      <c r="E129" s="21" t="str">
        <f>HYPERLINK("#'Full Results'!A1395", "1395")</f>
        <v>1395</v>
      </c>
      <c r="F129" t="s">
        <v>15</v>
      </c>
    </row>
    <row r="130" spans="3:6">
      <c r="C130">
        <v>122</v>
      </c>
      <c r="D130" s="8" t="str">
        <f>HYPERLINK("#'Table 122'!A1", " Please take a moment to read the following...We have some really big problems we need to solve, like climate change, healthcare, the cost of living crisis and much more. This won’t happen by itself. It needs money, time and effort. Investing in ...")</f>
        <v xml:space="preserve"> Please take a moment to read the following...We have some really big problems we need to solve, like climate change, healthcare, the cost of living crisis and much more. This won’t happen by itself. It needs money, time and effort. Investing in ...</v>
      </c>
      <c r="E130" s="21" t="str">
        <f>HYPERLINK("#'Full Results'!A1402", "1402")</f>
        <v>1402</v>
      </c>
      <c r="F130" t="s">
        <v>18</v>
      </c>
    </row>
    <row r="131" spans="3:6">
      <c r="C131">
        <v>123</v>
      </c>
      <c r="D131" s="8" t="str">
        <f>HYPERLINK("#'Table 123'!A1", " Please take a moment to read the following...The world is changing fast and we need to be ready for it. Investing in research and development is how we build a country and a future worth living in, not just today but for generations to come. Thi...")</f>
        <v xml:space="preserve"> Please take a moment to read the following...The world is changing fast and we need to be ready for it. Investing in research and development is how we build a country and a future worth living in, not just today but for generations to come. Thi...</v>
      </c>
      <c r="E131" s="21" t="str">
        <f>HYPERLINK("#'Full Results'!A1414", "1414")</f>
        <v>1414</v>
      </c>
      <c r="F131" t="s">
        <v>18</v>
      </c>
    </row>
    <row r="132" spans="3:6">
      <c r="C132">
        <v>124</v>
      </c>
      <c r="D132" s="8" t="str">
        <f>HYPERLINK("#'Table 124'!A1", " Please take a moment to read the following...Times are tight. The UK economy is struggling, leaving many of us with little to spare. Although it might seem like a luxury to spend money on research and development when there are so many other pri...")</f>
        <v xml:space="preserve"> Please take a moment to read the following...Times are tight. The UK economy is struggling, leaving many of us with little to spare. Although it might seem like a luxury to spend money on research and development when there are so many other pri...</v>
      </c>
      <c r="E132" s="21" t="str">
        <f>HYPERLINK("#'Full Results'!A1426", "1426")</f>
        <v>1426</v>
      </c>
      <c r="F132" t="s">
        <v>18</v>
      </c>
    </row>
    <row r="133" spans="3:6">
      <c r="C133">
        <v>125</v>
      </c>
      <c r="D133" s="8" t="str">
        <f>HYPERLINK("#'Table 125'!A1", "Grid Summary: Breaking this down, do you agree or disagree with the following parts of this statement?")</f>
        <v>Grid Summary: Breaking this down, do you agree or disagree with the following parts of this statement?</v>
      </c>
      <c r="E133" s="7"/>
      <c r="F133" t="s">
        <v>45</v>
      </c>
    </row>
    <row r="134" spans="3:6">
      <c r="C134">
        <v>126</v>
      </c>
      <c r="D134" s="8" t="str">
        <f>HYPERLINK("#'Table 126'!A1", "Breaking this down, do you agree or disagree with the following parts of this statement?: We have some really big problems we need to solve, like climate change, healthcare, the cost of living crisis and much more.")</f>
        <v>Breaking this down, do you agree or disagree with the following parts of this statement?: We have some really big problems we need to solve, like climate change, healthcare, the cost of living crisis and much more.</v>
      </c>
      <c r="E134" s="21" t="str">
        <f>HYPERLINK("#'Full Results'!A1438", "1438")</f>
        <v>1438</v>
      </c>
      <c r="F134" t="s">
        <v>45</v>
      </c>
    </row>
    <row r="135" spans="3:6">
      <c r="C135">
        <v>127</v>
      </c>
      <c r="D135" s="8" t="str">
        <f>HYPERLINK("#'Table 127'!A1", "Breaking this down, do you agree or disagree with the following parts of this statement?: Solving these problems won’t happen by itself. It needs money, time and effort.")</f>
        <v>Breaking this down, do you agree or disagree with the following parts of this statement?: Solving these problems won’t happen by itself. It needs money, time and effort.</v>
      </c>
      <c r="E135" s="21" t="str">
        <f>HYPERLINK("#'Full Results'!A1450", "1450")</f>
        <v>1450</v>
      </c>
      <c r="F135" t="s">
        <v>45</v>
      </c>
    </row>
    <row r="136" spans="3:6">
      <c r="C136">
        <v>128</v>
      </c>
      <c r="D136" s="8" t="str">
        <f>HYPERLINK("#'Table 128'!A1", "Breaking this down, do you agree or disagree with the following parts of this statement?: Investing in research and development is the best way of figuring out what needs to be done to fix the problems facing the UK and the wider world today")</f>
        <v>Breaking this down, do you agree or disagree with the following parts of this statement?: Investing in research and development is the best way of figuring out what needs to be done to fix the problems facing the UK and the wider world today</v>
      </c>
      <c r="E136" s="21" t="str">
        <f>HYPERLINK("#'Full Results'!A1462", "1462")</f>
        <v>1462</v>
      </c>
      <c r="F136" t="s">
        <v>45</v>
      </c>
    </row>
    <row r="137" spans="3:6">
      <c r="C137">
        <v>129</v>
      </c>
      <c r="D137" s="8" t="str">
        <f>HYPERLINK("#'Table 129'!A1", "Breaking this down, do you agree or disagree with the following parts of this statement?: Investing in research and development is the best way of preparing ourselves for the challenges yet to come")</f>
        <v>Breaking this down, do you agree or disagree with the following parts of this statement?: Investing in research and development is the best way of preparing ourselves for the challenges yet to come</v>
      </c>
      <c r="E137" s="21" t="str">
        <f>HYPERLINK("#'Full Results'!A1474", "1474")</f>
        <v>1474</v>
      </c>
      <c r="F137" t="s">
        <v>45</v>
      </c>
    </row>
    <row r="138" spans="3:6">
      <c r="C138">
        <v>130</v>
      </c>
      <c r="D138" s="8" t="str">
        <f>HYPERLINK("#'Table 130'!A1", "Grid Summary: How well would you say the following words describe what you just read? On a scale of 1 to 7, where 1 indicates that the word is a very poor description, and 7 indicates that the word is a very good description")</f>
        <v>Grid Summary: How well would you say the following words describe what you just read? On a scale of 1 to 7, where 1 indicates that the word is a very poor description, and 7 indicates that the word is a very good description</v>
      </c>
      <c r="E138" s="7"/>
      <c r="F138" t="s">
        <v>45</v>
      </c>
    </row>
    <row r="139" spans="3:6">
      <c r="C139">
        <v>131</v>
      </c>
      <c r="D139" s="8" t="str">
        <f>HYPERLINK("#'Table 131'!A1", "How well would you say the following words describe what you just read? On a scale of 1 to 7, where 1 indicates that the word is a very poor description, and 7 indicates that the word is a very good description: Motivating")</f>
        <v>How well would you say the following words describe what you just read? On a scale of 1 to 7, where 1 indicates that the word is a very poor description, and 7 indicates that the word is a very good description: Motivating</v>
      </c>
      <c r="E139" s="21" t="str">
        <f>HYPERLINK("#'Full Results'!A1486", "1486")</f>
        <v>1486</v>
      </c>
      <c r="F139" t="s">
        <v>45</v>
      </c>
    </row>
    <row r="140" spans="3:6">
      <c r="C140">
        <v>132</v>
      </c>
      <c r="D140" s="8" t="str">
        <f>HYPERLINK("#'Table 132'!A1", "How well would you say the following words describe what you just read? On a scale of 1 to 7, where 1 indicates that the word is a very poor description, and 7 indicates that the word is a very good description: Exciting")</f>
        <v>How well would you say the following words describe what you just read? On a scale of 1 to 7, where 1 indicates that the word is a very poor description, and 7 indicates that the word is a very good description: Exciting</v>
      </c>
      <c r="E140" s="21" t="str">
        <f>HYPERLINK("#'Full Results'!A1497", "1497")</f>
        <v>1497</v>
      </c>
      <c r="F140" t="s">
        <v>45</v>
      </c>
    </row>
    <row r="141" spans="3:6">
      <c r="C141">
        <v>133</v>
      </c>
      <c r="D141" s="8" t="str">
        <f>HYPERLINK("#'Table 133'!A1", "How well would you say the following words describe what you just read? On a scale of 1 to 7, where 1 indicates that the word is a very poor description, and 7 indicates that the word is a very good description: Trustworthy")</f>
        <v>How well would you say the following words describe what you just read? On a scale of 1 to 7, where 1 indicates that the word is a very poor description, and 7 indicates that the word is a very good description: Trustworthy</v>
      </c>
      <c r="E141" s="21" t="str">
        <f>HYPERLINK("#'Full Results'!A1508", "1508")</f>
        <v>1508</v>
      </c>
      <c r="F141" t="s">
        <v>45</v>
      </c>
    </row>
    <row r="142" spans="3:6">
      <c r="C142">
        <v>134</v>
      </c>
      <c r="D142" s="8" t="str">
        <f>HYPERLINK("#'Table 134'!A1", "How well would you say the following words describe what you just read? On a scale of 1 to 7, where 1 indicates that the word is a very poor description, and 7 indicates that the word is a very good description: Convincing")</f>
        <v>How well would you say the following words describe what you just read? On a scale of 1 to 7, where 1 indicates that the word is a very poor description, and 7 indicates that the word is a very good description: Convincing</v>
      </c>
      <c r="E142" s="21" t="str">
        <f>HYPERLINK("#'Full Results'!A1519", "1519")</f>
        <v>1519</v>
      </c>
      <c r="F142" t="s">
        <v>45</v>
      </c>
    </row>
    <row r="143" spans="3:6">
      <c r="C143">
        <v>135</v>
      </c>
      <c r="D143" s="8" t="str">
        <f>HYPERLINK("#'Table 135'!A1", "How well would you say the following words describe what you just read? On a scale of 1 to 7, where 1 indicates that the word is a very poor description, and 7 indicates that the word is a very good description: Concerning")</f>
        <v>How well would you say the following words describe what you just read? On a scale of 1 to 7, where 1 indicates that the word is a very poor description, and 7 indicates that the word is a very good description: Concerning</v>
      </c>
      <c r="E143" s="21" t="str">
        <f>HYPERLINK("#'Full Results'!A1530", "1530")</f>
        <v>1530</v>
      </c>
      <c r="F143" t="s">
        <v>45</v>
      </c>
    </row>
    <row r="144" spans="3:6">
      <c r="C144">
        <v>136</v>
      </c>
      <c r="D144" s="8" t="str">
        <f>HYPERLINK("#'Table 136'!A1", " Which of the following comes closest to your view?")</f>
        <v xml:space="preserve"> Which of the following comes closest to your view?</v>
      </c>
      <c r="E144" s="21" t="str">
        <f>HYPERLINK("#'Full Results'!A1541", "1541")</f>
        <v>1541</v>
      </c>
      <c r="F144" t="s">
        <v>45</v>
      </c>
    </row>
    <row r="145" spans="3:6">
      <c r="C145">
        <v>137</v>
      </c>
      <c r="D145" s="8" t="str">
        <f>HYPERLINK("#'Table 137'!A1", " Which of the following comes closest to your view?")</f>
        <v xml:space="preserve"> Which of the following comes closest to your view?</v>
      </c>
      <c r="E145" s="21" t="str">
        <f>HYPERLINK("#'Full Results'!A1547", "1547")</f>
        <v>1547</v>
      </c>
      <c r="F145" t="s">
        <v>45</v>
      </c>
    </row>
    <row r="146" spans="3:6">
      <c r="C146">
        <v>138</v>
      </c>
      <c r="D146" s="8" t="str">
        <f>HYPERLINK("#'Table 138'!A1", " Which of the following comes closest to your view?")</f>
        <v xml:space="preserve"> Which of the following comes closest to your view?</v>
      </c>
      <c r="E146" s="21" t="str">
        <f>HYPERLINK("#'Full Results'!A1553", "1553")</f>
        <v>1553</v>
      </c>
      <c r="F146" t="s">
        <v>45</v>
      </c>
    </row>
    <row r="147" spans="3:6">
      <c r="C147">
        <v>139</v>
      </c>
      <c r="D147" s="8" t="str">
        <f>HYPERLINK("#'Table 139'!A1", " Which of the following comes closest to your view?")</f>
        <v xml:space="preserve"> Which of the following comes closest to your view?</v>
      </c>
      <c r="E147" s="21" t="str">
        <f>HYPERLINK("#'Full Results'!A1559", "1559")</f>
        <v>1559</v>
      </c>
      <c r="F147" t="s">
        <v>45</v>
      </c>
    </row>
    <row r="148" spans="3:6">
      <c r="C148">
        <v>140</v>
      </c>
      <c r="D148" s="8" t="str">
        <f>HYPERLINK("#'Table 140'!A1", " Which of the following comes closest to your view?")</f>
        <v xml:space="preserve"> Which of the following comes closest to your view?</v>
      </c>
      <c r="E148" s="21" t="str">
        <f>HYPERLINK("#'Full Results'!A1565", "1565")</f>
        <v>1565</v>
      </c>
      <c r="F148" t="s">
        <v>45</v>
      </c>
    </row>
    <row r="149" spans="3:6">
      <c r="C149">
        <v>141</v>
      </c>
      <c r="D149" s="8" t="str">
        <f>HYPERLINK("#'Table 141'!A1", " Which of the following comes closest to your view?")</f>
        <v xml:space="preserve"> Which of the following comes closest to your view?</v>
      </c>
      <c r="E149" s="21" t="str">
        <f>HYPERLINK("#'Full Results'!A1571", "1571")</f>
        <v>1571</v>
      </c>
      <c r="F149" t="s">
        <v>45</v>
      </c>
    </row>
    <row r="150" spans="3:6">
      <c r="C150">
        <v>142</v>
      </c>
      <c r="D150" s="8" t="str">
        <f>HYPERLINK("#'Table 142'!A1", " Which of the following comes closest to your view?")</f>
        <v xml:space="preserve"> Which of the following comes closest to your view?</v>
      </c>
      <c r="E150" s="21" t="str">
        <f>HYPERLINK("#'Full Results'!A1577", "1577")</f>
        <v>1577</v>
      </c>
      <c r="F150" t="s">
        <v>45</v>
      </c>
    </row>
    <row r="151" spans="3:6">
      <c r="C151">
        <v>143</v>
      </c>
      <c r="D151" s="8" t="str">
        <f>HYPERLINK("#'Table 143'!A1", " Which of the following comes closest to your view?")</f>
        <v xml:space="preserve"> Which of the following comes closest to your view?</v>
      </c>
      <c r="E151" s="21" t="str">
        <f>HYPERLINK("#'Full Results'!A1583", "1583")</f>
        <v>1583</v>
      </c>
      <c r="F151" t="s">
        <v>45</v>
      </c>
    </row>
    <row r="152" spans="3:6">
      <c r="C152">
        <v>144</v>
      </c>
      <c r="D152" s="8" t="str">
        <f>HYPERLINK("#'Table 144'!A1", "Grid Summary: Breaking this down, do you agree or disagree with the following parts of this statement?")</f>
        <v>Grid Summary: Breaking this down, do you agree or disagree with the following parts of this statement?</v>
      </c>
      <c r="E152" s="7"/>
      <c r="F152" t="s">
        <v>46</v>
      </c>
    </row>
    <row r="153" spans="3:6">
      <c r="C153">
        <v>145</v>
      </c>
      <c r="D153" s="8" t="str">
        <f>HYPERLINK("#'Table 145'!A1", "Breaking this down, do you agree or disagree with the following parts of this statement?: The world is changing fast and we need to be ready for it.")</f>
        <v>Breaking this down, do you agree or disagree with the following parts of this statement?: The world is changing fast and we need to be ready for it.</v>
      </c>
      <c r="E153" s="21" t="str">
        <f>HYPERLINK("#'Full Results'!A1589", "1589")</f>
        <v>1589</v>
      </c>
      <c r="F153" t="s">
        <v>46</v>
      </c>
    </row>
    <row r="154" spans="3:6">
      <c r="C154">
        <v>146</v>
      </c>
      <c r="D154" s="8" t="str">
        <f>HYPERLINK("#'Table 146'!A1", "Breaking this down, do you agree or disagree with the following parts of this statement?: Investing in research and development is how we build a country and a future worth living in, not just today but for generations to come.")</f>
        <v>Breaking this down, do you agree or disagree with the following parts of this statement?: Investing in research and development is how we build a country and a future worth living in, not just today but for generations to come.</v>
      </c>
      <c r="E154" s="21" t="str">
        <f>HYPERLINK("#'Full Results'!A1601", "1601")</f>
        <v>1601</v>
      </c>
      <c r="F154" t="s">
        <v>46</v>
      </c>
    </row>
    <row r="155" spans="3:6">
      <c r="C155">
        <v>147</v>
      </c>
      <c r="D155" s="8" t="str">
        <f>HYPERLINK("#'Table 147'!A1", "Breaking this down, do you agree or disagree with the following parts of this statement?: Things have changed so much even in our own lifetimes that make our lives better")</f>
        <v>Breaking this down, do you agree or disagree with the following parts of this statement?: Things have changed so much even in our own lifetimes that make our lives better</v>
      </c>
      <c r="E155" s="21" t="str">
        <f>HYPERLINK("#'Full Results'!A1613", "1613")</f>
        <v>1613</v>
      </c>
      <c r="F155" t="s">
        <v>46</v>
      </c>
    </row>
    <row r="156" spans="3:6">
      <c r="C156">
        <v>148</v>
      </c>
      <c r="D156" s="8" t="str">
        <f>HYPERLINK("#'Table 148'!A1", "Grid Summary: How well would you say the following words describe what you just read? On a scale of 1 to 7, where 1 indicates that the word is a very poor description, and 7 indicates that the word is a very good description")</f>
        <v>Grid Summary: How well would you say the following words describe what you just read? On a scale of 1 to 7, where 1 indicates that the word is a very poor description, and 7 indicates that the word is a very good description</v>
      </c>
      <c r="E156" s="7"/>
      <c r="F156" t="s">
        <v>46</v>
      </c>
    </row>
    <row r="157" spans="3:6">
      <c r="C157">
        <v>149</v>
      </c>
      <c r="D157" s="8" t="str">
        <f>HYPERLINK("#'Table 149'!A1", "How well would you say the following words describe what you just read? On a scale of 1 to 7, where 1 indicates that the word is a very poor description, and 7 indicates that the word is a very good description: Motivating")</f>
        <v>How well would you say the following words describe what you just read? On a scale of 1 to 7, where 1 indicates that the word is a very poor description, and 7 indicates that the word is a very good description: Motivating</v>
      </c>
      <c r="E157" s="21" t="str">
        <f>HYPERLINK("#'Full Results'!A1625", "1625")</f>
        <v>1625</v>
      </c>
      <c r="F157" t="s">
        <v>46</v>
      </c>
    </row>
    <row r="158" spans="3:6">
      <c r="C158">
        <v>150</v>
      </c>
      <c r="D158" s="8" t="str">
        <f>HYPERLINK("#'Table 150'!A1", "How well would you say the following words describe what you just read? On a scale of 1 to 7, where 1 indicates that the word is a very poor description, and 7 indicates that the word is a very good description: Exciting")</f>
        <v>How well would you say the following words describe what you just read? On a scale of 1 to 7, where 1 indicates that the word is a very poor description, and 7 indicates that the word is a very good description: Exciting</v>
      </c>
      <c r="E158" s="21" t="str">
        <f>HYPERLINK("#'Full Results'!A1635", "1635")</f>
        <v>1635</v>
      </c>
      <c r="F158" t="s">
        <v>46</v>
      </c>
    </row>
    <row r="159" spans="3:6">
      <c r="C159">
        <v>151</v>
      </c>
      <c r="D159" s="8" t="str">
        <f>HYPERLINK("#'Table 151'!A1", "How well would you say the following words describe what you just read? On a scale of 1 to 7, where 1 indicates that the word is a very poor description, and 7 indicates that the word is a very good description: Trustworthy")</f>
        <v>How well would you say the following words describe what you just read? On a scale of 1 to 7, where 1 indicates that the word is a very poor description, and 7 indicates that the word is a very good description: Trustworthy</v>
      </c>
      <c r="E159" s="21" t="str">
        <f>HYPERLINK("#'Full Results'!A1645", "1645")</f>
        <v>1645</v>
      </c>
      <c r="F159" t="s">
        <v>46</v>
      </c>
    </row>
    <row r="160" spans="3:6">
      <c r="C160">
        <v>152</v>
      </c>
      <c r="D160" s="8" t="str">
        <f>HYPERLINK("#'Table 152'!A1", "How well would you say the following words describe what you just read? On a scale of 1 to 7, where 1 indicates that the word is a very poor description, and 7 indicates that the word is a very good description: Convincing")</f>
        <v>How well would you say the following words describe what you just read? On a scale of 1 to 7, where 1 indicates that the word is a very poor description, and 7 indicates that the word is a very good description: Convincing</v>
      </c>
      <c r="E160" s="21" t="str">
        <f>HYPERLINK("#'Full Results'!A1655", "1655")</f>
        <v>1655</v>
      </c>
      <c r="F160" t="s">
        <v>46</v>
      </c>
    </row>
    <row r="161" spans="3:6">
      <c r="C161">
        <v>153</v>
      </c>
      <c r="D161" s="8" t="str">
        <f>HYPERLINK("#'Table 153'!A1", "How well would you say the following words describe what you just read? On a scale of 1 to 7, where 1 indicates that the word is a very poor description, and 7 indicates that the word is a very good description: Concerning")</f>
        <v>How well would you say the following words describe what you just read? On a scale of 1 to 7, where 1 indicates that the word is a very poor description, and 7 indicates that the word is a very good description: Concerning</v>
      </c>
      <c r="E161" s="21" t="str">
        <f>HYPERLINK("#'Full Results'!A1665", "1665")</f>
        <v>1665</v>
      </c>
      <c r="F161" t="s">
        <v>46</v>
      </c>
    </row>
    <row r="162" spans="3:6">
      <c r="C162">
        <v>154</v>
      </c>
      <c r="D162" s="8" t="str">
        <f>HYPERLINK("#'Table 154'!A1", " Which of the following comes closest to your view?")</f>
        <v xml:space="preserve"> Which of the following comes closest to your view?</v>
      </c>
      <c r="E162" s="21" t="str">
        <f>HYPERLINK("#'Full Results'!A1675", "1675")</f>
        <v>1675</v>
      </c>
      <c r="F162" t="s">
        <v>46</v>
      </c>
    </row>
    <row r="163" spans="3:6">
      <c r="C163">
        <v>155</v>
      </c>
      <c r="D163" s="8" t="str">
        <f>HYPERLINK("#'Table 155'!A1", " Which of the following comes closest to your view?")</f>
        <v xml:space="preserve"> Which of the following comes closest to your view?</v>
      </c>
      <c r="E163" s="21" t="str">
        <f>HYPERLINK("#'Full Results'!A1681", "1681")</f>
        <v>1681</v>
      </c>
      <c r="F163" t="s">
        <v>46</v>
      </c>
    </row>
    <row r="164" spans="3:6">
      <c r="C164">
        <v>156</v>
      </c>
      <c r="D164" s="8" t="str">
        <f>HYPERLINK("#'Table 156'!A1", " Which of the following comes closest to your view?")</f>
        <v xml:space="preserve"> Which of the following comes closest to your view?</v>
      </c>
      <c r="E164" s="21" t="str">
        <f>HYPERLINK("#'Full Results'!A1687", "1687")</f>
        <v>1687</v>
      </c>
      <c r="F164" t="s">
        <v>46</v>
      </c>
    </row>
    <row r="165" spans="3:6">
      <c r="C165">
        <v>157</v>
      </c>
      <c r="D165" s="8" t="str">
        <f>HYPERLINK("#'Table 157'!A1", " Which of the following comes closest to your view?")</f>
        <v xml:space="preserve"> Which of the following comes closest to your view?</v>
      </c>
      <c r="E165" s="21" t="str">
        <f>HYPERLINK("#'Full Results'!A1693", "1693")</f>
        <v>1693</v>
      </c>
      <c r="F165" t="s">
        <v>46</v>
      </c>
    </row>
    <row r="166" spans="3:6">
      <c r="C166">
        <v>158</v>
      </c>
      <c r="D166" s="8" t="str">
        <f>HYPERLINK("#'Table 158'!A1", " Which of the following comes closest to your view?")</f>
        <v xml:space="preserve"> Which of the following comes closest to your view?</v>
      </c>
      <c r="E166" s="21" t="str">
        <f>HYPERLINK("#'Full Results'!A1699", "1699")</f>
        <v>1699</v>
      </c>
      <c r="F166" t="s">
        <v>46</v>
      </c>
    </row>
    <row r="167" spans="3:6">
      <c r="C167">
        <v>159</v>
      </c>
      <c r="D167" s="8" t="str">
        <f>HYPERLINK("#'Table 159'!A1", " Which of the following comes closest to your view?")</f>
        <v xml:space="preserve"> Which of the following comes closest to your view?</v>
      </c>
      <c r="E167" s="21" t="str">
        <f>HYPERLINK("#'Full Results'!A1705", "1705")</f>
        <v>1705</v>
      </c>
      <c r="F167" t="s">
        <v>46</v>
      </c>
    </row>
    <row r="168" spans="3:6">
      <c r="C168">
        <v>160</v>
      </c>
      <c r="D168" s="8" t="str">
        <f>HYPERLINK("#'Table 160'!A1", " Which of the following comes closest to your view?")</f>
        <v xml:space="preserve"> Which of the following comes closest to your view?</v>
      </c>
      <c r="E168" s="21" t="str">
        <f>HYPERLINK("#'Full Results'!A1711", "1711")</f>
        <v>1711</v>
      </c>
      <c r="F168" t="s">
        <v>46</v>
      </c>
    </row>
    <row r="169" spans="3:6">
      <c r="C169">
        <v>161</v>
      </c>
      <c r="D169" s="8" t="str">
        <f>HYPERLINK("#'Table 161'!A1", " Which of the following comes closest to your view?")</f>
        <v xml:space="preserve"> Which of the following comes closest to your view?</v>
      </c>
      <c r="E169" s="21" t="str">
        <f>HYPERLINK("#'Full Results'!A1717", "1717")</f>
        <v>1717</v>
      </c>
      <c r="F169" t="s">
        <v>46</v>
      </c>
    </row>
    <row r="170" spans="3:6">
      <c r="C170">
        <v>162</v>
      </c>
      <c r="D170" s="8" t="str">
        <f>HYPERLINK("#'Table 162'!A1", "Grid Summary: Breaking this down, do you agree or disagree with the following parts of this statement?")</f>
        <v>Grid Summary: Breaking this down, do you agree or disagree with the following parts of this statement?</v>
      </c>
      <c r="E170" s="7"/>
      <c r="F170" t="s">
        <v>47</v>
      </c>
    </row>
    <row r="171" spans="3:6">
      <c r="C171">
        <v>163</v>
      </c>
      <c r="D171" s="8" t="str">
        <f>HYPERLINK("#'Table 163'!A1", "Breaking this down, do you agree or disagree with the following parts of this statement?: Times are tight. The UK economy is struggling, leaving many of us with little to spare.")</f>
        <v>Breaking this down, do you agree or disagree with the following parts of this statement?: Times are tight. The UK economy is struggling, leaving many of us with little to spare.</v>
      </c>
      <c r="E171" s="21" t="str">
        <f>HYPERLINK("#'Full Results'!A1723", "1723")</f>
        <v>1723</v>
      </c>
      <c r="F171" t="s">
        <v>47</v>
      </c>
    </row>
    <row r="172" spans="3:6">
      <c r="C172">
        <v>164</v>
      </c>
      <c r="D172" s="8" t="str">
        <f>HYPERLINK("#'Table 164'!A1", "Breaking this down, do you agree or disagree with the following parts of this statement?: It might seem like a luxury to spend money on research and development when there are so many other priorities right now.")</f>
        <v>Breaking this down, do you agree or disagree with the following parts of this statement?: It might seem like a luxury to spend money on research and development when there are so many other priorities right now.</v>
      </c>
      <c r="E172" s="21" t="str">
        <f>HYPERLINK("#'Full Results'!A1735", "1735")</f>
        <v>1735</v>
      </c>
      <c r="F172" t="s">
        <v>47</v>
      </c>
    </row>
    <row r="173" spans="3:6">
      <c r="C173">
        <v>165</v>
      </c>
      <c r="D173" s="8" t="str">
        <f>HYPERLINK("#'Table 165'!A1", "Breaking this down, do you agree or disagree with the following parts of this statement?: Investing in the future brings benefits today.")</f>
        <v>Breaking this down, do you agree or disagree with the following parts of this statement?: Investing in the future brings benefits today.</v>
      </c>
      <c r="E173" s="21" t="str">
        <f>HYPERLINK("#'Full Results'!A1747", "1747")</f>
        <v>1747</v>
      </c>
      <c r="F173" t="s">
        <v>47</v>
      </c>
    </row>
    <row r="174" spans="3:6">
      <c r="C174">
        <v>166</v>
      </c>
      <c r="D174" s="8" t="str">
        <f>HYPERLINK("#'Table 166'!A1", "Breaking this down, do you agree or disagree with the following parts of this statement?: In universities, charities, companies, and government-funded labs across the UK, research and development is creating jobs and opportunities")</f>
        <v>Breaking this down, do you agree or disagree with the following parts of this statement?: In universities, charities, companies, and government-funded labs across the UK, research and development is creating jobs and opportunities</v>
      </c>
      <c r="E174" s="21" t="str">
        <f>HYPERLINK("#'Full Results'!A1759", "1759")</f>
        <v>1759</v>
      </c>
      <c r="F174" t="s">
        <v>47</v>
      </c>
    </row>
    <row r="175" spans="3:6">
      <c r="C175">
        <v>167</v>
      </c>
      <c r="D175" s="8" t="str">
        <f>HYPERLINK("#'Table 167'!A1", "Breaking this down, do you agree or disagree with the following parts of this statement?: Research and development is increasing skills and education attracting investment and returning money to the economy to get us out of this situation")</f>
        <v>Breaking this down, do you agree or disagree with the following parts of this statement?: Research and development is increasing skills and education attracting investment and returning money to the economy to get us out of this situation</v>
      </c>
      <c r="E175" s="21" t="str">
        <f>HYPERLINK("#'Full Results'!A1771", "1771")</f>
        <v>1771</v>
      </c>
      <c r="F175" t="s">
        <v>47</v>
      </c>
    </row>
    <row r="176" spans="3:6">
      <c r="C176">
        <v>168</v>
      </c>
      <c r="D176" s="8" t="str">
        <f>HYPERLINK("#'Table 168'!A1", "Grid Summary: How well would you say the following words describe what you just read? On a scale of 1 to 7, where 1 indicates that the word is a very poor description, and 7 indicates that the word is a very good description.")</f>
        <v>Grid Summary: How well would you say the following words describe what you just read? On a scale of 1 to 7, where 1 indicates that the word is a very poor description, and 7 indicates that the word is a very good description.</v>
      </c>
      <c r="E176" s="7"/>
      <c r="F176" t="s">
        <v>47</v>
      </c>
    </row>
    <row r="177" spans="3:6">
      <c r="C177">
        <v>169</v>
      </c>
      <c r="D177" s="8" t="str">
        <f>HYPERLINK("#'Table 169'!A1", "How well would you say the following words describe what you just read? On a scale of 1 to 7, where 1 indicates that the word is a very poor description, and 7 indicates that the word is a very good description.: Motivating")</f>
        <v>How well would you say the following words describe what you just read? On a scale of 1 to 7, where 1 indicates that the word is a very poor description, and 7 indicates that the word is a very good description.: Motivating</v>
      </c>
      <c r="E177" s="21" t="str">
        <f>HYPERLINK("#'Full Results'!A1783", "1783")</f>
        <v>1783</v>
      </c>
      <c r="F177" t="s">
        <v>47</v>
      </c>
    </row>
    <row r="178" spans="3:6">
      <c r="C178">
        <v>170</v>
      </c>
      <c r="D178" s="8" t="str">
        <f>HYPERLINK("#'Table 170'!A1", "How well would you say the following words describe what you just read? On a scale of 1 to 7, where 1 indicates that the word is a very poor description, and 7 indicates that the word is a very good description.: Exciting")</f>
        <v>How well would you say the following words describe what you just read? On a scale of 1 to 7, where 1 indicates that the word is a very poor description, and 7 indicates that the word is a very good description.: Exciting</v>
      </c>
      <c r="E178" s="21" t="str">
        <f>HYPERLINK("#'Full Results'!A1793", "1793")</f>
        <v>1793</v>
      </c>
      <c r="F178" t="s">
        <v>47</v>
      </c>
    </row>
    <row r="179" spans="3:6">
      <c r="C179">
        <v>171</v>
      </c>
      <c r="D179" s="8" t="str">
        <f>HYPERLINK("#'Table 171'!A1", "How well would you say the following words describe what you just read? On a scale of 1 to 7, where 1 indicates that the word is a very poor description, and 7 indicates that the word is a very good description.: Trustworthy")</f>
        <v>How well would you say the following words describe what you just read? On a scale of 1 to 7, where 1 indicates that the word is a very poor description, and 7 indicates that the word is a very good description.: Trustworthy</v>
      </c>
      <c r="E179" s="21" t="str">
        <f>HYPERLINK("#'Full Results'!A1803", "1803")</f>
        <v>1803</v>
      </c>
      <c r="F179" t="s">
        <v>47</v>
      </c>
    </row>
    <row r="180" spans="3:6">
      <c r="C180">
        <v>172</v>
      </c>
      <c r="D180" s="8" t="str">
        <f>HYPERLINK("#'Table 172'!A1", "How well would you say the following words describe what you just read? On a scale of 1 to 7, where 1 indicates that the word is a very poor description, and 7 indicates that the word is a very good description.: Convincing")</f>
        <v>How well would you say the following words describe what you just read? On a scale of 1 to 7, where 1 indicates that the word is a very poor description, and 7 indicates that the word is a very good description.: Convincing</v>
      </c>
      <c r="E180" s="21" t="str">
        <f>HYPERLINK("#'Full Results'!A1813", "1813")</f>
        <v>1813</v>
      </c>
      <c r="F180" t="s">
        <v>47</v>
      </c>
    </row>
    <row r="181" spans="3:6">
      <c r="C181">
        <v>173</v>
      </c>
      <c r="D181" s="8" t="str">
        <f>HYPERLINK("#'Table 173'!A1", "How well would you say the following words describe what you just read? On a scale of 1 to 7, where 1 indicates that the word is a very poor description, and 7 indicates that the word is a very good description.: Concerning")</f>
        <v>How well would you say the following words describe what you just read? On a scale of 1 to 7, where 1 indicates that the word is a very poor description, and 7 indicates that the word is a very good description.: Concerning</v>
      </c>
      <c r="E181" s="21" t="str">
        <f>HYPERLINK("#'Full Results'!A1823", "1823")</f>
        <v>1823</v>
      </c>
      <c r="F181" t="s">
        <v>47</v>
      </c>
    </row>
    <row r="182" spans="3:6">
      <c r="C182">
        <v>174</v>
      </c>
      <c r="D182" s="8" t="str">
        <f>HYPERLINK("#'Table 174'!A1", " Which of the following comes closest to your view?")</f>
        <v xml:space="preserve"> Which of the following comes closest to your view?</v>
      </c>
      <c r="E182" s="21" t="str">
        <f>HYPERLINK("#'Full Results'!A1833", "1833")</f>
        <v>1833</v>
      </c>
      <c r="F182" t="s">
        <v>47</v>
      </c>
    </row>
    <row r="183" spans="3:6">
      <c r="C183">
        <v>175</v>
      </c>
      <c r="D183" s="8" t="str">
        <f>HYPERLINK("#'Table 175'!A1", " Which of the following comes closest to your view?")</f>
        <v xml:space="preserve"> Which of the following comes closest to your view?</v>
      </c>
      <c r="E183" s="21" t="str">
        <f>HYPERLINK("#'Full Results'!A1839", "1839")</f>
        <v>1839</v>
      </c>
      <c r="F183" t="s">
        <v>47</v>
      </c>
    </row>
    <row r="184" spans="3:6">
      <c r="C184">
        <v>176</v>
      </c>
      <c r="D184" s="8" t="str">
        <f>HYPERLINK("#'Table 176'!A1", " Which of the following comes closest to your view?")</f>
        <v xml:space="preserve"> Which of the following comes closest to your view?</v>
      </c>
      <c r="E184" s="21" t="str">
        <f>HYPERLINK("#'Full Results'!A1845", "1845")</f>
        <v>1845</v>
      </c>
      <c r="F184" t="s">
        <v>47</v>
      </c>
    </row>
    <row r="185" spans="3:6">
      <c r="C185">
        <v>177</v>
      </c>
      <c r="D185" s="8" t="str">
        <f>HYPERLINK("#'Table 177'!A1", " Which of the following comes closest to your view?")</f>
        <v xml:space="preserve"> Which of the following comes closest to your view?</v>
      </c>
      <c r="E185" s="21" t="str">
        <f>HYPERLINK("#'Full Results'!A1851", "1851")</f>
        <v>1851</v>
      </c>
      <c r="F185" t="s">
        <v>47</v>
      </c>
    </row>
    <row r="186" spans="3:6">
      <c r="C186">
        <v>178</v>
      </c>
      <c r="D186" s="8" t="str">
        <f>HYPERLINK("#'Table 178'!A1", " Which of the following comes closest to your view?")</f>
        <v xml:space="preserve"> Which of the following comes closest to your view?</v>
      </c>
      <c r="E186" s="21" t="str">
        <f>HYPERLINK("#'Full Results'!A1857", "1857")</f>
        <v>1857</v>
      </c>
      <c r="F186" t="s">
        <v>47</v>
      </c>
    </row>
    <row r="187" spans="3:6">
      <c r="C187">
        <v>179</v>
      </c>
      <c r="D187" s="8" t="str">
        <f>HYPERLINK("#'Table 179'!A1", " Which of the following comes closest to your view?")</f>
        <v xml:space="preserve"> Which of the following comes closest to your view?</v>
      </c>
      <c r="E187" s="21" t="str">
        <f>HYPERLINK("#'Full Results'!A1863", "1863")</f>
        <v>1863</v>
      </c>
      <c r="F187" t="s">
        <v>47</v>
      </c>
    </row>
    <row r="188" spans="3:6">
      <c r="C188">
        <v>180</v>
      </c>
      <c r="D188" s="8" t="str">
        <f>HYPERLINK("#'Table 180'!A1", " Which of the following comes closest to your view?")</f>
        <v xml:space="preserve"> Which of the following comes closest to your view?</v>
      </c>
      <c r="E188" s="21" t="str">
        <f>HYPERLINK("#'Full Results'!A1869", "1869")</f>
        <v>1869</v>
      </c>
      <c r="F188" t="s">
        <v>47</v>
      </c>
    </row>
    <row r="189" spans="3:6">
      <c r="C189">
        <v>181</v>
      </c>
      <c r="D189" s="8" t="str">
        <f>HYPERLINK("#'Table 181'!A1", " Which of the following comes closest to your view?")</f>
        <v xml:space="preserve"> Which of the following comes closest to your view?</v>
      </c>
      <c r="E189" s="21" t="str">
        <f>HYPERLINK("#'Full Results'!A1875", "1875")</f>
        <v>1875</v>
      </c>
      <c r="F189" t="s">
        <v>47</v>
      </c>
    </row>
    <row r="190" spans="3:6">
      <c r="C190">
        <v>182</v>
      </c>
      <c r="D190" s="8" t="str">
        <f>HYPERLINK("#'Table 182'!A1", "Imagine the UK was going to increase the amount of money it invested in research and development. What do you think would be the main benefits of this, if any?Please select up to three.")</f>
        <v>Imagine the UK was going to increase the amount of money it invested in research and development. What do you think would be the main benefits of this, if any?Please select up to three.</v>
      </c>
      <c r="E190" s="21" t="str">
        <f>HYPERLINK("#'Full Results'!A1881", "1881")</f>
        <v>1881</v>
      </c>
      <c r="F190" t="s">
        <v>15</v>
      </c>
    </row>
    <row r="191" spans="3:6">
      <c r="C191">
        <v>183</v>
      </c>
      <c r="D191" s="8" t="str">
        <f>HYPERLINK("#'Table 183'!A1", "And, what would be the main downsides of the UK increasing the amount of money it invested in research and development, if any?Please select up to three.")</f>
        <v>And, what would be the main downsides of the UK increasing the amount of money it invested in research and development, if any?Please select up to three.</v>
      </c>
      <c r="E191" s="21" t="str">
        <f>HYPERLINK("#'Full Results'!A1894", "1894")</f>
        <v>1894</v>
      </c>
      <c r="F191" t="s">
        <v>15</v>
      </c>
    </row>
    <row r="192" spans="3:6">
      <c r="C192">
        <v>184</v>
      </c>
      <c r="D192" s="8" t="str">
        <f>HYPERLINK("#'Table 184'!A1", " We have shown you quite a few messages and arguments for investing in research and development. Thinking across all of these arguments, would you say you are more or less convinced that the UK should invest in research and development than you w...")</f>
        <v xml:space="preserve"> We have shown you quite a few messages and arguments for investing in research and development. Thinking across all of these arguments, would you say you are more or less convinced that the UK should invest in research and development than you w...</v>
      </c>
      <c r="E192" s="21" t="str">
        <f>HYPERLINK("#'Full Results'!A1907", "1907")</f>
        <v>1907</v>
      </c>
      <c r="F192" t="s">
        <v>15</v>
      </c>
    </row>
    <row r="193" spans="3:6">
      <c r="C193">
        <v>185</v>
      </c>
      <c r="D193" s="8" t="str">
        <f>HYPERLINK("#'Table 185'!A1", " Taking into account what you have seen in the survey, but also taking into account the current economic and political scenario, would you prefer the UK to increase or decrease the amount it invests in research and development?")</f>
        <v xml:space="preserve"> Taking into account what you have seen in the survey, but also taking into account the current economic and political scenario, would you prefer the UK to increase or decrease the amount it invests in research and development?</v>
      </c>
      <c r="E193" s="21" t="str">
        <f>HYPERLINK("#'Full Results'!A1916", "1916")</f>
        <v>1916</v>
      </c>
      <c r="F193" t="s">
        <v>15</v>
      </c>
    </row>
    <row r="194" spans="3:6">
      <c r="C194">
        <v>186</v>
      </c>
      <c r="D194" s="8" t="str">
        <f>HYPERLINK("#'Table 186'!A1", "You preferred the UK to increase the amount it invests in research and development. Which of the following explains why this is?Please select all that apply.")</f>
        <v>You preferred the UK to increase the amount it invests in research and development. Which of the following explains why this is?Please select all that apply.</v>
      </c>
      <c r="E194" s="21" t="str">
        <f>HYPERLINK("#'Full Results'!A1923", "1923")</f>
        <v>1923</v>
      </c>
      <c r="F194" t="s">
        <v>48</v>
      </c>
    </row>
    <row r="195" spans="3:6">
      <c r="C195">
        <v>187</v>
      </c>
      <c r="D195" s="8" t="str">
        <f>HYPERLINK("#'Table 187'!A1", "You preferred the UK to decrease the amount it invests in research and development. Which of the following explains why this is?Please select all that apply.")</f>
        <v>You preferred the UK to decrease the amount it invests in research and development. Which of the following explains why this is?Please select all that apply.</v>
      </c>
      <c r="E195" s="21" t="str">
        <f>HYPERLINK("#'Full Results'!A1935", "1935")</f>
        <v>1935</v>
      </c>
      <c r="F195" t="s">
        <v>49</v>
      </c>
    </row>
    <row r="196" spans="3:6">
      <c r="C196">
        <v>188</v>
      </c>
      <c r="D196" s="8" t="str">
        <f>HYPERLINK("#'Table 188'!A1", "Imagine someone was trying to convince you of the value of research and development.What would be the most convincing things they could show you to convince you it was worth the UK investing money into this area?Please select up to three of the f...")</f>
        <v>Imagine someone was trying to convince you of the value of research and development.What would be the most convincing things they could show you to convince you it was worth the UK investing money into this area?Please select up to three of the f...</v>
      </c>
      <c r="E196" s="21" t="str">
        <f>HYPERLINK("#'Full Results'!A1945", "1945")</f>
        <v>1945</v>
      </c>
      <c r="F196" t="s">
        <v>15</v>
      </c>
    </row>
    <row r="197" spans="3:6">
      <c r="C197">
        <v>189</v>
      </c>
      <c r="D197" s="8" t="str">
        <f>HYPERLINK("#'Table 189'!A1", " Would you personally be interested in finding out more about why  the UK invests in research and development, and the results of research and development in the UK?")</f>
        <v xml:space="preserve"> Would you personally be interested in finding out more about why  the UK invests in research and development, and the results of research and development in the UK?</v>
      </c>
      <c r="E197" s="21" t="str">
        <f>HYPERLINK("#'Full Results'!A1958", "1958")</f>
        <v>1958</v>
      </c>
      <c r="F197" t="s">
        <v>15</v>
      </c>
    </row>
    <row r="198" spans="3:6">
      <c r="C198">
        <v>190</v>
      </c>
      <c r="D198" s="8" t="str">
        <f>HYPERLINK("#'Table 190'!A1", "Where would you go to find out more information about research and development in the UK?Please select all that apply.")</f>
        <v>Where would you go to find out more information about research and development in the UK?Please select all that apply.</v>
      </c>
      <c r="E198" s="21" t="str">
        <f>HYPERLINK("#'Full Results'!A1966", "1966")</f>
        <v>1966</v>
      </c>
      <c r="F198" t="s">
        <v>15</v>
      </c>
    </row>
    <row r="199" spans="3:6">
      <c r="C199">
        <v>191</v>
      </c>
      <c r="D199" s="8" t="str">
        <f>HYPERLINK("#'Table 191'!A1", "Which of the following, if any, would you say you are likely to do in the next few months?Please select all that apply.")</f>
        <v>Which of the following, if any, would you say you are likely to do in the next few months?Please select all that apply.</v>
      </c>
      <c r="E199" s="21" t="str">
        <f>HYPERLINK("#'Full Results'!A1985", "1985")</f>
        <v>1985</v>
      </c>
      <c r="F199" t="s">
        <v>15</v>
      </c>
    </row>
    <row r="200" spans="3:6">
      <c r="C200">
        <v>192</v>
      </c>
      <c r="D200" s="8" t="str">
        <f>HYPERLINK("#'Table 192'!A1", "Would any of the following convince you to seek out more information about UK investment in research and development and its impact?Please select all that apply.")</f>
        <v>Would any of the following convince you to seek out more information about UK investment in research and development and its impact?Please select all that apply.</v>
      </c>
      <c r="E200" s="21" t="str">
        <f>HYPERLINK("#'Full Results'!A1999", "1999")</f>
        <v>1999</v>
      </c>
      <c r="F200" t="s">
        <v>15</v>
      </c>
    </row>
  </sheetData>
  <pageMargins left="0.7" right="0.7" top="0.75" bottom="0.75" header="0.3" footer="0.3"/>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1.5951374710016099E-2</v>
      </c>
      <c r="D9" s="14">
        <v>1.84874517303928E-2</v>
      </c>
      <c r="E9" s="14">
        <v>1.35696557845255E-2</v>
      </c>
      <c r="F9" s="14"/>
      <c r="G9" s="14">
        <v>2.2014745973892101E-2</v>
      </c>
      <c r="H9" s="14">
        <v>2.7217222074586898E-2</v>
      </c>
      <c r="I9" s="14">
        <v>1.6797891086805999E-2</v>
      </c>
      <c r="J9" s="14">
        <v>1.16710116496194E-2</v>
      </c>
      <c r="K9" s="14">
        <v>8.4591622885782595E-3</v>
      </c>
      <c r="L9" s="14">
        <v>1.0521645191022401E-2</v>
      </c>
      <c r="M9" s="14"/>
      <c r="N9" s="14">
        <v>1.3801475430282499E-2</v>
      </c>
      <c r="O9" s="14">
        <v>1.22680621798453E-2</v>
      </c>
      <c r="P9" s="14">
        <v>2.0166149419288099E-2</v>
      </c>
      <c r="Q9" s="14">
        <v>1.8694818497154701E-2</v>
      </c>
      <c r="R9" s="14"/>
      <c r="S9" s="14">
        <v>2.1856867552419699E-2</v>
      </c>
      <c r="T9" s="14">
        <v>1.6160914413598799E-2</v>
      </c>
      <c r="U9" s="14">
        <v>1.35982501821858E-2</v>
      </c>
      <c r="V9" s="14">
        <v>6.4200657834981197E-3</v>
      </c>
      <c r="W9" s="14">
        <v>1.1778756773251201E-2</v>
      </c>
      <c r="X9" s="14">
        <v>1.9414409419065502E-2</v>
      </c>
      <c r="Y9" s="14">
        <v>3.5545555743838102E-2</v>
      </c>
      <c r="Z9" s="14">
        <v>0</v>
      </c>
      <c r="AA9" s="14">
        <v>2.0460203664711501E-2</v>
      </c>
      <c r="AB9" s="14">
        <v>7.4225598367730601E-3</v>
      </c>
      <c r="AC9" s="14">
        <v>1.08149180513604E-2</v>
      </c>
      <c r="AD9" s="14">
        <v>8.3801914390947106E-3</v>
      </c>
      <c r="AE9" s="14"/>
      <c r="AF9" s="14">
        <v>1.60293181619959E-2</v>
      </c>
      <c r="AG9" s="14">
        <v>1.8441863946452801E-2</v>
      </c>
      <c r="AH9" s="14">
        <v>1.0859562094177501E-2</v>
      </c>
      <c r="AI9" s="14"/>
      <c r="AJ9" s="14">
        <v>2.02551943715354E-2</v>
      </c>
      <c r="AK9" s="14">
        <v>1.7362533825092199E-2</v>
      </c>
      <c r="AL9" s="14">
        <v>9.0492856306477899E-3</v>
      </c>
      <c r="AM9" s="14"/>
      <c r="AN9" s="14">
        <v>1.3636638247549401E-2</v>
      </c>
      <c r="AO9" s="14">
        <v>1.67162519895213E-2</v>
      </c>
      <c r="AP9" s="14">
        <v>1.0010002241972699E-2</v>
      </c>
      <c r="AQ9" s="14">
        <v>1.5363397642000299E-2</v>
      </c>
      <c r="AR9" s="14">
        <v>6.0796783697146903E-2</v>
      </c>
    </row>
    <row r="10" spans="2:44">
      <c r="B10" s="15" t="s">
        <v>99</v>
      </c>
      <c r="C10" s="14">
        <v>0.101151635748692</v>
      </c>
      <c r="D10" s="14">
        <v>9.1678797443957696E-2</v>
      </c>
      <c r="E10" s="14">
        <v>0.11099104643928299</v>
      </c>
      <c r="F10" s="14"/>
      <c r="G10" s="14">
        <v>0.133624002352703</v>
      </c>
      <c r="H10" s="14">
        <v>0.12173365568283701</v>
      </c>
      <c r="I10" s="14">
        <v>0.106277425006853</v>
      </c>
      <c r="J10" s="14">
        <v>9.2466045576779898E-2</v>
      </c>
      <c r="K10" s="14">
        <v>9.9088316066080706E-2</v>
      </c>
      <c r="L10" s="14">
        <v>6.6896528062080907E-2</v>
      </c>
      <c r="M10" s="14"/>
      <c r="N10" s="14">
        <v>7.5400573116354494E-2</v>
      </c>
      <c r="O10" s="14">
        <v>0.11055583383630201</v>
      </c>
      <c r="P10" s="14">
        <v>0.102350378313822</v>
      </c>
      <c r="Q10" s="14">
        <v>0.11759896619577399</v>
      </c>
      <c r="R10" s="14"/>
      <c r="S10" s="14">
        <v>0.13272618274008699</v>
      </c>
      <c r="T10" s="14">
        <v>8.8781628611060398E-2</v>
      </c>
      <c r="U10" s="14">
        <v>6.9557777333722703E-2</v>
      </c>
      <c r="V10" s="14">
        <v>8.8873780719388507E-2</v>
      </c>
      <c r="W10" s="14">
        <v>0.10079042546037199</v>
      </c>
      <c r="X10" s="14">
        <v>0.13270856619768601</v>
      </c>
      <c r="Y10" s="14">
        <v>6.6764546177244796E-2</v>
      </c>
      <c r="Z10" s="14">
        <v>7.3003468168464203E-2</v>
      </c>
      <c r="AA10" s="14">
        <v>0.104394543686256</v>
      </c>
      <c r="AB10" s="14">
        <v>0.12245653785812401</v>
      </c>
      <c r="AC10" s="14">
        <v>8.7288235861829905E-2</v>
      </c>
      <c r="AD10" s="14">
        <v>0.111166107267081</v>
      </c>
      <c r="AE10" s="14"/>
      <c r="AF10" s="14">
        <v>0.101555541396423</v>
      </c>
      <c r="AG10" s="14">
        <v>8.2214175537372799E-2</v>
      </c>
      <c r="AH10" s="14">
        <v>0.128283370018975</v>
      </c>
      <c r="AI10" s="14"/>
      <c r="AJ10" s="14">
        <v>9.6308601069615696E-2</v>
      </c>
      <c r="AK10" s="14">
        <v>0.106577995538215</v>
      </c>
      <c r="AL10" s="14">
        <v>7.6328585083267994E-2</v>
      </c>
      <c r="AM10" s="14"/>
      <c r="AN10" s="14">
        <v>0.12132351270979801</v>
      </c>
      <c r="AO10" s="14">
        <v>0.116913182057637</v>
      </c>
      <c r="AP10" s="14">
        <v>9.1574992381200399E-2</v>
      </c>
      <c r="AQ10" s="14">
        <v>6.7335229380207404E-2</v>
      </c>
      <c r="AR10" s="14">
        <v>5.0597991930187401E-2</v>
      </c>
    </row>
    <row r="11" spans="2:44">
      <c r="B11" s="15" t="s">
        <v>100</v>
      </c>
      <c r="C11" s="14">
        <v>0.18681520410387401</v>
      </c>
      <c r="D11" s="14">
        <v>0.170871883461575</v>
      </c>
      <c r="E11" s="14">
        <v>0.20203548851887601</v>
      </c>
      <c r="F11" s="14"/>
      <c r="G11" s="14">
        <v>0.17294936602916799</v>
      </c>
      <c r="H11" s="14">
        <v>0.17113203712467001</v>
      </c>
      <c r="I11" s="14">
        <v>0.20341526525777501</v>
      </c>
      <c r="J11" s="14">
        <v>0.18940660806422999</v>
      </c>
      <c r="K11" s="14">
        <v>0.19314534406415701</v>
      </c>
      <c r="L11" s="14">
        <v>0.189042989660514</v>
      </c>
      <c r="M11" s="14"/>
      <c r="N11" s="14">
        <v>0.137073406568853</v>
      </c>
      <c r="O11" s="14">
        <v>0.185664702666619</v>
      </c>
      <c r="P11" s="14">
        <v>0.190248756539876</v>
      </c>
      <c r="Q11" s="14">
        <v>0.24028081291954101</v>
      </c>
      <c r="R11" s="14"/>
      <c r="S11" s="14">
        <v>0.14419168451543299</v>
      </c>
      <c r="T11" s="14">
        <v>0.18823916757558101</v>
      </c>
      <c r="U11" s="14">
        <v>0.24133413268548301</v>
      </c>
      <c r="V11" s="14">
        <v>0.18643812123860701</v>
      </c>
      <c r="W11" s="14">
        <v>0.186396383896129</v>
      </c>
      <c r="X11" s="14">
        <v>0.22102087666034601</v>
      </c>
      <c r="Y11" s="14">
        <v>0.177892625415942</v>
      </c>
      <c r="Z11" s="14">
        <v>0.208005110417708</v>
      </c>
      <c r="AA11" s="14">
        <v>0.180530987767721</v>
      </c>
      <c r="AB11" s="14">
        <v>0.19740492953192401</v>
      </c>
      <c r="AC11" s="14">
        <v>0.17124733290514199</v>
      </c>
      <c r="AD11" s="14">
        <v>0.14615233998395799</v>
      </c>
      <c r="AE11" s="14"/>
      <c r="AF11" s="14">
        <v>0.198643613878868</v>
      </c>
      <c r="AG11" s="14">
        <v>0.16614475939371801</v>
      </c>
      <c r="AH11" s="14">
        <v>0.216229412921361</v>
      </c>
      <c r="AI11" s="14"/>
      <c r="AJ11" s="14">
        <v>0.183795487641818</v>
      </c>
      <c r="AK11" s="14">
        <v>0.16704951739895399</v>
      </c>
      <c r="AL11" s="14">
        <v>0.15350584372026899</v>
      </c>
      <c r="AM11" s="14"/>
      <c r="AN11" s="14">
        <v>0.24136467919542001</v>
      </c>
      <c r="AO11" s="14">
        <v>0.19071170448904801</v>
      </c>
      <c r="AP11" s="14">
        <v>0.17117532480654299</v>
      </c>
      <c r="AQ11" s="14">
        <v>0.109350973182902</v>
      </c>
      <c r="AR11" s="14">
        <v>3.5751232814761301E-2</v>
      </c>
    </row>
    <row r="12" spans="2:44">
      <c r="B12" s="15" t="s">
        <v>101</v>
      </c>
      <c r="C12" s="14">
        <v>0.45117963452153698</v>
      </c>
      <c r="D12" s="14">
        <v>0.428966755159367</v>
      </c>
      <c r="E12" s="14">
        <v>0.473018473780906</v>
      </c>
      <c r="F12" s="14"/>
      <c r="G12" s="14">
        <v>0.46134636928033901</v>
      </c>
      <c r="H12" s="14">
        <v>0.44292573874312802</v>
      </c>
      <c r="I12" s="14">
        <v>0.42243713145138101</v>
      </c>
      <c r="J12" s="14">
        <v>0.44643256192506298</v>
      </c>
      <c r="K12" s="14">
        <v>0.42424083471777102</v>
      </c>
      <c r="L12" s="14">
        <v>0.496383317115694</v>
      </c>
      <c r="M12" s="14"/>
      <c r="N12" s="14">
        <v>0.455817219207383</v>
      </c>
      <c r="O12" s="14">
        <v>0.45819044304624301</v>
      </c>
      <c r="P12" s="14">
        <v>0.451576097606181</v>
      </c>
      <c r="Q12" s="14">
        <v>0.43721259760095199</v>
      </c>
      <c r="R12" s="14"/>
      <c r="S12" s="14">
        <v>0.41361732039453097</v>
      </c>
      <c r="T12" s="14">
        <v>0.47086998671882502</v>
      </c>
      <c r="U12" s="14">
        <v>0.45343741224636902</v>
      </c>
      <c r="V12" s="14">
        <v>0.463636915925011</v>
      </c>
      <c r="W12" s="14">
        <v>0.450276069476995</v>
      </c>
      <c r="X12" s="14">
        <v>0.43063400794920997</v>
      </c>
      <c r="Y12" s="14">
        <v>0.43968191798925199</v>
      </c>
      <c r="Z12" s="14">
        <v>0.48127949989065599</v>
      </c>
      <c r="AA12" s="14">
        <v>0.47769058788608698</v>
      </c>
      <c r="AB12" s="14">
        <v>0.42063819093455901</v>
      </c>
      <c r="AC12" s="14">
        <v>0.485668534166942</v>
      </c>
      <c r="AD12" s="14">
        <v>0.48894499523484702</v>
      </c>
      <c r="AE12" s="14"/>
      <c r="AF12" s="14">
        <v>0.44875526372561803</v>
      </c>
      <c r="AG12" s="14">
        <v>0.45664013434983303</v>
      </c>
      <c r="AH12" s="14">
        <v>0.43923509722794102</v>
      </c>
      <c r="AI12" s="14"/>
      <c r="AJ12" s="14">
        <v>0.46926157079825298</v>
      </c>
      <c r="AK12" s="14">
        <v>0.44645483233059002</v>
      </c>
      <c r="AL12" s="14">
        <v>0.47970557509175799</v>
      </c>
      <c r="AM12" s="14"/>
      <c r="AN12" s="14">
        <v>0.43717942746490701</v>
      </c>
      <c r="AO12" s="14">
        <v>0.47135721055915503</v>
      </c>
      <c r="AP12" s="14">
        <v>0.452047261123522</v>
      </c>
      <c r="AQ12" s="14">
        <v>0.48272530063200297</v>
      </c>
      <c r="AR12" s="14">
        <v>0.152086490248793</v>
      </c>
    </row>
    <row r="13" spans="2:44">
      <c r="B13" s="15" t="s">
        <v>102</v>
      </c>
      <c r="C13" s="14">
        <v>0.231872674321765</v>
      </c>
      <c r="D13" s="14">
        <v>0.28186381915538</v>
      </c>
      <c r="E13" s="14">
        <v>0.182968197513108</v>
      </c>
      <c r="F13" s="14"/>
      <c r="G13" s="14">
        <v>0.197029633576666</v>
      </c>
      <c r="H13" s="14">
        <v>0.220567971531754</v>
      </c>
      <c r="I13" s="14">
        <v>0.23858462636413499</v>
      </c>
      <c r="J13" s="14">
        <v>0.24436527393731999</v>
      </c>
      <c r="K13" s="14">
        <v>0.26438622510503901</v>
      </c>
      <c r="L13" s="14">
        <v>0.22701271145354199</v>
      </c>
      <c r="M13" s="14"/>
      <c r="N13" s="14">
        <v>0.30999664382683301</v>
      </c>
      <c r="O13" s="14">
        <v>0.218407327730122</v>
      </c>
      <c r="P13" s="14">
        <v>0.22705086500921901</v>
      </c>
      <c r="Q13" s="14">
        <v>0.16634168884402201</v>
      </c>
      <c r="R13" s="14"/>
      <c r="S13" s="14">
        <v>0.275357559390353</v>
      </c>
      <c r="T13" s="14">
        <v>0.22908924205453701</v>
      </c>
      <c r="U13" s="14">
        <v>0.19779255031373699</v>
      </c>
      <c r="V13" s="14">
        <v>0.24262283169260701</v>
      </c>
      <c r="W13" s="14">
        <v>0.250758364393252</v>
      </c>
      <c r="X13" s="14">
        <v>0.171253611447826</v>
      </c>
      <c r="Y13" s="14">
        <v>0.274353837976967</v>
      </c>
      <c r="Z13" s="14">
        <v>0.227606298231952</v>
      </c>
      <c r="AA13" s="14">
        <v>0.199715607167021</v>
      </c>
      <c r="AB13" s="14">
        <v>0.232825647533587</v>
      </c>
      <c r="AC13" s="14">
        <v>0.231784975619439</v>
      </c>
      <c r="AD13" s="14">
        <v>0.24535636607501901</v>
      </c>
      <c r="AE13" s="14"/>
      <c r="AF13" s="14">
        <v>0.226505731089096</v>
      </c>
      <c r="AG13" s="14">
        <v>0.265356010817619</v>
      </c>
      <c r="AH13" s="14">
        <v>0.186096929721634</v>
      </c>
      <c r="AI13" s="14"/>
      <c r="AJ13" s="14">
        <v>0.22432510628206101</v>
      </c>
      <c r="AK13" s="14">
        <v>0.253129857392492</v>
      </c>
      <c r="AL13" s="14">
        <v>0.27083954420458101</v>
      </c>
      <c r="AM13" s="14"/>
      <c r="AN13" s="14">
        <v>0.17419582273557399</v>
      </c>
      <c r="AO13" s="14">
        <v>0.18697965161692101</v>
      </c>
      <c r="AP13" s="14">
        <v>0.26614816165785798</v>
      </c>
      <c r="AQ13" s="14">
        <v>0.31232877368699902</v>
      </c>
      <c r="AR13" s="14">
        <v>0.68258776971302704</v>
      </c>
    </row>
    <row r="14" spans="2:44">
      <c r="B14" s="15" t="s">
        <v>103</v>
      </c>
      <c r="C14" s="14">
        <v>1.3029476594116201E-2</v>
      </c>
      <c r="D14" s="14">
        <v>8.1312930493274895E-3</v>
      </c>
      <c r="E14" s="14">
        <v>1.7417137963300799E-2</v>
      </c>
      <c r="F14" s="14"/>
      <c r="G14" s="14">
        <v>1.30358827872316E-2</v>
      </c>
      <c r="H14" s="14">
        <v>1.6423374843024498E-2</v>
      </c>
      <c r="I14" s="14">
        <v>1.24876608330495E-2</v>
      </c>
      <c r="J14" s="14">
        <v>1.56584988469874E-2</v>
      </c>
      <c r="K14" s="14">
        <v>1.0680117758374101E-2</v>
      </c>
      <c r="L14" s="14">
        <v>1.01428085171472E-2</v>
      </c>
      <c r="M14" s="14"/>
      <c r="N14" s="14">
        <v>7.9106818502939005E-3</v>
      </c>
      <c r="O14" s="14">
        <v>1.49136305408685E-2</v>
      </c>
      <c r="P14" s="14">
        <v>8.6077531116146404E-3</v>
      </c>
      <c r="Q14" s="14">
        <v>1.9871115942557301E-2</v>
      </c>
      <c r="R14" s="14"/>
      <c r="S14" s="14">
        <v>1.22503854071763E-2</v>
      </c>
      <c r="T14" s="14">
        <v>6.8590606263977403E-3</v>
      </c>
      <c r="U14" s="14">
        <v>2.4279877238502001E-2</v>
      </c>
      <c r="V14" s="14">
        <v>1.20082846408878E-2</v>
      </c>
      <c r="W14" s="14">
        <v>0</v>
      </c>
      <c r="X14" s="14">
        <v>2.4968528325866799E-2</v>
      </c>
      <c r="Y14" s="14">
        <v>5.76151669675569E-3</v>
      </c>
      <c r="Z14" s="14">
        <v>1.0105623291219499E-2</v>
      </c>
      <c r="AA14" s="14">
        <v>1.72080698282037E-2</v>
      </c>
      <c r="AB14" s="14">
        <v>1.92521343050326E-2</v>
      </c>
      <c r="AC14" s="14">
        <v>1.3196003395287099E-2</v>
      </c>
      <c r="AD14" s="14">
        <v>0</v>
      </c>
      <c r="AE14" s="14"/>
      <c r="AF14" s="14">
        <v>8.5105317479985503E-3</v>
      </c>
      <c r="AG14" s="14">
        <v>1.12030559550041E-2</v>
      </c>
      <c r="AH14" s="14">
        <v>1.9295628015910699E-2</v>
      </c>
      <c r="AI14" s="14"/>
      <c r="AJ14" s="14">
        <v>6.0540398367175501E-3</v>
      </c>
      <c r="AK14" s="14">
        <v>9.4252635146564803E-3</v>
      </c>
      <c r="AL14" s="14">
        <v>1.05711662694765E-2</v>
      </c>
      <c r="AM14" s="14"/>
      <c r="AN14" s="14">
        <v>1.2299919646751801E-2</v>
      </c>
      <c r="AO14" s="14">
        <v>1.7321999287718E-2</v>
      </c>
      <c r="AP14" s="14">
        <v>9.0442577889039092E-3</v>
      </c>
      <c r="AQ14" s="14">
        <v>1.28963254758884E-2</v>
      </c>
      <c r="AR14" s="14">
        <v>1.8179731596083999E-2</v>
      </c>
    </row>
    <row r="15" spans="2:44">
      <c r="B15" s="15" t="s">
        <v>104</v>
      </c>
      <c r="C15" s="18">
        <v>0.117103010458708</v>
      </c>
      <c r="D15" s="18">
        <v>0.110166249174351</v>
      </c>
      <c r="E15" s="18">
        <v>0.12456070222380899</v>
      </c>
      <c r="F15" s="18"/>
      <c r="G15" s="18">
        <v>0.15563874832659499</v>
      </c>
      <c r="H15" s="18">
        <v>0.14895087775742399</v>
      </c>
      <c r="I15" s="18">
        <v>0.123075316093659</v>
      </c>
      <c r="J15" s="18">
        <v>0.104137057226399</v>
      </c>
      <c r="K15" s="18">
        <v>0.107547478354659</v>
      </c>
      <c r="L15" s="18">
        <v>7.7418173253103406E-2</v>
      </c>
      <c r="M15" s="18"/>
      <c r="N15" s="18">
        <v>8.9202048546637006E-2</v>
      </c>
      <c r="O15" s="18">
        <v>0.122823896016148</v>
      </c>
      <c r="P15" s="18">
        <v>0.12251652773311</v>
      </c>
      <c r="Q15" s="18">
        <v>0.13629378469292899</v>
      </c>
      <c r="R15" s="18"/>
      <c r="S15" s="18">
        <v>0.15458305029250699</v>
      </c>
      <c r="T15" s="18">
        <v>0.104942543024659</v>
      </c>
      <c r="U15" s="18">
        <v>8.3156027515908504E-2</v>
      </c>
      <c r="V15" s="18">
        <v>9.5293846502886595E-2</v>
      </c>
      <c r="W15" s="18">
        <v>0.112569182233623</v>
      </c>
      <c r="X15" s="18">
        <v>0.152122975616752</v>
      </c>
      <c r="Y15" s="18">
        <v>0.102310101921083</v>
      </c>
      <c r="Z15" s="18">
        <v>7.3003468168464203E-2</v>
      </c>
      <c r="AA15" s="18">
        <v>0.12485474735096801</v>
      </c>
      <c r="AB15" s="18">
        <v>0.129879097694897</v>
      </c>
      <c r="AC15" s="18">
        <v>9.8103153913190203E-2</v>
      </c>
      <c r="AD15" s="18">
        <v>0.119546298706176</v>
      </c>
      <c r="AE15" s="18"/>
      <c r="AF15" s="18">
        <v>0.11758485955841901</v>
      </c>
      <c r="AG15" s="18">
        <v>0.100656039483826</v>
      </c>
      <c r="AH15" s="18">
        <v>0.13914293211315301</v>
      </c>
      <c r="AI15" s="18"/>
      <c r="AJ15" s="18">
        <v>0.116563795441151</v>
      </c>
      <c r="AK15" s="18">
        <v>0.123940529363307</v>
      </c>
      <c r="AL15" s="18">
        <v>8.5377870713915796E-2</v>
      </c>
      <c r="AM15" s="18"/>
      <c r="AN15" s="18">
        <v>0.13496015095734701</v>
      </c>
      <c r="AO15" s="18">
        <v>0.13362943404715799</v>
      </c>
      <c r="AP15" s="18">
        <v>0.101584994623173</v>
      </c>
      <c r="AQ15" s="18">
        <v>8.2698627022207705E-2</v>
      </c>
      <c r="AR15" s="18">
        <v>0.11139477562733401</v>
      </c>
    </row>
    <row r="16" spans="2:44">
      <c r="B16" s="15" t="s">
        <v>105</v>
      </c>
      <c r="C16" s="18">
        <v>0.68305230884330204</v>
      </c>
      <c r="D16" s="18">
        <v>0.71083057431474705</v>
      </c>
      <c r="E16" s="18">
        <v>0.655986671294015</v>
      </c>
      <c r="F16" s="18"/>
      <c r="G16" s="18">
        <v>0.65837600285700504</v>
      </c>
      <c r="H16" s="18">
        <v>0.66349371027488202</v>
      </c>
      <c r="I16" s="18">
        <v>0.66102175781551598</v>
      </c>
      <c r="J16" s="18">
        <v>0.69079783586238397</v>
      </c>
      <c r="K16" s="18">
        <v>0.68862705982281003</v>
      </c>
      <c r="L16" s="18">
        <v>0.72339602856923602</v>
      </c>
      <c r="M16" s="18"/>
      <c r="N16" s="18">
        <v>0.76581386303421595</v>
      </c>
      <c r="O16" s="18">
        <v>0.67659777077636496</v>
      </c>
      <c r="P16" s="18">
        <v>0.67862696261540001</v>
      </c>
      <c r="Q16" s="18">
        <v>0.603554286444973</v>
      </c>
      <c r="R16" s="18"/>
      <c r="S16" s="18">
        <v>0.68897487978488403</v>
      </c>
      <c r="T16" s="18">
        <v>0.69995922877336203</v>
      </c>
      <c r="U16" s="18">
        <v>0.65122996256010601</v>
      </c>
      <c r="V16" s="18">
        <v>0.70625974761761801</v>
      </c>
      <c r="W16" s="18">
        <v>0.701034433870248</v>
      </c>
      <c r="X16" s="18">
        <v>0.60188761939703594</v>
      </c>
      <c r="Y16" s="18">
        <v>0.71403575596621904</v>
      </c>
      <c r="Z16" s="18">
        <v>0.70888579812260799</v>
      </c>
      <c r="AA16" s="18">
        <v>0.67740619505310795</v>
      </c>
      <c r="AB16" s="18">
        <v>0.65346383846814704</v>
      </c>
      <c r="AC16" s="18">
        <v>0.71745350978638001</v>
      </c>
      <c r="AD16" s="18">
        <v>0.73430136130986601</v>
      </c>
      <c r="AE16" s="18"/>
      <c r="AF16" s="18">
        <v>0.67526099481471402</v>
      </c>
      <c r="AG16" s="18">
        <v>0.72199614516745303</v>
      </c>
      <c r="AH16" s="18">
        <v>0.62533202694957501</v>
      </c>
      <c r="AI16" s="18"/>
      <c r="AJ16" s="18">
        <v>0.69358667708031396</v>
      </c>
      <c r="AK16" s="18">
        <v>0.69958468972308196</v>
      </c>
      <c r="AL16" s="18">
        <v>0.75054511929633905</v>
      </c>
      <c r="AM16" s="18"/>
      <c r="AN16" s="18">
        <v>0.611375250200481</v>
      </c>
      <c r="AO16" s="18">
        <v>0.65833686217607601</v>
      </c>
      <c r="AP16" s="18">
        <v>0.71819542278138004</v>
      </c>
      <c r="AQ16" s="18">
        <v>0.79505407431900199</v>
      </c>
      <c r="AR16" s="18">
        <v>0.83467425996181999</v>
      </c>
    </row>
    <row r="17" spans="2:44">
      <c r="B17" s="15" t="s">
        <v>106</v>
      </c>
      <c r="C17" s="19">
        <v>-0.56594929838459396</v>
      </c>
      <c r="D17" s="19">
        <v>-0.60066432514039603</v>
      </c>
      <c r="E17" s="19">
        <v>-0.53142596907020601</v>
      </c>
      <c r="F17" s="19"/>
      <c r="G17" s="19">
        <v>-0.50273725453040996</v>
      </c>
      <c r="H17" s="19">
        <v>-0.51454283251745803</v>
      </c>
      <c r="I17" s="19">
        <v>-0.53794644172185702</v>
      </c>
      <c r="J17" s="19">
        <v>-0.58666077863598398</v>
      </c>
      <c r="K17" s="19">
        <v>-0.58107958146815097</v>
      </c>
      <c r="L17" s="19">
        <v>-0.64597785531613205</v>
      </c>
      <c r="M17" s="19"/>
      <c r="N17" s="19">
        <v>-0.67661181448757901</v>
      </c>
      <c r="O17" s="19">
        <v>-0.553773874760217</v>
      </c>
      <c r="P17" s="19">
        <v>-0.55611043488228995</v>
      </c>
      <c r="Q17" s="19">
        <v>-0.46726050175204498</v>
      </c>
      <c r="R17" s="19"/>
      <c r="S17" s="19">
        <v>-0.53439182949237796</v>
      </c>
      <c r="T17" s="19">
        <v>-0.59501668574870303</v>
      </c>
      <c r="U17" s="19">
        <v>-0.56807393504419801</v>
      </c>
      <c r="V17" s="19">
        <v>-0.61096590111473204</v>
      </c>
      <c r="W17" s="19">
        <v>-0.588465251636625</v>
      </c>
      <c r="X17" s="19">
        <v>-0.44976464378028402</v>
      </c>
      <c r="Y17" s="19">
        <v>-0.61172565404513601</v>
      </c>
      <c r="Z17" s="19">
        <v>-0.63588232995414395</v>
      </c>
      <c r="AA17" s="19">
        <v>-0.55255144770214004</v>
      </c>
      <c r="AB17" s="19">
        <v>-0.52358474077324901</v>
      </c>
      <c r="AC17" s="19">
        <v>-0.61935035587318998</v>
      </c>
      <c r="AD17" s="19">
        <v>-0.61475506260368995</v>
      </c>
      <c r="AE17" s="19"/>
      <c r="AF17" s="19">
        <v>-0.557676135256294</v>
      </c>
      <c r="AG17" s="19">
        <v>-0.62134010568362696</v>
      </c>
      <c r="AH17" s="19">
        <v>-0.48618909483642297</v>
      </c>
      <c r="AI17" s="19"/>
      <c r="AJ17" s="19">
        <v>-0.57702288163916304</v>
      </c>
      <c r="AK17" s="19">
        <v>-0.57564416035977495</v>
      </c>
      <c r="AL17" s="19">
        <v>-0.66516724858242304</v>
      </c>
      <c r="AM17" s="19"/>
      <c r="AN17" s="19">
        <v>-0.47641509924313402</v>
      </c>
      <c r="AO17" s="19">
        <v>-0.52470742812891802</v>
      </c>
      <c r="AP17" s="19">
        <v>-0.61661042815820699</v>
      </c>
      <c r="AQ17" s="19">
        <v>-0.71235544729679401</v>
      </c>
      <c r="AR17" s="19">
        <v>-0.72327948433448597</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6.4583551188391194E-2</v>
      </c>
      <c r="D9" s="14">
        <v>6.9018486600728707E-2</v>
      </c>
      <c r="E9" s="14">
        <v>6.0633826054521903E-2</v>
      </c>
      <c r="F9" s="14"/>
      <c r="G9" s="14">
        <v>8.4150041661736799E-2</v>
      </c>
      <c r="H9" s="14">
        <v>8.9476140571156396E-2</v>
      </c>
      <c r="I9" s="14">
        <v>6.5455930873966797E-2</v>
      </c>
      <c r="J9" s="14">
        <v>6.3948282981100599E-2</v>
      </c>
      <c r="K9" s="14">
        <v>5.7619305090700103E-2</v>
      </c>
      <c r="L9" s="14">
        <v>3.5671886936016597E-2</v>
      </c>
      <c r="M9" s="14"/>
      <c r="N9" s="14">
        <v>4.4680362276471097E-2</v>
      </c>
      <c r="O9" s="14">
        <v>6.0827387691999198E-2</v>
      </c>
      <c r="P9" s="14">
        <v>8.0946384123361401E-2</v>
      </c>
      <c r="Q9" s="14">
        <v>7.6797519501012504E-2</v>
      </c>
      <c r="R9" s="14"/>
      <c r="S9" s="14">
        <v>7.3897528580816899E-2</v>
      </c>
      <c r="T9" s="14">
        <v>5.0571264902869999E-2</v>
      </c>
      <c r="U9" s="14">
        <v>6.6560509662925899E-2</v>
      </c>
      <c r="V9" s="14">
        <v>4.4670460159704897E-2</v>
      </c>
      <c r="W9" s="14">
        <v>6.2521575079521705E-2</v>
      </c>
      <c r="X9" s="14">
        <v>6.27299560146556E-2</v>
      </c>
      <c r="Y9" s="14">
        <v>9.3042796546190298E-2</v>
      </c>
      <c r="Z9" s="14">
        <v>2.5399825333026101E-2</v>
      </c>
      <c r="AA9" s="14">
        <v>5.8321402799137403E-2</v>
      </c>
      <c r="AB9" s="14">
        <v>9.4951729712459507E-2</v>
      </c>
      <c r="AC9" s="14">
        <v>6.4092158063395605E-2</v>
      </c>
      <c r="AD9" s="14">
        <v>5.5731242873816901E-2</v>
      </c>
      <c r="AE9" s="14"/>
      <c r="AF9" s="14">
        <v>6.9941566707768202E-2</v>
      </c>
      <c r="AG9" s="14">
        <v>5.4990343822028699E-2</v>
      </c>
      <c r="AH9" s="14">
        <v>6.3307085652080597E-2</v>
      </c>
      <c r="AI9" s="14"/>
      <c r="AJ9" s="14">
        <v>5.2791395545516602E-2</v>
      </c>
      <c r="AK9" s="14">
        <v>7.4731140854710901E-2</v>
      </c>
      <c r="AL9" s="14">
        <v>4.3835442115228301E-2</v>
      </c>
      <c r="AM9" s="14"/>
      <c r="AN9" s="14">
        <v>7.5235134931906797E-2</v>
      </c>
      <c r="AO9" s="14">
        <v>6.7760501406342002E-2</v>
      </c>
      <c r="AP9" s="14">
        <v>4.7562541270214503E-2</v>
      </c>
      <c r="AQ9" s="14">
        <v>7.0938813112908103E-2</v>
      </c>
      <c r="AR9" s="14">
        <v>2.8156584067394502E-2</v>
      </c>
    </row>
    <row r="10" spans="2:44">
      <c r="B10" s="15" t="s">
        <v>99</v>
      </c>
      <c r="C10" s="14">
        <v>0.14744383415308199</v>
      </c>
      <c r="D10" s="14">
        <v>0.13133777175774999</v>
      </c>
      <c r="E10" s="14">
        <v>0.16196569456266299</v>
      </c>
      <c r="F10" s="14"/>
      <c r="G10" s="14">
        <v>0.161894185280299</v>
      </c>
      <c r="H10" s="14">
        <v>0.177567540291103</v>
      </c>
      <c r="I10" s="14">
        <v>0.155613431735347</v>
      </c>
      <c r="J10" s="14">
        <v>0.143624346793439</v>
      </c>
      <c r="K10" s="14">
        <v>0.13794315412756999</v>
      </c>
      <c r="L10" s="14">
        <v>0.116050915971804</v>
      </c>
      <c r="M10" s="14"/>
      <c r="N10" s="14">
        <v>0.113427943947172</v>
      </c>
      <c r="O10" s="14">
        <v>0.136576808889771</v>
      </c>
      <c r="P10" s="14">
        <v>0.17175945850045801</v>
      </c>
      <c r="Q10" s="14">
        <v>0.17601814332091401</v>
      </c>
      <c r="R10" s="14"/>
      <c r="S10" s="14">
        <v>0.173499303679362</v>
      </c>
      <c r="T10" s="14">
        <v>0.14562366558565201</v>
      </c>
      <c r="U10" s="14">
        <v>0.137047210740256</v>
      </c>
      <c r="V10" s="14">
        <v>0.13727501949208101</v>
      </c>
      <c r="W10" s="14">
        <v>0.14186331390269299</v>
      </c>
      <c r="X10" s="14">
        <v>0.149144314652562</v>
      </c>
      <c r="Y10" s="14">
        <v>0.14748578339093599</v>
      </c>
      <c r="Z10" s="14">
        <v>0.12426652018242</v>
      </c>
      <c r="AA10" s="14">
        <v>0.16001084167500401</v>
      </c>
      <c r="AB10" s="14">
        <v>0.118490870111087</v>
      </c>
      <c r="AC10" s="14">
        <v>0.129673918081497</v>
      </c>
      <c r="AD10" s="14">
        <v>0.20150668117149201</v>
      </c>
      <c r="AE10" s="14"/>
      <c r="AF10" s="14">
        <v>0.15304264282789301</v>
      </c>
      <c r="AG10" s="14">
        <v>0.13040577082229601</v>
      </c>
      <c r="AH10" s="14">
        <v>0.17097885415393599</v>
      </c>
      <c r="AI10" s="14"/>
      <c r="AJ10" s="14">
        <v>0.152028741525292</v>
      </c>
      <c r="AK10" s="14">
        <v>0.14149313997540999</v>
      </c>
      <c r="AL10" s="14">
        <v>0.13029033066359999</v>
      </c>
      <c r="AM10" s="14"/>
      <c r="AN10" s="14">
        <v>0.164692017952071</v>
      </c>
      <c r="AO10" s="14">
        <v>0.14665982929375801</v>
      </c>
      <c r="AP10" s="14">
        <v>0.138047357097796</v>
      </c>
      <c r="AQ10" s="14">
        <v>0.11589435520389101</v>
      </c>
      <c r="AR10" s="14">
        <v>6.8063279495615206E-2</v>
      </c>
    </row>
    <row r="11" spans="2:44">
      <c r="B11" s="15" t="s">
        <v>100</v>
      </c>
      <c r="C11" s="14">
        <v>0.29052644217217899</v>
      </c>
      <c r="D11" s="14">
        <v>0.25669386314585801</v>
      </c>
      <c r="E11" s="14">
        <v>0.32473923860071402</v>
      </c>
      <c r="F11" s="14"/>
      <c r="G11" s="14">
        <v>0.29785147432853099</v>
      </c>
      <c r="H11" s="14">
        <v>0.27093916184276301</v>
      </c>
      <c r="I11" s="14">
        <v>0.29486631691097798</v>
      </c>
      <c r="J11" s="14">
        <v>0.27246560857763102</v>
      </c>
      <c r="K11" s="14">
        <v>0.323243006252179</v>
      </c>
      <c r="L11" s="14">
        <v>0.29075803485878998</v>
      </c>
      <c r="M11" s="14"/>
      <c r="N11" s="14">
        <v>0.243097555693498</v>
      </c>
      <c r="O11" s="14">
        <v>0.28336099606306198</v>
      </c>
      <c r="P11" s="14">
        <v>0.298702565675457</v>
      </c>
      <c r="Q11" s="14">
        <v>0.33930837040523398</v>
      </c>
      <c r="R11" s="14"/>
      <c r="S11" s="14">
        <v>0.23736160588519101</v>
      </c>
      <c r="T11" s="14">
        <v>0.29903035461833399</v>
      </c>
      <c r="U11" s="14">
        <v>0.26958643014324202</v>
      </c>
      <c r="V11" s="14">
        <v>0.32736502809443602</v>
      </c>
      <c r="W11" s="14">
        <v>0.28320589071648899</v>
      </c>
      <c r="X11" s="14">
        <v>0.31356201392776101</v>
      </c>
      <c r="Y11" s="14">
        <v>0.28073898155822202</v>
      </c>
      <c r="Z11" s="14">
        <v>0.27196381217636101</v>
      </c>
      <c r="AA11" s="14">
        <v>0.32719161868184099</v>
      </c>
      <c r="AB11" s="14">
        <v>0.299511192380231</v>
      </c>
      <c r="AC11" s="14">
        <v>0.33895031354023197</v>
      </c>
      <c r="AD11" s="14">
        <v>0.20282381550606399</v>
      </c>
      <c r="AE11" s="14"/>
      <c r="AF11" s="14">
        <v>0.32509759829391599</v>
      </c>
      <c r="AG11" s="14">
        <v>0.240864865110128</v>
      </c>
      <c r="AH11" s="14">
        <v>0.329253052282583</v>
      </c>
      <c r="AI11" s="14"/>
      <c r="AJ11" s="14">
        <v>0.28293688708836601</v>
      </c>
      <c r="AK11" s="14">
        <v>0.26643700167108503</v>
      </c>
      <c r="AL11" s="14">
        <v>0.26506104407754899</v>
      </c>
      <c r="AM11" s="14"/>
      <c r="AN11" s="14">
        <v>0.351782433302884</v>
      </c>
      <c r="AO11" s="14">
        <v>0.29071193494083702</v>
      </c>
      <c r="AP11" s="14">
        <v>0.26194633922478699</v>
      </c>
      <c r="AQ11" s="14">
        <v>0.234896166483307</v>
      </c>
      <c r="AR11" s="14">
        <v>0.24538530991640101</v>
      </c>
    </row>
    <row r="12" spans="2:44">
      <c r="B12" s="15" t="s">
        <v>101</v>
      </c>
      <c r="C12" s="14">
        <v>0.31251267654681403</v>
      </c>
      <c r="D12" s="14">
        <v>0.32682819577035999</v>
      </c>
      <c r="E12" s="14">
        <v>0.29943772514781503</v>
      </c>
      <c r="F12" s="14"/>
      <c r="G12" s="14">
        <v>0.29119450311876199</v>
      </c>
      <c r="H12" s="14">
        <v>0.28236554637969002</v>
      </c>
      <c r="I12" s="14">
        <v>0.30328220350394097</v>
      </c>
      <c r="J12" s="14">
        <v>0.32466150375250602</v>
      </c>
      <c r="K12" s="14">
        <v>0.28244204917648902</v>
      </c>
      <c r="L12" s="14">
        <v>0.36918156940022601</v>
      </c>
      <c r="M12" s="14"/>
      <c r="N12" s="14">
        <v>0.35853218378698398</v>
      </c>
      <c r="O12" s="14">
        <v>0.34094524295593698</v>
      </c>
      <c r="P12" s="14">
        <v>0.30072224048181201</v>
      </c>
      <c r="Q12" s="14">
        <v>0.243778680717117</v>
      </c>
      <c r="R12" s="14"/>
      <c r="S12" s="14">
        <v>0.29540974971767597</v>
      </c>
      <c r="T12" s="14">
        <v>0.33976876803605199</v>
      </c>
      <c r="U12" s="14">
        <v>0.34931608907363598</v>
      </c>
      <c r="V12" s="14">
        <v>0.29554670531097699</v>
      </c>
      <c r="W12" s="14">
        <v>0.32688169034577602</v>
      </c>
      <c r="X12" s="14">
        <v>0.30543995553743802</v>
      </c>
      <c r="Y12" s="14">
        <v>0.29865959508386902</v>
      </c>
      <c r="Z12" s="14">
        <v>0.34356974197686302</v>
      </c>
      <c r="AA12" s="14">
        <v>0.29353269445260699</v>
      </c>
      <c r="AB12" s="14">
        <v>0.28303634833183999</v>
      </c>
      <c r="AC12" s="14">
        <v>0.307589553659115</v>
      </c>
      <c r="AD12" s="14">
        <v>0.37683293198925299</v>
      </c>
      <c r="AE12" s="14"/>
      <c r="AF12" s="14">
        <v>0.30443365537613198</v>
      </c>
      <c r="AG12" s="14">
        <v>0.35123182894651001</v>
      </c>
      <c r="AH12" s="14">
        <v>0.25134539903636599</v>
      </c>
      <c r="AI12" s="14"/>
      <c r="AJ12" s="14">
        <v>0.34242325415975999</v>
      </c>
      <c r="AK12" s="14">
        <v>0.32209740943239301</v>
      </c>
      <c r="AL12" s="14">
        <v>0.34443750760845598</v>
      </c>
      <c r="AM12" s="14"/>
      <c r="AN12" s="14">
        <v>0.27331911862323799</v>
      </c>
      <c r="AO12" s="14">
        <v>0.32293290000729902</v>
      </c>
      <c r="AP12" s="14">
        <v>0.33346349670120101</v>
      </c>
      <c r="AQ12" s="14">
        <v>0.32653815307567902</v>
      </c>
      <c r="AR12" s="14">
        <v>0.19226114547019199</v>
      </c>
    </row>
    <row r="13" spans="2:44">
      <c r="B13" s="15" t="s">
        <v>102</v>
      </c>
      <c r="C13" s="14">
        <v>0.140174340851939</v>
      </c>
      <c r="D13" s="14">
        <v>0.18765451386477999</v>
      </c>
      <c r="E13" s="14">
        <v>9.3283621091319602E-2</v>
      </c>
      <c r="F13" s="14"/>
      <c r="G13" s="14">
        <v>0.105655272758226</v>
      </c>
      <c r="H13" s="14">
        <v>0.133630913586504</v>
      </c>
      <c r="I13" s="14">
        <v>0.12873755472363699</v>
      </c>
      <c r="J13" s="14">
        <v>0.14542041536313999</v>
      </c>
      <c r="K13" s="14">
        <v>0.16881408156629599</v>
      </c>
      <c r="L13" s="14">
        <v>0.15444449721321399</v>
      </c>
      <c r="M13" s="14"/>
      <c r="N13" s="14">
        <v>0.203776640655356</v>
      </c>
      <c r="O13" s="14">
        <v>0.13698112407643401</v>
      </c>
      <c r="P13" s="14">
        <v>0.10834266124087</v>
      </c>
      <c r="Q13" s="14">
        <v>0.10135512889661499</v>
      </c>
      <c r="R13" s="14"/>
      <c r="S13" s="14">
        <v>0.17609801637341499</v>
      </c>
      <c r="T13" s="14">
        <v>0.13536040892215601</v>
      </c>
      <c r="U13" s="14">
        <v>0.118810676096261</v>
      </c>
      <c r="V13" s="14">
        <v>0.154782117248847</v>
      </c>
      <c r="W13" s="14">
        <v>0.131707655976466</v>
      </c>
      <c r="X13" s="14">
        <v>0.10681333732673499</v>
      </c>
      <c r="Y13" s="14">
        <v>0.136943289982599</v>
      </c>
      <c r="Z13" s="14">
        <v>0.159782491073858</v>
      </c>
      <c r="AA13" s="14">
        <v>0.117209156149368</v>
      </c>
      <c r="AB13" s="14">
        <v>0.16509525026761801</v>
      </c>
      <c r="AC13" s="14">
        <v>0.12907216939283001</v>
      </c>
      <c r="AD13" s="14">
        <v>0.13695458384385101</v>
      </c>
      <c r="AE13" s="14"/>
      <c r="AF13" s="14">
        <v>0.117501022853002</v>
      </c>
      <c r="AG13" s="14">
        <v>0.180927866643596</v>
      </c>
      <c r="AH13" s="14">
        <v>0.11467027002897499</v>
      </c>
      <c r="AI13" s="14"/>
      <c r="AJ13" s="14">
        <v>0.140490196991016</v>
      </c>
      <c r="AK13" s="14">
        <v>0.15424765345493999</v>
      </c>
      <c r="AL13" s="14">
        <v>0.183152219068873</v>
      </c>
      <c r="AM13" s="14"/>
      <c r="AN13" s="14">
        <v>8.5530753181537106E-2</v>
      </c>
      <c r="AO13" s="14">
        <v>0.111804096746182</v>
      </c>
      <c r="AP13" s="14">
        <v>0.18955159977811201</v>
      </c>
      <c r="AQ13" s="14">
        <v>0.21421283369031999</v>
      </c>
      <c r="AR13" s="14">
        <v>0.45007494420073801</v>
      </c>
    </row>
    <row r="14" spans="2:44">
      <c r="B14" s="15" t="s">
        <v>103</v>
      </c>
      <c r="C14" s="14">
        <v>4.4759155087594801E-2</v>
      </c>
      <c r="D14" s="14">
        <v>2.8467168860523102E-2</v>
      </c>
      <c r="E14" s="14">
        <v>5.9939894542966603E-2</v>
      </c>
      <c r="F14" s="14"/>
      <c r="G14" s="14">
        <v>5.92545228524443E-2</v>
      </c>
      <c r="H14" s="14">
        <v>4.6020697328784103E-2</v>
      </c>
      <c r="I14" s="14">
        <v>5.2044562252131402E-2</v>
      </c>
      <c r="J14" s="14">
        <v>4.98798425321842E-2</v>
      </c>
      <c r="K14" s="14">
        <v>2.99384037867651E-2</v>
      </c>
      <c r="L14" s="14">
        <v>3.3893095619949999E-2</v>
      </c>
      <c r="M14" s="14"/>
      <c r="N14" s="14">
        <v>3.6485313640519303E-2</v>
      </c>
      <c r="O14" s="14">
        <v>4.1308440322796999E-2</v>
      </c>
      <c r="P14" s="14">
        <v>3.9526689978042602E-2</v>
      </c>
      <c r="Q14" s="14">
        <v>6.2742157159107401E-2</v>
      </c>
      <c r="R14" s="14"/>
      <c r="S14" s="14">
        <v>4.3733795763539501E-2</v>
      </c>
      <c r="T14" s="14">
        <v>2.9645537934936499E-2</v>
      </c>
      <c r="U14" s="14">
        <v>5.8679084283678101E-2</v>
      </c>
      <c r="V14" s="14">
        <v>4.0360669693954701E-2</v>
      </c>
      <c r="W14" s="14">
        <v>5.3819873979054897E-2</v>
      </c>
      <c r="X14" s="14">
        <v>6.2310422540849002E-2</v>
      </c>
      <c r="Y14" s="14">
        <v>4.3129553438182797E-2</v>
      </c>
      <c r="Z14" s="14">
        <v>7.5017609257472098E-2</v>
      </c>
      <c r="AA14" s="14">
        <v>4.3734286242042897E-2</v>
      </c>
      <c r="AB14" s="14">
        <v>3.89146091967646E-2</v>
      </c>
      <c r="AC14" s="14">
        <v>3.0621887262930799E-2</v>
      </c>
      <c r="AD14" s="14">
        <v>2.6150744615523198E-2</v>
      </c>
      <c r="AE14" s="14"/>
      <c r="AF14" s="14">
        <v>2.9983513941288401E-2</v>
      </c>
      <c r="AG14" s="14">
        <v>4.15793246554408E-2</v>
      </c>
      <c r="AH14" s="14">
        <v>7.0445338846060496E-2</v>
      </c>
      <c r="AI14" s="14"/>
      <c r="AJ14" s="14">
        <v>2.93295246900485E-2</v>
      </c>
      <c r="AK14" s="14">
        <v>4.0993654611460602E-2</v>
      </c>
      <c r="AL14" s="14">
        <v>3.3223456466293898E-2</v>
      </c>
      <c r="AM14" s="14"/>
      <c r="AN14" s="14">
        <v>4.9440542008362301E-2</v>
      </c>
      <c r="AO14" s="14">
        <v>6.0130737605581797E-2</v>
      </c>
      <c r="AP14" s="14">
        <v>2.9428665927888401E-2</v>
      </c>
      <c r="AQ14" s="14">
        <v>3.7519678433894803E-2</v>
      </c>
      <c r="AR14" s="14">
        <v>1.60587368496595E-2</v>
      </c>
    </row>
    <row r="15" spans="2:44">
      <c r="B15" s="15" t="s">
        <v>104</v>
      </c>
      <c r="C15" s="18">
        <v>0.212027385341473</v>
      </c>
      <c r="D15" s="18">
        <v>0.20035625835847901</v>
      </c>
      <c r="E15" s="18">
        <v>0.22259952061718499</v>
      </c>
      <c r="F15" s="18"/>
      <c r="G15" s="18">
        <v>0.24604422694203601</v>
      </c>
      <c r="H15" s="18">
        <v>0.26704368086225899</v>
      </c>
      <c r="I15" s="18">
        <v>0.22106936260931301</v>
      </c>
      <c r="J15" s="18">
        <v>0.207572629774539</v>
      </c>
      <c r="K15" s="18">
        <v>0.19556245921827001</v>
      </c>
      <c r="L15" s="18">
        <v>0.15172280290782</v>
      </c>
      <c r="M15" s="18"/>
      <c r="N15" s="18">
        <v>0.158108306223643</v>
      </c>
      <c r="O15" s="18">
        <v>0.19740419658177</v>
      </c>
      <c r="P15" s="18">
        <v>0.25270584262381901</v>
      </c>
      <c r="Q15" s="18">
        <v>0.25281566282192702</v>
      </c>
      <c r="R15" s="18"/>
      <c r="S15" s="18">
        <v>0.247396832260179</v>
      </c>
      <c r="T15" s="18">
        <v>0.19619493048852199</v>
      </c>
      <c r="U15" s="18">
        <v>0.20360772040318201</v>
      </c>
      <c r="V15" s="18">
        <v>0.18194547965178601</v>
      </c>
      <c r="W15" s="18">
        <v>0.20438488898221399</v>
      </c>
      <c r="X15" s="18">
        <v>0.21187427066721701</v>
      </c>
      <c r="Y15" s="18">
        <v>0.24052857993712701</v>
      </c>
      <c r="Z15" s="18">
        <v>0.149666345515446</v>
      </c>
      <c r="AA15" s="18">
        <v>0.21833224447414101</v>
      </c>
      <c r="AB15" s="18">
        <v>0.21344259982354699</v>
      </c>
      <c r="AC15" s="18">
        <v>0.193766076144893</v>
      </c>
      <c r="AD15" s="18">
        <v>0.25723792404530899</v>
      </c>
      <c r="AE15" s="18"/>
      <c r="AF15" s="18">
        <v>0.222984209535662</v>
      </c>
      <c r="AG15" s="18">
        <v>0.18539611464432401</v>
      </c>
      <c r="AH15" s="18">
        <v>0.234285939806017</v>
      </c>
      <c r="AI15" s="18"/>
      <c r="AJ15" s="18">
        <v>0.20482013707080901</v>
      </c>
      <c r="AK15" s="18">
        <v>0.21622428083012099</v>
      </c>
      <c r="AL15" s="18">
        <v>0.17412577277882799</v>
      </c>
      <c r="AM15" s="18"/>
      <c r="AN15" s="18">
        <v>0.23992715288397801</v>
      </c>
      <c r="AO15" s="18">
        <v>0.2144203307001</v>
      </c>
      <c r="AP15" s="18">
        <v>0.18560989836801101</v>
      </c>
      <c r="AQ15" s="18">
        <v>0.186833168316799</v>
      </c>
      <c r="AR15" s="18">
        <v>9.6219863563009697E-2</v>
      </c>
    </row>
    <row r="16" spans="2:44">
      <c r="B16" s="15" t="s">
        <v>105</v>
      </c>
      <c r="C16" s="18">
        <v>0.452687017398754</v>
      </c>
      <c r="D16" s="18">
        <v>0.51448270963513998</v>
      </c>
      <c r="E16" s="18">
        <v>0.39272134623913502</v>
      </c>
      <c r="F16" s="18"/>
      <c r="G16" s="18">
        <v>0.396849775876989</v>
      </c>
      <c r="H16" s="18">
        <v>0.415996459966194</v>
      </c>
      <c r="I16" s="18">
        <v>0.43201975822757699</v>
      </c>
      <c r="J16" s="18">
        <v>0.47008191911564601</v>
      </c>
      <c r="K16" s="18">
        <v>0.45125613074278598</v>
      </c>
      <c r="L16" s="18">
        <v>0.52362606661344002</v>
      </c>
      <c r="M16" s="18"/>
      <c r="N16" s="18">
        <v>0.56230882444233998</v>
      </c>
      <c r="O16" s="18">
        <v>0.47792636703237001</v>
      </c>
      <c r="P16" s="18">
        <v>0.40906490172268101</v>
      </c>
      <c r="Q16" s="18">
        <v>0.34513380961373202</v>
      </c>
      <c r="R16" s="18"/>
      <c r="S16" s="18">
        <v>0.47150776609109102</v>
      </c>
      <c r="T16" s="18">
        <v>0.475129176958208</v>
      </c>
      <c r="U16" s="18">
        <v>0.46812676516989798</v>
      </c>
      <c r="V16" s="18">
        <v>0.45032882255982298</v>
      </c>
      <c r="W16" s="18">
        <v>0.45858934632224202</v>
      </c>
      <c r="X16" s="18">
        <v>0.412253292864173</v>
      </c>
      <c r="Y16" s="18">
        <v>0.43560288506646799</v>
      </c>
      <c r="Z16" s="18">
        <v>0.50335223305072196</v>
      </c>
      <c r="AA16" s="18">
        <v>0.41074185060197499</v>
      </c>
      <c r="AB16" s="18">
        <v>0.448131598599458</v>
      </c>
      <c r="AC16" s="18">
        <v>0.43666172305194501</v>
      </c>
      <c r="AD16" s="18">
        <v>0.513787515833104</v>
      </c>
      <c r="AE16" s="18"/>
      <c r="AF16" s="18">
        <v>0.421934678229134</v>
      </c>
      <c r="AG16" s="18">
        <v>0.53215969559010701</v>
      </c>
      <c r="AH16" s="18">
        <v>0.36601566906534</v>
      </c>
      <c r="AI16" s="18"/>
      <c r="AJ16" s="18">
        <v>0.482913451150777</v>
      </c>
      <c r="AK16" s="18">
        <v>0.47634506288733303</v>
      </c>
      <c r="AL16" s="18">
        <v>0.52758972667732895</v>
      </c>
      <c r="AM16" s="18"/>
      <c r="AN16" s="18">
        <v>0.35884987180477501</v>
      </c>
      <c r="AO16" s="18">
        <v>0.43473699675348099</v>
      </c>
      <c r="AP16" s="18">
        <v>0.52301509647931399</v>
      </c>
      <c r="AQ16" s="18">
        <v>0.54075098676599898</v>
      </c>
      <c r="AR16" s="18">
        <v>0.64233608967093003</v>
      </c>
    </row>
    <row r="17" spans="2:44">
      <c r="B17" s="15" t="s">
        <v>106</v>
      </c>
      <c r="C17" s="19">
        <v>-0.24065963205728</v>
      </c>
      <c r="D17" s="19">
        <v>-0.314126451276661</v>
      </c>
      <c r="E17" s="19">
        <v>-0.17012182562195</v>
      </c>
      <c r="F17" s="19"/>
      <c r="G17" s="19">
        <v>-0.15080554893495299</v>
      </c>
      <c r="H17" s="19">
        <v>-0.14895277910393501</v>
      </c>
      <c r="I17" s="19">
        <v>-0.21095039561826401</v>
      </c>
      <c r="J17" s="19">
        <v>-0.26250928934110701</v>
      </c>
      <c r="K17" s="19">
        <v>-0.255693671524515</v>
      </c>
      <c r="L17" s="19">
        <v>-0.37190326370561999</v>
      </c>
      <c r="M17" s="19"/>
      <c r="N17" s="19">
        <v>-0.40420051821869701</v>
      </c>
      <c r="O17" s="19">
        <v>-0.28052217045060002</v>
      </c>
      <c r="P17" s="19">
        <v>-0.156359059098862</v>
      </c>
      <c r="Q17" s="19">
        <v>-9.2318146791804903E-2</v>
      </c>
      <c r="R17" s="19"/>
      <c r="S17" s="19">
        <v>-0.22411093383091199</v>
      </c>
      <c r="T17" s="19">
        <v>-0.27893424646968601</v>
      </c>
      <c r="U17" s="19">
        <v>-0.26451904476671501</v>
      </c>
      <c r="V17" s="19">
        <v>-0.268383342908037</v>
      </c>
      <c r="W17" s="19">
        <v>-0.254204457340028</v>
      </c>
      <c r="X17" s="19">
        <v>-0.200379022196955</v>
      </c>
      <c r="Y17" s="19">
        <v>-0.19507430512934101</v>
      </c>
      <c r="Z17" s="19">
        <v>-0.35368588753527602</v>
      </c>
      <c r="AA17" s="19">
        <v>-0.192409606127834</v>
      </c>
      <c r="AB17" s="19">
        <v>-0.23468899877591101</v>
      </c>
      <c r="AC17" s="19">
        <v>-0.24289564690705201</v>
      </c>
      <c r="AD17" s="19">
        <v>-0.25654959178779502</v>
      </c>
      <c r="AE17" s="19"/>
      <c r="AF17" s="19">
        <v>-0.19895046869347199</v>
      </c>
      <c r="AG17" s="19">
        <v>-0.34676358094578202</v>
      </c>
      <c r="AH17" s="19">
        <v>-0.131729729259324</v>
      </c>
      <c r="AI17" s="19"/>
      <c r="AJ17" s="19">
        <v>-0.27809331407996801</v>
      </c>
      <c r="AK17" s="19">
        <v>-0.26012078205721201</v>
      </c>
      <c r="AL17" s="19">
        <v>-0.35346395389849999</v>
      </c>
      <c r="AM17" s="19"/>
      <c r="AN17" s="19">
        <v>-0.118922718920797</v>
      </c>
      <c r="AO17" s="19">
        <v>-0.22031666605338199</v>
      </c>
      <c r="AP17" s="19">
        <v>-0.33740519811130298</v>
      </c>
      <c r="AQ17" s="19">
        <v>-0.35391781844919901</v>
      </c>
      <c r="AR17" s="19">
        <v>-0.54611622610791999</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146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147</v>
      </c>
      <c r="C9" s="14">
        <v>6.9785374412502904E-2</v>
      </c>
      <c r="D9" s="14">
        <v>9.8484894331516804E-2</v>
      </c>
      <c r="E9" s="14">
        <v>4.2182928241019303E-2</v>
      </c>
      <c r="F9" s="14"/>
      <c r="G9" s="14">
        <v>8.6534361261213305E-2</v>
      </c>
      <c r="H9" s="14">
        <v>9.9508418693207701E-2</v>
      </c>
      <c r="I9" s="14">
        <v>7.6633157265729904E-2</v>
      </c>
      <c r="J9" s="14">
        <v>5.22243992642768E-2</v>
      </c>
      <c r="K9" s="14">
        <v>5.3357440834994399E-2</v>
      </c>
      <c r="L9" s="14">
        <v>5.4051805662773303E-2</v>
      </c>
      <c r="M9" s="14"/>
      <c r="N9" s="14">
        <v>0.12995729328165401</v>
      </c>
      <c r="O9" s="14">
        <v>6.4110981686295199E-2</v>
      </c>
      <c r="P9" s="14">
        <v>4.2546884497878301E-2</v>
      </c>
      <c r="Q9" s="14">
        <v>3.4241623650447202E-2</v>
      </c>
      <c r="R9" s="14"/>
      <c r="S9" s="14">
        <v>0.11851779328343701</v>
      </c>
      <c r="T9" s="14">
        <v>4.1264244832926497E-2</v>
      </c>
      <c r="U9" s="14">
        <v>5.4801524669246399E-2</v>
      </c>
      <c r="V9" s="14">
        <v>4.01477503975134E-2</v>
      </c>
      <c r="W9" s="14">
        <v>8.5304068990740306E-2</v>
      </c>
      <c r="X9" s="14">
        <v>7.5070415073776195E-2</v>
      </c>
      <c r="Y9" s="14">
        <v>7.4550034691697395E-2</v>
      </c>
      <c r="Z9" s="14">
        <v>4.9991744642208402E-2</v>
      </c>
      <c r="AA9" s="14">
        <v>5.2504888413261501E-2</v>
      </c>
      <c r="AB9" s="14">
        <v>7.6751700836254294E-2</v>
      </c>
      <c r="AC9" s="14">
        <v>7.9998002668822801E-2</v>
      </c>
      <c r="AD9" s="14">
        <v>8.2101324944791401E-2</v>
      </c>
      <c r="AE9" s="14"/>
      <c r="AF9" s="14">
        <v>6.0159245804101001E-2</v>
      </c>
      <c r="AG9" s="14">
        <v>8.7622303241754199E-2</v>
      </c>
      <c r="AH9" s="14">
        <v>6.3283668274645405E-2</v>
      </c>
      <c r="AI9" s="14"/>
      <c r="AJ9" s="14">
        <v>7.4113159109932797E-2</v>
      </c>
      <c r="AK9" s="14">
        <v>7.3435907595354399E-2</v>
      </c>
      <c r="AL9" s="14">
        <v>0.10338831243627999</v>
      </c>
      <c r="AM9" s="14"/>
      <c r="AN9" s="14">
        <v>2.5673270921113399E-2</v>
      </c>
      <c r="AO9" s="14">
        <v>3.3516725119957902E-2</v>
      </c>
      <c r="AP9" s="14">
        <v>9.2039797305442497E-2</v>
      </c>
      <c r="AQ9" s="14">
        <v>0.17223097324320999</v>
      </c>
      <c r="AR9" s="14">
        <v>0.44796326763182398</v>
      </c>
    </row>
    <row r="10" spans="2:44" ht="29.1">
      <c r="B10" s="15" t="s">
        <v>148</v>
      </c>
      <c r="C10" s="14">
        <v>0.45914694768791298</v>
      </c>
      <c r="D10" s="14">
        <v>0.52905250516366398</v>
      </c>
      <c r="E10" s="14">
        <v>0.39002736128392401</v>
      </c>
      <c r="F10" s="14"/>
      <c r="G10" s="14">
        <v>0.45930956787277999</v>
      </c>
      <c r="H10" s="14">
        <v>0.46451077751612202</v>
      </c>
      <c r="I10" s="14">
        <v>0.48907211758573299</v>
      </c>
      <c r="J10" s="14">
        <v>0.43704136668251797</v>
      </c>
      <c r="K10" s="14">
        <v>0.432537137394928</v>
      </c>
      <c r="L10" s="14">
        <v>0.46614055589984799</v>
      </c>
      <c r="M10" s="14"/>
      <c r="N10" s="14">
        <v>0.55350165231203396</v>
      </c>
      <c r="O10" s="14">
        <v>0.483917595604344</v>
      </c>
      <c r="P10" s="14">
        <v>0.438733575979803</v>
      </c>
      <c r="Q10" s="14">
        <v>0.35126811637279998</v>
      </c>
      <c r="R10" s="14"/>
      <c r="S10" s="14">
        <v>0.48953732782756998</v>
      </c>
      <c r="T10" s="14">
        <v>0.46132257287995598</v>
      </c>
      <c r="U10" s="14">
        <v>0.45293215179081298</v>
      </c>
      <c r="V10" s="14">
        <v>0.495351788755651</v>
      </c>
      <c r="W10" s="14">
        <v>0.43453164492496799</v>
      </c>
      <c r="X10" s="14">
        <v>0.37732978896172098</v>
      </c>
      <c r="Y10" s="14">
        <v>0.460472705823327</v>
      </c>
      <c r="Z10" s="14">
        <v>0.49477435491082</v>
      </c>
      <c r="AA10" s="14">
        <v>0.442981427313974</v>
      </c>
      <c r="AB10" s="14">
        <v>0.46906331151477298</v>
      </c>
      <c r="AC10" s="14">
        <v>0.482042328470908</v>
      </c>
      <c r="AD10" s="14">
        <v>0.459285887544501</v>
      </c>
      <c r="AE10" s="14"/>
      <c r="AF10" s="14">
        <v>0.44424343881649703</v>
      </c>
      <c r="AG10" s="14">
        <v>0.494535402498746</v>
      </c>
      <c r="AH10" s="14">
        <v>0.38906509023233599</v>
      </c>
      <c r="AI10" s="14"/>
      <c r="AJ10" s="14">
        <v>0.48041061510049698</v>
      </c>
      <c r="AK10" s="14">
        <v>0.48144266646391798</v>
      </c>
      <c r="AL10" s="14">
        <v>0.52967672939714305</v>
      </c>
      <c r="AM10" s="14"/>
      <c r="AN10" s="14">
        <v>0.33510032518532601</v>
      </c>
      <c r="AO10" s="14">
        <v>0.44393596400042701</v>
      </c>
      <c r="AP10" s="14">
        <v>0.53249854395461604</v>
      </c>
      <c r="AQ10" s="14">
        <v>0.57442369070032295</v>
      </c>
      <c r="AR10" s="14">
        <v>0.448353123545432</v>
      </c>
    </row>
    <row r="11" spans="2:44" ht="29.1">
      <c r="B11" s="15" t="s">
        <v>149</v>
      </c>
      <c r="C11" s="14">
        <v>0.38059816379000899</v>
      </c>
      <c r="D11" s="14">
        <v>0.31174348145538899</v>
      </c>
      <c r="E11" s="14">
        <v>0.448662767634674</v>
      </c>
      <c r="F11" s="14"/>
      <c r="G11" s="14">
        <v>0.35966861416110402</v>
      </c>
      <c r="H11" s="14">
        <v>0.36218705454447597</v>
      </c>
      <c r="I11" s="14">
        <v>0.35713347138909401</v>
      </c>
      <c r="J11" s="14">
        <v>0.41010979236438699</v>
      </c>
      <c r="K11" s="14">
        <v>0.40850800982657698</v>
      </c>
      <c r="L11" s="14">
        <v>0.38601450115769398</v>
      </c>
      <c r="M11" s="14"/>
      <c r="N11" s="14">
        <v>0.28266239186541198</v>
      </c>
      <c r="O11" s="14">
        <v>0.377090605779278</v>
      </c>
      <c r="P11" s="14">
        <v>0.41530543800433101</v>
      </c>
      <c r="Q11" s="14">
        <v>0.45740484447855101</v>
      </c>
      <c r="R11" s="14"/>
      <c r="S11" s="14">
        <v>0.32668358715016399</v>
      </c>
      <c r="T11" s="14">
        <v>0.42214804273247603</v>
      </c>
      <c r="U11" s="14">
        <v>0.38467286456181599</v>
      </c>
      <c r="V11" s="14">
        <v>0.38794877316387999</v>
      </c>
      <c r="W11" s="14">
        <v>0.39076366782661798</v>
      </c>
      <c r="X11" s="14">
        <v>0.41246812622962697</v>
      </c>
      <c r="Y11" s="14">
        <v>0.367600763139946</v>
      </c>
      <c r="Z11" s="14">
        <v>0.40792446371777802</v>
      </c>
      <c r="AA11" s="14">
        <v>0.39726528902814001</v>
      </c>
      <c r="AB11" s="14">
        <v>0.35580054973876601</v>
      </c>
      <c r="AC11" s="14">
        <v>0.33747546983914201</v>
      </c>
      <c r="AD11" s="14">
        <v>0.38311885458141798</v>
      </c>
      <c r="AE11" s="14"/>
      <c r="AF11" s="14">
        <v>0.39638261495691401</v>
      </c>
      <c r="AG11" s="14">
        <v>0.34629434871868198</v>
      </c>
      <c r="AH11" s="14">
        <v>0.43400002756737999</v>
      </c>
      <c r="AI11" s="14"/>
      <c r="AJ11" s="14">
        <v>0.37576111745447399</v>
      </c>
      <c r="AK11" s="14">
        <v>0.36578953978810802</v>
      </c>
      <c r="AL11" s="14">
        <v>0.31088694670533601</v>
      </c>
      <c r="AM11" s="14"/>
      <c r="AN11" s="14">
        <v>0.47954845363340998</v>
      </c>
      <c r="AO11" s="14">
        <v>0.43331621895480699</v>
      </c>
      <c r="AP11" s="14">
        <v>0.32624908880587</v>
      </c>
      <c r="AQ11" s="14">
        <v>0.22858130611112601</v>
      </c>
      <c r="AR11" s="14">
        <v>8.8162822760804102E-2</v>
      </c>
    </row>
    <row r="12" spans="2:44">
      <c r="B12" s="15" t="s">
        <v>150</v>
      </c>
      <c r="C12" s="23">
        <v>9.0469514109575599E-2</v>
      </c>
      <c r="D12" s="23">
        <v>6.0719119049430198E-2</v>
      </c>
      <c r="E12" s="23">
        <v>0.119126942840383</v>
      </c>
      <c r="F12" s="23"/>
      <c r="G12" s="23">
        <v>9.4487456704902398E-2</v>
      </c>
      <c r="H12" s="23">
        <v>7.3793749246194501E-2</v>
      </c>
      <c r="I12" s="23">
        <v>7.7161253759443604E-2</v>
      </c>
      <c r="J12" s="23">
        <v>0.100624441688818</v>
      </c>
      <c r="K12" s="23">
        <v>0.105597411943501</v>
      </c>
      <c r="L12" s="23">
        <v>9.3793137279684594E-2</v>
      </c>
      <c r="M12" s="23"/>
      <c r="N12" s="23">
        <v>3.3878662540900301E-2</v>
      </c>
      <c r="O12" s="23">
        <v>7.4880816930083305E-2</v>
      </c>
      <c r="P12" s="23">
        <v>0.10341410151798799</v>
      </c>
      <c r="Q12" s="23">
        <v>0.15708541549820201</v>
      </c>
      <c r="R12" s="23"/>
      <c r="S12" s="23">
        <v>6.52612917388289E-2</v>
      </c>
      <c r="T12" s="23">
        <v>7.5265139554641994E-2</v>
      </c>
      <c r="U12" s="23">
        <v>0.107593458978124</v>
      </c>
      <c r="V12" s="23">
        <v>7.6551687682955796E-2</v>
      </c>
      <c r="W12" s="23">
        <v>8.9400618257673703E-2</v>
      </c>
      <c r="X12" s="23">
        <v>0.135131669734877</v>
      </c>
      <c r="Y12" s="23">
        <v>9.7376496345029304E-2</v>
      </c>
      <c r="Z12" s="23">
        <v>4.7309436729194201E-2</v>
      </c>
      <c r="AA12" s="23">
        <v>0.107248395244625</v>
      </c>
      <c r="AB12" s="23">
        <v>9.8384437910206707E-2</v>
      </c>
      <c r="AC12" s="23">
        <v>0.100484199021127</v>
      </c>
      <c r="AD12" s="23">
        <v>7.5493932929289395E-2</v>
      </c>
      <c r="AE12" s="23"/>
      <c r="AF12" s="23">
        <v>9.9214700422487506E-2</v>
      </c>
      <c r="AG12" s="23">
        <v>7.1547945540818003E-2</v>
      </c>
      <c r="AH12" s="23">
        <v>0.113651213925638</v>
      </c>
      <c r="AI12" s="23"/>
      <c r="AJ12" s="23">
        <v>6.9715108335096601E-2</v>
      </c>
      <c r="AK12" s="23">
        <v>7.9331886152619505E-2</v>
      </c>
      <c r="AL12" s="23">
        <v>5.60480114612407E-2</v>
      </c>
      <c r="AM12" s="23"/>
      <c r="AN12" s="23">
        <v>0.159677950260151</v>
      </c>
      <c r="AO12" s="23">
        <v>8.9231091924807895E-2</v>
      </c>
      <c r="AP12" s="23">
        <v>4.9212569934071901E-2</v>
      </c>
      <c r="AQ12" s="23">
        <v>2.4764029945341302E-2</v>
      </c>
      <c r="AR12" s="23">
        <v>1.5520786061940401E-2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151</v>
      </c>
      <c r="C9" s="14">
        <v>0.129056013940193</v>
      </c>
      <c r="D9" s="14">
        <v>9.9611161808612805E-2</v>
      </c>
      <c r="E9" s="14">
        <v>0.15748045876268099</v>
      </c>
      <c r="F9" s="14"/>
      <c r="G9" s="14">
        <v>0.12480656490327199</v>
      </c>
      <c r="H9" s="14">
        <v>0.12772657159050901</v>
      </c>
      <c r="I9" s="14">
        <v>0.109789366917471</v>
      </c>
      <c r="J9" s="14">
        <v>0.13364417840598899</v>
      </c>
      <c r="K9" s="14">
        <v>0.14447809039659801</v>
      </c>
      <c r="L9" s="14">
        <v>0.13457071429779099</v>
      </c>
      <c r="M9" s="14"/>
      <c r="N9" s="14">
        <v>7.5455269626022406E-2</v>
      </c>
      <c r="O9" s="14">
        <v>0.119525704295423</v>
      </c>
      <c r="P9" s="14">
        <v>0.133845346020564</v>
      </c>
      <c r="Q9" s="14">
        <v>0.190205464877714</v>
      </c>
      <c r="R9" s="14"/>
      <c r="S9" s="14">
        <v>0.102730455807752</v>
      </c>
      <c r="T9" s="14">
        <v>0.121302374943743</v>
      </c>
      <c r="U9" s="14">
        <v>0.102985827088758</v>
      </c>
      <c r="V9" s="14">
        <v>0.14780368693608101</v>
      </c>
      <c r="W9" s="14">
        <v>0.121241200466599</v>
      </c>
      <c r="X9" s="14">
        <v>0.146853984583832</v>
      </c>
      <c r="Y9" s="14">
        <v>0.14676189525078401</v>
      </c>
      <c r="Z9" s="14">
        <v>8.7253785122035202E-2</v>
      </c>
      <c r="AA9" s="14">
        <v>0.15552785877887501</v>
      </c>
      <c r="AB9" s="14">
        <v>0.142164273210829</v>
      </c>
      <c r="AC9" s="14">
        <v>0.12476446533211499</v>
      </c>
      <c r="AD9" s="14">
        <v>0.142733547957133</v>
      </c>
      <c r="AE9" s="14"/>
      <c r="AF9" s="14">
        <v>0.146596578502101</v>
      </c>
      <c r="AG9" s="14">
        <v>0.10941644612130599</v>
      </c>
      <c r="AH9" s="14">
        <v>0.14399465964057201</v>
      </c>
      <c r="AI9" s="14"/>
      <c r="AJ9" s="14">
        <v>0.10992770528842</v>
      </c>
      <c r="AK9" s="14">
        <v>0.116366129047439</v>
      </c>
      <c r="AL9" s="14">
        <v>9.2043774973607301E-2</v>
      </c>
      <c r="AM9" s="14"/>
      <c r="AN9" s="14">
        <v>0.19223043136808099</v>
      </c>
      <c r="AO9" s="14">
        <v>0.11186776331987899</v>
      </c>
      <c r="AP9" s="14">
        <v>0.10779062353987701</v>
      </c>
      <c r="AQ9" s="14">
        <v>7.0619890715149305E-2</v>
      </c>
      <c r="AR9" s="14">
        <v>4.8348589042160502E-2</v>
      </c>
    </row>
    <row r="10" spans="2:44" ht="43.5">
      <c r="B10" s="15" t="s">
        <v>152</v>
      </c>
      <c r="C10" s="14">
        <v>0.52027229550350196</v>
      </c>
      <c r="D10" s="14">
        <v>0.47043859543808603</v>
      </c>
      <c r="E10" s="14">
        <v>0.56911583389479004</v>
      </c>
      <c r="F10" s="14"/>
      <c r="G10" s="14">
        <v>0.47376256605459099</v>
      </c>
      <c r="H10" s="14">
        <v>0.46657394958989301</v>
      </c>
      <c r="I10" s="14">
        <v>0.47993061020025402</v>
      </c>
      <c r="J10" s="14">
        <v>0.52601579993288705</v>
      </c>
      <c r="K10" s="14">
        <v>0.556142972701962</v>
      </c>
      <c r="L10" s="14">
        <v>0.59923719905189499</v>
      </c>
      <c r="M10" s="14"/>
      <c r="N10" s="14">
        <v>0.51648669551888104</v>
      </c>
      <c r="O10" s="14">
        <v>0.49957590920954298</v>
      </c>
      <c r="P10" s="14">
        <v>0.53360958103707601</v>
      </c>
      <c r="Q10" s="14">
        <v>0.53386003627826095</v>
      </c>
      <c r="R10" s="14"/>
      <c r="S10" s="14">
        <v>0.50591997592883498</v>
      </c>
      <c r="T10" s="14">
        <v>0.55049528125711999</v>
      </c>
      <c r="U10" s="14">
        <v>0.57929270775038499</v>
      </c>
      <c r="V10" s="14">
        <v>0.52080529005787701</v>
      </c>
      <c r="W10" s="14">
        <v>0.51389717695621195</v>
      </c>
      <c r="X10" s="14">
        <v>0.48543797998668098</v>
      </c>
      <c r="Y10" s="14">
        <v>0.48523947051590099</v>
      </c>
      <c r="Z10" s="14">
        <v>0.46677800586298901</v>
      </c>
      <c r="AA10" s="14">
        <v>0.54298943824247403</v>
      </c>
      <c r="AB10" s="14">
        <v>0.52702056643532902</v>
      </c>
      <c r="AC10" s="14">
        <v>0.53569365446127604</v>
      </c>
      <c r="AD10" s="14">
        <v>0.45175271910148301</v>
      </c>
      <c r="AE10" s="14"/>
      <c r="AF10" s="14">
        <v>0.53378508868825603</v>
      </c>
      <c r="AG10" s="14">
        <v>0.51337504449225602</v>
      </c>
      <c r="AH10" s="14">
        <v>0.53550050990474796</v>
      </c>
      <c r="AI10" s="14"/>
      <c r="AJ10" s="14">
        <v>0.55136200126747803</v>
      </c>
      <c r="AK10" s="14">
        <v>0.49852142377574399</v>
      </c>
      <c r="AL10" s="14">
        <v>0.48802276278045897</v>
      </c>
      <c r="AM10" s="14"/>
      <c r="AN10" s="14">
        <v>0.55710536700991797</v>
      </c>
      <c r="AO10" s="14">
        <v>0.53761978896135298</v>
      </c>
      <c r="AP10" s="14">
        <v>0.49176904467836902</v>
      </c>
      <c r="AQ10" s="14">
        <v>0.49632962310100298</v>
      </c>
      <c r="AR10" s="14">
        <v>0.44815430859025202</v>
      </c>
    </row>
    <row r="11" spans="2:44" ht="43.5">
      <c r="B11" s="15" t="s">
        <v>153</v>
      </c>
      <c r="C11" s="14">
        <v>0.31028438959059701</v>
      </c>
      <c r="D11" s="14">
        <v>0.374811863053782</v>
      </c>
      <c r="E11" s="14">
        <v>0.24764671502489699</v>
      </c>
      <c r="F11" s="14"/>
      <c r="G11" s="14">
        <v>0.35836903984694402</v>
      </c>
      <c r="H11" s="14">
        <v>0.344822960124678</v>
      </c>
      <c r="I11" s="14">
        <v>0.35894775679875901</v>
      </c>
      <c r="J11" s="14">
        <v>0.30385189119154599</v>
      </c>
      <c r="K11" s="14">
        <v>0.25980659403887901</v>
      </c>
      <c r="L11" s="14">
        <v>0.24947823224412999</v>
      </c>
      <c r="M11" s="14"/>
      <c r="N11" s="14">
        <v>0.354445072512869</v>
      </c>
      <c r="O11" s="14">
        <v>0.34174882973438903</v>
      </c>
      <c r="P11" s="14">
        <v>0.30218298321458997</v>
      </c>
      <c r="Q11" s="14">
        <v>0.23895454437661101</v>
      </c>
      <c r="R11" s="14"/>
      <c r="S11" s="14">
        <v>0.34014178607214901</v>
      </c>
      <c r="T11" s="14">
        <v>0.29417677231617401</v>
      </c>
      <c r="U11" s="14">
        <v>0.27921212191026701</v>
      </c>
      <c r="V11" s="14">
        <v>0.31115592946304699</v>
      </c>
      <c r="W11" s="14">
        <v>0.30134833314630399</v>
      </c>
      <c r="X11" s="14">
        <v>0.32450328296673397</v>
      </c>
      <c r="Y11" s="14">
        <v>0.315403462642451</v>
      </c>
      <c r="Z11" s="14">
        <v>0.38877140001501798</v>
      </c>
      <c r="AA11" s="14">
        <v>0.26262553883870998</v>
      </c>
      <c r="AB11" s="14">
        <v>0.31799875477098699</v>
      </c>
      <c r="AC11" s="14">
        <v>0.29295030966496199</v>
      </c>
      <c r="AD11" s="14">
        <v>0.36187634099319299</v>
      </c>
      <c r="AE11" s="14"/>
      <c r="AF11" s="14">
        <v>0.28582476971457299</v>
      </c>
      <c r="AG11" s="14">
        <v>0.33051981577803202</v>
      </c>
      <c r="AH11" s="14">
        <v>0.28139043935472602</v>
      </c>
      <c r="AI11" s="14"/>
      <c r="AJ11" s="14">
        <v>0.28918011780650499</v>
      </c>
      <c r="AK11" s="14">
        <v>0.34464108273968203</v>
      </c>
      <c r="AL11" s="14">
        <v>0.367304331736651</v>
      </c>
      <c r="AM11" s="14"/>
      <c r="AN11" s="14">
        <v>0.21772656606442101</v>
      </c>
      <c r="AO11" s="14">
        <v>0.32395605885285</v>
      </c>
      <c r="AP11" s="14">
        <v>0.35580552326015202</v>
      </c>
      <c r="AQ11" s="14">
        <v>0.35673926367877901</v>
      </c>
      <c r="AR11" s="14">
        <v>0.28227446586439298</v>
      </c>
    </row>
    <row r="12" spans="2:44" ht="43.5">
      <c r="B12" s="15" t="s">
        <v>154</v>
      </c>
      <c r="C12" s="23">
        <v>4.0387300965707897E-2</v>
      </c>
      <c r="D12" s="23">
        <v>5.5138379699518902E-2</v>
      </c>
      <c r="E12" s="23">
        <v>2.5756992317631702E-2</v>
      </c>
      <c r="F12" s="23"/>
      <c r="G12" s="23">
        <v>4.3061829195193399E-2</v>
      </c>
      <c r="H12" s="23">
        <v>6.08765186949198E-2</v>
      </c>
      <c r="I12" s="23">
        <v>5.1332266083515599E-2</v>
      </c>
      <c r="J12" s="23">
        <v>3.6488130469578398E-2</v>
      </c>
      <c r="K12" s="23">
        <v>3.9572342862561297E-2</v>
      </c>
      <c r="L12" s="23">
        <v>1.67138544061841E-2</v>
      </c>
      <c r="M12" s="23"/>
      <c r="N12" s="23">
        <v>5.3612962342226698E-2</v>
      </c>
      <c r="O12" s="23">
        <v>3.9149556760645299E-2</v>
      </c>
      <c r="P12" s="23">
        <v>3.0362089727769902E-2</v>
      </c>
      <c r="Q12" s="23">
        <v>3.6979954467413499E-2</v>
      </c>
      <c r="R12" s="23"/>
      <c r="S12" s="23">
        <v>5.1207782191264199E-2</v>
      </c>
      <c r="T12" s="23">
        <v>3.4025571482962098E-2</v>
      </c>
      <c r="U12" s="23">
        <v>3.8509343250590598E-2</v>
      </c>
      <c r="V12" s="23">
        <v>2.0235093542995099E-2</v>
      </c>
      <c r="W12" s="23">
        <v>6.3513289430885397E-2</v>
      </c>
      <c r="X12" s="23">
        <v>4.32047524627521E-2</v>
      </c>
      <c r="Y12" s="23">
        <v>5.2595171590863903E-2</v>
      </c>
      <c r="Z12" s="23">
        <v>5.7196808999957598E-2</v>
      </c>
      <c r="AA12" s="23">
        <v>3.8857164139940698E-2</v>
      </c>
      <c r="AB12" s="23">
        <v>1.2816405582854899E-2</v>
      </c>
      <c r="AC12" s="23">
        <v>4.6591570541646699E-2</v>
      </c>
      <c r="AD12" s="23">
        <v>4.3637391948191301E-2</v>
      </c>
      <c r="AE12" s="23"/>
      <c r="AF12" s="23">
        <v>3.37935630950702E-2</v>
      </c>
      <c r="AG12" s="23">
        <v>4.6688693608405898E-2</v>
      </c>
      <c r="AH12" s="23">
        <v>3.9114391099954002E-2</v>
      </c>
      <c r="AI12" s="23"/>
      <c r="AJ12" s="23">
        <v>4.9530175637596499E-2</v>
      </c>
      <c r="AK12" s="23">
        <v>4.0471364437133998E-2</v>
      </c>
      <c r="AL12" s="23">
        <v>5.2629130509283202E-2</v>
      </c>
      <c r="AM12" s="23"/>
      <c r="AN12" s="23">
        <v>3.2937635557580697E-2</v>
      </c>
      <c r="AO12" s="23">
        <v>2.65563888659185E-2</v>
      </c>
      <c r="AP12" s="23">
        <v>4.4634808521601399E-2</v>
      </c>
      <c r="AQ12" s="23">
        <v>7.6311222505068999E-2</v>
      </c>
      <c r="AR12" s="23">
        <v>0.22122263650319399</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E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20.7109375" customWidth="1"/>
  </cols>
  <sheetData>
    <row r="2" spans="2:5" ht="39.950000000000003" customHeight="1">
      <c r="D2" s="29" t="s">
        <v>477</v>
      </c>
      <c r="E2" s="31"/>
    </row>
    <row r="6" spans="2:5" ht="50.1" customHeight="1">
      <c r="B6" s="17" t="s">
        <v>58</v>
      </c>
      <c r="C6" s="17" t="s">
        <v>490</v>
      </c>
      <c r="D6" s="17" t="s">
        <v>491</v>
      </c>
    </row>
    <row r="7" spans="2:5">
      <c r="B7" s="15" t="s">
        <v>98</v>
      </c>
      <c r="C7" s="14">
        <v>7.3424157332859494E-2</v>
      </c>
      <c r="D7" s="14">
        <v>5.3403500034833497E-2</v>
      </c>
    </row>
    <row r="8" spans="2:5">
      <c r="B8" s="15" t="s">
        <v>99</v>
      </c>
      <c r="C8" s="14">
        <v>0.41591100655249902</v>
      </c>
      <c r="D8" s="14">
        <v>0.18961664601872499</v>
      </c>
    </row>
    <row r="9" spans="2:5">
      <c r="B9" s="15" t="s">
        <v>100</v>
      </c>
      <c r="C9" s="14">
        <v>0.252447053797142</v>
      </c>
      <c r="D9" s="14">
        <v>0.32546443861416002</v>
      </c>
    </row>
    <row r="10" spans="2:5">
      <c r="B10" s="15" t="s">
        <v>101</v>
      </c>
      <c r="C10" s="14">
        <v>0.16458038048210399</v>
      </c>
      <c r="D10" s="14">
        <v>0.31476084572670998</v>
      </c>
    </row>
    <row r="11" spans="2:5">
      <c r="B11" s="15" t="s">
        <v>102</v>
      </c>
      <c r="C11" s="14">
        <v>8.5404556297890302E-2</v>
      </c>
      <c r="D11" s="14">
        <v>0.10770594535714</v>
      </c>
    </row>
    <row r="12" spans="2:5">
      <c r="B12" s="15" t="s">
        <v>103</v>
      </c>
      <c r="C12" s="14">
        <v>8.2328455375057907E-3</v>
      </c>
      <c r="D12" s="14">
        <v>9.0486242484315391E-3</v>
      </c>
    </row>
    <row r="13" spans="2:5">
      <c r="B13" s="20" t="s">
        <v>104</v>
      </c>
      <c r="C13" s="18">
        <v>0.48933516388535803</v>
      </c>
      <c r="D13" s="18">
        <v>0.24302014605355801</v>
      </c>
    </row>
    <row r="14" spans="2:5">
      <c r="B14" s="20" t="s">
        <v>105</v>
      </c>
      <c r="C14" s="18">
        <v>0.249984936779994</v>
      </c>
      <c r="D14" s="18">
        <v>0.42246679108384999</v>
      </c>
    </row>
    <row r="15" spans="2:5">
      <c r="B15" s="20" t="s">
        <v>106</v>
      </c>
      <c r="C15" s="19">
        <v>0.23935022710536399</v>
      </c>
      <c r="D15" s="19">
        <v>-0.17944664503029201</v>
      </c>
    </row>
    <row r="16" spans="2:5">
      <c r="B16" s="16"/>
      <c r="C16" s="16"/>
      <c r="D16" s="16"/>
    </row>
    <row r="17" spans="2:2">
      <c r="B17" t="s">
        <v>481</v>
      </c>
    </row>
    <row r="18" spans="2:2">
      <c r="B18" t="s">
        <v>482</v>
      </c>
    </row>
    <row r="22" spans="2:2">
      <c r="B22" s="8" t="str">
        <f>HYPERLINK("#'Contents'!A1", "Return to Contents")</f>
        <v>Return to Contents</v>
      </c>
    </row>
  </sheetData>
  <mergeCells count="1">
    <mergeCell ref="D2:E2"/>
  </mergeCells>
  <pageMargins left="0.7" right="0.7" top="0.75" bottom="0.75" header="0.3" footer="0.3"/>
  <pageSetup paperSize="9" orientation="portrait"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155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7.3424157332859494E-2</v>
      </c>
      <c r="D9" s="14">
        <v>9.0567707675635198E-2</v>
      </c>
      <c r="E9" s="14">
        <v>5.6665304142619902E-2</v>
      </c>
      <c r="F9" s="14"/>
      <c r="G9" s="14">
        <v>0.10560133119954999</v>
      </c>
      <c r="H9" s="14">
        <v>0.101437325768637</v>
      </c>
      <c r="I9" s="14">
        <v>9.2546302547039105E-2</v>
      </c>
      <c r="J9" s="14">
        <v>4.9998689500049799E-2</v>
      </c>
      <c r="K9" s="14">
        <v>6.3486203678793804E-2</v>
      </c>
      <c r="L9" s="14">
        <v>3.9180377468630102E-2</v>
      </c>
      <c r="M9" s="14"/>
      <c r="N9" s="14">
        <v>0.10398875075421</v>
      </c>
      <c r="O9" s="14">
        <v>6.2481197837667098E-2</v>
      </c>
      <c r="P9" s="14">
        <v>5.5397456292079997E-2</v>
      </c>
      <c r="Q9" s="14">
        <v>6.8273615307352001E-2</v>
      </c>
      <c r="R9" s="14"/>
      <c r="S9" s="14">
        <v>0.116688912503494</v>
      </c>
      <c r="T9" s="14">
        <v>5.6515765038997197E-2</v>
      </c>
      <c r="U9" s="14">
        <v>6.5892969398198706E-2</v>
      </c>
      <c r="V9" s="14">
        <v>5.2781052764274299E-2</v>
      </c>
      <c r="W9" s="14">
        <v>6.6712084157323007E-2</v>
      </c>
      <c r="X9" s="14">
        <v>7.1158465517285899E-2</v>
      </c>
      <c r="Y9" s="14">
        <v>8.3107403840232394E-2</v>
      </c>
      <c r="Z9" s="14">
        <v>7.1215511838684298E-2</v>
      </c>
      <c r="AA9" s="14">
        <v>5.7709245245159302E-2</v>
      </c>
      <c r="AB9" s="14">
        <v>6.0149918026150398E-2</v>
      </c>
      <c r="AC9" s="14">
        <v>9.32850114674494E-2</v>
      </c>
      <c r="AD9" s="14">
        <v>9.1033787308552896E-2</v>
      </c>
      <c r="AE9" s="14"/>
      <c r="AF9" s="14">
        <v>6.5603411619327007E-2</v>
      </c>
      <c r="AG9" s="14">
        <v>8.0405268737751598E-2</v>
      </c>
      <c r="AH9" s="14">
        <v>7.3828888484529606E-2</v>
      </c>
      <c r="AI9" s="14"/>
      <c r="AJ9" s="14">
        <v>7.9560021112101698E-2</v>
      </c>
      <c r="AK9" s="14">
        <v>8.7272144783522201E-2</v>
      </c>
      <c r="AL9" s="14">
        <v>0.114505702366179</v>
      </c>
      <c r="AM9" s="14"/>
      <c r="AN9" s="14">
        <v>4.4486272006926703E-2</v>
      </c>
      <c r="AO9" s="14">
        <v>7.0002401259263394E-2</v>
      </c>
      <c r="AP9" s="14">
        <v>8.1907060743654503E-2</v>
      </c>
      <c r="AQ9" s="14">
        <v>0.12774481430750501</v>
      </c>
      <c r="AR9" s="14">
        <v>0.262260345453388</v>
      </c>
    </row>
    <row r="10" spans="2:44">
      <c r="B10" s="15" t="s">
        <v>99</v>
      </c>
      <c r="C10" s="14">
        <v>0.41591100655249902</v>
      </c>
      <c r="D10" s="14">
        <v>0.45078363909028901</v>
      </c>
      <c r="E10" s="14">
        <v>0.38127520653614999</v>
      </c>
      <c r="F10" s="14"/>
      <c r="G10" s="14">
        <v>0.46749173760564</v>
      </c>
      <c r="H10" s="14">
        <v>0.51090898716906497</v>
      </c>
      <c r="I10" s="14">
        <v>0.45959207708641497</v>
      </c>
      <c r="J10" s="14">
        <v>0.36685036450859998</v>
      </c>
      <c r="K10" s="14">
        <v>0.34599028762978801</v>
      </c>
      <c r="L10" s="14">
        <v>0.355172979995383</v>
      </c>
      <c r="M10" s="14"/>
      <c r="N10" s="14">
        <v>0.47980483095485199</v>
      </c>
      <c r="O10" s="14">
        <v>0.42658294209980202</v>
      </c>
      <c r="P10" s="14">
        <v>0.42737223730658302</v>
      </c>
      <c r="Q10" s="14">
        <v>0.32012084553617798</v>
      </c>
      <c r="R10" s="14"/>
      <c r="S10" s="14">
        <v>0.46407479292347797</v>
      </c>
      <c r="T10" s="14">
        <v>0.40138908446815802</v>
      </c>
      <c r="U10" s="14">
        <v>0.41973605323582103</v>
      </c>
      <c r="V10" s="14">
        <v>0.394715271013723</v>
      </c>
      <c r="W10" s="14">
        <v>0.405495939685665</v>
      </c>
      <c r="X10" s="14">
        <v>0.39595865631501298</v>
      </c>
      <c r="Y10" s="14">
        <v>0.41456371932482899</v>
      </c>
      <c r="Z10" s="14">
        <v>0.43062929686328599</v>
      </c>
      <c r="AA10" s="14">
        <v>0.40652978227626801</v>
      </c>
      <c r="AB10" s="14">
        <v>0.45655375270014598</v>
      </c>
      <c r="AC10" s="14">
        <v>0.3772519565329</v>
      </c>
      <c r="AD10" s="14">
        <v>0.35253564769166601</v>
      </c>
      <c r="AE10" s="14"/>
      <c r="AF10" s="14">
        <v>0.36566975264158602</v>
      </c>
      <c r="AG10" s="14">
        <v>0.46106983686050002</v>
      </c>
      <c r="AH10" s="14">
        <v>0.391725793092771</v>
      </c>
      <c r="AI10" s="14"/>
      <c r="AJ10" s="14">
        <v>0.42431538352465997</v>
      </c>
      <c r="AK10" s="14">
        <v>0.45413060216207501</v>
      </c>
      <c r="AL10" s="14">
        <v>0.44195633107592702</v>
      </c>
      <c r="AM10" s="14"/>
      <c r="AN10" s="14">
        <v>0.30617121331909602</v>
      </c>
      <c r="AO10" s="14">
        <v>0.41683492504617597</v>
      </c>
      <c r="AP10" s="14">
        <v>0.48696933294499201</v>
      </c>
      <c r="AQ10" s="14">
        <v>0.50852998478477296</v>
      </c>
      <c r="AR10" s="14">
        <v>0.48285342069244103</v>
      </c>
    </row>
    <row r="11" spans="2:44">
      <c r="B11" s="15" t="s">
        <v>100</v>
      </c>
      <c r="C11" s="14">
        <v>0.252447053797142</v>
      </c>
      <c r="D11" s="14">
        <v>0.241253076268717</v>
      </c>
      <c r="E11" s="14">
        <v>0.26429102378812303</v>
      </c>
      <c r="F11" s="14"/>
      <c r="G11" s="14">
        <v>0.22508934762937799</v>
      </c>
      <c r="H11" s="14">
        <v>0.18670356024024701</v>
      </c>
      <c r="I11" s="14">
        <v>0.21427858491278301</v>
      </c>
      <c r="J11" s="14">
        <v>0.27543956067465603</v>
      </c>
      <c r="K11" s="14">
        <v>0.28831387189420099</v>
      </c>
      <c r="L11" s="14">
        <v>0.31264307805800201</v>
      </c>
      <c r="M11" s="14"/>
      <c r="N11" s="14">
        <v>0.24092459380805201</v>
      </c>
      <c r="O11" s="14">
        <v>0.22927239554773099</v>
      </c>
      <c r="P11" s="14">
        <v>0.254555590430804</v>
      </c>
      <c r="Q11" s="14">
        <v>0.29101448904473698</v>
      </c>
      <c r="R11" s="14"/>
      <c r="S11" s="14">
        <v>0.21101606518007399</v>
      </c>
      <c r="T11" s="14">
        <v>0.25087231802566901</v>
      </c>
      <c r="U11" s="14">
        <v>0.26439258270882698</v>
      </c>
      <c r="V11" s="14">
        <v>0.26300536082993498</v>
      </c>
      <c r="W11" s="14">
        <v>0.238175853059196</v>
      </c>
      <c r="X11" s="14">
        <v>0.28456304343447802</v>
      </c>
      <c r="Y11" s="14">
        <v>0.23536161284713</v>
      </c>
      <c r="Z11" s="14">
        <v>0.251918386480664</v>
      </c>
      <c r="AA11" s="14">
        <v>0.27417546058909698</v>
      </c>
      <c r="AB11" s="14">
        <v>0.27707343922799099</v>
      </c>
      <c r="AC11" s="14">
        <v>0.23616036051522901</v>
      </c>
      <c r="AD11" s="14">
        <v>0.245631313309086</v>
      </c>
      <c r="AE11" s="14"/>
      <c r="AF11" s="14">
        <v>0.26855696596804501</v>
      </c>
      <c r="AG11" s="14">
        <v>0.239874580839328</v>
      </c>
      <c r="AH11" s="14">
        <v>0.27002030256090298</v>
      </c>
      <c r="AI11" s="14"/>
      <c r="AJ11" s="14">
        <v>0.25219967804349402</v>
      </c>
      <c r="AK11" s="14">
        <v>0.23073265790332101</v>
      </c>
      <c r="AL11" s="14">
        <v>0.21769439073668201</v>
      </c>
      <c r="AM11" s="14"/>
      <c r="AN11" s="14">
        <v>0.30673341674382698</v>
      </c>
      <c r="AO11" s="14">
        <v>0.24852930112454399</v>
      </c>
      <c r="AP11" s="14">
        <v>0.221954071225198</v>
      </c>
      <c r="AQ11" s="14">
        <v>0.20203803599855499</v>
      </c>
      <c r="AR11" s="14">
        <v>0.13183033974896899</v>
      </c>
    </row>
    <row r="12" spans="2:44">
      <c r="B12" s="15" t="s">
        <v>101</v>
      </c>
      <c r="C12" s="14">
        <v>0.16458038048210399</v>
      </c>
      <c r="D12" s="14">
        <v>0.142744135927868</v>
      </c>
      <c r="E12" s="14">
        <v>0.185961582352066</v>
      </c>
      <c r="F12" s="14"/>
      <c r="G12" s="14">
        <v>0.13863470846864601</v>
      </c>
      <c r="H12" s="14">
        <v>0.13625058480043201</v>
      </c>
      <c r="I12" s="14">
        <v>0.15366792303217999</v>
      </c>
      <c r="J12" s="14">
        <v>0.19270961429386099</v>
      </c>
      <c r="K12" s="14">
        <v>0.173635801209508</v>
      </c>
      <c r="L12" s="14">
        <v>0.18501298350121101</v>
      </c>
      <c r="M12" s="14"/>
      <c r="N12" s="14">
        <v>0.12384676553097999</v>
      </c>
      <c r="O12" s="14">
        <v>0.18783472686626601</v>
      </c>
      <c r="P12" s="14">
        <v>0.154431129835018</v>
      </c>
      <c r="Q12" s="14">
        <v>0.19357058788189199</v>
      </c>
      <c r="R12" s="14"/>
      <c r="S12" s="14">
        <v>0.13390012078893401</v>
      </c>
      <c r="T12" s="14">
        <v>0.18646502286452499</v>
      </c>
      <c r="U12" s="14">
        <v>0.154202718585362</v>
      </c>
      <c r="V12" s="14">
        <v>0.184343165951839</v>
      </c>
      <c r="W12" s="14">
        <v>0.20953865166917399</v>
      </c>
      <c r="X12" s="14">
        <v>0.16659496101197699</v>
      </c>
      <c r="Y12" s="14">
        <v>0.17876089250594299</v>
      </c>
      <c r="Z12" s="14">
        <v>0.16706101318710501</v>
      </c>
      <c r="AA12" s="14">
        <v>0.16112064951059701</v>
      </c>
      <c r="AB12" s="14">
        <v>0.118342084784857</v>
      </c>
      <c r="AC12" s="14">
        <v>0.183271057239072</v>
      </c>
      <c r="AD12" s="14">
        <v>0.14918490592229899</v>
      </c>
      <c r="AE12" s="14"/>
      <c r="AF12" s="14">
        <v>0.18460815492506799</v>
      </c>
      <c r="AG12" s="14">
        <v>0.15512030771483901</v>
      </c>
      <c r="AH12" s="14">
        <v>0.14016534204563699</v>
      </c>
      <c r="AI12" s="14"/>
      <c r="AJ12" s="14">
        <v>0.173859030079132</v>
      </c>
      <c r="AK12" s="14">
        <v>0.15662835075604301</v>
      </c>
      <c r="AL12" s="14">
        <v>0.16405170852985501</v>
      </c>
      <c r="AM12" s="14"/>
      <c r="AN12" s="14">
        <v>0.20150609910702</v>
      </c>
      <c r="AO12" s="14">
        <v>0.17416624756973001</v>
      </c>
      <c r="AP12" s="14">
        <v>0.138267257179885</v>
      </c>
      <c r="AQ12" s="14">
        <v>0.11539688137729399</v>
      </c>
      <c r="AR12" s="14">
        <v>0.123055894105202</v>
      </c>
    </row>
    <row r="13" spans="2:44">
      <c r="B13" s="15" t="s">
        <v>102</v>
      </c>
      <c r="C13" s="14">
        <v>8.5404556297890302E-2</v>
      </c>
      <c r="D13" s="14">
        <v>7.1279396884072296E-2</v>
      </c>
      <c r="E13" s="14">
        <v>9.9251007964763396E-2</v>
      </c>
      <c r="F13" s="14"/>
      <c r="G13" s="14">
        <v>4.7748876170906999E-2</v>
      </c>
      <c r="H13" s="14">
        <v>5.1158275721885499E-2</v>
      </c>
      <c r="I13" s="14">
        <v>7.4399580117982006E-2</v>
      </c>
      <c r="J13" s="14">
        <v>0.11035804706777</v>
      </c>
      <c r="K13" s="14">
        <v>0.12103416221789901</v>
      </c>
      <c r="L13" s="14">
        <v>0.103321333269263</v>
      </c>
      <c r="M13" s="14"/>
      <c r="N13" s="14">
        <v>4.8409362605961001E-2</v>
      </c>
      <c r="O13" s="14">
        <v>8.5319408913477807E-2</v>
      </c>
      <c r="P13" s="14">
        <v>0.100470279199639</v>
      </c>
      <c r="Q13" s="14">
        <v>0.112889750681582</v>
      </c>
      <c r="R13" s="14"/>
      <c r="S13" s="14">
        <v>6.6752087311135799E-2</v>
      </c>
      <c r="T13" s="14">
        <v>9.6118958468220203E-2</v>
      </c>
      <c r="U13" s="14">
        <v>8.3536643626539897E-2</v>
      </c>
      <c r="V13" s="14">
        <v>9.0551488433480598E-2</v>
      </c>
      <c r="W13" s="14">
        <v>8.0077471428641897E-2</v>
      </c>
      <c r="X13" s="14">
        <v>6.3514297368994804E-2</v>
      </c>
      <c r="Y13" s="14">
        <v>8.5323722259696796E-2</v>
      </c>
      <c r="Z13" s="14">
        <v>6.8576670441471602E-2</v>
      </c>
      <c r="AA13" s="14">
        <v>9.6167673256469702E-2</v>
      </c>
      <c r="AB13" s="14">
        <v>8.4803656616418602E-2</v>
      </c>
      <c r="AC13" s="14">
        <v>0.10163472748039</v>
      </c>
      <c r="AD13" s="14">
        <v>0.15181321151542401</v>
      </c>
      <c r="AE13" s="14"/>
      <c r="AF13" s="14">
        <v>0.11112919764856399</v>
      </c>
      <c r="AG13" s="14">
        <v>5.9463196763652401E-2</v>
      </c>
      <c r="AH13" s="14">
        <v>0.106097949060089</v>
      </c>
      <c r="AI13" s="14"/>
      <c r="AJ13" s="14">
        <v>6.8875509603147395E-2</v>
      </c>
      <c r="AK13" s="14">
        <v>6.89893445062503E-2</v>
      </c>
      <c r="AL13" s="14">
        <v>5.8104186491690399E-2</v>
      </c>
      <c r="AM13" s="14"/>
      <c r="AN13" s="14">
        <v>0.133887311678142</v>
      </c>
      <c r="AO13" s="14">
        <v>8.2530127911486603E-2</v>
      </c>
      <c r="AP13" s="14">
        <v>6.7505310753174896E-2</v>
      </c>
      <c r="AQ13" s="14">
        <v>3.5439480715719299E-2</v>
      </c>
      <c r="AR13" s="14">
        <v>0</v>
      </c>
    </row>
    <row r="14" spans="2:44">
      <c r="B14" s="15" t="s">
        <v>103</v>
      </c>
      <c r="C14" s="14">
        <v>8.2328455375057907E-3</v>
      </c>
      <c r="D14" s="14">
        <v>3.3720441534184401E-3</v>
      </c>
      <c r="E14" s="14">
        <v>1.25558752162775E-2</v>
      </c>
      <c r="F14" s="14"/>
      <c r="G14" s="14">
        <v>1.54339989258803E-2</v>
      </c>
      <c r="H14" s="14">
        <v>1.3541266299733699E-2</v>
      </c>
      <c r="I14" s="14">
        <v>5.5155323036004599E-3</v>
      </c>
      <c r="J14" s="14">
        <v>4.6437239550626E-3</v>
      </c>
      <c r="K14" s="14">
        <v>7.5396733698114698E-3</v>
      </c>
      <c r="L14" s="14">
        <v>4.6692477075105003E-3</v>
      </c>
      <c r="M14" s="14"/>
      <c r="N14" s="14">
        <v>3.0256963459448201E-3</v>
      </c>
      <c r="O14" s="14">
        <v>8.5093287350562E-3</v>
      </c>
      <c r="P14" s="14">
        <v>7.7733069358762296E-3</v>
      </c>
      <c r="Q14" s="14">
        <v>1.4130711548258901E-2</v>
      </c>
      <c r="R14" s="14"/>
      <c r="S14" s="14">
        <v>7.5680212928855902E-3</v>
      </c>
      <c r="T14" s="14">
        <v>8.6388511344301002E-3</v>
      </c>
      <c r="U14" s="14">
        <v>1.22390324452513E-2</v>
      </c>
      <c r="V14" s="14">
        <v>1.46036610067474E-2</v>
      </c>
      <c r="W14" s="14">
        <v>0</v>
      </c>
      <c r="X14" s="14">
        <v>1.82105763522501E-2</v>
      </c>
      <c r="Y14" s="14">
        <v>2.8826492221681998E-3</v>
      </c>
      <c r="Z14" s="14">
        <v>1.05991211887897E-2</v>
      </c>
      <c r="AA14" s="14">
        <v>4.2971891224097003E-3</v>
      </c>
      <c r="AB14" s="14">
        <v>3.07714864443798E-3</v>
      </c>
      <c r="AC14" s="14">
        <v>8.3968867649598204E-3</v>
      </c>
      <c r="AD14" s="14">
        <v>9.8011342529726493E-3</v>
      </c>
      <c r="AE14" s="14"/>
      <c r="AF14" s="14">
        <v>4.4325171974099404E-3</v>
      </c>
      <c r="AG14" s="14">
        <v>4.06680908392978E-3</v>
      </c>
      <c r="AH14" s="14">
        <v>1.8161724756069898E-2</v>
      </c>
      <c r="AI14" s="14"/>
      <c r="AJ14" s="14">
        <v>1.1903776374654501E-3</v>
      </c>
      <c r="AK14" s="14">
        <v>2.2468998887882302E-3</v>
      </c>
      <c r="AL14" s="14">
        <v>3.68768079966675E-3</v>
      </c>
      <c r="AM14" s="14"/>
      <c r="AN14" s="14">
        <v>7.2156871449886497E-3</v>
      </c>
      <c r="AO14" s="14">
        <v>7.9369970888005792E-3</v>
      </c>
      <c r="AP14" s="14">
        <v>3.3969671530959598E-3</v>
      </c>
      <c r="AQ14" s="14">
        <v>1.0850802816154E-2</v>
      </c>
      <c r="AR14" s="14">
        <v>0</v>
      </c>
    </row>
    <row r="15" spans="2:44">
      <c r="B15" s="15" t="s">
        <v>104</v>
      </c>
      <c r="C15" s="18">
        <v>0.48933516388535803</v>
      </c>
      <c r="D15" s="18">
        <v>0.541351346765924</v>
      </c>
      <c r="E15" s="18">
        <v>0.43794051067876999</v>
      </c>
      <c r="F15" s="18"/>
      <c r="G15" s="18">
        <v>0.57309306880518995</v>
      </c>
      <c r="H15" s="18">
        <v>0.61234631293770203</v>
      </c>
      <c r="I15" s="18">
        <v>0.55213837963345402</v>
      </c>
      <c r="J15" s="18">
        <v>0.41684905400865002</v>
      </c>
      <c r="K15" s="18">
        <v>0.40947649130858099</v>
      </c>
      <c r="L15" s="18">
        <v>0.39435335746401301</v>
      </c>
      <c r="M15" s="18"/>
      <c r="N15" s="18">
        <v>0.58379358170906204</v>
      </c>
      <c r="O15" s="18">
        <v>0.48906413993747</v>
      </c>
      <c r="P15" s="18">
        <v>0.48276969359866301</v>
      </c>
      <c r="Q15" s="18">
        <v>0.38839446084353002</v>
      </c>
      <c r="R15" s="18"/>
      <c r="S15" s="18">
        <v>0.58076370542697098</v>
      </c>
      <c r="T15" s="18">
        <v>0.45790484950715499</v>
      </c>
      <c r="U15" s="18">
        <v>0.48562902263402002</v>
      </c>
      <c r="V15" s="18">
        <v>0.44749632377799797</v>
      </c>
      <c r="W15" s="18">
        <v>0.47220802384298799</v>
      </c>
      <c r="X15" s="18">
        <v>0.46711712183229898</v>
      </c>
      <c r="Y15" s="18">
        <v>0.49767112316506201</v>
      </c>
      <c r="Z15" s="18">
        <v>0.50184480870197001</v>
      </c>
      <c r="AA15" s="18">
        <v>0.46423902752142698</v>
      </c>
      <c r="AB15" s="18">
        <v>0.51670367072629597</v>
      </c>
      <c r="AC15" s="18">
        <v>0.47053696800035</v>
      </c>
      <c r="AD15" s="18">
        <v>0.443569435000219</v>
      </c>
      <c r="AE15" s="18"/>
      <c r="AF15" s="18">
        <v>0.431273164260913</v>
      </c>
      <c r="AG15" s="18">
        <v>0.54147510559825096</v>
      </c>
      <c r="AH15" s="18">
        <v>0.46555468157730101</v>
      </c>
      <c r="AI15" s="18"/>
      <c r="AJ15" s="18">
        <v>0.50387540463676095</v>
      </c>
      <c r="AK15" s="18">
        <v>0.54140274694559698</v>
      </c>
      <c r="AL15" s="18">
        <v>0.55646203344210599</v>
      </c>
      <c r="AM15" s="18"/>
      <c r="AN15" s="18">
        <v>0.35065748532602198</v>
      </c>
      <c r="AO15" s="18">
        <v>0.48683732630544002</v>
      </c>
      <c r="AP15" s="18">
        <v>0.56887639368864595</v>
      </c>
      <c r="AQ15" s="18">
        <v>0.63627479909227802</v>
      </c>
      <c r="AR15" s="18">
        <v>0.74511376614582903</v>
      </c>
    </row>
    <row r="16" spans="2:44">
      <c r="B16" s="15" t="s">
        <v>105</v>
      </c>
      <c r="C16" s="18">
        <v>0.249984936779994</v>
      </c>
      <c r="D16" s="18">
        <v>0.21402353281194</v>
      </c>
      <c r="E16" s="18">
        <v>0.28521259031682999</v>
      </c>
      <c r="F16" s="18"/>
      <c r="G16" s="18">
        <v>0.18638358463955301</v>
      </c>
      <c r="H16" s="18">
        <v>0.187408860522318</v>
      </c>
      <c r="I16" s="18">
        <v>0.228067503150162</v>
      </c>
      <c r="J16" s="18">
        <v>0.30306766136163099</v>
      </c>
      <c r="K16" s="18">
        <v>0.29466996342740598</v>
      </c>
      <c r="L16" s="18">
        <v>0.288334316770474</v>
      </c>
      <c r="M16" s="18"/>
      <c r="N16" s="18">
        <v>0.17225612813694099</v>
      </c>
      <c r="O16" s="18">
        <v>0.27315413577974401</v>
      </c>
      <c r="P16" s="18">
        <v>0.25490140903465702</v>
      </c>
      <c r="Q16" s="18">
        <v>0.30646033856347299</v>
      </c>
      <c r="R16" s="18"/>
      <c r="S16" s="18">
        <v>0.20065220810006901</v>
      </c>
      <c r="T16" s="18">
        <v>0.28258398133274498</v>
      </c>
      <c r="U16" s="18">
        <v>0.23773936221190201</v>
      </c>
      <c r="V16" s="18">
        <v>0.27489465438532001</v>
      </c>
      <c r="W16" s="18">
        <v>0.28961612309781598</v>
      </c>
      <c r="X16" s="18">
        <v>0.23010925838097199</v>
      </c>
      <c r="Y16" s="18">
        <v>0.26408461476563899</v>
      </c>
      <c r="Z16" s="18">
        <v>0.23563768362857601</v>
      </c>
      <c r="AA16" s="18">
        <v>0.25728832276706598</v>
      </c>
      <c r="AB16" s="18">
        <v>0.203145741401275</v>
      </c>
      <c r="AC16" s="18">
        <v>0.28490578471946099</v>
      </c>
      <c r="AD16" s="18">
        <v>0.30099811743772298</v>
      </c>
      <c r="AE16" s="18"/>
      <c r="AF16" s="18">
        <v>0.29573735257363098</v>
      </c>
      <c r="AG16" s="18">
        <v>0.21458350447849101</v>
      </c>
      <c r="AH16" s="18">
        <v>0.24626329110572601</v>
      </c>
      <c r="AI16" s="18"/>
      <c r="AJ16" s="18">
        <v>0.24273453968227901</v>
      </c>
      <c r="AK16" s="18">
        <v>0.225617695262294</v>
      </c>
      <c r="AL16" s="18">
        <v>0.22215589502154601</v>
      </c>
      <c r="AM16" s="18"/>
      <c r="AN16" s="18">
        <v>0.33539341078516199</v>
      </c>
      <c r="AO16" s="18">
        <v>0.25669637548121599</v>
      </c>
      <c r="AP16" s="18">
        <v>0.20577256793306001</v>
      </c>
      <c r="AQ16" s="18">
        <v>0.15083636209301299</v>
      </c>
      <c r="AR16" s="18">
        <v>0.123055894105202</v>
      </c>
    </row>
    <row r="17" spans="2:44">
      <c r="B17" s="15" t="s">
        <v>106</v>
      </c>
      <c r="C17" s="19">
        <v>0.23935022710536399</v>
      </c>
      <c r="D17" s="19">
        <v>0.32732781395398403</v>
      </c>
      <c r="E17" s="19">
        <v>0.15272792036193999</v>
      </c>
      <c r="F17" s="19"/>
      <c r="G17" s="19">
        <v>0.386709484165637</v>
      </c>
      <c r="H17" s="19">
        <v>0.424937452415385</v>
      </c>
      <c r="I17" s="19">
        <v>0.32407087648329302</v>
      </c>
      <c r="J17" s="19">
        <v>0.113781392647018</v>
      </c>
      <c r="K17" s="19">
        <v>0.114806527881175</v>
      </c>
      <c r="L17" s="19">
        <v>0.10601904069354</v>
      </c>
      <c r="M17" s="19"/>
      <c r="N17" s="19">
        <v>0.41153745357212101</v>
      </c>
      <c r="O17" s="19">
        <v>0.21591000415772599</v>
      </c>
      <c r="P17" s="19">
        <v>0.22786828456400601</v>
      </c>
      <c r="Q17" s="19">
        <v>8.1934122280056795E-2</v>
      </c>
      <c r="R17" s="19"/>
      <c r="S17" s="19">
        <v>0.38011149732690203</v>
      </c>
      <c r="T17" s="19">
        <v>0.17532086817441001</v>
      </c>
      <c r="U17" s="19">
        <v>0.24788966042211799</v>
      </c>
      <c r="V17" s="19">
        <v>0.17260166939267799</v>
      </c>
      <c r="W17" s="19">
        <v>0.18259190074517201</v>
      </c>
      <c r="X17" s="19">
        <v>0.23700786345132699</v>
      </c>
      <c r="Y17" s="19">
        <v>0.23358650839942199</v>
      </c>
      <c r="Z17" s="19">
        <v>0.266207125073394</v>
      </c>
      <c r="AA17" s="19">
        <v>0.206950704754361</v>
      </c>
      <c r="AB17" s="19">
        <v>0.31355792932502102</v>
      </c>
      <c r="AC17" s="19">
        <v>0.18563118328088801</v>
      </c>
      <c r="AD17" s="19">
        <v>0.142571317562496</v>
      </c>
      <c r="AE17" s="19"/>
      <c r="AF17" s="19">
        <v>0.13553581168728199</v>
      </c>
      <c r="AG17" s="19">
        <v>0.32689160111976001</v>
      </c>
      <c r="AH17" s="19">
        <v>0.219291390471575</v>
      </c>
      <c r="AI17" s="19"/>
      <c r="AJ17" s="19">
        <v>0.26114086495448202</v>
      </c>
      <c r="AK17" s="19">
        <v>0.31578505168330301</v>
      </c>
      <c r="AL17" s="19">
        <v>0.33430613842056001</v>
      </c>
      <c r="AM17" s="19"/>
      <c r="AN17" s="19">
        <v>1.52640745408598E-2</v>
      </c>
      <c r="AO17" s="19">
        <v>0.23014095082422301</v>
      </c>
      <c r="AP17" s="19">
        <v>0.36310382575558697</v>
      </c>
      <c r="AQ17" s="19">
        <v>0.48543843699926398</v>
      </c>
      <c r="AR17" s="19">
        <v>0.62205787204062701</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156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5.3403500034833497E-2</v>
      </c>
      <c r="D9" s="14">
        <v>6.8142239734273094E-2</v>
      </c>
      <c r="E9" s="14">
        <v>3.88743670352895E-2</v>
      </c>
      <c r="F9" s="14"/>
      <c r="G9" s="14">
        <v>7.4764788586800399E-2</v>
      </c>
      <c r="H9" s="14">
        <v>0.10491081519116401</v>
      </c>
      <c r="I9" s="14">
        <v>6.4437578506320606E-2</v>
      </c>
      <c r="J9" s="14">
        <v>2.63441651894025E-2</v>
      </c>
      <c r="K9" s="14">
        <v>3.2881314650942302E-2</v>
      </c>
      <c r="L9" s="14">
        <v>2.3879220555783499E-2</v>
      </c>
      <c r="M9" s="14"/>
      <c r="N9" s="14">
        <v>7.6851787376331193E-2</v>
      </c>
      <c r="O9" s="14">
        <v>4.70270662285555E-2</v>
      </c>
      <c r="P9" s="14">
        <v>4.69742178108465E-2</v>
      </c>
      <c r="Q9" s="14">
        <v>4.1377273113659997E-2</v>
      </c>
      <c r="R9" s="14"/>
      <c r="S9" s="14">
        <v>9.3544969613900797E-2</v>
      </c>
      <c r="T9" s="14">
        <v>3.3110119918107098E-2</v>
      </c>
      <c r="U9" s="14">
        <v>5.2203107916079898E-2</v>
      </c>
      <c r="V9" s="14">
        <v>5.2135740292055102E-2</v>
      </c>
      <c r="W9" s="14">
        <v>4.6810156098473402E-2</v>
      </c>
      <c r="X9" s="14">
        <v>4.9676107464914E-2</v>
      </c>
      <c r="Y9" s="14">
        <v>5.8556852857582498E-2</v>
      </c>
      <c r="Z9" s="14">
        <v>5.4907396738662399E-2</v>
      </c>
      <c r="AA9" s="14">
        <v>3.7546834027136301E-2</v>
      </c>
      <c r="AB9" s="14">
        <v>4.8526051995841202E-2</v>
      </c>
      <c r="AC9" s="14">
        <v>5.8622916791388202E-2</v>
      </c>
      <c r="AD9" s="14">
        <v>3.6039043319240301E-2</v>
      </c>
      <c r="AE9" s="14"/>
      <c r="AF9" s="14">
        <v>4.25835412510841E-2</v>
      </c>
      <c r="AG9" s="14">
        <v>6.1363602728679197E-2</v>
      </c>
      <c r="AH9" s="14">
        <v>5.9965932844118101E-2</v>
      </c>
      <c r="AI9" s="14"/>
      <c r="AJ9" s="14">
        <v>6.0167705167740997E-2</v>
      </c>
      <c r="AK9" s="14">
        <v>5.5771006581568701E-2</v>
      </c>
      <c r="AL9" s="14">
        <v>9.8954056001741897E-2</v>
      </c>
      <c r="AM9" s="14"/>
      <c r="AN9" s="14">
        <v>3.1668895352330001E-2</v>
      </c>
      <c r="AO9" s="14">
        <v>4.4119457789876901E-2</v>
      </c>
      <c r="AP9" s="14">
        <v>5.5229198433937997E-2</v>
      </c>
      <c r="AQ9" s="14">
        <v>0.10830500687779999</v>
      </c>
      <c r="AR9" s="14">
        <v>0.25069685395207802</v>
      </c>
    </row>
    <row r="10" spans="2:44">
      <c r="B10" s="15" t="s">
        <v>99</v>
      </c>
      <c r="C10" s="14">
        <v>0.18961664601872499</v>
      </c>
      <c r="D10" s="14">
        <v>0.233714990373216</v>
      </c>
      <c r="E10" s="14">
        <v>0.14723057429751399</v>
      </c>
      <c r="F10" s="14"/>
      <c r="G10" s="14">
        <v>0.23056664027555601</v>
      </c>
      <c r="H10" s="14">
        <v>0.24134389171377699</v>
      </c>
      <c r="I10" s="14">
        <v>0.24468984839725999</v>
      </c>
      <c r="J10" s="14">
        <v>0.16059062038803401</v>
      </c>
      <c r="K10" s="14">
        <v>0.15155128653425001</v>
      </c>
      <c r="L10" s="14">
        <v>0.12437419386918599</v>
      </c>
      <c r="M10" s="14"/>
      <c r="N10" s="14">
        <v>0.23020241307382699</v>
      </c>
      <c r="O10" s="14">
        <v>0.194713238420686</v>
      </c>
      <c r="P10" s="14">
        <v>0.181131652278059</v>
      </c>
      <c r="Q10" s="14">
        <v>0.15062275580072401</v>
      </c>
      <c r="R10" s="14"/>
      <c r="S10" s="14">
        <v>0.21384586660086599</v>
      </c>
      <c r="T10" s="14">
        <v>0.187456966808382</v>
      </c>
      <c r="U10" s="14">
        <v>0.15982154362454301</v>
      </c>
      <c r="V10" s="14">
        <v>0.17297560020886901</v>
      </c>
      <c r="W10" s="14">
        <v>0.20114610019205001</v>
      </c>
      <c r="X10" s="14">
        <v>0.203744787726483</v>
      </c>
      <c r="Y10" s="14">
        <v>0.205690206772563</v>
      </c>
      <c r="Z10" s="14">
        <v>0.203897853800414</v>
      </c>
      <c r="AA10" s="14">
        <v>0.180315094367235</v>
      </c>
      <c r="AB10" s="14">
        <v>0.18839731376765301</v>
      </c>
      <c r="AC10" s="14">
        <v>0.16179985127398699</v>
      </c>
      <c r="AD10" s="14">
        <v>0.168259435456242</v>
      </c>
      <c r="AE10" s="14"/>
      <c r="AF10" s="14">
        <v>0.17042013923854599</v>
      </c>
      <c r="AG10" s="14">
        <v>0.21221888951208401</v>
      </c>
      <c r="AH10" s="14">
        <v>0.16486396433990899</v>
      </c>
      <c r="AI10" s="14"/>
      <c r="AJ10" s="14">
        <v>0.195526508106666</v>
      </c>
      <c r="AK10" s="14">
        <v>0.223884123906853</v>
      </c>
      <c r="AL10" s="14">
        <v>0.22074633502390301</v>
      </c>
      <c r="AM10" s="14"/>
      <c r="AN10" s="14">
        <v>0.119122292620626</v>
      </c>
      <c r="AO10" s="14">
        <v>0.16250616939290899</v>
      </c>
      <c r="AP10" s="14">
        <v>0.243381857844435</v>
      </c>
      <c r="AQ10" s="14">
        <v>0.282547971787042</v>
      </c>
      <c r="AR10" s="14">
        <v>0.21595310938607301</v>
      </c>
    </row>
    <row r="11" spans="2:44">
      <c r="B11" s="15" t="s">
        <v>100</v>
      </c>
      <c r="C11" s="14">
        <v>0.32546443861416002</v>
      </c>
      <c r="D11" s="14">
        <v>0.34781253397636802</v>
      </c>
      <c r="E11" s="14">
        <v>0.30442089536742301</v>
      </c>
      <c r="F11" s="14"/>
      <c r="G11" s="14">
        <v>0.30357810581748501</v>
      </c>
      <c r="H11" s="14">
        <v>0.31860117430834201</v>
      </c>
      <c r="I11" s="14">
        <v>0.27983698091463099</v>
      </c>
      <c r="J11" s="14">
        <v>0.32882340164009399</v>
      </c>
      <c r="K11" s="14">
        <v>0.341480913456296</v>
      </c>
      <c r="L11" s="14">
        <v>0.36932118622961602</v>
      </c>
      <c r="M11" s="14"/>
      <c r="N11" s="14">
        <v>0.338890561791658</v>
      </c>
      <c r="O11" s="14">
        <v>0.30994937872747902</v>
      </c>
      <c r="P11" s="14">
        <v>0.326533946696693</v>
      </c>
      <c r="Q11" s="14">
        <v>0.32448218764236703</v>
      </c>
      <c r="R11" s="14"/>
      <c r="S11" s="14">
        <v>0.32857550206659603</v>
      </c>
      <c r="T11" s="14">
        <v>0.31458309673387602</v>
      </c>
      <c r="U11" s="14">
        <v>0.31749103830967901</v>
      </c>
      <c r="V11" s="14">
        <v>0.32423759256997398</v>
      </c>
      <c r="W11" s="14">
        <v>0.300797743982744</v>
      </c>
      <c r="X11" s="14">
        <v>0.30261471697595399</v>
      </c>
      <c r="Y11" s="14">
        <v>0.31966804086259198</v>
      </c>
      <c r="Z11" s="14">
        <v>0.33819531813446202</v>
      </c>
      <c r="AA11" s="14">
        <v>0.33410739297606501</v>
      </c>
      <c r="AB11" s="14">
        <v>0.37787056955037601</v>
      </c>
      <c r="AC11" s="14">
        <v>0.29459114889953403</v>
      </c>
      <c r="AD11" s="14">
        <v>0.37048314379693997</v>
      </c>
      <c r="AE11" s="14"/>
      <c r="AF11" s="14">
        <v>0.30700926770567699</v>
      </c>
      <c r="AG11" s="14">
        <v>0.347605168169342</v>
      </c>
      <c r="AH11" s="14">
        <v>0.32604914155769099</v>
      </c>
      <c r="AI11" s="14"/>
      <c r="AJ11" s="14">
        <v>0.33753701126694302</v>
      </c>
      <c r="AK11" s="14">
        <v>0.316363767615856</v>
      </c>
      <c r="AL11" s="14">
        <v>0.35538854595951602</v>
      </c>
      <c r="AM11" s="14"/>
      <c r="AN11" s="14">
        <v>0.31756841240682399</v>
      </c>
      <c r="AO11" s="14">
        <v>0.33098942264975401</v>
      </c>
      <c r="AP11" s="14">
        <v>0.31954236063500902</v>
      </c>
      <c r="AQ11" s="14">
        <v>0.33120075310672797</v>
      </c>
      <c r="AR11" s="14">
        <v>0.27808557858546301</v>
      </c>
    </row>
    <row r="12" spans="2:44">
      <c r="B12" s="15" t="s">
        <v>101</v>
      </c>
      <c r="C12" s="14">
        <v>0.31476084572670998</v>
      </c>
      <c r="D12" s="14">
        <v>0.25540201562278902</v>
      </c>
      <c r="E12" s="14">
        <v>0.37266998497819798</v>
      </c>
      <c r="F12" s="14"/>
      <c r="G12" s="14">
        <v>0.29428480239803601</v>
      </c>
      <c r="H12" s="14">
        <v>0.23759256808384499</v>
      </c>
      <c r="I12" s="14">
        <v>0.31187770787853197</v>
      </c>
      <c r="J12" s="14">
        <v>0.33988462837003802</v>
      </c>
      <c r="K12" s="14">
        <v>0.33730901387495599</v>
      </c>
      <c r="L12" s="14">
        <v>0.35819305442613503</v>
      </c>
      <c r="M12" s="14"/>
      <c r="N12" s="14">
        <v>0.28708428800265001</v>
      </c>
      <c r="O12" s="14">
        <v>0.329246898512774</v>
      </c>
      <c r="P12" s="14">
        <v>0.31317360243696402</v>
      </c>
      <c r="Q12" s="14">
        <v>0.32870025750622101</v>
      </c>
      <c r="R12" s="14"/>
      <c r="S12" s="14">
        <v>0.26408663461391102</v>
      </c>
      <c r="T12" s="14">
        <v>0.32290536314032398</v>
      </c>
      <c r="U12" s="14">
        <v>0.33649428032461598</v>
      </c>
      <c r="V12" s="14">
        <v>0.33849017692542299</v>
      </c>
      <c r="W12" s="14">
        <v>0.33760550601387401</v>
      </c>
      <c r="X12" s="14">
        <v>0.33134773979377402</v>
      </c>
      <c r="Y12" s="14">
        <v>0.30130409865896202</v>
      </c>
      <c r="Z12" s="14">
        <v>0.29827219355949303</v>
      </c>
      <c r="AA12" s="14">
        <v>0.32241621686058702</v>
      </c>
      <c r="AB12" s="14">
        <v>0.28414283310914101</v>
      </c>
      <c r="AC12" s="14">
        <v>0.35622720213712</v>
      </c>
      <c r="AD12" s="14">
        <v>0.33599633439619497</v>
      </c>
      <c r="AE12" s="14"/>
      <c r="AF12" s="14">
        <v>0.34370451589540202</v>
      </c>
      <c r="AG12" s="14">
        <v>0.29039192985395201</v>
      </c>
      <c r="AH12" s="14">
        <v>0.30979555992368901</v>
      </c>
      <c r="AI12" s="14"/>
      <c r="AJ12" s="14">
        <v>0.30540667837463598</v>
      </c>
      <c r="AK12" s="14">
        <v>0.30366993645724899</v>
      </c>
      <c r="AL12" s="14">
        <v>0.247487898863819</v>
      </c>
      <c r="AM12" s="14"/>
      <c r="AN12" s="14">
        <v>0.36142099210713802</v>
      </c>
      <c r="AO12" s="14">
        <v>0.34030445104622098</v>
      </c>
      <c r="AP12" s="14">
        <v>0.29176162147984203</v>
      </c>
      <c r="AQ12" s="14">
        <v>0.222757451847962</v>
      </c>
      <c r="AR12" s="14">
        <v>0.20509919776777</v>
      </c>
    </row>
    <row r="13" spans="2:44">
      <c r="B13" s="15" t="s">
        <v>102</v>
      </c>
      <c r="C13" s="14">
        <v>0.10770594535714</v>
      </c>
      <c r="D13" s="14">
        <v>8.8619735082876794E-2</v>
      </c>
      <c r="E13" s="14">
        <v>0.126055824221284</v>
      </c>
      <c r="F13" s="14"/>
      <c r="G13" s="14">
        <v>7.8264275203262498E-2</v>
      </c>
      <c r="H13" s="14">
        <v>8.1633542222059097E-2</v>
      </c>
      <c r="I13" s="14">
        <v>9.3500169931670998E-2</v>
      </c>
      <c r="J13" s="14">
        <v>0.13977032797699801</v>
      </c>
      <c r="K13" s="14">
        <v>0.13078127759146599</v>
      </c>
      <c r="L13" s="14">
        <v>0.11871565383056699</v>
      </c>
      <c r="M13" s="14"/>
      <c r="N13" s="14">
        <v>6.5107457366191501E-2</v>
      </c>
      <c r="O13" s="14">
        <v>0.108349497285481</v>
      </c>
      <c r="P13" s="14">
        <v>0.124099272243159</v>
      </c>
      <c r="Q13" s="14">
        <v>0.13872199226340701</v>
      </c>
      <c r="R13" s="14"/>
      <c r="S13" s="14">
        <v>9.6465960700752695E-2</v>
      </c>
      <c r="T13" s="14">
        <v>0.130463505163017</v>
      </c>
      <c r="U13" s="14">
        <v>0.124773625540373</v>
      </c>
      <c r="V13" s="14">
        <v>9.83823088858993E-2</v>
      </c>
      <c r="W13" s="14">
        <v>0.106188481878687</v>
      </c>
      <c r="X13" s="14">
        <v>8.8761029886436402E-2</v>
      </c>
      <c r="Y13" s="14">
        <v>0.1147808008483</v>
      </c>
      <c r="Z13" s="14">
        <v>0.100176722356911</v>
      </c>
      <c r="AA13" s="14">
        <v>0.116719369961662</v>
      </c>
      <c r="AB13" s="14">
        <v>9.5107329363443502E-2</v>
      </c>
      <c r="AC13" s="14">
        <v>0.114313212034617</v>
      </c>
      <c r="AD13" s="14">
        <v>8.9222043031382994E-2</v>
      </c>
      <c r="AE13" s="14"/>
      <c r="AF13" s="14">
        <v>0.13098234646403201</v>
      </c>
      <c r="AG13" s="14">
        <v>8.3690310698457102E-2</v>
      </c>
      <c r="AH13" s="14">
        <v>0.125115197929729</v>
      </c>
      <c r="AI13" s="14"/>
      <c r="AJ13" s="14">
        <v>9.7651448174585806E-2</v>
      </c>
      <c r="AK13" s="14">
        <v>9.5936476666132697E-2</v>
      </c>
      <c r="AL13" s="14">
        <v>7.7423164151019394E-2</v>
      </c>
      <c r="AM13" s="14"/>
      <c r="AN13" s="14">
        <v>0.16282171266406301</v>
      </c>
      <c r="AO13" s="14">
        <v>0.111911331794672</v>
      </c>
      <c r="AP13" s="14">
        <v>8.0589297800995593E-2</v>
      </c>
      <c r="AQ13" s="14">
        <v>4.7013405764159702E-2</v>
      </c>
      <c r="AR13" s="14">
        <v>5.0165260308615497E-2</v>
      </c>
    </row>
    <row r="14" spans="2:44">
      <c r="B14" s="15" t="s">
        <v>103</v>
      </c>
      <c r="C14" s="14">
        <v>9.0486242484315391E-3</v>
      </c>
      <c r="D14" s="14">
        <v>6.30848521047782E-3</v>
      </c>
      <c r="E14" s="14">
        <v>1.0748354100291801E-2</v>
      </c>
      <c r="F14" s="14"/>
      <c r="G14" s="14">
        <v>1.85413877188602E-2</v>
      </c>
      <c r="H14" s="14">
        <v>1.59180084808133E-2</v>
      </c>
      <c r="I14" s="14">
        <v>5.6577143715851796E-3</v>
      </c>
      <c r="J14" s="14">
        <v>4.5868564354341603E-3</v>
      </c>
      <c r="K14" s="14">
        <v>5.9961938920890896E-3</v>
      </c>
      <c r="L14" s="14">
        <v>5.5166910887134903E-3</v>
      </c>
      <c r="M14" s="14"/>
      <c r="N14" s="14">
        <v>1.86349238934127E-3</v>
      </c>
      <c r="O14" s="14">
        <v>1.07139208250254E-2</v>
      </c>
      <c r="P14" s="14">
        <v>8.0873085342781301E-3</v>
      </c>
      <c r="Q14" s="14">
        <v>1.60955336736208E-2</v>
      </c>
      <c r="R14" s="14"/>
      <c r="S14" s="14">
        <v>3.4810664039731801E-3</v>
      </c>
      <c r="T14" s="14">
        <v>1.14809482362933E-2</v>
      </c>
      <c r="U14" s="14">
        <v>9.2164042847089397E-3</v>
      </c>
      <c r="V14" s="14">
        <v>1.3778581117779E-2</v>
      </c>
      <c r="W14" s="14">
        <v>7.4520118341711399E-3</v>
      </c>
      <c r="X14" s="14">
        <v>2.3855618152439199E-2</v>
      </c>
      <c r="Y14" s="14">
        <v>0</v>
      </c>
      <c r="Z14" s="14">
        <v>4.5505154100576499E-3</v>
      </c>
      <c r="AA14" s="14">
        <v>8.8950918073156006E-3</v>
      </c>
      <c r="AB14" s="14">
        <v>5.9559022135448796E-3</v>
      </c>
      <c r="AC14" s="14">
        <v>1.4445668863353399E-2</v>
      </c>
      <c r="AD14" s="14">
        <v>0</v>
      </c>
      <c r="AE14" s="14"/>
      <c r="AF14" s="14">
        <v>5.3001894452587E-3</v>
      </c>
      <c r="AG14" s="14">
        <v>4.7300990374854902E-3</v>
      </c>
      <c r="AH14" s="14">
        <v>1.4210203404863E-2</v>
      </c>
      <c r="AI14" s="14"/>
      <c r="AJ14" s="14">
        <v>3.7106489094281799E-3</v>
      </c>
      <c r="AK14" s="14">
        <v>4.3746887723401604E-3</v>
      </c>
      <c r="AL14" s="14">
        <v>0</v>
      </c>
      <c r="AM14" s="14"/>
      <c r="AN14" s="14">
        <v>7.3976948490194804E-3</v>
      </c>
      <c r="AO14" s="14">
        <v>1.01691673265675E-2</v>
      </c>
      <c r="AP14" s="14">
        <v>9.4956638057805392E-3</v>
      </c>
      <c r="AQ14" s="14">
        <v>8.1754106163076205E-3</v>
      </c>
      <c r="AR14" s="14">
        <v>0</v>
      </c>
    </row>
    <row r="15" spans="2:44">
      <c r="B15" s="15" t="s">
        <v>104</v>
      </c>
      <c r="C15" s="18">
        <v>0.24302014605355801</v>
      </c>
      <c r="D15" s="18">
        <v>0.30185723010748899</v>
      </c>
      <c r="E15" s="18">
        <v>0.186104941332803</v>
      </c>
      <c r="F15" s="18"/>
      <c r="G15" s="18">
        <v>0.30533142886235598</v>
      </c>
      <c r="H15" s="18">
        <v>0.34625470690494098</v>
      </c>
      <c r="I15" s="18">
        <v>0.30912742690358103</v>
      </c>
      <c r="J15" s="18">
        <v>0.18693478557743601</v>
      </c>
      <c r="K15" s="18">
        <v>0.184432601185193</v>
      </c>
      <c r="L15" s="18">
        <v>0.14825341442497</v>
      </c>
      <c r="M15" s="18"/>
      <c r="N15" s="18">
        <v>0.30705420045015802</v>
      </c>
      <c r="O15" s="18">
        <v>0.24174030464924101</v>
      </c>
      <c r="P15" s="18">
        <v>0.22810587008890501</v>
      </c>
      <c r="Q15" s="18">
        <v>0.192000028914384</v>
      </c>
      <c r="R15" s="18"/>
      <c r="S15" s="18">
        <v>0.30739083621476698</v>
      </c>
      <c r="T15" s="18">
        <v>0.220567086726489</v>
      </c>
      <c r="U15" s="18">
        <v>0.212024651540623</v>
      </c>
      <c r="V15" s="18">
        <v>0.22511134050092399</v>
      </c>
      <c r="W15" s="18">
        <v>0.24795625629052401</v>
      </c>
      <c r="X15" s="18">
        <v>0.25342089519139699</v>
      </c>
      <c r="Y15" s="18">
        <v>0.264247059630146</v>
      </c>
      <c r="Z15" s="18">
        <v>0.25880525053907599</v>
      </c>
      <c r="AA15" s="18">
        <v>0.21786192839437099</v>
      </c>
      <c r="AB15" s="18">
        <v>0.23692336576349499</v>
      </c>
      <c r="AC15" s="18">
        <v>0.220422768065375</v>
      </c>
      <c r="AD15" s="18">
        <v>0.20429847877548199</v>
      </c>
      <c r="AE15" s="18"/>
      <c r="AF15" s="18">
        <v>0.21300368048963</v>
      </c>
      <c r="AG15" s="18">
        <v>0.27358249224076298</v>
      </c>
      <c r="AH15" s="18">
        <v>0.22482989718402699</v>
      </c>
      <c r="AI15" s="18"/>
      <c r="AJ15" s="18">
        <v>0.255694213274407</v>
      </c>
      <c r="AK15" s="18">
        <v>0.279655130488421</v>
      </c>
      <c r="AL15" s="18">
        <v>0.31970039102564501</v>
      </c>
      <c r="AM15" s="18"/>
      <c r="AN15" s="18">
        <v>0.15079118797295599</v>
      </c>
      <c r="AO15" s="18">
        <v>0.20662562718278599</v>
      </c>
      <c r="AP15" s="18">
        <v>0.29861105627837298</v>
      </c>
      <c r="AQ15" s="18">
        <v>0.39085297866484198</v>
      </c>
      <c r="AR15" s="18">
        <v>0.46664996333815101</v>
      </c>
    </row>
    <row r="16" spans="2:44">
      <c r="B16" s="15" t="s">
        <v>105</v>
      </c>
      <c r="C16" s="18">
        <v>0.42246679108384999</v>
      </c>
      <c r="D16" s="18">
        <v>0.34402175070566599</v>
      </c>
      <c r="E16" s="18">
        <v>0.49872580919948201</v>
      </c>
      <c r="F16" s="18"/>
      <c r="G16" s="18">
        <v>0.37254907760129902</v>
      </c>
      <c r="H16" s="18">
        <v>0.31922611030590398</v>
      </c>
      <c r="I16" s="18">
        <v>0.40537787781020301</v>
      </c>
      <c r="J16" s="18">
        <v>0.47965495634703498</v>
      </c>
      <c r="K16" s="18">
        <v>0.468090291466422</v>
      </c>
      <c r="L16" s="18">
        <v>0.47690870825670101</v>
      </c>
      <c r="M16" s="18"/>
      <c r="N16" s="18">
        <v>0.35219174536884201</v>
      </c>
      <c r="O16" s="18">
        <v>0.43759639579825399</v>
      </c>
      <c r="P16" s="18">
        <v>0.43727287468012399</v>
      </c>
      <c r="Q16" s="18">
        <v>0.46742224976962798</v>
      </c>
      <c r="R16" s="18"/>
      <c r="S16" s="18">
        <v>0.36055259531466399</v>
      </c>
      <c r="T16" s="18">
        <v>0.453368868303341</v>
      </c>
      <c r="U16" s="18">
        <v>0.461267905864989</v>
      </c>
      <c r="V16" s="18">
        <v>0.43687248581132299</v>
      </c>
      <c r="W16" s="18">
        <v>0.44379398789256103</v>
      </c>
      <c r="X16" s="18">
        <v>0.42010876968020999</v>
      </c>
      <c r="Y16" s="18">
        <v>0.41608489950726202</v>
      </c>
      <c r="Z16" s="18">
        <v>0.39844891591640402</v>
      </c>
      <c r="AA16" s="18">
        <v>0.43913558682224901</v>
      </c>
      <c r="AB16" s="18">
        <v>0.37925016247258397</v>
      </c>
      <c r="AC16" s="18">
        <v>0.47054041417173698</v>
      </c>
      <c r="AD16" s="18">
        <v>0.42521837742757801</v>
      </c>
      <c r="AE16" s="18"/>
      <c r="AF16" s="18">
        <v>0.47468686235943403</v>
      </c>
      <c r="AG16" s="18">
        <v>0.37408224055240902</v>
      </c>
      <c r="AH16" s="18">
        <v>0.43491075785341898</v>
      </c>
      <c r="AI16" s="18"/>
      <c r="AJ16" s="18">
        <v>0.40305812654922202</v>
      </c>
      <c r="AK16" s="18">
        <v>0.39960641312338202</v>
      </c>
      <c r="AL16" s="18">
        <v>0.32491106301483902</v>
      </c>
      <c r="AM16" s="18"/>
      <c r="AN16" s="18">
        <v>0.52424270477120005</v>
      </c>
      <c r="AO16" s="18">
        <v>0.45221578284089298</v>
      </c>
      <c r="AP16" s="18">
        <v>0.37235091928083802</v>
      </c>
      <c r="AQ16" s="18">
        <v>0.26977085761212199</v>
      </c>
      <c r="AR16" s="18">
        <v>0.25526445807638598</v>
      </c>
    </row>
    <row r="17" spans="2:44">
      <c r="B17" s="15" t="s">
        <v>106</v>
      </c>
      <c r="C17" s="19">
        <v>-0.17944664503029201</v>
      </c>
      <c r="D17" s="19">
        <v>-4.21645205981767E-2</v>
      </c>
      <c r="E17" s="19">
        <v>-0.31262086786667898</v>
      </c>
      <c r="F17" s="19"/>
      <c r="G17" s="19">
        <v>-6.7217648738942495E-2</v>
      </c>
      <c r="H17" s="19">
        <v>2.7028596599037401E-2</v>
      </c>
      <c r="I17" s="19">
        <v>-9.6250450906622501E-2</v>
      </c>
      <c r="J17" s="19">
        <v>-0.292720170769599</v>
      </c>
      <c r="K17" s="19">
        <v>-0.283657690281229</v>
      </c>
      <c r="L17" s="19">
        <v>-0.32865529383173198</v>
      </c>
      <c r="M17" s="19"/>
      <c r="N17" s="19">
        <v>-4.5137544918683499E-2</v>
      </c>
      <c r="O17" s="19">
        <v>-0.19585609114901301</v>
      </c>
      <c r="P17" s="19">
        <v>-0.20916700459121801</v>
      </c>
      <c r="Q17" s="19">
        <v>-0.27542222085524298</v>
      </c>
      <c r="R17" s="19"/>
      <c r="S17" s="19">
        <v>-5.3161759099896698E-2</v>
      </c>
      <c r="T17" s="19">
        <v>-0.232801781576851</v>
      </c>
      <c r="U17" s="19">
        <v>-0.249243254324366</v>
      </c>
      <c r="V17" s="19">
        <v>-0.211761145310399</v>
      </c>
      <c r="W17" s="19">
        <v>-0.19583773160203699</v>
      </c>
      <c r="X17" s="19">
        <v>-0.166687874488813</v>
      </c>
      <c r="Y17" s="19">
        <v>-0.15183783987711599</v>
      </c>
      <c r="Z17" s="19">
        <v>-0.139643665377327</v>
      </c>
      <c r="AA17" s="19">
        <v>-0.22127365842787799</v>
      </c>
      <c r="AB17" s="19">
        <v>-0.14232679670908999</v>
      </c>
      <c r="AC17" s="19">
        <v>-0.250117646106362</v>
      </c>
      <c r="AD17" s="19">
        <v>-0.22091989865209499</v>
      </c>
      <c r="AE17" s="19"/>
      <c r="AF17" s="19">
        <v>-0.26168318186980399</v>
      </c>
      <c r="AG17" s="19">
        <v>-0.100499748311646</v>
      </c>
      <c r="AH17" s="19">
        <v>-0.21008086066939199</v>
      </c>
      <c r="AI17" s="19"/>
      <c r="AJ17" s="19">
        <v>-0.14736391327481499</v>
      </c>
      <c r="AK17" s="19">
        <v>-0.11995128263496101</v>
      </c>
      <c r="AL17" s="19">
        <v>-5.21067198919389E-3</v>
      </c>
      <c r="AM17" s="19"/>
      <c r="AN17" s="19">
        <v>-0.37345151679824401</v>
      </c>
      <c r="AO17" s="19">
        <v>-0.24559015565810699</v>
      </c>
      <c r="AP17" s="19">
        <v>-7.3739863002465295E-2</v>
      </c>
      <c r="AQ17" s="19">
        <v>0.121082121052721</v>
      </c>
      <c r="AR17" s="19">
        <v>0.211385505261765</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22"/>
  <sheetViews>
    <sheetView showGridLines="0" workbookViewId="0">
      <pane xSplit="2" topLeftCell="C1" activePane="topRight" state="frozen"/>
      <selection pane="topRight"/>
    </sheetView>
  </sheetViews>
  <sheetFormatPr defaultColWidth="11.42578125" defaultRowHeight="14.45"/>
  <cols>
    <col min="2" max="2" width="25.7109375" customWidth="1"/>
    <col min="3" max="9" width="20.7109375" customWidth="1"/>
  </cols>
  <sheetData>
    <row r="2" spans="2:9" ht="39.950000000000003" customHeight="1">
      <c r="D2" s="29" t="s">
        <v>492</v>
      </c>
      <c r="E2" s="31"/>
      <c r="F2" s="31"/>
      <c r="G2" s="31"/>
      <c r="H2" s="31"/>
      <c r="I2" s="31"/>
    </row>
    <row r="6" spans="2:9" ht="50.1" customHeight="1">
      <c r="B6" s="17" t="s">
        <v>58</v>
      </c>
      <c r="C6" s="17" t="s">
        <v>493</v>
      </c>
      <c r="D6" s="17" t="s">
        <v>494</v>
      </c>
      <c r="E6" s="17" t="s">
        <v>495</v>
      </c>
      <c r="F6" s="17" t="s">
        <v>496</v>
      </c>
      <c r="G6" s="17" t="s">
        <v>497</v>
      </c>
      <c r="H6" s="17" t="s">
        <v>498</v>
      </c>
    </row>
    <row r="7" spans="2:9">
      <c r="B7" s="15" t="s">
        <v>158</v>
      </c>
      <c r="C7" s="14">
        <v>0.20568420399595899</v>
      </c>
      <c r="D7" s="14">
        <v>0.22504006751317901</v>
      </c>
      <c r="E7" s="14">
        <v>0.228099806911014</v>
      </c>
      <c r="F7" s="14">
        <v>0.168523135113536</v>
      </c>
      <c r="G7" s="14">
        <v>0.110843642923785</v>
      </c>
      <c r="H7" s="14">
        <v>0.14412567684378</v>
      </c>
    </row>
    <row r="8" spans="2:9">
      <c r="B8" s="15" t="s">
        <v>159</v>
      </c>
      <c r="C8" s="14">
        <v>0.45763981934599401</v>
      </c>
      <c r="D8" s="14">
        <v>0.461572706440806</v>
      </c>
      <c r="E8" s="14">
        <v>0.42085441454470701</v>
      </c>
      <c r="F8" s="14">
        <v>0.38276113685888702</v>
      </c>
      <c r="G8" s="14">
        <v>0.33055226856113101</v>
      </c>
      <c r="H8" s="14">
        <v>0.34876979898816302</v>
      </c>
    </row>
    <row r="9" spans="2:9">
      <c r="B9" s="15" t="s">
        <v>160</v>
      </c>
      <c r="C9" s="14">
        <v>0.23793095502455</v>
      </c>
      <c r="D9" s="14">
        <v>0.19791220274969801</v>
      </c>
      <c r="E9" s="14">
        <v>0.19351384666201199</v>
      </c>
      <c r="F9" s="14">
        <v>0.24346541107154401</v>
      </c>
      <c r="G9" s="14">
        <v>0.30260573237857302</v>
      </c>
      <c r="H9" s="14">
        <v>0.25217553860081399</v>
      </c>
    </row>
    <row r="10" spans="2:9">
      <c r="B10" s="15" t="s">
        <v>161</v>
      </c>
      <c r="C10" s="14">
        <v>4.3176906474440099E-2</v>
      </c>
      <c r="D10" s="14">
        <v>6.3301956405266993E-2</v>
      </c>
      <c r="E10" s="14">
        <v>8.2293606452323795E-2</v>
      </c>
      <c r="F10" s="14">
        <v>0.13768916700648601</v>
      </c>
      <c r="G10" s="14">
        <v>0.15996087534963399</v>
      </c>
      <c r="H10" s="14">
        <v>0.17754599888809</v>
      </c>
    </row>
    <row r="11" spans="2:9">
      <c r="B11" s="15" t="s">
        <v>162</v>
      </c>
      <c r="C11" s="14">
        <v>2.2667779963356199E-2</v>
      </c>
      <c r="D11" s="14">
        <v>3.0427643626874501E-2</v>
      </c>
      <c r="E11" s="14">
        <v>4.2833392560207698E-2</v>
      </c>
      <c r="F11" s="14">
        <v>4.43422385817029E-2</v>
      </c>
      <c r="G11" s="14">
        <v>6.3780129662606197E-2</v>
      </c>
      <c r="H11" s="14">
        <v>5.8434566424509803E-2</v>
      </c>
    </row>
    <row r="12" spans="2:9">
      <c r="B12" s="15" t="s">
        <v>129</v>
      </c>
      <c r="C12" s="14">
        <v>3.2900335195701701E-2</v>
      </c>
      <c r="D12" s="14">
        <v>2.17454232641754E-2</v>
      </c>
      <c r="E12" s="14">
        <v>3.24049328697361E-2</v>
      </c>
      <c r="F12" s="14">
        <v>2.3218911367844101E-2</v>
      </c>
      <c r="G12" s="14">
        <v>3.2257351124271402E-2</v>
      </c>
      <c r="H12" s="14">
        <v>1.89484202546428E-2</v>
      </c>
    </row>
    <row r="13" spans="2:9">
      <c r="B13" s="20" t="s">
        <v>163</v>
      </c>
      <c r="C13" s="18">
        <v>0.66332402334195195</v>
      </c>
      <c r="D13" s="18">
        <v>0.68661277395398501</v>
      </c>
      <c r="E13" s="18">
        <v>0.64895422145572002</v>
      </c>
      <c r="F13" s="18">
        <v>0.55128427197242302</v>
      </c>
      <c r="G13" s="18">
        <v>0.44139591148491503</v>
      </c>
      <c r="H13" s="18">
        <v>0.49289547583194299</v>
      </c>
    </row>
    <row r="14" spans="2:9">
      <c r="B14" s="20" t="s">
        <v>164</v>
      </c>
      <c r="C14" s="18">
        <v>6.5844686437796299E-2</v>
      </c>
      <c r="D14" s="18">
        <v>9.3729600032141494E-2</v>
      </c>
      <c r="E14" s="18">
        <v>0.12512699901253199</v>
      </c>
      <c r="F14" s="18">
        <v>0.182031405588189</v>
      </c>
      <c r="G14" s="18">
        <v>0.22374100501224001</v>
      </c>
      <c r="H14" s="18">
        <v>0.2359805653126</v>
      </c>
    </row>
    <row r="15" spans="2:9">
      <c r="B15" s="20" t="s">
        <v>106</v>
      </c>
      <c r="C15" s="19">
        <v>0.597479336904156</v>
      </c>
      <c r="D15" s="19">
        <v>0.59288317392184398</v>
      </c>
      <c r="E15" s="19">
        <v>0.52382722244318902</v>
      </c>
      <c r="F15" s="19">
        <v>0.36925286638423399</v>
      </c>
      <c r="G15" s="19">
        <v>0.21765490647267599</v>
      </c>
      <c r="H15" s="19">
        <v>0.25691491051934301</v>
      </c>
    </row>
    <row r="16" spans="2:9">
      <c r="B16" s="16"/>
      <c r="C16" s="16"/>
      <c r="D16" s="16"/>
      <c r="E16" s="16"/>
      <c r="F16" s="16"/>
      <c r="G16" s="16"/>
      <c r="H16" s="16"/>
    </row>
    <row r="17" spans="2:2">
      <c r="B17" t="s">
        <v>481</v>
      </c>
    </row>
    <row r="18" spans="2:2">
      <c r="B18" t="s">
        <v>482</v>
      </c>
    </row>
    <row r="22" spans="2:2">
      <c r="B22" s="8" t="str">
        <f>HYPERLINK("#'Contents'!A1", "Return to Contents")</f>
        <v>Return to Contents</v>
      </c>
    </row>
  </sheetData>
  <mergeCells count="1">
    <mergeCell ref="D2:I2"/>
  </mergeCells>
  <pageMargins left="0.7" right="0.7" top="0.75" bottom="0.75" header="0.3" footer="0.3"/>
  <pageSetup paperSize="9"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157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158</v>
      </c>
      <c r="C9" s="14">
        <v>0.228099806911014</v>
      </c>
      <c r="D9" s="14">
        <v>0.26390288850207</v>
      </c>
      <c r="E9" s="14">
        <v>0.19261776570632599</v>
      </c>
      <c r="F9" s="14"/>
      <c r="G9" s="14">
        <v>0.21939317557753901</v>
      </c>
      <c r="H9" s="14">
        <v>0.19867836838415801</v>
      </c>
      <c r="I9" s="14">
        <v>0.26625690619609199</v>
      </c>
      <c r="J9" s="14">
        <v>0.255746946884362</v>
      </c>
      <c r="K9" s="14">
        <v>0.21750798372625199</v>
      </c>
      <c r="L9" s="14">
        <v>0.211576186760463</v>
      </c>
      <c r="M9" s="14"/>
      <c r="N9" s="14">
        <v>0.23284632700499</v>
      </c>
      <c r="O9" s="14">
        <v>0.23172887883134299</v>
      </c>
      <c r="P9" s="14">
        <v>0.228724721302205</v>
      </c>
      <c r="Q9" s="14">
        <v>0.22103392168886901</v>
      </c>
      <c r="R9" s="14"/>
      <c r="S9" s="14">
        <v>0.21055780294225099</v>
      </c>
      <c r="T9" s="14">
        <v>0.228951597554162</v>
      </c>
      <c r="U9" s="14">
        <v>0.25934454955424502</v>
      </c>
      <c r="V9" s="14">
        <v>0.216229466043904</v>
      </c>
      <c r="W9" s="14">
        <v>0.26683124880884401</v>
      </c>
      <c r="X9" s="14">
        <v>0.220736254262277</v>
      </c>
      <c r="Y9" s="14">
        <v>0.22362437755710601</v>
      </c>
      <c r="Z9" s="14">
        <v>0.27820967021019499</v>
      </c>
      <c r="AA9" s="14">
        <v>0.20019579988778499</v>
      </c>
      <c r="AB9" s="14">
        <v>0.224563886966858</v>
      </c>
      <c r="AC9" s="14">
        <v>0.24188106048650301</v>
      </c>
      <c r="AD9" s="14">
        <v>0.22533315478553201</v>
      </c>
      <c r="AE9" s="14"/>
      <c r="AF9" s="14">
        <v>0.21002829025679201</v>
      </c>
      <c r="AG9" s="14">
        <v>0.26313749520484597</v>
      </c>
      <c r="AH9" s="14">
        <v>0.20002972369414801</v>
      </c>
      <c r="AI9" s="14"/>
      <c r="AJ9" s="14">
        <v>0.19305602404355299</v>
      </c>
      <c r="AK9" s="14">
        <v>0.27943395164190099</v>
      </c>
      <c r="AL9" s="14">
        <v>0.29944506085193301</v>
      </c>
      <c r="AM9" s="14"/>
      <c r="AN9" s="14">
        <v>0.21307101828252001</v>
      </c>
      <c r="AO9" s="14">
        <v>0.212894453018248</v>
      </c>
      <c r="AP9" s="14">
        <v>0.220727865438821</v>
      </c>
      <c r="AQ9" s="14">
        <v>0.29721911810895402</v>
      </c>
      <c r="AR9" s="14">
        <v>0.41247444807098299</v>
      </c>
    </row>
    <row r="10" spans="2:44">
      <c r="B10" s="15" t="s">
        <v>159</v>
      </c>
      <c r="C10" s="14">
        <v>0.42085441454470701</v>
      </c>
      <c r="D10" s="14">
        <v>0.42494514374312697</v>
      </c>
      <c r="E10" s="14">
        <v>0.417238955750799</v>
      </c>
      <c r="F10" s="14"/>
      <c r="G10" s="14">
        <v>0.40614738235032599</v>
      </c>
      <c r="H10" s="14">
        <v>0.45585259017219298</v>
      </c>
      <c r="I10" s="14">
        <v>0.41735287731110698</v>
      </c>
      <c r="J10" s="14">
        <v>0.39357852605622201</v>
      </c>
      <c r="K10" s="14">
        <v>0.42693878579114602</v>
      </c>
      <c r="L10" s="14">
        <v>0.423074728297895</v>
      </c>
      <c r="M10" s="14"/>
      <c r="N10" s="14">
        <v>0.463119302231774</v>
      </c>
      <c r="O10" s="14">
        <v>0.42724326169686899</v>
      </c>
      <c r="P10" s="14">
        <v>0.39683926757737797</v>
      </c>
      <c r="Q10" s="14">
        <v>0.38659638441233202</v>
      </c>
      <c r="R10" s="14"/>
      <c r="S10" s="14">
        <v>0.38389874990449102</v>
      </c>
      <c r="T10" s="14">
        <v>0.421949715885578</v>
      </c>
      <c r="U10" s="14">
        <v>0.42782484420196198</v>
      </c>
      <c r="V10" s="14">
        <v>0.43848308559298399</v>
      </c>
      <c r="W10" s="14">
        <v>0.45534408513061198</v>
      </c>
      <c r="X10" s="14">
        <v>0.42893092650245102</v>
      </c>
      <c r="Y10" s="14">
        <v>0.44704205276132802</v>
      </c>
      <c r="Z10" s="14">
        <v>0.42424697359716002</v>
      </c>
      <c r="AA10" s="14">
        <v>0.40642044417006101</v>
      </c>
      <c r="AB10" s="14">
        <v>0.38921518925623999</v>
      </c>
      <c r="AC10" s="14">
        <v>0.44050647379673302</v>
      </c>
      <c r="AD10" s="14">
        <v>0.45310755054976098</v>
      </c>
      <c r="AE10" s="14"/>
      <c r="AF10" s="14">
        <v>0.39848420175725802</v>
      </c>
      <c r="AG10" s="14">
        <v>0.45233422420900199</v>
      </c>
      <c r="AH10" s="14">
        <v>0.39287128636533403</v>
      </c>
      <c r="AI10" s="14"/>
      <c r="AJ10" s="14">
        <v>0.45977123743308201</v>
      </c>
      <c r="AK10" s="14">
        <v>0.43992915267161598</v>
      </c>
      <c r="AL10" s="14">
        <v>0.39109310130758002</v>
      </c>
      <c r="AM10" s="14"/>
      <c r="AN10" s="14">
        <v>0.41314777838909</v>
      </c>
      <c r="AO10" s="14">
        <v>0.42109325337357201</v>
      </c>
      <c r="AP10" s="14">
        <v>0.443732165977057</v>
      </c>
      <c r="AQ10" s="14">
        <v>0.41448369423321502</v>
      </c>
      <c r="AR10" s="14">
        <v>0.28219691871024</v>
      </c>
    </row>
    <row r="11" spans="2:44">
      <c r="B11" s="15" t="s">
        <v>160</v>
      </c>
      <c r="C11" s="14">
        <v>0.19351384666201199</v>
      </c>
      <c r="D11" s="14">
        <v>0.166169557383639</v>
      </c>
      <c r="E11" s="14">
        <v>0.22042169267357201</v>
      </c>
      <c r="F11" s="14"/>
      <c r="G11" s="14">
        <v>0.225499874583585</v>
      </c>
      <c r="H11" s="14">
        <v>0.203389151046621</v>
      </c>
      <c r="I11" s="14">
        <v>0.190516206502401</v>
      </c>
      <c r="J11" s="14">
        <v>0.17949334198949299</v>
      </c>
      <c r="K11" s="14">
        <v>0.20027771193980701</v>
      </c>
      <c r="L11" s="14">
        <v>0.173317125046034</v>
      </c>
      <c r="M11" s="14"/>
      <c r="N11" s="14">
        <v>0.16323528816567001</v>
      </c>
      <c r="O11" s="14">
        <v>0.19278995042859501</v>
      </c>
      <c r="P11" s="14">
        <v>0.19250557332995299</v>
      </c>
      <c r="Q11" s="14">
        <v>0.22921164466399299</v>
      </c>
      <c r="R11" s="14"/>
      <c r="S11" s="14">
        <v>0.22971979498035999</v>
      </c>
      <c r="T11" s="14">
        <v>0.19450733810138099</v>
      </c>
      <c r="U11" s="14">
        <v>0.21022671195870901</v>
      </c>
      <c r="V11" s="14">
        <v>0.19578389199672699</v>
      </c>
      <c r="W11" s="14">
        <v>0.15337492252554399</v>
      </c>
      <c r="X11" s="14">
        <v>0.18154728104453</v>
      </c>
      <c r="Y11" s="14">
        <v>0.164077164117788</v>
      </c>
      <c r="Z11" s="14">
        <v>0.13628698169988601</v>
      </c>
      <c r="AA11" s="14">
        <v>0.23431693548808599</v>
      </c>
      <c r="AB11" s="14">
        <v>0.17869153131644699</v>
      </c>
      <c r="AC11" s="14">
        <v>0.159020997848765</v>
      </c>
      <c r="AD11" s="14">
        <v>0.20585759251660199</v>
      </c>
      <c r="AE11" s="14"/>
      <c r="AF11" s="14">
        <v>0.196201417166562</v>
      </c>
      <c r="AG11" s="14">
        <v>0.15988083253104499</v>
      </c>
      <c r="AH11" s="14">
        <v>0.27153684883287299</v>
      </c>
      <c r="AI11" s="14"/>
      <c r="AJ11" s="14">
        <v>0.17893074282280699</v>
      </c>
      <c r="AK11" s="14">
        <v>0.156900315097591</v>
      </c>
      <c r="AL11" s="14">
        <v>0.17998224474708699</v>
      </c>
      <c r="AM11" s="14"/>
      <c r="AN11" s="14">
        <v>0.202823391692591</v>
      </c>
      <c r="AO11" s="14">
        <v>0.198240907080381</v>
      </c>
      <c r="AP11" s="14">
        <v>0.19037411459785999</v>
      </c>
      <c r="AQ11" s="14">
        <v>0.16505206569714101</v>
      </c>
      <c r="AR11" s="14">
        <v>0.20572910933869301</v>
      </c>
    </row>
    <row r="12" spans="2:44">
      <c r="B12" s="15" t="s">
        <v>161</v>
      </c>
      <c r="C12" s="14">
        <v>8.2293606452323795E-2</v>
      </c>
      <c r="D12" s="14">
        <v>7.6428903431471601E-2</v>
      </c>
      <c r="E12" s="14">
        <v>8.8500673950746594E-2</v>
      </c>
      <c r="F12" s="14"/>
      <c r="G12" s="14">
        <v>8.2902189937898801E-2</v>
      </c>
      <c r="H12" s="14">
        <v>7.8249513957013198E-2</v>
      </c>
      <c r="I12" s="14">
        <v>7.0617941690722399E-2</v>
      </c>
      <c r="J12" s="14">
        <v>7.5647348525613403E-2</v>
      </c>
      <c r="K12" s="14">
        <v>7.52399428855553E-2</v>
      </c>
      <c r="L12" s="14">
        <v>0.104795928786324</v>
      </c>
      <c r="M12" s="14"/>
      <c r="N12" s="14">
        <v>8.1061847284917901E-2</v>
      </c>
      <c r="O12" s="14">
        <v>7.5879786919717404E-2</v>
      </c>
      <c r="P12" s="14">
        <v>9.8070538826741493E-2</v>
      </c>
      <c r="Q12" s="14">
        <v>7.6105665229533603E-2</v>
      </c>
      <c r="R12" s="14"/>
      <c r="S12" s="14">
        <v>0.101770854008911</v>
      </c>
      <c r="T12" s="14">
        <v>8.1968084204047595E-2</v>
      </c>
      <c r="U12" s="14">
        <v>4.9031985901429397E-2</v>
      </c>
      <c r="V12" s="14">
        <v>5.9899046359115297E-2</v>
      </c>
      <c r="W12" s="14">
        <v>5.5633969013542603E-2</v>
      </c>
      <c r="X12" s="14">
        <v>9.8243882318426706E-2</v>
      </c>
      <c r="Y12" s="14">
        <v>0.10540652895965399</v>
      </c>
      <c r="Z12" s="14">
        <v>7.7641704066044703E-2</v>
      </c>
      <c r="AA12" s="14">
        <v>7.2489854279179006E-2</v>
      </c>
      <c r="AB12" s="14">
        <v>0.11298501674188299</v>
      </c>
      <c r="AC12" s="14">
        <v>6.4277886577596005E-2</v>
      </c>
      <c r="AD12" s="14">
        <v>8.1638640646645305E-2</v>
      </c>
      <c r="AE12" s="14"/>
      <c r="AF12" s="14">
        <v>9.67049543886985E-2</v>
      </c>
      <c r="AG12" s="14">
        <v>7.4305755797313799E-2</v>
      </c>
      <c r="AH12" s="14">
        <v>6.0896535050248099E-2</v>
      </c>
      <c r="AI12" s="14"/>
      <c r="AJ12" s="14">
        <v>0.101798547098411</v>
      </c>
      <c r="AK12" s="14">
        <v>7.0781034719054198E-2</v>
      </c>
      <c r="AL12" s="14">
        <v>8.8393678532230194E-2</v>
      </c>
      <c r="AM12" s="14"/>
      <c r="AN12" s="14">
        <v>8.1913609685301605E-2</v>
      </c>
      <c r="AO12" s="14">
        <v>8.4613537444082398E-2</v>
      </c>
      <c r="AP12" s="14">
        <v>8.1099991030829405E-2</v>
      </c>
      <c r="AQ12" s="14">
        <v>7.1306700540565496E-2</v>
      </c>
      <c r="AR12" s="14">
        <v>6.2125635263599599E-2</v>
      </c>
    </row>
    <row r="13" spans="2:44">
      <c r="B13" s="15" t="s">
        <v>162</v>
      </c>
      <c r="C13" s="14">
        <v>4.2833392560207698E-2</v>
      </c>
      <c r="D13" s="14">
        <v>5.0468019803545497E-2</v>
      </c>
      <c r="E13" s="14">
        <v>3.5633011912814698E-2</v>
      </c>
      <c r="F13" s="14"/>
      <c r="G13" s="14">
        <v>3.86445611239188E-2</v>
      </c>
      <c r="H13" s="14">
        <v>2.38046529822637E-2</v>
      </c>
      <c r="I13" s="14">
        <v>2.3614476153234299E-2</v>
      </c>
      <c r="J13" s="14">
        <v>5.4044314649254598E-2</v>
      </c>
      <c r="K13" s="14">
        <v>5.4970416356214601E-2</v>
      </c>
      <c r="L13" s="14">
        <v>5.95242804319333E-2</v>
      </c>
      <c r="M13" s="14"/>
      <c r="N13" s="14">
        <v>4.6046155219568403E-2</v>
      </c>
      <c r="O13" s="14">
        <v>3.2355039997151003E-2</v>
      </c>
      <c r="P13" s="14">
        <v>5.3173074187166602E-2</v>
      </c>
      <c r="Q13" s="14">
        <v>4.0212628898545502E-2</v>
      </c>
      <c r="R13" s="14"/>
      <c r="S13" s="14">
        <v>4.2962840244949299E-2</v>
      </c>
      <c r="T13" s="14">
        <v>4.2720670847817999E-2</v>
      </c>
      <c r="U13" s="14">
        <v>2.70799752572746E-2</v>
      </c>
      <c r="V13" s="14">
        <v>6.0882777237849101E-2</v>
      </c>
      <c r="W13" s="14">
        <v>3.5771649777211097E-2</v>
      </c>
      <c r="X13" s="14">
        <v>2.1045021789349899E-2</v>
      </c>
      <c r="Y13" s="14">
        <v>3.7838361520540501E-2</v>
      </c>
      <c r="Z13" s="14">
        <v>6.0396082696316897E-2</v>
      </c>
      <c r="AA13" s="14">
        <v>4.6805032612716999E-2</v>
      </c>
      <c r="AB13" s="14">
        <v>5.81519955021053E-2</v>
      </c>
      <c r="AC13" s="14">
        <v>6.2903811974897E-2</v>
      </c>
      <c r="AD13" s="14">
        <v>8.0958984911371004E-3</v>
      </c>
      <c r="AE13" s="14"/>
      <c r="AF13" s="14">
        <v>7.2368385655172798E-2</v>
      </c>
      <c r="AG13" s="14">
        <v>2.2131423952639E-2</v>
      </c>
      <c r="AH13" s="14">
        <v>3.1154393048677301E-2</v>
      </c>
      <c r="AI13" s="14"/>
      <c r="AJ13" s="14">
        <v>4.7767620524765797E-2</v>
      </c>
      <c r="AK13" s="14">
        <v>2.5722116177041201E-2</v>
      </c>
      <c r="AL13" s="14">
        <v>2.78206068355288E-2</v>
      </c>
      <c r="AM13" s="14"/>
      <c r="AN13" s="14">
        <v>4.2921661295141002E-2</v>
      </c>
      <c r="AO13" s="14">
        <v>5.0550195034486697E-2</v>
      </c>
      <c r="AP13" s="14">
        <v>4.5015718929258298E-2</v>
      </c>
      <c r="AQ13" s="14">
        <v>1.81489631266461E-2</v>
      </c>
      <c r="AR13" s="14">
        <v>3.7473888616483098E-2</v>
      </c>
    </row>
    <row r="14" spans="2:44">
      <c r="B14" s="15" t="s">
        <v>129</v>
      </c>
      <c r="C14" s="14">
        <v>3.24049328697361E-2</v>
      </c>
      <c r="D14" s="14">
        <v>1.8085487136146602E-2</v>
      </c>
      <c r="E14" s="14">
        <v>4.5587900005741797E-2</v>
      </c>
      <c r="F14" s="14"/>
      <c r="G14" s="14">
        <v>2.74128164267326E-2</v>
      </c>
      <c r="H14" s="14">
        <v>4.0025723457750302E-2</v>
      </c>
      <c r="I14" s="14">
        <v>3.1641592146443402E-2</v>
      </c>
      <c r="J14" s="14">
        <v>4.14895218950561E-2</v>
      </c>
      <c r="K14" s="14">
        <v>2.50651593010249E-2</v>
      </c>
      <c r="L14" s="14">
        <v>2.7711750677349899E-2</v>
      </c>
      <c r="M14" s="14"/>
      <c r="N14" s="14">
        <v>1.3691080093079301E-2</v>
      </c>
      <c r="O14" s="14">
        <v>4.0003082126324301E-2</v>
      </c>
      <c r="P14" s="14">
        <v>3.0686824776556099E-2</v>
      </c>
      <c r="Q14" s="14">
        <v>4.68397551067272E-2</v>
      </c>
      <c r="R14" s="14"/>
      <c r="S14" s="14">
        <v>3.1089957919037198E-2</v>
      </c>
      <c r="T14" s="14">
        <v>2.9902593407013501E-2</v>
      </c>
      <c r="U14" s="14">
        <v>2.64919331263801E-2</v>
      </c>
      <c r="V14" s="14">
        <v>2.8721732769420201E-2</v>
      </c>
      <c r="W14" s="14">
        <v>3.3044124744246499E-2</v>
      </c>
      <c r="X14" s="14">
        <v>4.9496634082966E-2</v>
      </c>
      <c r="Y14" s="14">
        <v>2.2011515083583101E-2</v>
      </c>
      <c r="Z14" s="14">
        <v>2.32185877303972E-2</v>
      </c>
      <c r="AA14" s="14">
        <v>3.9771933562172401E-2</v>
      </c>
      <c r="AB14" s="14">
        <v>3.6392380216466999E-2</v>
      </c>
      <c r="AC14" s="14">
        <v>3.1409769315505799E-2</v>
      </c>
      <c r="AD14" s="14">
        <v>2.59671630103228E-2</v>
      </c>
      <c r="AE14" s="14"/>
      <c r="AF14" s="14">
        <v>2.6212750775516699E-2</v>
      </c>
      <c r="AG14" s="14">
        <v>2.8210268305153899E-2</v>
      </c>
      <c r="AH14" s="14">
        <v>4.3511213008719303E-2</v>
      </c>
      <c r="AI14" s="14"/>
      <c r="AJ14" s="14">
        <v>1.8675828077380802E-2</v>
      </c>
      <c r="AK14" s="14">
        <v>2.72334296927958E-2</v>
      </c>
      <c r="AL14" s="14">
        <v>1.3265307725641299E-2</v>
      </c>
      <c r="AM14" s="14"/>
      <c r="AN14" s="14">
        <v>4.6122540655356703E-2</v>
      </c>
      <c r="AO14" s="14">
        <v>3.2607654049230099E-2</v>
      </c>
      <c r="AP14" s="14">
        <v>1.90501440261737E-2</v>
      </c>
      <c r="AQ14" s="14">
        <v>3.3789458293478097E-2</v>
      </c>
      <c r="AR14" s="14">
        <v>0</v>
      </c>
    </row>
    <row r="15" spans="2:44">
      <c r="B15" s="15" t="s">
        <v>163</v>
      </c>
      <c r="C15" s="18">
        <v>0.64895422145572002</v>
      </c>
      <c r="D15" s="18">
        <v>0.68884803224519697</v>
      </c>
      <c r="E15" s="18">
        <v>0.609856721457125</v>
      </c>
      <c r="F15" s="18"/>
      <c r="G15" s="18">
        <v>0.625540557927865</v>
      </c>
      <c r="H15" s="18">
        <v>0.65453095855635202</v>
      </c>
      <c r="I15" s="18">
        <v>0.68360978350719903</v>
      </c>
      <c r="J15" s="18">
        <v>0.64932547294058296</v>
      </c>
      <c r="K15" s="18">
        <v>0.64444676951739799</v>
      </c>
      <c r="L15" s="18">
        <v>0.63465091505835902</v>
      </c>
      <c r="M15" s="18"/>
      <c r="N15" s="18">
        <v>0.69596562923676397</v>
      </c>
      <c r="O15" s="18">
        <v>0.65897214052821196</v>
      </c>
      <c r="P15" s="18">
        <v>0.62556398887958298</v>
      </c>
      <c r="Q15" s="18">
        <v>0.60763030610120095</v>
      </c>
      <c r="R15" s="18"/>
      <c r="S15" s="18">
        <v>0.59445655284674304</v>
      </c>
      <c r="T15" s="18">
        <v>0.650901313439739</v>
      </c>
      <c r="U15" s="18">
        <v>0.687169393756207</v>
      </c>
      <c r="V15" s="18">
        <v>0.65471255163688802</v>
      </c>
      <c r="W15" s="18">
        <v>0.72217533393945599</v>
      </c>
      <c r="X15" s="18">
        <v>0.64966718076472696</v>
      </c>
      <c r="Y15" s="18">
        <v>0.67066643031843398</v>
      </c>
      <c r="Z15" s="18">
        <v>0.70245664380735495</v>
      </c>
      <c r="AA15" s="18">
        <v>0.60661624405784598</v>
      </c>
      <c r="AB15" s="18">
        <v>0.61377907622309802</v>
      </c>
      <c r="AC15" s="18">
        <v>0.68238753428323595</v>
      </c>
      <c r="AD15" s="18">
        <v>0.67844070533529299</v>
      </c>
      <c r="AE15" s="18"/>
      <c r="AF15" s="18">
        <v>0.608512492014049</v>
      </c>
      <c r="AG15" s="18">
        <v>0.71547171941384802</v>
      </c>
      <c r="AH15" s="18">
        <v>0.59290101005948204</v>
      </c>
      <c r="AI15" s="18"/>
      <c r="AJ15" s="18">
        <v>0.65282726147663594</v>
      </c>
      <c r="AK15" s="18">
        <v>0.71936310431351702</v>
      </c>
      <c r="AL15" s="18">
        <v>0.69053816215951302</v>
      </c>
      <c r="AM15" s="18"/>
      <c r="AN15" s="18">
        <v>0.62621879667160996</v>
      </c>
      <c r="AO15" s="18">
        <v>0.63398770639181901</v>
      </c>
      <c r="AP15" s="18">
        <v>0.66446003141587795</v>
      </c>
      <c r="AQ15" s="18">
        <v>0.71170281234216903</v>
      </c>
      <c r="AR15" s="18">
        <v>0.69467136678122399</v>
      </c>
    </row>
    <row r="16" spans="2:44">
      <c r="B16" s="15" t="s">
        <v>164</v>
      </c>
      <c r="C16" s="18">
        <v>0.12512699901253199</v>
      </c>
      <c r="D16" s="18">
        <v>0.126896923235017</v>
      </c>
      <c r="E16" s="18">
        <v>0.12413368586356099</v>
      </c>
      <c r="F16" s="18"/>
      <c r="G16" s="18">
        <v>0.121546751061818</v>
      </c>
      <c r="H16" s="18">
        <v>0.10205416693927701</v>
      </c>
      <c r="I16" s="18">
        <v>9.4232417843956806E-2</v>
      </c>
      <c r="J16" s="18">
        <v>0.12969166317486799</v>
      </c>
      <c r="K16" s="18">
        <v>0.13021035924176999</v>
      </c>
      <c r="L16" s="18">
        <v>0.16432020921825699</v>
      </c>
      <c r="M16" s="18"/>
      <c r="N16" s="18">
        <v>0.12710800250448601</v>
      </c>
      <c r="O16" s="18">
        <v>0.108234826916868</v>
      </c>
      <c r="P16" s="18">
        <v>0.15124361301390801</v>
      </c>
      <c r="Q16" s="18">
        <v>0.11631829412807899</v>
      </c>
      <c r="R16" s="18"/>
      <c r="S16" s="18">
        <v>0.14473369425386001</v>
      </c>
      <c r="T16" s="18">
        <v>0.124688755051866</v>
      </c>
      <c r="U16" s="18">
        <v>7.6111961158703903E-2</v>
      </c>
      <c r="V16" s="18">
        <v>0.120781823596964</v>
      </c>
      <c r="W16" s="18">
        <v>9.1405618790753707E-2</v>
      </c>
      <c r="X16" s="18">
        <v>0.119288904107777</v>
      </c>
      <c r="Y16" s="18">
        <v>0.14324489048019501</v>
      </c>
      <c r="Z16" s="18">
        <v>0.138037786762362</v>
      </c>
      <c r="AA16" s="18">
        <v>0.119294886891896</v>
      </c>
      <c r="AB16" s="18">
        <v>0.171137012243988</v>
      </c>
      <c r="AC16" s="18">
        <v>0.12718169855249301</v>
      </c>
      <c r="AD16" s="18">
        <v>8.9734539137782399E-2</v>
      </c>
      <c r="AE16" s="18"/>
      <c r="AF16" s="18">
        <v>0.16907334004387101</v>
      </c>
      <c r="AG16" s="18">
        <v>9.6437179749952806E-2</v>
      </c>
      <c r="AH16" s="18">
        <v>9.20509280989254E-2</v>
      </c>
      <c r="AI16" s="18"/>
      <c r="AJ16" s="18">
        <v>0.14956616762317701</v>
      </c>
      <c r="AK16" s="18">
        <v>9.6503150896095402E-2</v>
      </c>
      <c r="AL16" s="18">
        <v>0.116214285367759</v>
      </c>
      <c r="AM16" s="18"/>
      <c r="AN16" s="18">
        <v>0.124835270980443</v>
      </c>
      <c r="AO16" s="18">
        <v>0.135163732478569</v>
      </c>
      <c r="AP16" s="18">
        <v>0.126115709960088</v>
      </c>
      <c r="AQ16" s="18">
        <v>8.9455663667211693E-2</v>
      </c>
      <c r="AR16" s="18">
        <v>9.9599523880082697E-2</v>
      </c>
    </row>
    <row r="17" spans="2:44">
      <c r="B17" s="15" t="s">
        <v>106</v>
      </c>
      <c r="C17" s="19">
        <v>0.52382722244318902</v>
      </c>
      <c r="D17" s="19">
        <v>0.56195110901017997</v>
      </c>
      <c r="E17" s="19">
        <v>0.485723035593564</v>
      </c>
      <c r="F17" s="19"/>
      <c r="G17" s="19">
        <v>0.503993806866047</v>
      </c>
      <c r="H17" s="19">
        <v>0.55247679161707497</v>
      </c>
      <c r="I17" s="19">
        <v>0.58937736566324195</v>
      </c>
      <c r="J17" s="19">
        <v>0.51963380976571505</v>
      </c>
      <c r="K17" s="19">
        <v>0.51423641027562805</v>
      </c>
      <c r="L17" s="19">
        <v>0.470330705840102</v>
      </c>
      <c r="M17" s="19"/>
      <c r="N17" s="19">
        <v>0.56885762673227802</v>
      </c>
      <c r="O17" s="19">
        <v>0.55073731361134404</v>
      </c>
      <c r="P17" s="19">
        <v>0.47432037586567499</v>
      </c>
      <c r="Q17" s="19">
        <v>0.49131201197312202</v>
      </c>
      <c r="R17" s="19"/>
      <c r="S17" s="19">
        <v>0.44972285859288302</v>
      </c>
      <c r="T17" s="19">
        <v>0.52621255838787395</v>
      </c>
      <c r="U17" s="19">
        <v>0.611057432597503</v>
      </c>
      <c r="V17" s="19">
        <v>0.53393072803992403</v>
      </c>
      <c r="W17" s="19">
        <v>0.63076971514870195</v>
      </c>
      <c r="X17" s="19">
        <v>0.53037827665695103</v>
      </c>
      <c r="Y17" s="19">
        <v>0.52742153983824003</v>
      </c>
      <c r="Z17" s="19">
        <v>0.56441885704499395</v>
      </c>
      <c r="AA17" s="19">
        <v>0.48732135716594999</v>
      </c>
      <c r="AB17" s="19">
        <v>0.44264206397910999</v>
      </c>
      <c r="AC17" s="19">
        <v>0.555205835730743</v>
      </c>
      <c r="AD17" s="19">
        <v>0.58870616619751004</v>
      </c>
      <c r="AE17" s="19"/>
      <c r="AF17" s="19">
        <v>0.43943915197017802</v>
      </c>
      <c r="AG17" s="19">
        <v>0.61903453966389499</v>
      </c>
      <c r="AH17" s="19">
        <v>0.50085008196055703</v>
      </c>
      <c r="AI17" s="19"/>
      <c r="AJ17" s="19">
        <v>0.50326109385345796</v>
      </c>
      <c r="AK17" s="19">
        <v>0.62285995341742195</v>
      </c>
      <c r="AL17" s="19">
        <v>0.57432387679175401</v>
      </c>
      <c r="AM17" s="19"/>
      <c r="AN17" s="19">
        <v>0.50138352569116695</v>
      </c>
      <c r="AO17" s="19">
        <v>0.49882397391325001</v>
      </c>
      <c r="AP17" s="19">
        <v>0.53834432145579003</v>
      </c>
      <c r="AQ17" s="19">
        <v>0.62224714867495701</v>
      </c>
      <c r="AR17" s="19">
        <v>0.59507184290114101</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165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158</v>
      </c>
      <c r="C9" s="14">
        <v>0.14412567684378</v>
      </c>
      <c r="D9" s="14">
        <v>0.14549325142217301</v>
      </c>
      <c r="E9" s="14">
        <v>0.14311653796933699</v>
      </c>
      <c r="F9" s="14"/>
      <c r="G9" s="14">
        <v>0.16357716726082699</v>
      </c>
      <c r="H9" s="14">
        <v>0.183703269572209</v>
      </c>
      <c r="I9" s="14">
        <v>0.15399356642994</v>
      </c>
      <c r="J9" s="14">
        <v>9.8799200878154997E-2</v>
      </c>
      <c r="K9" s="14">
        <v>0.152880154876919</v>
      </c>
      <c r="L9" s="14">
        <v>0.121726977838443</v>
      </c>
      <c r="M9" s="14"/>
      <c r="N9" s="14">
        <v>0.12803294586456901</v>
      </c>
      <c r="O9" s="14">
        <v>0.14029389314601001</v>
      </c>
      <c r="P9" s="14">
        <v>0.154041004611497</v>
      </c>
      <c r="Q9" s="14">
        <v>0.15709309263778601</v>
      </c>
      <c r="R9" s="14"/>
      <c r="S9" s="14">
        <v>0.15857713586768299</v>
      </c>
      <c r="T9" s="14">
        <v>0.108722688681634</v>
      </c>
      <c r="U9" s="14">
        <v>0.14433771773742199</v>
      </c>
      <c r="V9" s="14">
        <v>9.8223398500413603E-2</v>
      </c>
      <c r="W9" s="14">
        <v>0.134071588344264</v>
      </c>
      <c r="X9" s="14">
        <v>0.13164059432334499</v>
      </c>
      <c r="Y9" s="14">
        <v>0.140881248006478</v>
      </c>
      <c r="Z9" s="14">
        <v>0.22110015066862301</v>
      </c>
      <c r="AA9" s="14">
        <v>0.140658991961161</v>
      </c>
      <c r="AB9" s="14">
        <v>0.17378294205250999</v>
      </c>
      <c r="AC9" s="14">
        <v>0.18270038275287201</v>
      </c>
      <c r="AD9" s="14">
        <v>0.19399241801258099</v>
      </c>
      <c r="AE9" s="14"/>
      <c r="AF9" s="14">
        <v>0.145585955997417</v>
      </c>
      <c r="AG9" s="14">
        <v>0.14630478394841201</v>
      </c>
      <c r="AH9" s="14">
        <v>0.13854312964805299</v>
      </c>
      <c r="AI9" s="14"/>
      <c r="AJ9" s="14">
        <v>0.16289503011931999</v>
      </c>
      <c r="AK9" s="14">
        <v>0.152830901011136</v>
      </c>
      <c r="AL9" s="14">
        <v>0.15343084631960899</v>
      </c>
      <c r="AM9" s="14"/>
      <c r="AN9" s="14">
        <v>0.157467280089337</v>
      </c>
      <c r="AO9" s="14">
        <v>0.148391940306939</v>
      </c>
      <c r="AP9" s="14">
        <v>0.132856338257891</v>
      </c>
      <c r="AQ9" s="14">
        <v>0.14393047653544</v>
      </c>
      <c r="AR9" s="14">
        <v>0.16588727256848099</v>
      </c>
    </row>
    <row r="10" spans="2:44">
      <c r="B10" s="15" t="s">
        <v>159</v>
      </c>
      <c r="C10" s="14">
        <v>0.34876979898816302</v>
      </c>
      <c r="D10" s="14">
        <v>0.33460066848266201</v>
      </c>
      <c r="E10" s="14">
        <v>0.36369434978753301</v>
      </c>
      <c r="F10" s="14"/>
      <c r="G10" s="14">
        <v>0.36029557387828298</v>
      </c>
      <c r="H10" s="14">
        <v>0.37699709998474401</v>
      </c>
      <c r="I10" s="14">
        <v>0.40320998229941002</v>
      </c>
      <c r="J10" s="14">
        <v>0.37188613053603198</v>
      </c>
      <c r="K10" s="14">
        <v>0.29379234895612</v>
      </c>
      <c r="L10" s="14">
        <v>0.29194089324483402</v>
      </c>
      <c r="M10" s="14"/>
      <c r="N10" s="14">
        <v>0.31650262867704898</v>
      </c>
      <c r="O10" s="14">
        <v>0.36325342656863102</v>
      </c>
      <c r="P10" s="14">
        <v>0.39284766982378</v>
      </c>
      <c r="Q10" s="14">
        <v>0.33081165854621503</v>
      </c>
      <c r="R10" s="14"/>
      <c r="S10" s="14">
        <v>0.31011928486899698</v>
      </c>
      <c r="T10" s="14">
        <v>0.32497053419858002</v>
      </c>
      <c r="U10" s="14">
        <v>0.32863074626788302</v>
      </c>
      <c r="V10" s="14">
        <v>0.338070582822949</v>
      </c>
      <c r="W10" s="14">
        <v>0.33235588589141102</v>
      </c>
      <c r="X10" s="14">
        <v>0.38716072669940998</v>
      </c>
      <c r="Y10" s="14">
        <v>0.35157020173778603</v>
      </c>
      <c r="Z10" s="14">
        <v>0.35166879602574302</v>
      </c>
      <c r="AA10" s="14">
        <v>0.33968044463875802</v>
      </c>
      <c r="AB10" s="14">
        <v>0.44205145712988803</v>
      </c>
      <c r="AC10" s="14">
        <v>0.34279648783342498</v>
      </c>
      <c r="AD10" s="14">
        <v>0.39321499533629101</v>
      </c>
      <c r="AE10" s="14"/>
      <c r="AF10" s="14">
        <v>0.34759718431268199</v>
      </c>
      <c r="AG10" s="14">
        <v>0.34095070743237998</v>
      </c>
      <c r="AH10" s="14">
        <v>0.37064659251653098</v>
      </c>
      <c r="AI10" s="14"/>
      <c r="AJ10" s="14">
        <v>0.37589033269959898</v>
      </c>
      <c r="AK10" s="14">
        <v>0.36216245000364899</v>
      </c>
      <c r="AL10" s="14">
        <v>0.30059123941985799</v>
      </c>
      <c r="AM10" s="14"/>
      <c r="AN10" s="14">
        <v>0.37154333353493901</v>
      </c>
      <c r="AO10" s="14">
        <v>0.35372899977979499</v>
      </c>
      <c r="AP10" s="14">
        <v>0.32800975169118401</v>
      </c>
      <c r="AQ10" s="14">
        <v>0.358141855691686</v>
      </c>
      <c r="AR10" s="14">
        <v>0.27245409204795301</v>
      </c>
    </row>
    <row r="11" spans="2:44">
      <c r="B11" s="15" t="s">
        <v>160</v>
      </c>
      <c r="C11" s="14">
        <v>0.25217553860081399</v>
      </c>
      <c r="D11" s="14">
        <v>0.27082872121240298</v>
      </c>
      <c r="E11" s="14">
        <v>0.234090728565963</v>
      </c>
      <c r="F11" s="14"/>
      <c r="G11" s="14">
        <v>0.23705775854445299</v>
      </c>
      <c r="H11" s="14">
        <v>0.21550046232351799</v>
      </c>
      <c r="I11" s="14">
        <v>0.222371796890419</v>
      </c>
      <c r="J11" s="14">
        <v>0.26177915892961401</v>
      </c>
      <c r="K11" s="14">
        <v>0.25230756356107398</v>
      </c>
      <c r="L11" s="14">
        <v>0.308528923923792</v>
      </c>
      <c r="M11" s="14"/>
      <c r="N11" s="14">
        <v>0.26776546570374798</v>
      </c>
      <c r="O11" s="14">
        <v>0.242260120919152</v>
      </c>
      <c r="P11" s="14">
        <v>0.21913342797878199</v>
      </c>
      <c r="Q11" s="14">
        <v>0.27486546362740799</v>
      </c>
      <c r="R11" s="14"/>
      <c r="S11" s="14">
        <v>0.28590218693729502</v>
      </c>
      <c r="T11" s="14">
        <v>0.26006596756925199</v>
      </c>
      <c r="U11" s="14">
        <v>0.23384765996783499</v>
      </c>
      <c r="V11" s="14">
        <v>0.28430654970418501</v>
      </c>
      <c r="W11" s="14">
        <v>0.26220056881367698</v>
      </c>
      <c r="X11" s="14">
        <v>0.25806715179724898</v>
      </c>
      <c r="Y11" s="14">
        <v>0.27020274159270002</v>
      </c>
      <c r="Z11" s="14">
        <v>0.18663614172936799</v>
      </c>
      <c r="AA11" s="14">
        <v>0.24361178720230101</v>
      </c>
      <c r="AB11" s="14">
        <v>0.16350581966713301</v>
      </c>
      <c r="AC11" s="14">
        <v>0.292004632482116</v>
      </c>
      <c r="AD11" s="14">
        <v>0.24231468032765199</v>
      </c>
      <c r="AE11" s="14"/>
      <c r="AF11" s="14">
        <v>0.24828161698727899</v>
      </c>
      <c r="AG11" s="14">
        <v>0.25461421360064901</v>
      </c>
      <c r="AH11" s="14">
        <v>0.27088266459508598</v>
      </c>
      <c r="AI11" s="14"/>
      <c r="AJ11" s="14">
        <v>0.227068795381862</v>
      </c>
      <c r="AK11" s="14">
        <v>0.24811754629375599</v>
      </c>
      <c r="AL11" s="14">
        <v>0.28358779505749099</v>
      </c>
      <c r="AM11" s="14"/>
      <c r="AN11" s="14">
        <v>0.26055192646067299</v>
      </c>
      <c r="AO11" s="14">
        <v>0.224829608634007</v>
      </c>
      <c r="AP11" s="14">
        <v>0.25654059555209702</v>
      </c>
      <c r="AQ11" s="14">
        <v>0.23958908792737599</v>
      </c>
      <c r="AR11" s="14">
        <v>0.34882165076626498</v>
      </c>
    </row>
    <row r="12" spans="2:44">
      <c r="B12" s="15" t="s">
        <v>161</v>
      </c>
      <c r="C12" s="14">
        <v>0.17754599888809</v>
      </c>
      <c r="D12" s="14">
        <v>0.17240842065261999</v>
      </c>
      <c r="E12" s="14">
        <v>0.182125444590402</v>
      </c>
      <c r="F12" s="14"/>
      <c r="G12" s="14">
        <v>0.17495048730940499</v>
      </c>
      <c r="H12" s="14">
        <v>0.15432083385093401</v>
      </c>
      <c r="I12" s="14">
        <v>0.143365768430151</v>
      </c>
      <c r="J12" s="14">
        <v>0.170933922101905</v>
      </c>
      <c r="K12" s="14">
        <v>0.21781830924939899</v>
      </c>
      <c r="L12" s="14">
        <v>0.204329690701609</v>
      </c>
      <c r="M12" s="14"/>
      <c r="N12" s="14">
        <v>0.21343862943717501</v>
      </c>
      <c r="O12" s="14">
        <v>0.17507662317365899</v>
      </c>
      <c r="P12" s="14">
        <v>0.161393486205301</v>
      </c>
      <c r="Q12" s="14">
        <v>0.15438847948506099</v>
      </c>
      <c r="R12" s="14"/>
      <c r="S12" s="14">
        <v>0.18469916942818199</v>
      </c>
      <c r="T12" s="14">
        <v>0.209461049512571</v>
      </c>
      <c r="U12" s="14">
        <v>0.217117313459085</v>
      </c>
      <c r="V12" s="14">
        <v>0.17702547117635201</v>
      </c>
      <c r="W12" s="14">
        <v>0.17471953900107501</v>
      </c>
      <c r="X12" s="14">
        <v>0.15978251269806401</v>
      </c>
      <c r="Y12" s="14">
        <v>0.15634488419009099</v>
      </c>
      <c r="Z12" s="14">
        <v>0.15505437800830699</v>
      </c>
      <c r="AA12" s="14">
        <v>0.20604491774470399</v>
      </c>
      <c r="AB12" s="14">
        <v>0.14438000583932201</v>
      </c>
      <c r="AC12" s="14">
        <v>0.13639113431504099</v>
      </c>
      <c r="AD12" s="14">
        <v>0.11177812051972499</v>
      </c>
      <c r="AE12" s="14"/>
      <c r="AF12" s="14">
        <v>0.17562148901260699</v>
      </c>
      <c r="AG12" s="14">
        <v>0.18458775281783399</v>
      </c>
      <c r="AH12" s="14">
        <v>0.14818434487979401</v>
      </c>
      <c r="AI12" s="14"/>
      <c r="AJ12" s="14">
        <v>0.17461494130604499</v>
      </c>
      <c r="AK12" s="14">
        <v>0.174547010578043</v>
      </c>
      <c r="AL12" s="14">
        <v>0.18064555039570801</v>
      </c>
      <c r="AM12" s="14"/>
      <c r="AN12" s="14">
        <v>0.14325123880309801</v>
      </c>
      <c r="AO12" s="14">
        <v>0.19509679759972301</v>
      </c>
      <c r="AP12" s="14">
        <v>0.200832298960368</v>
      </c>
      <c r="AQ12" s="14">
        <v>0.179144035988479</v>
      </c>
      <c r="AR12" s="14">
        <v>0.16982048994385801</v>
      </c>
    </row>
    <row r="13" spans="2:44">
      <c r="B13" s="15" t="s">
        <v>162</v>
      </c>
      <c r="C13" s="14">
        <v>5.8434566424509803E-2</v>
      </c>
      <c r="D13" s="14">
        <v>6.3754393226118602E-2</v>
      </c>
      <c r="E13" s="14">
        <v>5.3007571764938602E-2</v>
      </c>
      <c r="F13" s="14"/>
      <c r="G13" s="14">
        <v>4.3501723496755802E-2</v>
      </c>
      <c r="H13" s="14">
        <v>4.30931661246374E-2</v>
      </c>
      <c r="I13" s="14">
        <v>5.8985680222076203E-2</v>
      </c>
      <c r="J13" s="14">
        <v>8.0051299433142195E-2</v>
      </c>
      <c r="K13" s="14">
        <v>6.8963184051236207E-2</v>
      </c>
      <c r="L13" s="14">
        <v>5.5886086131113101E-2</v>
      </c>
      <c r="M13" s="14"/>
      <c r="N13" s="14">
        <v>5.9112315739318799E-2</v>
      </c>
      <c r="O13" s="14">
        <v>6.0642843615931002E-2</v>
      </c>
      <c r="P13" s="14">
        <v>5.30963008380834E-2</v>
      </c>
      <c r="Q13" s="14">
        <v>5.9410707348556503E-2</v>
      </c>
      <c r="R13" s="14"/>
      <c r="S13" s="14">
        <v>4.9792300875994198E-2</v>
      </c>
      <c r="T13" s="14">
        <v>7.58840046178752E-2</v>
      </c>
      <c r="U13" s="14">
        <v>4.79886372901401E-2</v>
      </c>
      <c r="V13" s="14">
        <v>8.3220154669972193E-2</v>
      </c>
      <c r="W13" s="14">
        <v>7.0420350998792597E-2</v>
      </c>
      <c r="X13" s="14">
        <v>3.6617588135677601E-2</v>
      </c>
      <c r="Y13" s="14">
        <v>7.2516585878177997E-2</v>
      </c>
      <c r="Z13" s="14">
        <v>7.5434910276739806E-2</v>
      </c>
      <c r="AA13" s="14">
        <v>4.8346654647067701E-2</v>
      </c>
      <c r="AB13" s="14">
        <v>5.0910844563489099E-2</v>
      </c>
      <c r="AC13" s="14">
        <v>4.1908919234066103E-2</v>
      </c>
      <c r="AD13" s="14">
        <v>4.09520400843408E-2</v>
      </c>
      <c r="AE13" s="14"/>
      <c r="AF13" s="14">
        <v>6.8895202928629398E-2</v>
      </c>
      <c r="AG13" s="14">
        <v>5.4831193699959403E-2</v>
      </c>
      <c r="AH13" s="14">
        <v>5.4097772019972401E-2</v>
      </c>
      <c r="AI13" s="14"/>
      <c r="AJ13" s="14">
        <v>4.8406732661238197E-2</v>
      </c>
      <c r="AK13" s="14">
        <v>4.90591726694906E-2</v>
      </c>
      <c r="AL13" s="14">
        <v>6.7802170858667604E-2</v>
      </c>
      <c r="AM13" s="14"/>
      <c r="AN13" s="14">
        <v>5.2123791740001903E-2</v>
      </c>
      <c r="AO13" s="14">
        <v>5.5958675013687502E-2</v>
      </c>
      <c r="AP13" s="14">
        <v>6.4310315688820202E-2</v>
      </c>
      <c r="AQ13" s="14">
        <v>5.3054898964611102E-2</v>
      </c>
      <c r="AR13" s="14">
        <v>4.3016494673443699E-2</v>
      </c>
    </row>
    <row r="14" spans="2:44">
      <c r="B14" s="15" t="s">
        <v>129</v>
      </c>
      <c r="C14" s="14">
        <v>1.89484202546428E-2</v>
      </c>
      <c r="D14" s="14">
        <v>1.2914545004023999E-2</v>
      </c>
      <c r="E14" s="14">
        <v>2.39653673218258E-2</v>
      </c>
      <c r="F14" s="14"/>
      <c r="G14" s="14">
        <v>2.0617289510276599E-2</v>
      </c>
      <c r="H14" s="14">
        <v>2.6385168143956399E-2</v>
      </c>
      <c r="I14" s="14">
        <v>1.8073205728003201E-2</v>
      </c>
      <c r="J14" s="14">
        <v>1.6550288121152199E-2</v>
      </c>
      <c r="K14" s="14">
        <v>1.4238439305252299E-2</v>
      </c>
      <c r="L14" s="14">
        <v>1.7587428160209601E-2</v>
      </c>
      <c r="M14" s="14"/>
      <c r="N14" s="14">
        <v>1.5148014578140301E-2</v>
      </c>
      <c r="O14" s="14">
        <v>1.8473092576615301E-2</v>
      </c>
      <c r="P14" s="14">
        <v>1.94881105425567E-2</v>
      </c>
      <c r="Q14" s="14">
        <v>2.34305983549731E-2</v>
      </c>
      <c r="R14" s="14"/>
      <c r="S14" s="14">
        <v>1.0909922021848499E-2</v>
      </c>
      <c r="T14" s="14">
        <v>2.0895755420087401E-2</v>
      </c>
      <c r="U14" s="14">
        <v>2.8077925277635401E-2</v>
      </c>
      <c r="V14" s="14">
        <v>1.9153843126128899E-2</v>
      </c>
      <c r="W14" s="14">
        <v>2.6232066950780401E-2</v>
      </c>
      <c r="X14" s="14">
        <v>2.67314263462545E-2</v>
      </c>
      <c r="Y14" s="14">
        <v>8.4843385947665495E-3</v>
      </c>
      <c r="Z14" s="14">
        <v>1.0105623291219499E-2</v>
      </c>
      <c r="AA14" s="14">
        <v>2.1657203806008302E-2</v>
      </c>
      <c r="AB14" s="14">
        <v>2.53689307476569E-2</v>
      </c>
      <c r="AC14" s="14">
        <v>4.1984433824799102E-3</v>
      </c>
      <c r="AD14" s="14">
        <v>1.7747745719410301E-2</v>
      </c>
      <c r="AE14" s="14"/>
      <c r="AF14" s="14">
        <v>1.40185507613859E-2</v>
      </c>
      <c r="AG14" s="14">
        <v>1.8711348500765501E-2</v>
      </c>
      <c r="AH14" s="14">
        <v>1.7645496340562599E-2</v>
      </c>
      <c r="AI14" s="14"/>
      <c r="AJ14" s="14">
        <v>1.11241678319368E-2</v>
      </c>
      <c r="AK14" s="14">
        <v>1.32829194439256E-2</v>
      </c>
      <c r="AL14" s="14">
        <v>1.3942397948665501E-2</v>
      </c>
      <c r="AM14" s="14"/>
      <c r="AN14" s="14">
        <v>1.50624293719516E-2</v>
      </c>
      <c r="AO14" s="14">
        <v>2.1993978665849099E-2</v>
      </c>
      <c r="AP14" s="14">
        <v>1.7450699849639699E-2</v>
      </c>
      <c r="AQ14" s="14">
        <v>2.6139644892408501E-2</v>
      </c>
      <c r="AR14" s="14">
        <v>0</v>
      </c>
    </row>
    <row r="15" spans="2:44">
      <c r="B15" s="15" t="s">
        <v>163</v>
      </c>
      <c r="C15" s="18">
        <v>0.49289547583194299</v>
      </c>
      <c r="D15" s="18">
        <v>0.48009391990483502</v>
      </c>
      <c r="E15" s="18">
        <v>0.50681088775687</v>
      </c>
      <c r="F15" s="18"/>
      <c r="G15" s="18">
        <v>0.52387274113910898</v>
      </c>
      <c r="H15" s="18">
        <v>0.56070036955695401</v>
      </c>
      <c r="I15" s="18">
        <v>0.55720354872934996</v>
      </c>
      <c r="J15" s="18">
        <v>0.470685331414187</v>
      </c>
      <c r="K15" s="18">
        <v>0.44667250383303803</v>
      </c>
      <c r="L15" s="18">
        <v>0.41366787108327702</v>
      </c>
      <c r="M15" s="18"/>
      <c r="N15" s="18">
        <v>0.44453557454161702</v>
      </c>
      <c r="O15" s="18">
        <v>0.50354731971464195</v>
      </c>
      <c r="P15" s="18">
        <v>0.546888674435277</v>
      </c>
      <c r="Q15" s="18">
        <v>0.48790475118400101</v>
      </c>
      <c r="R15" s="18"/>
      <c r="S15" s="18">
        <v>0.46869642073668</v>
      </c>
      <c r="T15" s="18">
        <v>0.433693222880214</v>
      </c>
      <c r="U15" s="18">
        <v>0.47296846400530501</v>
      </c>
      <c r="V15" s="18">
        <v>0.436293981323363</v>
      </c>
      <c r="W15" s="18">
        <v>0.46642747423567499</v>
      </c>
      <c r="X15" s="18">
        <v>0.518801321022755</v>
      </c>
      <c r="Y15" s="18">
        <v>0.49245144974426402</v>
      </c>
      <c r="Z15" s="18">
        <v>0.57276894669436595</v>
      </c>
      <c r="AA15" s="18">
        <v>0.48033943659991901</v>
      </c>
      <c r="AB15" s="18">
        <v>0.61583439918239902</v>
      </c>
      <c r="AC15" s="18">
        <v>0.52549687058629702</v>
      </c>
      <c r="AD15" s="18">
        <v>0.58720741334887205</v>
      </c>
      <c r="AE15" s="18"/>
      <c r="AF15" s="18">
        <v>0.49318314031009902</v>
      </c>
      <c r="AG15" s="18">
        <v>0.48725549138079199</v>
      </c>
      <c r="AH15" s="18">
        <v>0.50918972216458402</v>
      </c>
      <c r="AI15" s="18"/>
      <c r="AJ15" s="18">
        <v>0.53878536281891798</v>
      </c>
      <c r="AK15" s="18">
        <v>0.51499335101478505</v>
      </c>
      <c r="AL15" s="18">
        <v>0.45402208573946701</v>
      </c>
      <c r="AM15" s="18"/>
      <c r="AN15" s="18">
        <v>0.52901061362427604</v>
      </c>
      <c r="AO15" s="18">
        <v>0.50212094008673402</v>
      </c>
      <c r="AP15" s="18">
        <v>0.46086608994907502</v>
      </c>
      <c r="AQ15" s="18">
        <v>0.50207233222712599</v>
      </c>
      <c r="AR15" s="18">
        <v>0.43834136461643303</v>
      </c>
    </row>
    <row r="16" spans="2:44">
      <c r="B16" s="15" t="s">
        <v>164</v>
      </c>
      <c r="C16" s="18">
        <v>0.2359805653126</v>
      </c>
      <c r="D16" s="18">
        <v>0.236162813878738</v>
      </c>
      <c r="E16" s="18">
        <v>0.23513301635534101</v>
      </c>
      <c r="F16" s="18"/>
      <c r="G16" s="18">
        <v>0.21845221080616101</v>
      </c>
      <c r="H16" s="18">
        <v>0.19741399997557199</v>
      </c>
      <c r="I16" s="18">
        <v>0.20235144865222701</v>
      </c>
      <c r="J16" s="18">
        <v>0.25098522153504699</v>
      </c>
      <c r="K16" s="18">
        <v>0.28678149330063502</v>
      </c>
      <c r="L16" s="18">
        <v>0.26021577683272201</v>
      </c>
      <c r="M16" s="18"/>
      <c r="N16" s="18">
        <v>0.27255094517649398</v>
      </c>
      <c r="O16" s="18">
        <v>0.23571946678958999</v>
      </c>
      <c r="P16" s="18">
        <v>0.21448978704338401</v>
      </c>
      <c r="Q16" s="18">
        <v>0.21379918683361801</v>
      </c>
      <c r="R16" s="18"/>
      <c r="S16" s="18">
        <v>0.234491470304176</v>
      </c>
      <c r="T16" s="18">
        <v>0.28534505413044697</v>
      </c>
      <c r="U16" s="18">
        <v>0.26510595074922499</v>
      </c>
      <c r="V16" s="18">
        <v>0.26024562584632399</v>
      </c>
      <c r="W16" s="18">
        <v>0.24513988999986699</v>
      </c>
      <c r="X16" s="18">
        <v>0.19640010083374099</v>
      </c>
      <c r="Y16" s="18">
        <v>0.22886147006826901</v>
      </c>
      <c r="Z16" s="18">
        <v>0.230489288285046</v>
      </c>
      <c r="AA16" s="18">
        <v>0.25439157239177101</v>
      </c>
      <c r="AB16" s="18">
        <v>0.19529085040281099</v>
      </c>
      <c r="AC16" s="18">
        <v>0.178300053549107</v>
      </c>
      <c r="AD16" s="18">
        <v>0.152730160604066</v>
      </c>
      <c r="AE16" s="18"/>
      <c r="AF16" s="18">
        <v>0.24451669194123701</v>
      </c>
      <c r="AG16" s="18">
        <v>0.239418946517793</v>
      </c>
      <c r="AH16" s="18">
        <v>0.20228211689976699</v>
      </c>
      <c r="AI16" s="18"/>
      <c r="AJ16" s="18">
        <v>0.22302167396728301</v>
      </c>
      <c r="AK16" s="18">
        <v>0.22360618324753401</v>
      </c>
      <c r="AL16" s="18">
        <v>0.248447721254376</v>
      </c>
      <c r="AM16" s="18"/>
      <c r="AN16" s="18">
        <v>0.19537503054309999</v>
      </c>
      <c r="AO16" s="18">
        <v>0.25105547261340999</v>
      </c>
      <c r="AP16" s="18">
        <v>0.26514261464918898</v>
      </c>
      <c r="AQ16" s="18">
        <v>0.23219893495308999</v>
      </c>
      <c r="AR16" s="18">
        <v>0.21283698461730199</v>
      </c>
    </row>
    <row r="17" spans="2:44">
      <c r="B17" s="15" t="s">
        <v>106</v>
      </c>
      <c r="C17" s="19">
        <v>0.25691491051934301</v>
      </c>
      <c r="D17" s="19">
        <v>0.24393110602609699</v>
      </c>
      <c r="E17" s="19">
        <v>0.27167787140152899</v>
      </c>
      <c r="F17" s="19"/>
      <c r="G17" s="19">
        <v>0.30542053033294803</v>
      </c>
      <c r="H17" s="19">
        <v>0.363286369581382</v>
      </c>
      <c r="I17" s="19">
        <v>0.35485210007712298</v>
      </c>
      <c r="J17" s="19">
        <v>0.21970010987913999</v>
      </c>
      <c r="K17" s="19">
        <v>0.15989101053240301</v>
      </c>
      <c r="L17" s="19">
        <v>0.153452094250555</v>
      </c>
      <c r="M17" s="19"/>
      <c r="N17" s="19">
        <v>0.17198462936512299</v>
      </c>
      <c r="O17" s="19">
        <v>0.26782785292505101</v>
      </c>
      <c r="P17" s="19">
        <v>0.33239888739189299</v>
      </c>
      <c r="Q17" s="19">
        <v>0.27410556435038302</v>
      </c>
      <c r="R17" s="19"/>
      <c r="S17" s="19">
        <v>0.234204950432504</v>
      </c>
      <c r="T17" s="19">
        <v>0.148348168749767</v>
      </c>
      <c r="U17" s="19">
        <v>0.20786251325607899</v>
      </c>
      <c r="V17" s="19">
        <v>0.17604835547703901</v>
      </c>
      <c r="W17" s="19">
        <v>0.22128758423580799</v>
      </c>
      <c r="X17" s="19">
        <v>0.32240122018901402</v>
      </c>
      <c r="Y17" s="19">
        <v>0.26358997967599501</v>
      </c>
      <c r="Z17" s="19">
        <v>0.34227965840932001</v>
      </c>
      <c r="AA17" s="19">
        <v>0.225947864208147</v>
      </c>
      <c r="AB17" s="19">
        <v>0.420543548779587</v>
      </c>
      <c r="AC17" s="19">
        <v>0.34719681703718902</v>
      </c>
      <c r="AD17" s="19">
        <v>0.43447725274480598</v>
      </c>
      <c r="AE17" s="19"/>
      <c r="AF17" s="19">
        <v>0.24866644836886201</v>
      </c>
      <c r="AG17" s="19">
        <v>0.247836544862999</v>
      </c>
      <c r="AH17" s="19">
        <v>0.30690760526481697</v>
      </c>
      <c r="AI17" s="19"/>
      <c r="AJ17" s="19">
        <v>0.31576368885163503</v>
      </c>
      <c r="AK17" s="19">
        <v>0.29138716776725099</v>
      </c>
      <c r="AL17" s="19">
        <v>0.205574364485092</v>
      </c>
      <c r="AM17" s="19"/>
      <c r="AN17" s="19">
        <v>0.33363558308117502</v>
      </c>
      <c r="AO17" s="19">
        <v>0.25106546747332398</v>
      </c>
      <c r="AP17" s="19">
        <v>0.19572347529988601</v>
      </c>
      <c r="AQ17" s="19">
        <v>0.26987339727403598</v>
      </c>
      <c r="AR17" s="19">
        <v>0.225504379999131</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AR2010"/>
  <sheetViews>
    <sheetView showGridLines="0" workbookViewId="0">
      <pane xSplit="2" ySplit="8" topLeftCell="E9" activePane="bottomRight" state="frozen"/>
      <selection pane="bottomRight" activeCell="E75" sqref="E75"/>
      <selection pane="bottomLeft"/>
      <selection pane="topRight"/>
    </sheetView>
  </sheetViews>
  <sheetFormatPr defaultColWidth="11.42578125" defaultRowHeight="14.45"/>
  <cols>
    <col min="2" max="2" width="20.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6" t="s">
        <v>50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13"/>
      <c r="C5" s="13"/>
      <c r="D5" s="28" t="s">
        <v>51</v>
      </c>
      <c r="E5" s="28"/>
      <c r="F5" s="13"/>
      <c r="G5" s="28" t="s">
        <v>52</v>
      </c>
      <c r="H5" s="28"/>
      <c r="I5" s="28"/>
      <c r="J5" s="28"/>
      <c r="K5" s="28"/>
      <c r="L5" s="28"/>
      <c r="M5" s="13"/>
      <c r="N5" s="28" t="s">
        <v>53</v>
      </c>
      <c r="O5" s="28"/>
      <c r="P5" s="28"/>
      <c r="Q5" s="28"/>
      <c r="R5" s="13"/>
      <c r="S5" s="28" t="s">
        <v>54</v>
      </c>
      <c r="T5" s="28"/>
      <c r="U5" s="28"/>
      <c r="V5" s="28"/>
      <c r="W5" s="28"/>
      <c r="X5" s="28"/>
      <c r="Y5" s="28"/>
      <c r="Z5" s="28"/>
      <c r="AA5" s="28"/>
      <c r="AB5" s="28"/>
      <c r="AC5" s="28"/>
      <c r="AD5" s="28"/>
      <c r="AE5" s="13"/>
      <c r="AF5" s="28" t="s">
        <v>55</v>
      </c>
      <c r="AG5" s="28"/>
      <c r="AH5" s="28"/>
      <c r="AI5" s="13"/>
      <c r="AJ5" s="28" t="s">
        <v>56</v>
      </c>
      <c r="AK5" s="28"/>
      <c r="AL5" s="28"/>
      <c r="AM5" s="13"/>
      <c r="AN5" s="28" t="s">
        <v>57</v>
      </c>
      <c r="AO5" s="28"/>
      <c r="AP5" s="28"/>
      <c r="AQ5" s="28"/>
      <c r="AR5" s="28"/>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20.100000000000001"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20.100000000000001"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11" spans="2:44">
      <c r="B11" s="6" t="s">
        <v>97</v>
      </c>
    </row>
    <row r="12" spans="2:44">
      <c r="B12" s="24" t="s">
        <v>15</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2:44">
      <c r="B13" t="s">
        <v>98</v>
      </c>
      <c r="C13" s="14">
        <v>0.11187583421052499</v>
      </c>
      <c r="D13" s="14">
        <v>0.11202504766688701</v>
      </c>
      <c r="E13" s="14">
        <v>0.111866634370235</v>
      </c>
      <c r="F13" s="14"/>
      <c r="G13" s="14">
        <v>0.15305900732090599</v>
      </c>
      <c r="H13" s="14">
        <v>0.13563290605718201</v>
      </c>
      <c r="I13" s="14">
        <v>0.13571906776811701</v>
      </c>
      <c r="J13" s="14">
        <v>0.127901976176755</v>
      </c>
      <c r="K13" s="14">
        <v>7.8567096292620195E-2</v>
      </c>
      <c r="L13" s="14">
        <v>5.4904635408831302E-2</v>
      </c>
      <c r="M13" s="14"/>
      <c r="N13" s="14">
        <v>8.8786993048822205E-2</v>
      </c>
      <c r="O13" s="14">
        <v>8.6704955594252703E-2</v>
      </c>
      <c r="P13" s="14">
        <v>0.12857296284297901</v>
      </c>
      <c r="Q13" s="14">
        <v>0.15041411825610601</v>
      </c>
      <c r="R13" s="14"/>
      <c r="S13" s="14">
        <v>0.13103205567375201</v>
      </c>
      <c r="T13" s="14">
        <v>9.6304689702297996E-2</v>
      </c>
      <c r="U13" s="14">
        <v>0.106892158893944</v>
      </c>
      <c r="V13" s="14">
        <v>0.104620896342779</v>
      </c>
      <c r="W13" s="14">
        <v>9.1025903381957193E-2</v>
      </c>
      <c r="X13" s="14">
        <v>0.12944616927195299</v>
      </c>
      <c r="Y13" s="14">
        <v>0.12896840401437801</v>
      </c>
      <c r="Z13" s="14">
        <v>8.1708847333217302E-2</v>
      </c>
      <c r="AA13" s="14">
        <v>0.120923559621449</v>
      </c>
      <c r="AB13" s="14">
        <v>0.106046708112848</v>
      </c>
      <c r="AC13" s="14">
        <v>0.102022028536238</v>
      </c>
      <c r="AD13" s="14">
        <v>0.116480336822466</v>
      </c>
      <c r="AE13" s="14"/>
      <c r="AF13" s="14">
        <v>0.121008274081833</v>
      </c>
      <c r="AG13" s="14">
        <v>9.0247241154375296E-2</v>
      </c>
      <c r="AH13" s="14">
        <v>0.14169381954841001</v>
      </c>
      <c r="AI13" s="14"/>
      <c r="AJ13" s="14">
        <v>9.8042278515561201E-2</v>
      </c>
      <c r="AK13" s="14">
        <v>0.12388157995559999</v>
      </c>
      <c r="AL13" s="14">
        <v>9.0407871146951299E-2</v>
      </c>
      <c r="AM13" s="14"/>
      <c r="AN13" s="14">
        <v>0.12500390737664399</v>
      </c>
      <c r="AO13" s="14">
        <v>0.11711078748760601</v>
      </c>
      <c r="AP13" s="14">
        <v>8.4679377637513695E-2</v>
      </c>
      <c r="AQ13" s="14">
        <v>0.10532127158054</v>
      </c>
      <c r="AR13" s="14">
        <v>0.10380512190939301</v>
      </c>
    </row>
    <row r="14" spans="2:44">
      <c r="B14" t="s">
        <v>99</v>
      </c>
      <c r="C14" s="14">
        <v>0.25785574227448599</v>
      </c>
      <c r="D14" s="14">
        <v>0.25567246107628999</v>
      </c>
      <c r="E14" s="14">
        <v>0.26047976914127902</v>
      </c>
      <c r="F14" s="14"/>
      <c r="G14" s="14">
        <v>0.27592414143265498</v>
      </c>
      <c r="H14" s="14">
        <v>0.34097285552847301</v>
      </c>
      <c r="I14" s="14">
        <v>0.27509420570145499</v>
      </c>
      <c r="J14" s="14">
        <v>0.234123171343849</v>
      </c>
      <c r="K14" s="14">
        <v>0.21974172175341999</v>
      </c>
      <c r="L14" s="14">
        <v>0.20883843439695701</v>
      </c>
      <c r="M14" s="14"/>
      <c r="N14" s="14">
        <v>0.224403058186874</v>
      </c>
      <c r="O14" s="14">
        <v>0.24107155564732199</v>
      </c>
      <c r="P14" s="14">
        <v>0.28189908548708398</v>
      </c>
      <c r="Q14" s="14">
        <v>0.29138402680874498</v>
      </c>
      <c r="R14" s="14"/>
      <c r="S14" s="14">
        <v>0.26042542081911901</v>
      </c>
      <c r="T14" s="14">
        <v>0.21898101285513</v>
      </c>
      <c r="U14" s="14">
        <v>0.22903553933559301</v>
      </c>
      <c r="V14" s="14">
        <v>0.24108389177738199</v>
      </c>
      <c r="W14" s="14">
        <v>0.28478835707552702</v>
      </c>
      <c r="X14" s="14">
        <v>0.26849300088019701</v>
      </c>
      <c r="Y14" s="14">
        <v>0.24871545390877001</v>
      </c>
      <c r="Z14" s="14">
        <v>0.29586049121705799</v>
      </c>
      <c r="AA14" s="14">
        <v>0.279615684495298</v>
      </c>
      <c r="AB14" s="14">
        <v>0.26629044885247999</v>
      </c>
      <c r="AC14" s="14">
        <v>0.30217936795796801</v>
      </c>
      <c r="AD14" s="14">
        <v>0.241175234247758</v>
      </c>
      <c r="AE14" s="14"/>
      <c r="AF14" s="14">
        <v>0.283735758021532</v>
      </c>
      <c r="AG14" s="14">
        <v>0.215176330557769</v>
      </c>
      <c r="AH14" s="14">
        <v>0.29587000233206201</v>
      </c>
      <c r="AI14" s="14"/>
      <c r="AJ14" s="14">
        <v>0.28366824760549397</v>
      </c>
      <c r="AK14" s="14">
        <v>0.24504306071312801</v>
      </c>
      <c r="AL14" s="14">
        <v>0.23552548604867199</v>
      </c>
      <c r="AM14" s="14"/>
      <c r="AN14" s="14">
        <v>0.28321244647229699</v>
      </c>
      <c r="AO14" s="14">
        <v>0.26643243236509501</v>
      </c>
      <c r="AP14" s="14">
        <v>0.229362460393255</v>
      </c>
      <c r="AQ14" s="14">
        <v>0.22156432895716199</v>
      </c>
      <c r="AR14" s="14">
        <v>0.157258998362657</v>
      </c>
    </row>
    <row r="15" spans="2:44">
      <c r="B15" t="s">
        <v>100</v>
      </c>
      <c r="C15" s="14">
        <v>0.18873807587567401</v>
      </c>
      <c r="D15" s="14">
        <v>0.172016801719761</v>
      </c>
      <c r="E15" s="14">
        <v>0.20473546736062201</v>
      </c>
      <c r="F15" s="14"/>
      <c r="G15" s="14">
        <v>0.18872347856145599</v>
      </c>
      <c r="H15" s="14">
        <v>0.17886682640284499</v>
      </c>
      <c r="I15" s="14">
        <v>0.16419498391190501</v>
      </c>
      <c r="J15" s="14">
        <v>0.180364131554341</v>
      </c>
      <c r="K15" s="14">
        <v>0.18928683150127201</v>
      </c>
      <c r="L15" s="14">
        <v>0.223163744774699</v>
      </c>
      <c r="M15" s="14"/>
      <c r="N15" s="14">
        <v>0.164321562896</v>
      </c>
      <c r="O15" s="14">
        <v>0.19225650703768701</v>
      </c>
      <c r="P15" s="14">
        <v>0.17679593499839699</v>
      </c>
      <c r="Q15" s="14">
        <v>0.22265692955001501</v>
      </c>
      <c r="R15" s="14"/>
      <c r="S15" s="14">
        <v>0.152262152448528</v>
      </c>
      <c r="T15" s="14">
        <v>0.23477082108675201</v>
      </c>
      <c r="U15" s="14">
        <v>0.19459317235738999</v>
      </c>
      <c r="V15" s="14">
        <v>0.17231768565827901</v>
      </c>
      <c r="W15" s="14">
        <v>0.200131759408191</v>
      </c>
      <c r="X15" s="14">
        <v>0.19653839513334001</v>
      </c>
      <c r="Y15" s="14">
        <v>0.215709490322847</v>
      </c>
      <c r="Z15" s="14">
        <v>0.14218151638482299</v>
      </c>
      <c r="AA15" s="14">
        <v>0.18456035440301499</v>
      </c>
      <c r="AB15" s="14">
        <v>0.176938481574587</v>
      </c>
      <c r="AC15" s="14">
        <v>0.15713718127230999</v>
      </c>
      <c r="AD15" s="14">
        <v>0.236872173652941</v>
      </c>
      <c r="AE15" s="14"/>
      <c r="AF15" s="14">
        <v>0.20606546437113299</v>
      </c>
      <c r="AG15" s="14">
        <v>0.17182325468102599</v>
      </c>
      <c r="AH15" s="14">
        <v>0.192374009648697</v>
      </c>
      <c r="AI15" s="14"/>
      <c r="AJ15" s="14">
        <v>0.21649286713038901</v>
      </c>
      <c r="AK15" s="14">
        <v>0.15650289543878099</v>
      </c>
      <c r="AL15" s="14">
        <v>0.15270788212987599</v>
      </c>
      <c r="AM15" s="14"/>
      <c r="AN15" s="14">
        <v>0.21839969522587699</v>
      </c>
      <c r="AO15" s="14">
        <v>0.18241728649835201</v>
      </c>
      <c r="AP15" s="14">
        <v>0.17374448058551301</v>
      </c>
      <c r="AQ15" s="14">
        <v>0.15652527692600099</v>
      </c>
      <c r="AR15" s="14">
        <v>0.24649703741125101</v>
      </c>
    </row>
    <row r="16" spans="2:44">
      <c r="B16" t="s">
        <v>101</v>
      </c>
      <c r="C16" s="14">
        <v>0.27321340572555802</v>
      </c>
      <c r="D16" s="14">
        <v>0.28295805042411498</v>
      </c>
      <c r="E16" s="14">
        <v>0.26377627735016501</v>
      </c>
      <c r="F16" s="14"/>
      <c r="G16" s="14">
        <v>0.23763920242676501</v>
      </c>
      <c r="H16" s="14">
        <v>0.21489241641378001</v>
      </c>
      <c r="I16" s="14">
        <v>0.264787981485894</v>
      </c>
      <c r="J16" s="14">
        <v>0.28490082118370602</v>
      </c>
      <c r="K16" s="14">
        <v>0.29725505085602</v>
      </c>
      <c r="L16" s="14">
        <v>0.32580054017274601</v>
      </c>
      <c r="M16" s="14"/>
      <c r="N16" s="14">
        <v>0.32867363928971599</v>
      </c>
      <c r="O16" s="14">
        <v>0.30856340231975599</v>
      </c>
      <c r="P16" s="14">
        <v>0.24786983940176399</v>
      </c>
      <c r="Q16" s="14">
        <v>0.19791087058392101</v>
      </c>
      <c r="R16" s="14"/>
      <c r="S16" s="14">
        <v>0.28168482942114997</v>
      </c>
      <c r="T16" s="14">
        <v>0.29522685275010002</v>
      </c>
      <c r="U16" s="14">
        <v>0.28980836243194402</v>
      </c>
      <c r="V16" s="14">
        <v>0.29398502049219699</v>
      </c>
      <c r="W16" s="14">
        <v>0.26246377158066903</v>
      </c>
      <c r="X16" s="14">
        <v>0.238443030289474</v>
      </c>
      <c r="Y16" s="14">
        <v>0.25855283930221201</v>
      </c>
      <c r="Z16" s="14">
        <v>0.28501615859202001</v>
      </c>
      <c r="AA16" s="14">
        <v>0.255183980605584</v>
      </c>
      <c r="AB16" s="14">
        <v>0.27217450945829502</v>
      </c>
      <c r="AC16" s="14">
        <v>0.25797955284569202</v>
      </c>
      <c r="AD16" s="14">
        <v>0.27926376981532902</v>
      </c>
      <c r="AE16" s="14"/>
      <c r="AF16" s="14">
        <v>0.25274124134728498</v>
      </c>
      <c r="AG16" s="14">
        <v>0.31107223266040701</v>
      </c>
      <c r="AH16" s="14">
        <v>0.234926227810768</v>
      </c>
      <c r="AI16" s="14"/>
      <c r="AJ16" s="14">
        <v>0.281884200160057</v>
      </c>
      <c r="AK16" s="14">
        <v>0.28628552510463001</v>
      </c>
      <c r="AL16" s="14">
        <v>0.314909530267374</v>
      </c>
      <c r="AM16" s="14"/>
      <c r="AN16" s="14">
        <v>0.242707513158608</v>
      </c>
      <c r="AO16" s="14">
        <v>0.26878694117317498</v>
      </c>
      <c r="AP16" s="14">
        <v>0.321042470618987</v>
      </c>
      <c r="AQ16" s="14">
        <v>0.29163034705660501</v>
      </c>
      <c r="AR16" s="14">
        <v>0.23993323664910299</v>
      </c>
    </row>
    <row r="17" spans="2:44">
      <c r="B17" t="s">
        <v>102</v>
      </c>
      <c r="C17" s="14">
        <v>0.155406343699871</v>
      </c>
      <c r="D17" s="14">
        <v>0.16711881095181599</v>
      </c>
      <c r="E17" s="14">
        <v>0.14398808066084301</v>
      </c>
      <c r="F17" s="14"/>
      <c r="G17" s="14">
        <v>0.11800319728915599</v>
      </c>
      <c r="H17" s="14">
        <v>0.11401279358075</v>
      </c>
      <c r="I17" s="14">
        <v>0.144918919784431</v>
      </c>
      <c r="J17" s="14">
        <v>0.166163782543197</v>
      </c>
      <c r="K17" s="14">
        <v>0.20189630675432799</v>
      </c>
      <c r="L17" s="14">
        <v>0.18278928416013901</v>
      </c>
      <c r="M17" s="14"/>
      <c r="N17" s="14">
        <v>0.18491773032680001</v>
      </c>
      <c r="O17" s="14">
        <v>0.15637784759023399</v>
      </c>
      <c r="P17" s="14">
        <v>0.15081974606752499</v>
      </c>
      <c r="Q17" s="14">
        <v>0.123342256898827</v>
      </c>
      <c r="R17" s="14"/>
      <c r="S17" s="14">
        <v>0.15641408565375201</v>
      </c>
      <c r="T17" s="14">
        <v>0.14524527269617901</v>
      </c>
      <c r="U17" s="14">
        <v>0.15994483193504</v>
      </c>
      <c r="V17" s="14">
        <v>0.17612481542466599</v>
      </c>
      <c r="W17" s="14">
        <v>0.151515807026257</v>
      </c>
      <c r="X17" s="14">
        <v>0.14545190365177199</v>
      </c>
      <c r="Y17" s="14">
        <v>0.140332151042804</v>
      </c>
      <c r="Z17" s="14">
        <v>0.17480394044280001</v>
      </c>
      <c r="AA17" s="14">
        <v>0.15132532510902599</v>
      </c>
      <c r="AB17" s="14">
        <v>0.169388036460455</v>
      </c>
      <c r="AC17" s="14">
        <v>0.17228491068046101</v>
      </c>
      <c r="AD17" s="14">
        <v>0.118391440052297</v>
      </c>
      <c r="AE17" s="14"/>
      <c r="AF17" s="14">
        <v>0.131271281742291</v>
      </c>
      <c r="AG17" s="14">
        <v>0.204904314519851</v>
      </c>
      <c r="AH17" s="14">
        <v>9.7720743839219401E-2</v>
      </c>
      <c r="AI17" s="14"/>
      <c r="AJ17" s="14">
        <v>0.116422469498489</v>
      </c>
      <c r="AK17" s="14">
        <v>0.18335983445766499</v>
      </c>
      <c r="AL17" s="14">
        <v>0.19051150667416999</v>
      </c>
      <c r="AM17" s="14"/>
      <c r="AN17" s="14">
        <v>0.117538386287874</v>
      </c>
      <c r="AO17" s="14">
        <v>0.146499044602524</v>
      </c>
      <c r="AP17" s="14">
        <v>0.182526463473901</v>
      </c>
      <c r="AQ17" s="14">
        <v>0.20823575095542099</v>
      </c>
      <c r="AR17" s="14">
        <v>0.252505605667596</v>
      </c>
    </row>
    <row r="18" spans="2:44">
      <c r="B18" t="s">
        <v>103</v>
      </c>
      <c r="C18" s="14">
        <v>1.2910598213885601E-2</v>
      </c>
      <c r="D18" s="14">
        <v>1.02088281611304E-2</v>
      </c>
      <c r="E18" s="14">
        <v>1.5153771116857E-2</v>
      </c>
      <c r="F18" s="14"/>
      <c r="G18" s="14">
        <v>2.6650972969061899E-2</v>
      </c>
      <c r="H18" s="14">
        <v>1.5622202016970401E-2</v>
      </c>
      <c r="I18" s="14">
        <v>1.52848413481982E-2</v>
      </c>
      <c r="J18" s="14">
        <v>6.5461171981519703E-3</v>
      </c>
      <c r="K18" s="14">
        <v>1.3252992842339301E-2</v>
      </c>
      <c r="L18" s="14">
        <v>4.5033610866270597E-3</v>
      </c>
      <c r="M18" s="14"/>
      <c r="N18" s="14">
        <v>8.8970162517886704E-3</v>
      </c>
      <c r="O18" s="14">
        <v>1.50257318107488E-2</v>
      </c>
      <c r="P18" s="14">
        <v>1.4042431202250299E-2</v>
      </c>
      <c r="Q18" s="14">
        <v>1.42917979023875E-2</v>
      </c>
      <c r="R18" s="14"/>
      <c r="S18" s="14">
        <v>1.8181455983698101E-2</v>
      </c>
      <c r="T18" s="14">
        <v>9.4713509095408696E-3</v>
      </c>
      <c r="U18" s="14">
        <v>1.9725935046088199E-2</v>
      </c>
      <c r="V18" s="14">
        <v>1.18676903046969E-2</v>
      </c>
      <c r="W18" s="14">
        <v>1.00744015273993E-2</v>
      </c>
      <c r="X18" s="14">
        <v>2.1627500773263999E-2</v>
      </c>
      <c r="Y18" s="14">
        <v>7.7216614089881301E-3</v>
      </c>
      <c r="Z18" s="14">
        <v>2.04290460300811E-2</v>
      </c>
      <c r="AA18" s="14">
        <v>8.3910957656290006E-3</v>
      </c>
      <c r="AB18" s="14">
        <v>9.1618155413365193E-3</v>
      </c>
      <c r="AC18" s="14">
        <v>8.3969587073301002E-3</v>
      </c>
      <c r="AD18" s="14">
        <v>7.8170454092096192E-3</v>
      </c>
      <c r="AE18" s="14"/>
      <c r="AF18" s="14">
        <v>5.1779804359260804E-3</v>
      </c>
      <c r="AG18" s="14">
        <v>6.7766264265712696E-3</v>
      </c>
      <c r="AH18" s="14">
        <v>3.7415196820843703E-2</v>
      </c>
      <c r="AI18" s="14"/>
      <c r="AJ18" s="14">
        <v>3.48993709001075E-3</v>
      </c>
      <c r="AK18" s="14">
        <v>4.9271043301963302E-3</v>
      </c>
      <c r="AL18" s="14">
        <v>1.5937723732956401E-2</v>
      </c>
      <c r="AM18" s="14"/>
      <c r="AN18" s="14">
        <v>1.3138051478700501E-2</v>
      </c>
      <c r="AO18" s="14">
        <v>1.8753507873248001E-2</v>
      </c>
      <c r="AP18" s="14">
        <v>8.6447472908305501E-3</v>
      </c>
      <c r="AQ18" s="14">
        <v>1.6723024524270599E-2</v>
      </c>
      <c r="AR18" s="14">
        <v>0</v>
      </c>
    </row>
    <row r="19" spans="2:44">
      <c r="B19" t="s">
        <v>104</v>
      </c>
      <c r="C19" s="14">
        <v>0.36973157648501198</v>
      </c>
      <c r="D19" s="14">
        <v>0.36769750874317803</v>
      </c>
      <c r="E19" s="14">
        <v>0.37234640351151299</v>
      </c>
      <c r="F19" s="14"/>
      <c r="G19" s="14">
        <v>0.42898314875356103</v>
      </c>
      <c r="H19" s="14">
        <v>0.47660576158565399</v>
      </c>
      <c r="I19" s="14">
        <v>0.41081327346957203</v>
      </c>
      <c r="J19" s="14">
        <v>0.362025147520604</v>
      </c>
      <c r="K19" s="14">
        <v>0.29830881804604098</v>
      </c>
      <c r="L19" s="14">
        <v>0.26374306980578799</v>
      </c>
      <c r="M19" s="14"/>
      <c r="N19" s="14">
        <v>0.31319005123569599</v>
      </c>
      <c r="O19" s="14">
        <v>0.32777651124157497</v>
      </c>
      <c r="P19" s="14">
        <v>0.41047204833006301</v>
      </c>
      <c r="Q19" s="14">
        <v>0.44179814506484999</v>
      </c>
      <c r="R19" s="14"/>
      <c r="S19" s="14">
        <v>0.39145747649287199</v>
      </c>
      <c r="T19" s="14">
        <v>0.31528570255742799</v>
      </c>
      <c r="U19" s="14">
        <v>0.335927698229537</v>
      </c>
      <c r="V19" s="14">
        <v>0.34570478812016098</v>
      </c>
      <c r="W19" s="14">
        <v>0.37581426045748401</v>
      </c>
      <c r="X19" s="14">
        <v>0.39793917015215002</v>
      </c>
      <c r="Y19" s="14">
        <v>0.37768385792314801</v>
      </c>
      <c r="Z19" s="14">
        <v>0.37756933855027502</v>
      </c>
      <c r="AA19" s="14">
        <v>0.40053924411674702</v>
      </c>
      <c r="AB19" s="14">
        <v>0.37233715696532699</v>
      </c>
      <c r="AC19" s="14">
        <v>0.404201396494207</v>
      </c>
      <c r="AD19" s="14">
        <v>0.357655571070223</v>
      </c>
      <c r="AE19" s="14"/>
      <c r="AF19" s="14">
        <v>0.40474403210336501</v>
      </c>
      <c r="AG19" s="14">
        <v>0.30542357171214402</v>
      </c>
      <c r="AH19" s="14">
        <v>0.43756382188047199</v>
      </c>
      <c r="AI19" s="14"/>
      <c r="AJ19" s="14">
        <v>0.38171052612105499</v>
      </c>
      <c r="AK19" s="14">
        <v>0.36892464066872799</v>
      </c>
      <c r="AL19" s="14">
        <v>0.325933357195623</v>
      </c>
      <c r="AM19" s="14"/>
      <c r="AN19" s="14">
        <v>0.408216353848941</v>
      </c>
      <c r="AO19" s="14">
        <v>0.38354321985270101</v>
      </c>
      <c r="AP19" s="14">
        <v>0.31404183803076802</v>
      </c>
      <c r="AQ19" s="14">
        <v>0.32688560053770199</v>
      </c>
      <c r="AR19" s="14">
        <v>0.26106412027205</v>
      </c>
    </row>
    <row r="20" spans="2:44">
      <c r="B20" t="s">
        <v>105</v>
      </c>
      <c r="C20" s="14">
        <v>0.42861974942542902</v>
      </c>
      <c r="D20" s="14">
        <v>0.450076861375931</v>
      </c>
      <c r="E20" s="14">
        <v>0.40776435801100802</v>
      </c>
      <c r="F20" s="14"/>
      <c r="G20" s="14">
        <v>0.35564239971592099</v>
      </c>
      <c r="H20" s="14">
        <v>0.32890520999452999</v>
      </c>
      <c r="I20" s="14">
        <v>0.409706901270325</v>
      </c>
      <c r="J20" s="14">
        <v>0.45106460372690299</v>
      </c>
      <c r="K20" s="14">
        <v>0.49915135761034801</v>
      </c>
      <c r="L20" s="14">
        <v>0.50858982433288502</v>
      </c>
      <c r="M20" s="14"/>
      <c r="N20" s="14">
        <v>0.51359136961651597</v>
      </c>
      <c r="O20" s="14">
        <v>0.46494124990998997</v>
      </c>
      <c r="P20" s="14">
        <v>0.39868958546929001</v>
      </c>
      <c r="Q20" s="14">
        <v>0.32125312748274698</v>
      </c>
      <c r="R20" s="14"/>
      <c r="S20" s="14">
        <v>0.43809891507490201</v>
      </c>
      <c r="T20" s="14">
        <v>0.44047212544627801</v>
      </c>
      <c r="U20" s="14">
        <v>0.44975319436698502</v>
      </c>
      <c r="V20" s="14">
        <v>0.47010983591686301</v>
      </c>
      <c r="W20" s="14">
        <v>0.41397957860692602</v>
      </c>
      <c r="X20" s="14">
        <v>0.38389493394124602</v>
      </c>
      <c r="Y20" s="14">
        <v>0.39888499034501601</v>
      </c>
      <c r="Z20" s="14">
        <v>0.45982009903482102</v>
      </c>
      <c r="AA20" s="14">
        <v>0.40650930571460903</v>
      </c>
      <c r="AB20" s="14">
        <v>0.44156254591874899</v>
      </c>
      <c r="AC20" s="14">
        <v>0.430264463526153</v>
      </c>
      <c r="AD20" s="14">
        <v>0.39765520986762598</v>
      </c>
      <c r="AE20" s="14"/>
      <c r="AF20" s="14">
        <v>0.38401252308957601</v>
      </c>
      <c r="AG20" s="14">
        <v>0.51597654718025798</v>
      </c>
      <c r="AH20" s="14">
        <v>0.33264697164998802</v>
      </c>
      <c r="AI20" s="14"/>
      <c r="AJ20" s="14">
        <v>0.398306669658546</v>
      </c>
      <c r="AK20" s="14">
        <v>0.46964535956229497</v>
      </c>
      <c r="AL20" s="14">
        <v>0.50542103694154505</v>
      </c>
      <c r="AM20" s="14"/>
      <c r="AN20" s="14">
        <v>0.360245899446482</v>
      </c>
      <c r="AO20" s="14">
        <v>0.41528598577569897</v>
      </c>
      <c r="AP20" s="14">
        <v>0.50356893409288805</v>
      </c>
      <c r="AQ20" s="14">
        <v>0.49986609801202597</v>
      </c>
      <c r="AR20" s="14">
        <v>0.49243884231669899</v>
      </c>
    </row>
    <row r="21" spans="2:44">
      <c r="B21" t="s">
        <v>106</v>
      </c>
      <c r="C21" s="14">
        <v>-5.88881729404176E-2</v>
      </c>
      <c r="D21" s="14">
        <v>-8.2379352632753103E-2</v>
      </c>
      <c r="E21" s="14">
        <v>-3.5417954499495002E-2</v>
      </c>
      <c r="F21" s="14"/>
      <c r="G21" s="14">
        <v>7.3340749037639805E-2</v>
      </c>
      <c r="H21" s="14">
        <v>0.147700551591124</v>
      </c>
      <c r="I21" s="14">
        <v>1.10637219924692E-3</v>
      </c>
      <c r="J21" s="14">
        <v>-8.9039456206299203E-2</v>
      </c>
      <c r="K21" s="14">
        <v>-0.200842539564308</v>
      </c>
      <c r="L21" s="14">
        <v>-0.244846754527097</v>
      </c>
      <c r="M21" s="14"/>
      <c r="N21" s="14">
        <v>-0.20040131838082001</v>
      </c>
      <c r="O21" s="14">
        <v>-0.137164738668415</v>
      </c>
      <c r="P21" s="14">
        <v>1.1782462860773101E-2</v>
      </c>
      <c r="Q21" s="14">
        <v>0.120545017582103</v>
      </c>
      <c r="R21" s="14"/>
      <c r="S21" s="14">
        <v>-4.6641438582030299E-2</v>
      </c>
      <c r="T21" s="14">
        <v>-0.12518642288885001</v>
      </c>
      <c r="U21" s="14">
        <v>-0.113825496137448</v>
      </c>
      <c r="V21" s="14">
        <v>-0.124405047796702</v>
      </c>
      <c r="W21" s="14">
        <v>-3.81653181494419E-2</v>
      </c>
      <c r="X21" s="14">
        <v>1.4044236210903401E-2</v>
      </c>
      <c r="Y21" s="14">
        <v>-2.12011324218681E-2</v>
      </c>
      <c r="Z21" s="14">
        <v>-8.2250760484545299E-2</v>
      </c>
      <c r="AA21" s="14">
        <v>-5.9700615978622298E-3</v>
      </c>
      <c r="AB21" s="14">
        <v>-6.9225388953422007E-2</v>
      </c>
      <c r="AC21" s="14">
        <v>-2.60630670319465E-2</v>
      </c>
      <c r="AD21" s="14">
        <v>-3.9999638797402599E-2</v>
      </c>
      <c r="AE21" s="14"/>
      <c r="AF21" s="14">
        <v>2.07315090137885E-2</v>
      </c>
      <c r="AG21" s="14">
        <v>-0.210552975468114</v>
      </c>
      <c r="AH21" s="14">
        <v>0.104916850230484</v>
      </c>
      <c r="AI21" s="14"/>
      <c r="AJ21" s="14">
        <v>-1.65961435374909E-2</v>
      </c>
      <c r="AK21" s="14">
        <v>-0.100720718893566</v>
      </c>
      <c r="AL21" s="14">
        <v>-0.179487679745922</v>
      </c>
      <c r="AM21" s="14"/>
      <c r="AN21" s="14">
        <v>4.7970454402459201E-2</v>
      </c>
      <c r="AO21" s="14">
        <v>-3.1742765922997698E-2</v>
      </c>
      <c r="AP21" s="14">
        <v>-0.18952709606212001</v>
      </c>
      <c r="AQ21" s="14">
        <v>-0.17298049747432401</v>
      </c>
      <c r="AR21" s="14">
        <v>-0.23137472204464901</v>
      </c>
    </row>
    <row r="22" spans="2:4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2:44">
      <c r="B23" s="6" t="s">
        <v>107</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2:44">
      <c r="B24" s="24" t="s">
        <v>15</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2:44">
      <c r="B25" t="s">
        <v>98</v>
      </c>
      <c r="C25" s="14">
        <v>0.189771932978064</v>
      </c>
      <c r="D25" s="14">
        <v>0.20139886932338799</v>
      </c>
      <c r="E25" s="14">
        <v>0.17953708247797801</v>
      </c>
      <c r="F25" s="14"/>
      <c r="G25" s="14">
        <v>0.13131839295115399</v>
      </c>
      <c r="H25" s="14">
        <v>0.21313578892434601</v>
      </c>
      <c r="I25" s="14">
        <v>0.22396603149138</v>
      </c>
      <c r="J25" s="14">
        <v>0.218520685597345</v>
      </c>
      <c r="K25" s="14">
        <v>0.21066199879427799</v>
      </c>
      <c r="L25" s="14">
        <v>0.144746418381061</v>
      </c>
      <c r="M25" s="14"/>
      <c r="N25" s="14">
        <v>0.14406303346697</v>
      </c>
      <c r="O25" s="14">
        <v>0.13939144523987801</v>
      </c>
      <c r="P25" s="14">
        <v>0.24340457646094699</v>
      </c>
      <c r="Q25" s="14">
        <v>0.245184723866469</v>
      </c>
      <c r="R25" s="14"/>
      <c r="S25" s="14">
        <v>0.15780599656635799</v>
      </c>
      <c r="T25" s="14">
        <v>0.172232136548188</v>
      </c>
      <c r="U25" s="14">
        <v>0.176617736641453</v>
      </c>
      <c r="V25" s="14">
        <v>0.18480335312068499</v>
      </c>
      <c r="W25" s="14">
        <v>0.189789959915386</v>
      </c>
      <c r="X25" s="14">
        <v>0.17112428765128099</v>
      </c>
      <c r="Y25" s="14">
        <v>0.25398433861693198</v>
      </c>
      <c r="Z25" s="14">
        <v>0.191939500226147</v>
      </c>
      <c r="AA25" s="14">
        <v>0.21131323126521001</v>
      </c>
      <c r="AB25" s="14">
        <v>0.20371589910420701</v>
      </c>
      <c r="AC25" s="14">
        <v>0.21716882413032201</v>
      </c>
      <c r="AD25" s="14">
        <v>0.180105295722331</v>
      </c>
      <c r="AE25" s="14"/>
      <c r="AF25" s="14">
        <v>0.271957249480277</v>
      </c>
      <c r="AG25" s="14">
        <v>0.12984717727311201</v>
      </c>
      <c r="AH25" s="14">
        <v>0.19436669577266799</v>
      </c>
      <c r="AI25" s="14"/>
      <c r="AJ25" s="14">
        <v>0.18836147183320701</v>
      </c>
      <c r="AK25" s="14">
        <v>0.18344650006367599</v>
      </c>
      <c r="AL25" s="14">
        <v>0.13434547034984601</v>
      </c>
      <c r="AM25" s="14"/>
      <c r="AN25" s="14">
        <v>0.2369848458129</v>
      </c>
      <c r="AO25" s="14">
        <v>0.19069753505808401</v>
      </c>
      <c r="AP25" s="14">
        <v>0.13925414991886101</v>
      </c>
      <c r="AQ25" s="14">
        <v>0.12745920447687301</v>
      </c>
      <c r="AR25" s="14">
        <v>0.23378468544386699</v>
      </c>
    </row>
    <row r="26" spans="2:44">
      <c r="B26" t="s">
        <v>99</v>
      </c>
      <c r="C26" s="14">
        <v>0.29846341676194499</v>
      </c>
      <c r="D26" s="14">
        <v>0.29147631795753598</v>
      </c>
      <c r="E26" s="14">
        <v>0.30601967476650599</v>
      </c>
      <c r="F26" s="14"/>
      <c r="G26" s="14">
        <v>0.27198824716123399</v>
      </c>
      <c r="H26" s="14">
        <v>0.30277503723070798</v>
      </c>
      <c r="I26" s="14">
        <v>0.31475257222102898</v>
      </c>
      <c r="J26" s="14">
        <v>0.33708763082348597</v>
      </c>
      <c r="K26" s="14">
        <v>0.28851629868864098</v>
      </c>
      <c r="L26" s="14">
        <v>0.27477885321731998</v>
      </c>
      <c r="M26" s="14"/>
      <c r="N26" s="14">
        <v>0.25490393655296301</v>
      </c>
      <c r="O26" s="14">
        <v>0.31760992237406599</v>
      </c>
      <c r="P26" s="14">
        <v>0.330398785192558</v>
      </c>
      <c r="Q26" s="14">
        <v>0.29704756213085298</v>
      </c>
      <c r="R26" s="14"/>
      <c r="S26" s="14">
        <v>0.29328672589428301</v>
      </c>
      <c r="T26" s="14">
        <v>0.32358230700761498</v>
      </c>
      <c r="U26" s="14">
        <v>0.26772454456975597</v>
      </c>
      <c r="V26" s="14">
        <v>0.29664220717785</v>
      </c>
      <c r="W26" s="14">
        <v>0.320115181505713</v>
      </c>
      <c r="X26" s="14">
        <v>0.30529149674647299</v>
      </c>
      <c r="Y26" s="14">
        <v>0.253722936782459</v>
      </c>
      <c r="Z26" s="14">
        <v>0.271394696061457</v>
      </c>
      <c r="AA26" s="14">
        <v>0.330267478710838</v>
      </c>
      <c r="AB26" s="14">
        <v>0.29883908930273201</v>
      </c>
      <c r="AC26" s="14">
        <v>0.28091270517108102</v>
      </c>
      <c r="AD26" s="14">
        <v>0.29683001774023798</v>
      </c>
      <c r="AE26" s="14"/>
      <c r="AF26" s="14">
        <v>0.35414386485024402</v>
      </c>
      <c r="AG26" s="14">
        <v>0.24967818535078101</v>
      </c>
      <c r="AH26" s="14">
        <v>0.30469926297704403</v>
      </c>
      <c r="AI26" s="14"/>
      <c r="AJ26" s="14">
        <v>0.37539569007428603</v>
      </c>
      <c r="AK26" s="14">
        <v>0.25682250633102599</v>
      </c>
      <c r="AL26" s="14">
        <v>0.25173812724692701</v>
      </c>
      <c r="AM26" s="14"/>
      <c r="AN26" s="14">
        <v>0.33797763098906902</v>
      </c>
      <c r="AO26" s="14">
        <v>0.29013694496139802</v>
      </c>
      <c r="AP26" s="14">
        <v>0.26852227867669698</v>
      </c>
      <c r="AQ26" s="14">
        <v>0.26950923974381602</v>
      </c>
      <c r="AR26" s="14">
        <v>0.210622704252133</v>
      </c>
    </row>
    <row r="27" spans="2:44">
      <c r="B27" t="s">
        <v>100</v>
      </c>
      <c r="C27" s="14">
        <v>0.19965707822390599</v>
      </c>
      <c r="D27" s="14">
        <v>0.18843319216909801</v>
      </c>
      <c r="E27" s="14">
        <v>0.209789760729088</v>
      </c>
      <c r="F27" s="14"/>
      <c r="G27" s="14">
        <v>0.239621793649475</v>
      </c>
      <c r="H27" s="14">
        <v>0.22229061866439101</v>
      </c>
      <c r="I27" s="14">
        <v>0.17792016523524501</v>
      </c>
      <c r="J27" s="14">
        <v>0.158997668759956</v>
      </c>
      <c r="K27" s="14">
        <v>0.19021418096413201</v>
      </c>
      <c r="L27" s="14">
        <v>0.211436933674571</v>
      </c>
      <c r="M27" s="14"/>
      <c r="N27" s="14">
        <v>0.18703857669752799</v>
      </c>
      <c r="O27" s="14">
        <v>0.20878778844072399</v>
      </c>
      <c r="P27" s="14">
        <v>0.17874913216234101</v>
      </c>
      <c r="Q27" s="14">
        <v>0.223292948540149</v>
      </c>
      <c r="R27" s="14"/>
      <c r="S27" s="14">
        <v>0.21495267590723999</v>
      </c>
      <c r="T27" s="14">
        <v>0.214392659239724</v>
      </c>
      <c r="U27" s="14">
        <v>0.15385132350488001</v>
      </c>
      <c r="V27" s="14">
        <v>0.20584445011675601</v>
      </c>
      <c r="W27" s="14">
        <v>0.18504115513456801</v>
      </c>
      <c r="X27" s="14">
        <v>0.24612683972204699</v>
      </c>
      <c r="Y27" s="14">
        <v>0.198449830683919</v>
      </c>
      <c r="Z27" s="14">
        <v>0.223148482966332</v>
      </c>
      <c r="AA27" s="14">
        <v>0.154200435998741</v>
      </c>
      <c r="AB27" s="14">
        <v>0.170375750250705</v>
      </c>
      <c r="AC27" s="14">
        <v>0.22586231105548699</v>
      </c>
      <c r="AD27" s="14">
        <v>0.245617696797126</v>
      </c>
      <c r="AE27" s="14"/>
      <c r="AF27" s="14">
        <v>0.171956630832928</v>
      </c>
      <c r="AG27" s="14">
        <v>0.198650174843541</v>
      </c>
      <c r="AH27" s="14">
        <v>0.239516411616155</v>
      </c>
      <c r="AI27" s="14"/>
      <c r="AJ27" s="14">
        <v>0.188087821273142</v>
      </c>
      <c r="AK27" s="14">
        <v>0.196122618554013</v>
      </c>
      <c r="AL27" s="14">
        <v>0.210309209536196</v>
      </c>
      <c r="AM27" s="14"/>
      <c r="AN27" s="14">
        <v>0.209659977472616</v>
      </c>
      <c r="AO27" s="14">
        <v>0.22344266206636701</v>
      </c>
      <c r="AP27" s="14">
        <v>0.205062194979509</v>
      </c>
      <c r="AQ27" s="14">
        <v>0.163823199057341</v>
      </c>
      <c r="AR27" s="14">
        <v>0.119489376883222</v>
      </c>
    </row>
    <row r="28" spans="2:44">
      <c r="B28" t="s">
        <v>101</v>
      </c>
      <c r="C28" s="14">
        <v>0.21395935742216801</v>
      </c>
      <c r="D28" s="14">
        <v>0.21546250121097199</v>
      </c>
      <c r="E28" s="14">
        <v>0.213290808632531</v>
      </c>
      <c r="F28" s="14"/>
      <c r="G28" s="14">
        <v>0.23443257935741399</v>
      </c>
      <c r="H28" s="14">
        <v>0.195779794904268</v>
      </c>
      <c r="I28" s="14">
        <v>0.16949651008015801</v>
      </c>
      <c r="J28" s="14">
        <v>0.20113775028591299</v>
      </c>
      <c r="K28" s="14">
        <v>0.20372296660387301</v>
      </c>
      <c r="L28" s="14">
        <v>0.26846858977952298</v>
      </c>
      <c r="M28" s="14"/>
      <c r="N28" s="14">
        <v>0.27387624511925401</v>
      </c>
      <c r="O28" s="14">
        <v>0.23263437455717101</v>
      </c>
      <c r="P28" s="14">
        <v>0.18327106348417899</v>
      </c>
      <c r="Q28" s="14">
        <v>0.15656605811566399</v>
      </c>
      <c r="R28" s="14"/>
      <c r="S28" s="14">
        <v>0.21039029127526401</v>
      </c>
      <c r="T28" s="14">
        <v>0.19279994313099799</v>
      </c>
      <c r="U28" s="14">
        <v>0.29101001625870698</v>
      </c>
      <c r="V28" s="14">
        <v>0.21611391813546699</v>
      </c>
      <c r="W28" s="14">
        <v>0.20391273873599999</v>
      </c>
      <c r="X28" s="14">
        <v>0.19508540281998299</v>
      </c>
      <c r="Y28" s="14">
        <v>0.21007772629615101</v>
      </c>
      <c r="Z28" s="14">
        <v>0.18342303167077101</v>
      </c>
      <c r="AA28" s="14">
        <v>0.218270359203668</v>
      </c>
      <c r="AB28" s="14">
        <v>0.23917485638234301</v>
      </c>
      <c r="AC28" s="14">
        <v>0.18761691220373999</v>
      </c>
      <c r="AD28" s="14">
        <v>0.19405538756677901</v>
      </c>
      <c r="AE28" s="14"/>
      <c r="AF28" s="14">
        <v>0.159287372520203</v>
      </c>
      <c r="AG28" s="14">
        <v>0.27281707640817898</v>
      </c>
      <c r="AH28" s="14">
        <v>0.181203678491585</v>
      </c>
      <c r="AI28" s="14"/>
      <c r="AJ28" s="14">
        <v>0.20328082823580201</v>
      </c>
      <c r="AK28" s="14">
        <v>0.23442016833198101</v>
      </c>
      <c r="AL28" s="14">
        <v>0.27942057025122902</v>
      </c>
      <c r="AM28" s="14"/>
      <c r="AN28" s="14">
        <v>0.16148320265409899</v>
      </c>
      <c r="AO28" s="14">
        <v>0.198654932104531</v>
      </c>
      <c r="AP28" s="14">
        <v>0.26621707102383402</v>
      </c>
      <c r="AQ28" s="14">
        <v>0.28163652829931102</v>
      </c>
      <c r="AR28" s="14">
        <v>0.30287604855371197</v>
      </c>
    </row>
    <row r="29" spans="2:44">
      <c r="B29" t="s">
        <v>102</v>
      </c>
      <c r="C29" s="14">
        <v>8.7577809086701097E-2</v>
      </c>
      <c r="D29" s="14">
        <v>9.4493234578462898E-2</v>
      </c>
      <c r="E29" s="14">
        <v>7.9409297865337902E-2</v>
      </c>
      <c r="F29" s="14"/>
      <c r="G29" s="14">
        <v>0.10014015760676501</v>
      </c>
      <c r="H29" s="14">
        <v>6.0398351545258799E-2</v>
      </c>
      <c r="I29" s="14">
        <v>9.8790961267552102E-2</v>
      </c>
      <c r="J29" s="14">
        <v>7.2884524316660093E-2</v>
      </c>
      <c r="K29" s="14">
        <v>9.7527289488493499E-2</v>
      </c>
      <c r="L29" s="14">
        <v>9.7449015933899805E-2</v>
      </c>
      <c r="M29" s="14"/>
      <c r="N29" s="14">
        <v>0.13106991917100499</v>
      </c>
      <c r="O29" s="14">
        <v>9.2236141064630697E-2</v>
      </c>
      <c r="P29" s="14">
        <v>5.6381099268140902E-2</v>
      </c>
      <c r="Q29" s="14">
        <v>6.1769820927857898E-2</v>
      </c>
      <c r="R29" s="14"/>
      <c r="S29" s="14">
        <v>0.107016966695198</v>
      </c>
      <c r="T29" s="14">
        <v>8.8092477429984203E-2</v>
      </c>
      <c r="U29" s="14">
        <v>9.4353557253318301E-2</v>
      </c>
      <c r="V29" s="14">
        <v>8.4472772023709605E-2</v>
      </c>
      <c r="W29" s="14">
        <v>9.4206990574169397E-2</v>
      </c>
      <c r="X29" s="14">
        <v>7.4823719643569597E-2</v>
      </c>
      <c r="Y29" s="14">
        <v>7.4811764620228899E-2</v>
      </c>
      <c r="Z29" s="14">
        <v>0.114330035836144</v>
      </c>
      <c r="AA29" s="14">
        <v>7.7557399055913703E-2</v>
      </c>
      <c r="AB29" s="14">
        <v>8.4817256315574394E-2</v>
      </c>
      <c r="AC29" s="14">
        <v>7.3532971742180805E-2</v>
      </c>
      <c r="AD29" s="14">
        <v>7.5574556764317097E-2</v>
      </c>
      <c r="AE29" s="14"/>
      <c r="AF29" s="14">
        <v>3.8399920944713999E-2</v>
      </c>
      <c r="AG29" s="14">
        <v>0.141978251379899</v>
      </c>
      <c r="AH29" s="14">
        <v>5.02116727375303E-2</v>
      </c>
      <c r="AI29" s="14"/>
      <c r="AJ29" s="14">
        <v>4.3822492485418502E-2</v>
      </c>
      <c r="AK29" s="14">
        <v>0.12386901225725799</v>
      </c>
      <c r="AL29" s="14">
        <v>0.117299854686504</v>
      </c>
      <c r="AM29" s="14"/>
      <c r="AN29" s="14">
        <v>4.6201465198000301E-2</v>
      </c>
      <c r="AO29" s="14">
        <v>8.0962573137169397E-2</v>
      </c>
      <c r="AP29" s="14">
        <v>0.115729531274153</v>
      </c>
      <c r="AQ29" s="14">
        <v>0.14499216685138899</v>
      </c>
      <c r="AR29" s="14">
        <v>0.133227184867067</v>
      </c>
    </row>
    <row r="30" spans="2:44">
      <c r="B30" t="s">
        <v>103</v>
      </c>
      <c r="C30" s="14">
        <v>1.0570405527215001E-2</v>
      </c>
      <c r="D30" s="14">
        <v>8.7358847605433308E-3</v>
      </c>
      <c r="E30" s="14">
        <v>1.1953375528560101E-2</v>
      </c>
      <c r="F30" s="14"/>
      <c r="G30" s="14">
        <v>2.24988292739585E-2</v>
      </c>
      <c r="H30" s="14">
        <v>5.6204087310288402E-3</v>
      </c>
      <c r="I30" s="14">
        <v>1.5073759704635901E-2</v>
      </c>
      <c r="J30" s="14">
        <v>1.13717402166406E-2</v>
      </c>
      <c r="K30" s="14">
        <v>9.3572654605825999E-3</v>
      </c>
      <c r="L30" s="14">
        <v>3.1201890136261599E-3</v>
      </c>
      <c r="M30" s="14"/>
      <c r="N30" s="14">
        <v>9.0482889922794199E-3</v>
      </c>
      <c r="O30" s="14">
        <v>9.3403283235296407E-3</v>
      </c>
      <c r="P30" s="14">
        <v>7.7953434318348697E-3</v>
      </c>
      <c r="Q30" s="14">
        <v>1.6138886419006002E-2</v>
      </c>
      <c r="R30" s="14"/>
      <c r="S30" s="14">
        <v>1.6547343661656898E-2</v>
      </c>
      <c r="T30" s="14">
        <v>8.9004766434906193E-3</v>
      </c>
      <c r="U30" s="14">
        <v>1.6442821771884601E-2</v>
      </c>
      <c r="V30" s="14">
        <v>1.2123299425532001E-2</v>
      </c>
      <c r="W30" s="14">
        <v>6.9339741341643696E-3</v>
      </c>
      <c r="X30" s="14">
        <v>7.5482534166462301E-3</v>
      </c>
      <c r="Y30" s="14">
        <v>8.95340300030994E-3</v>
      </c>
      <c r="Z30" s="14">
        <v>1.5764253239148401E-2</v>
      </c>
      <c r="AA30" s="14">
        <v>8.3910957656290006E-3</v>
      </c>
      <c r="AB30" s="14">
        <v>3.07714864443798E-3</v>
      </c>
      <c r="AC30" s="14">
        <v>1.49062756971889E-2</v>
      </c>
      <c r="AD30" s="14">
        <v>7.8170454092096192E-3</v>
      </c>
      <c r="AE30" s="14"/>
      <c r="AF30" s="14">
        <v>4.2549613716334504E-3</v>
      </c>
      <c r="AG30" s="14">
        <v>7.0291347444875101E-3</v>
      </c>
      <c r="AH30" s="14">
        <v>3.0002278405017999E-2</v>
      </c>
      <c r="AI30" s="14"/>
      <c r="AJ30" s="14">
        <v>1.05169609814452E-3</v>
      </c>
      <c r="AK30" s="14">
        <v>5.3191944620457196E-3</v>
      </c>
      <c r="AL30" s="14">
        <v>6.8867679292985498E-3</v>
      </c>
      <c r="AM30" s="14"/>
      <c r="AN30" s="14">
        <v>7.6928778733151397E-3</v>
      </c>
      <c r="AO30" s="14">
        <v>1.61053526724508E-2</v>
      </c>
      <c r="AP30" s="14">
        <v>5.2147741269469201E-3</v>
      </c>
      <c r="AQ30" s="14">
        <v>1.25796615712708E-2</v>
      </c>
      <c r="AR30" s="14">
        <v>0</v>
      </c>
    </row>
    <row r="31" spans="2:44">
      <c r="B31" t="s">
        <v>104</v>
      </c>
      <c r="C31" s="14">
        <v>0.48823534974000898</v>
      </c>
      <c r="D31" s="14">
        <v>0.492875187280923</v>
      </c>
      <c r="E31" s="14">
        <v>0.48555675724448399</v>
      </c>
      <c r="F31" s="14"/>
      <c r="G31" s="14">
        <v>0.40330664011238798</v>
      </c>
      <c r="H31" s="14">
        <v>0.51591082615505401</v>
      </c>
      <c r="I31" s="14">
        <v>0.53871860371240898</v>
      </c>
      <c r="J31" s="14">
        <v>0.55560831642083097</v>
      </c>
      <c r="K31" s="14">
        <v>0.49917829748291798</v>
      </c>
      <c r="L31" s="14">
        <v>0.41952527159838099</v>
      </c>
      <c r="M31" s="14"/>
      <c r="N31" s="14">
        <v>0.39896697001993298</v>
      </c>
      <c r="O31" s="14">
        <v>0.457001367613944</v>
      </c>
      <c r="P31" s="14">
        <v>0.57380336165350498</v>
      </c>
      <c r="Q31" s="14">
        <v>0.54223228599732298</v>
      </c>
      <c r="R31" s="14"/>
      <c r="S31" s="14">
        <v>0.45109272246064003</v>
      </c>
      <c r="T31" s="14">
        <v>0.49581444355580301</v>
      </c>
      <c r="U31" s="14">
        <v>0.444342281211209</v>
      </c>
      <c r="V31" s="14">
        <v>0.48144556029853502</v>
      </c>
      <c r="W31" s="14">
        <v>0.509905141421098</v>
      </c>
      <c r="X31" s="14">
        <v>0.47641578439775401</v>
      </c>
      <c r="Y31" s="14">
        <v>0.50770727539939098</v>
      </c>
      <c r="Z31" s="14">
        <v>0.46333419628760403</v>
      </c>
      <c r="AA31" s="14">
        <v>0.54158070997604801</v>
      </c>
      <c r="AB31" s="14">
        <v>0.50255498840693902</v>
      </c>
      <c r="AC31" s="14">
        <v>0.49808152930140398</v>
      </c>
      <c r="AD31" s="14">
        <v>0.47693531346256901</v>
      </c>
      <c r="AE31" s="14"/>
      <c r="AF31" s="14">
        <v>0.62610111433052096</v>
      </c>
      <c r="AG31" s="14">
        <v>0.37952536262389303</v>
      </c>
      <c r="AH31" s="14">
        <v>0.49906595874971199</v>
      </c>
      <c r="AI31" s="14"/>
      <c r="AJ31" s="14">
        <v>0.56375716190749303</v>
      </c>
      <c r="AK31" s="14">
        <v>0.44026900639470301</v>
      </c>
      <c r="AL31" s="14">
        <v>0.38608359759677302</v>
      </c>
      <c r="AM31" s="14"/>
      <c r="AN31" s="14">
        <v>0.57496247680196999</v>
      </c>
      <c r="AO31" s="14">
        <v>0.48083448001948198</v>
      </c>
      <c r="AP31" s="14">
        <v>0.40777642859555802</v>
      </c>
      <c r="AQ31" s="14">
        <v>0.396968444220688</v>
      </c>
      <c r="AR31" s="14">
        <v>0.44440738969599902</v>
      </c>
    </row>
    <row r="32" spans="2:44">
      <c r="B32" t="s">
        <v>105</v>
      </c>
      <c r="C32" s="14">
        <v>0.30153716650886903</v>
      </c>
      <c r="D32" s="14">
        <v>0.30995573578943503</v>
      </c>
      <c r="E32" s="14">
        <v>0.29270010649786798</v>
      </c>
      <c r="F32" s="14"/>
      <c r="G32" s="14">
        <v>0.334572736964179</v>
      </c>
      <c r="H32" s="14">
        <v>0.25617814644952702</v>
      </c>
      <c r="I32" s="14">
        <v>0.26828747134771003</v>
      </c>
      <c r="J32" s="14">
        <v>0.274022274602573</v>
      </c>
      <c r="K32" s="14">
        <v>0.301250256092367</v>
      </c>
      <c r="L32" s="14">
        <v>0.36591760571342302</v>
      </c>
      <c r="M32" s="14"/>
      <c r="N32" s="14">
        <v>0.40494616429025898</v>
      </c>
      <c r="O32" s="14">
        <v>0.32487051562180203</v>
      </c>
      <c r="P32" s="14">
        <v>0.23965216275232001</v>
      </c>
      <c r="Q32" s="14">
        <v>0.218335879043522</v>
      </c>
      <c r="R32" s="14"/>
      <c r="S32" s="14">
        <v>0.31740725797046299</v>
      </c>
      <c r="T32" s="14">
        <v>0.28089242056098301</v>
      </c>
      <c r="U32" s="14">
        <v>0.38536357351202599</v>
      </c>
      <c r="V32" s="14">
        <v>0.30058669015917699</v>
      </c>
      <c r="W32" s="14">
        <v>0.29811972931017</v>
      </c>
      <c r="X32" s="14">
        <v>0.26990912246355298</v>
      </c>
      <c r="Y32" s="14">
        <v>0.28488949091637999</v>
      </c>
      <c r="Z32" s="14">
        <v>0.29775306750691599</v>
      </c>
      <c r="AA32" s="14">
        <v>0.29582775825958202</v>
      </c>
      <c r="AB32" s="14">
        <v>0.323992112697918</v>
      </c>
      <c r="AC32" s="14">
        <v>0.26114988394592098</v>
      </c>
      <c r="AD32" s="14">
        <v>0.26962994433109599</v>
      </c>
      <c r="AE32" s="14"/>
      <c r="AF32" s="14">
        <v>0.19768729346491701</v>
      </c>
      <c r="AG32" s="14">
        <v>0.41479532778807898</v>
      </c>
      <c r="AH32" s="14">
        <v>0.231415351229115</v>
      </c>
      <c r="AI32" s="14"/>
      <c r="AJ32" s="14">
        <v>0.24710332072121999</v>
      </c>
      <c r="AK32" s="14">
        <v>0.35828918058923898</v>
      </c>
      <c r="AL32" s="14">
        <v>0.39672042493773302</v>
      </c>
      <c r="AM32" s="14"/>
      <c r="AN32" s="14">
        <v>0.20768466785209899</v>
      </c>
      <c r="AO32" s="14">
        <v>0.27961750524169998</v>
      </c>
      <c r="AP32" s="14">
        <v>0.38194660229798699</v>
      </c>
      <c r="AQ32" s="14">
        <v>0.42662869515070001</v>
      </c>
      <c r="AR32" s="14">
        <v>0.436103233420778</v>
      </c>
    </row>
    <row r="33" spans="2:44">
      <c r="B33" t="s">
        <v>106</v>
      </c>
      <c r="C33" s="14">
        <v>0.18669818323114001</v>
      </c>
      <c r="D33" s="14">
        <v>0.182919451491488</v>
      </c>
      <c r="E33" s="14">
        <v>0.19285665074661501</v>
      </c>
      <c r="F33" s="14"/>
      <c r="G33" s="14">
        <v>6.8733903148209E-2</v>
      </c>
      <c r="H33" s="14">
        <v>0.25973267970552699</v>
      </c>
      <c r="I33" s="14">
        <v>0.27043113236469801</v>
      </c>
      <c r="J33" s="14">
        <v>0.28158604181825903</v>
      </c>
      <c r="K33" s="14">
        <v>0.19792804139055101</v>
      </c>
      <c r="L33" s="14">
        <v>5.3607665884958203E-2</v>
      </c>
      <c r="M33" s="14"/>
      <c r="N33" s="14">
        <v>-5.9791942703258903E-3</v>
      </c>
      <c r="O33" s="14">
        <v>0.132130851992142</v>
      </c>
      <c r="P33" s="14">
        <v>0.334151198901185</v>
      </c>
      <c r="Q33" s="14">
        <v>0.32389640695380001</v>
      </c>
      <c r="R33" s="14"/>
      <c r="S33" s="14">
        <v>0.13368546449017801</v>
      </c>
      <c r="T33" s="14">
        <v>0.21492202299481999</v>
      </c>
      <c r="U33" s="14">
        <v>5.8978707699183501E-2</v>
      </c>
      <c r="V33" s="14">
        <v>0.180858870139358</v>
      </c>
      <c r="W33" s="14">
        <v>0.21178541211092899</v>
      </c>
      <c r="X33" s="14">
        <v>0.206506661934201</v>
      </c>
      <c r="Y33" s="14">
        <v>0.22281778448301101</v>
      </c>
      <c r="Z33" s="14">
        <v>0.16558112878068801</v>
      </c>
      <c r="AA33" s="14">
        <v>0.24575295171646599</v>
      </c>
      <c r="AB33" s="14">
        <v>0.17856287570902099</v>
      </c>
      <c r="AC33" s="14">
        <v>0.236931645355483</v>
      </c>
      <c r="AD33" s="14">
        <v>0.20730536913147299</v>
      </c>
      <c r="AE33" s="14"/>
      <c r="AF33" s="14">
        <v>0.42841382086560398</v>
      </c>
      <c r="AG33" s="14">
        <v>-3.5269965164185499E-2</v>
      </c>
      <c r="AH33" s="14">
        <v>0.26765060752059699</v>
      </c>
      <c r="AI33" s="14"/>
      <c r="AJ33" s="14">
        <v>0.31665384118627199</v>
      </c>
      <c r="AK33" s="14">
        <v>8.1979825805464104E-2</v>
      </c>
      <c r="AL33" s="14">
        <v>-1.0636827340959601E-2</v>
      </c>
      <c r="AM33" s="14"/>
      <c r="AN33" s="14">
        <v>0.367277808949871</v>
      </c>
      <c r="AO33" s="14">
        <v>0.201216974777782</v>
      </c>
      <c r="AP33" s="14">
        <v>2.58298262975712E-2</v>
      </c>
      <c r="AQ33" s="14">
        <v>-2.9660250930011799E-2</v>
      </c>
      <c r="AR33" s="14">
        <v>8.3041562752208496E-3</v>
      </c>
    </row>
    <row r="34" spans="2:4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2:44">
      <c r="B35" s="6" t="s">
        <v>108</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2:44">
      <c r="B36" s="24" t="s">
        <v>15</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2:44">
      <c r="B37" t="s">
        <v>98</v>
      </c>
      <c r="C37" s="14">
        <v>0.107455541243296</v>
      </c>
      <c r="D37" s="14">
        <v>0.10955555877713399</v>
      </c>
      <c r="E37" s="14">
        <v>0.106036352646993</v>
      </c>
      <c r="F37" s="14"/>
      <c r="G37" s="14">
        <v>0.12718149589482999</v>
      </c>
      <c r="H37" s="14">
        <v>0.13865254783576</v>
      </c>
      <c r="I37" s="14">
        <v>0.121789258513979</v>
      </c>
      <c r="J37" s="14">
        <v>0.11811406767</v>
      </c>
      <c r="K37" s="14">
        <v>9.4802382217308898E-2</v>
      </c>
      <c r="L37" s="14">
        <v>5.70136319525303E-2</v>
      </c>
      <c r="M37" s="14"/>
      <c r="N37" s="14">
        <v>0.113455946978206</v>
      </c>
      <c r="O37" s="14">
        <v>9.9834803854107104E-2</v>
      </c>
      <c r="P37" s="14">
        <v>0.101458530761773</v>
      </c>
      <c r="Q37" s="14">
        <v>0.11621220023849101</v>
      </c>
      <c r="R37" s="14"/>
      <c r="S37" s="14">
        <v>0.12013097372534701</v>
      </c>
      <c r="T37" s="14">
        <v>0.101246296796539</v>
      </c>
      <c r="U37" s="14">
        <v>0.101819369153788</v>
      </c>
      <c r="V37" s="14">
        <v>6.4709282638748103E-2</v>
      </c>
      <c r="W37" s="14">
        <v>0.117182208718784</v>
      </c>
      <c r="X37" s="14">
        <v>0.117510229679855</v>
      </c>
      <c r="Y37" s="14">
        <v>0.12891195891422699</v>
      </c>
      <c r="Z37" s="14">
        <v>7.0514245024744099E-2</v>
      </c>
      <c r="AA37" s="14">
        <v>0.11526056846350601</v>
      </c>
      <c r="AB37" s="14">
        <v>0.102146232871132</v>
      </c>
      <c r="AC37" s="14">
        <v>0.119061451847303</v>
      </c>
      <c r="AD37" s="14">
        <v>0.125762916741195</v>
      </c>
      <c r="AE37" s="14"/>
      <c r="AF37" s="14">
        <v>0.106101552121224</v>
      </c>
      <c r="AG37" s="14">
        <v>0.111550262342606</v>
      </c>
      <c r="AH37" s="14">
        <v>9.6847768515202701E-2</v>
      </c>
      <c r="AI37" s="14"/>
      <c r="AJ37" s="14">
        <v>8.1682301170751107E-2</v>
      </c>
      <c r="AK37" s="14">
        <v>0.13250683098900901</v>
      </c>
      <c r="AL37" s="14">
        <v>0.107095222439062</v>
      </c>
      <c r="AM37" s="14"/>
      <c r="AN37" s="14">
        <v>0.105731209196384</v>
      </c>
      <c r="AO37" s="14">
        <v>0.115408957437872</v>
      </c>
      <c r="AP37" s="14">
        <v>9.6380224210461898E-2</v>
      </c>
      <c r="AQ37" s="14">
        <v>0.131806434658369</v>
      </c>
      <c r="AR37" s="14">
        <v>0.136670635025186</v>
      </c>
    </row>
    <row r="38" spans="2:44">
      <c r="B38" t="s">
        <v>99</v>
      </c>
      <c r="C38" s="14">
        <v>0.14455913645006499</v>
      </c>
      <c r="D38" s="14">
        <v>0.15369437023077001</v>
      </c>
      <c r="E38" s="14">
        <v>0.13649099659272901</v>
      </c>
      <c r="F38" s="14"/>
      <c r="G38" s="14">
        <v>0.162500846968647</v>
      </c>
      <c r="H38" s="14">
        <v>0.18832870702386001</v>
      </c>
      <c r="I38" s="14">
        <v>0.15881807600629599</v>
      </c>
      <c r="J38" s="14">
        <v>0.12090871755608699</v>
      </c>
      <c r="K38" s="14">
        <v>0.114963549156695</v>
      </c>
      <c r="L38" s="14">
        <v>0.124333185454244</v>
      </c>
      <c r="M38" s="14"/>
      <c r="N38" s="14">
        <v>0.13448004531409299</v>
      </c>
      <c r="O38" s="14">
        <v>0.130214871768114</v>
      </c>
      <c r="P38" s="14">
        <v>0.16225970003317799</v>
      </c>
      <c r="Q38" s="14">
        <v>0.15458095336615699</v>
      </c>
      <c r="R38" s="14"/>
      <c r="S38" s="14">
        <v>0.16408987989316301</v>
      </c>
      <c r="T38" s="14">
        <v>0.14912015865727801</v>
      </c>
      <c r="U38" s="14">
        <v>9.5928135259836997E-2</v>
      </c>
      <c r="V38" s="14">
        <v>0.151758977092322</v>
      </c>
      <c r="W38" s="14">
        <v>0.14352968704953301</v>
      </c>
      <c r="X38" s="14">
        <v>0.159543855731892</v>
      </c>
      <c r="Y38" s="14">
        <v>0.151824729183483</v>
      </c>
      <c r="Z38" s="14">
        <v>0.14434795185340199</v>
      </c>
      <c r="AA38" s="14">
        <v>0.122578275095119</v>
      </c>
      <c r="AB38" s="14">
        <v>0.15072401725388099</v>
      </c>
      <c r="AC38" s="14">
        <v>0.11248813874623501</v>
      </c>
      <c r="AD38" s="14">
        <v>0.19594710383178299</v>
      </c>
      <c r="AE38" s="14"/>
      <c r="AF38" s="14">
        <v>0.15149579557590001</v>
      </c>
      <c r="AG38" s="14">
        <v>0.128364983428257</v>
      </c>
      <c r="AH38" s="14">
        <v>0.17286773806939301</v>
      </c>
      <c r="AI38" s="14"/>
      <c r="AJ38" s="14">
        <v>0.18498596428882799</v>
      </c>
      <c r="AK38" s="14">
        <v>0.14178130774741601</v>
      </c>
      <c r="AL38" s="14">
        <v>0.107786012978629</v>
      </c>
      <c r="AM38" s="14"/>
      <c r="AN38" s="14">
        <v>0.137772999267716</v>
      </c>
      <c r="AO38" s="14">
        <v>0.14306711898975599</v>
      </c>
      <c r="AP38" s="14">
        <v>0.150146384063332</v>
      </c>
      <c r="AQ38" s="14">
        <v>0.14556489788676399</v>
      </c>
      <c r="AR38" s="14">
        <v>6.8383289464175795E-2</v>
      </c>
    </row>
    <row r="39" spans="2:44">
      <c r="B39" t="s">
        <v>100</v>
      </c>
      <c r="C39" s="14">
        <v>0.1149321501817</v>
      </c>
      <c r="D39" s="14">
        <v>0.115447438910889</v>
      </c>
      <c r="E39" s="14">
        <v>0.114700723377893</v>
      </c>
      <c r="F39" s="14"/>
      <c r="G39" s="14">
        <v>0.111078091860322</v>
      </c>
      <c r="H39" s="14">
        <v>0.111800233875136</v>
      </c>
      <c r="I39" s="14">
        <v>0.106267540406237</v>
      </c>
      <c r="J39" s="14">
        <v>0.124327429860938</v>
      </c>
      <c r="K39" s="14">
        <v>0.121207854141049</v>
      </c>
      <c r="L39" s="14">
        <v>0.115272529420511</v>
      </c>
      <c r="M39" s="14"/>
      <c r="N39" s="14">
        <v>8.6963241815210895E-2</v>
      </c>
      <c r="O39" s="14">
        <v>0.111927841670333</v>
      </c>
      <c r="P39" s="14">
        <v>0.118613518297028</v>
      </c>
      <c r="Q39" s="14">
        <v>0.14546413607526101</v>
      </c>
      <c r="R39" s="14"/>
      <c r="S39" s="14">
        <v>0.11695488067412201</v>
      </c>
      <c r="T39" s="14">
        <v>0.102396956040502</v>
      </c>
      <c r="U39" s="14">
        <v>0.119385826451068</v>
      </c>
      <c r="V39" s="14">
        <v>0.12652947901301001</v>
      </c>
      <c r="W39" s="14">
        <v>0.104392678171555</v>
      </c>
      <c r="X39" s="14">
        <v>0.11093696145548899</v>
      </c>
      <c r="Y39" s="14">
        <v>0.126294886333564</v>
      </c>
      <c r="Z39" s="14">
        <v>9.8510014509587407E-2</v>
      </c>
      <c r="AA39" s="14">
        <v>0.12619753406043099</v>
      </c>
      <c r="AB39" s="14">
        <v>0.121434622584734</v>
      </c>
      <c r="AC39" s="14">
        <v>0.119841565214103</v>
      </c>
      <c r="AD39" s="14">
        <v>7.2114108487895207E-2</v>
      </c>
      <c r="AE39" s="14"/>
      <c r="AF39" s="14">
        <v>0.13956253039341901</v>
      </c>
      <c r="AG39" s="14">
        <v>8.7313473675853404E-2</v>
      </c>
      <c r="AH39" s="14">
        <v>0.134351648736141</v>
      </c>
      <c r="AI39" s="14"/>
      <c r="AJ39" s="14">
        <v>0.13672472008855899</v>
      </c>
      <c r="AK39" s="14">
        <v>9.2890252702460999E-2</v>
      </c>
      <c r="AL39" s="14">
        <v>0.10303681582700699</v>
      </c>
      <c r="AM39" s="14"/>
      <c r="AN39" s="14">
        <v>0.15131487963340301</v>
      </c>
      <c r="AO39" s="14">
        <v>0.109311481298143</v>
      </c>
      <c r="AP39" s="14">
        <v>0.104448108396207</v>
      </c>
      <c r="AQ39" s="14">
        <v>5.2919077845132001E-2</v>
      </c>
      <c r="AR39" s="14">
        <v>8.1886721967936907E-2</v>
      </c>
    </row>
    <row r="40" spans="2:44">
      <c r="B40" t="s">
        <v>101</v>
      </c>
      <c r="C40" s="14">
        <v>0.28522016623066498</v>
      </c>
      <c r="D40" s="14">
        <v>0.278384991105952</v>
      </c>
      <c r="E40" s="14">
        <v>0.29196812501043101</v>
      </c>
      <c r="F40" s="14"/>
      <c r="G40" s="14">
        <v>0.21680804354998401</v>
      </c>
      <c r="H40" s="14">
        <v>0.239383482085746</v>
      </c>
      <c r="I40" s="14">
        <v>0.27258849106939798</v>
      </c>
      <c r="J40" s="14">
        <v>0.29597909182024801</v>
      </c>
      <c r="K40" s="14">
        <v>0.31635540707596799</v>
      </c>
      <c r="L40" s="14">
        <v>0.34903638659880598</v>
      </c>
      <c r="M40" s="14"/>
      <c r="N40" s="14">
        <v>0.295589623273605</v>
      </c>
      <c r="O40" s="14">
        <v>0.29404824991270501</v>
      </c>
      <c r="P40" s="14">
        <v>0.28037353270633703</v>
      </c>
      <c r="Q40" s="14">
        <v>0.27094752874210098</v>
      </c>
      <c r="R40" s="14"/>
      <c r="S40" s="14">
        <v>0.24453977573358299</v>
      </c>
      <c r="T40" s="14">
        <v>0.28848015212266798</v>
      </c>
      <c r="U40" s="14">
        <v>0.29690923393940399</v>
      </c>
      <c r="V40" s="14">
        <v>0.305749090292459</v>
      </c>
      <c r="W40" s="14">
        <v>0.306735212840965</v>
      </c>
      <c r="X40" s="14">
        <v>0.29380445082937201</v>
      </c>
      <c r="Y40" s="14">
        <v>0.271092296290672</v>
      </c>
      <c r="Z40" s="14">
        <v>0.32968314757717598</v>
      </c>
      <c r="AA40" s="14">
        <v>0.28502187377974803</v>
      </c>
      <c r="AB40" s="14">
        <v>0.27420744701765598</v>
      </c>
      <c r="AC40" s="14">
        <v>0.31970599204430999</v>
      </c>
      <c r="AD40" s="14">
        <v>0.24642206206888101</v>
      </c>
      <c r="AE40" s="14"/>
      <c r="AF40" s="14">
        <v>0.31901071787922503</v>
      </c>
      <c r="AG40" s="14">
        <v>0.277649918045277</v>
      </c>
      <c r="AH40" s="14">
        <v>0.24856452204552801</v>
      </c>
      <c r="AI40" s="14"/>
      <c r="AJ40" s="14">
        <v>0.33799436145033901</v>
      </c>
      <c r="AK40" s="14">
        <v>0.24658508807819801</v>
      </c>
      <c r="AL40" s="14">
        <v>0.28497297230642199</v>
      </c>
      <c r="AM40" s="14"/>
      <c r="AN40" s="14">
        <v>0.29866354357392599</v>
      </c>
      <c r="AO40" s="14">
        <v>0.28567255468500902</v>
      </c>
      <c r="AP40" s="14">
        <v>0.25810657810467602</v>
      </c>
      <c r="AQ40" s="14">
        <v>0.29833070372693199</v>
      </c>
      <c r="AR40" s="14">
        <v>0.31255168056496702</v>
      </c>
    </row>
    <row r="41" spans="2:44">
      <c r="B41" t="s">
        <v>102</v>
      </c>
      <c r="C41" s="14">
        <v>0.32592881684040498</v>
      </c>
      <c r="D41" s="14">
        <v>0.32851853675093401</v>
      </c>
      <c r="E41" s="14">
        <v>0.32242936097252201</v>
      </c>
      <c r="F41" s="14"/>
      <c r="G41" s="14">
        <v>0.34654016592788101</v>
      </c>
      <c r="H41" s="14">
        <v>0.30207270849352003</v>
      </c>
      <c r="I41" s="14">
        <v>0.32189705247700401</v>
      </c>
      <c r="J41" s="14">
        <v>0.32076907032185398</v>
      </c>
      <c r="K41" s="14">
        <v>0.32670434692884098</v>
      </c>
      <c r="L41" s="14">
        <v>0.33851008009023498</v>
      </c>
      <c r="M41" s="14"/>
      <c r="N41" s="14">
        <v>0.36026108781265198</v>
      </c>
      <c r="O41" s="14">
        <v>0.34018361813245201</v>
      </c>
      <c r="P41" s="14">
        <v>0.31138867654916003</v>
      </c>
      <c r="Q41" s="14">
        <v>0.28229572842009298</v>
      </c>
      <c r="R41" s="14"/>
      <c r="S41" s="14">
        <v>0.32526550629093498</v>
      </c>
      <c r="T41" s="14">
        <v>0.33921674827368598</v>
      </c>
      <c r="U41" s="14">
        <v>0.34469438677373299</v>
      </c>
      <c r="V41" s="14">
        <v>0.33038153876385601</v>
      </c>
      <c r="W41" s="14">
        <v>0.30712782632983199</v>
      </c>
      <c r="X41" s="14">
        <v>0.28794094689327199</v>
      </c>
      <c r="Y41" s="14">
        <v>0.29864685314016898</v>
      </c>
      <c r="Z41" s="14">
        <v>0.34076386434733502</v>
      </c>
      <c r="AA41" s="14">
        <v>0.34044857312631799</v>
      </c>
      <c r="AB41" s="14">
        <v>0.33931498719389802</v>
      </c>
      <c r="AC41" s="14">
        <v>0.31016755523426798</v>
      </c>
      <c r="AD41" s="14">
        <v>0.35193676346103703</v>
      </c>
      <c r="AE41" s="14"/>
      <c r="AF41" s="14">
        <v>0.26773722287831098</v>
      </c>
      <c r="AG41" s="14">
        <v>0.38167140229424501</v>
      </c>
      <c r="AH41" s="14">
        <v>0.30115347463355102</v>
      </c>
      <c r="AI41" s="14"/>
      <c r="AJ41" s="14">
        <v>0.24928840926086801</v>
      </c>
      <c r="AK41" s="14">
        <v>0.37089576215368197</v>
      </c>
      <c r="AL41" s="14">
        <v>0.38297480723293897</v>
      </c>
      <c r="AM41" s="14"/>
      <c r="AN41" s="14">
        <v>0.27877441217045001</v>
      </c>
      <c r="AO41" s="14">
        <v>0.31700232989031002</v>
      </c>
      <c r="AP41" s="14">
        <v>0.38023462661590202</v>
      </c>
      <c r="AQ41" s="14">
        <v>0.35665013117767602</v>
      </c>
      <c r="AR41" s="14">
        <v>0.38444893612807501</v>
      </c>
    </row>
    <row r="42" spans="2:44">
      <c r="B42" t="s">
        <v>103</v>
      </c>
      <c r="C42" s="14">
        <v>2.1904189053868799E-2</v>
      </c>
      <c r="D42" s="14">
        <v>1.43991042243206E-2</v>
      </c>
      <c r="E42" s="14">
        <v>2.83744413994323E-2</v>
      </c>
      <c r="F42" s="14"/>
      <c r="G42" s="14">
        <v>3.5891355798337E-2</v>
      </c>
      <c r="H42" s="14">
        <v>1.9762320685977299E-2</v>
      </c>
      <c r="I42" s="14">
        <v>1.8639581527085301E-2</v>
      </c>
      <c r="J42" s="14">
        <v>1.9901622770871701E-2</v>
      </c>
      <c r="K42" s="14">
        <v>2.59664604801382E-2</v>
      </c>
      <c r="L42" s="14">
        <v>1.5834186483673199E-2</v>
      </c>
      <c r="M42" s="14"/>
      <c r="N42" s="14">
        <v>9.2500548062326698E-3</v>
      </c>
      <c r="O42" s="14">
        <v>2.3790614662289E-2</v>
      </c>
      <c r="P42" s="14">
        <v>2.59060416525243E-2</v>
      </c>
      <c r="Q42" s="14">
        <v>3.0499453157896698E-2</v>
      </c>
      <c r="R42" s="14"/>
      <c r="S42" s="14">
        <v>2.9018983682849601E-2</v>
      </c>
      <c r="T42" s="14">
        <v>1.9539688109327099E-2</v>
      </c>
      <c r="U42" s="14">
        <v>4.1263048422169601E-2</v>
      </c>
      <c r="V42" s="14">
        <v>2.0871632199605E-2</v>
      </c>
      <c r="W42" s="14">
        <v>2.1032386889330498E-2</v>
      </c>
      <c r="X42" s="14">
        <v>3.02635554101197E-2</v>
      </c>
      <c r="Y42" s="14">
        <v>2.3229276137885401E-2</v>
      </c>
      <c r="Z42" s="14">
        <v>1.6180776687756099E-2</v>
      </c>
      <c r="AA42" s="14">
        <v>1.04931754748797E-2</v>
      </c>
      <c r="AB42" s="14">
        <v>1.21726930786992E-2</v>
      </c>
      <c r="AC42" s="14">
        <v>1.8735296913781001E-2</v>
      </c>
      <c r="AD42" s="14">
        <v>7.8170454092096192E-3</v>
      </c>
      <c r="AE42" s="14"/>
      <c r="AF42" s="14">
        <v>1.6092181151921101E-2</v>
      </c>
      <c r="AG42" s="14">
        <v>1.3449960213761899E-2</v>
      </c>
      <c r="AH42" s="14">
        <v>4.6214848000183502E-2</v>
      </c>
      <c r="AI42" s="14"/>
      <c r="AJ42" s="14">
        <v>9.3242437406555207E-3</v>
      </c>
      <c r="AK42" s="14">
        <v>1.53407583292342E-2</v>
      </c>
      <c r="AL42" s="14">
        <v>1.41341692159424E-2</v>
      </c>
      <c r="AM42" s="14"/>
      <c r="AN42" s="14">
        <v>2.7742956158121099E-2</v>
      </c>
      <c r="AO42" s="14">
        <v>2.9537557698909901E-2</v>
      </c>
      <c r="AP42" s="14">
        <v>1.06840786094208E-2</v>
      </c>
      <c r="AQ42" s="14">
        <v>1.47287547051278E-2</v>
      </c>
      <c r="AR42" s="14">
        <v>1.60587368496595E-2</v>
      </c>
    </row>
    <row r="43" spans="2:44">
      <c r="B43" t="s">
        <v>104</v>
      </c>
      <c r="C43" s="14">
        <v>0.252014677693361</v>
      </c>
      <c r="D43" s="14">
        <v>0.263249929007904</v>
      </c>
      <c r="E43" s="14">
        <v>0.242527349239722</v>
      </c>
      <c r="F43" s="14"/>
      <c r="G43" s="14">
        <v>0.28968234286347699</v>
      </c>
      <c r="H43" s="14">
        <v>0.32698125485961999</v>
      </c>
      <c r="I43" s="14">
        <v>0.28060733452027498</v>
      </c>
      <c r="J43" s="14">
        <v>0.239022785226087</v>
      </c>
      <c r="K43" s="14">
        <v>0.20976593137400401</v>
      </c>
      <c r="L43" s="14">
        <v>0.181346817406774</v>
      </c>
      <c r="M43" s="14"/>
      <c r="N43" s="14">
        <v>0.24793599229229901</v>
      </c>
      <c r="O43" s="14">
        <v>0.23004967562222101</v>
      </c>
      <c r="P43" s="14">
        <v>0.26371823079495099</v>
      </c>
      <c r="Q43" s="14">
        <v>0.27079315360464901</v>
      </c>
      <c r="R43" s="14"/>
      <c r="S43" s="14">
        <v>0.28422085361851002</v>
      </c>
      <c r="T43" s="14">
        <v>0.25036645545381703</v>
      </c>
      <c r="U43" s="14">
        <v>0.19774750441362501</v>
      </c>
      <c r="V43" s="14">
        <v>0.21646825973107001</v>
      </c>
      <c r="W43" s="14">
        <v>0.26071189576831699</v>
      </c>
      <c r="X43" s="14">
        <v>0.27705408541174698</v>
      </c>
      <c r="Y43" s="14">
        <v>0.28073668809770902</v>
      </c>
      <c r="Z43" s="14">
        <v>0.21486219687814601</v>
      </c>
      <c r="AA43" s="14">
        <v>0.237838843558624</v>
      </c>
      <c r="AB43" s="14">
        <v>0.25287025012501302</v>
      </c>
      <c r="AC43" s="14">
        <v>0.231549590593538</v>
      </c>
      <c r="AD43" s="14">
        <v>0.32171002057297698</v>
      </c>
      <c r="AE43" s="14"/>
      <c r="AF43" s="14">
        <v>0.257597347697124</v>
      </c>
      <c r="AG43" s="14">
        <v>0.23991524577086201</v>
      </c>
      <c r="AH43" s="14">
        <v>0.26971550658459598</v>
      </c>
      <c r="AI43" s="14"/>
      <c r="AJ43" s="14">
        <v>0.266668265459579</v>
      </c>
      <c r="AK43" s="14">
        <v>0.27428813873642499</v>
      </c>
      <c r="AL43" s="14">
        <v>0.214881235417691</v>
      </c>
      <c r="AM43" s="14"/>
      <c r="AN43" s="14">
        <v>0.24350420846410001</v>
      </c>
      <c r="AO43" s="14">
        <v>0.25847607642762799</v>
      </c>
      <c r="AP43" s="14">
        <v>0.246526608273794</v>
      </c>
      <c r="AQ43" s="14">
        <v>0.27737133254513302</v>
      </c>
      <c r="AR43" s="14">
        <v>0.20505392448936199</v>
      </c>
    </row>
    <row r="44" spans="2:44">
      <c r="B44" t="s">
        <v>105</v>
      </c>
      <c r="C44" s="14">
        <v>0.61114898307107102</v>
      </c>
      <c r="D44" s="14">
        <v>0.60690352785688695</v>
      </c>
      <c r="E44" s="14">
        <v>0.61439748598295296</v>
      </c>
      <c r="F44" s="14"/>
      <c r="G44" s="14">
        <v>0.56334820947786401</v>
      </c>
      <c r="H44" s="14">
        <v>0.54145619057926597</v>
      </c>
      <c r="I44" s="14">
        <v>0.59448554354640204</v>
      </c>
      <c r="J44" s="14">
        <v>0.61674816214210204</v>
      </c>
      <c r="K44" s="14">
        <v>0.64305975400480897</v>
      </c>
      <c r="L44" s="14">
        <v>0.68754646668904196</v>
      </c>
      <c r="M44" s="14"/>
      <c r="N44" s="14">
        <v>0.65585071108625703</v>
      </c>
      <c r="O44" s="14">
        <v>0.63423186804515697</v>
      </c>
      <c r="P44" s="14">
        <v>0.59176220925549605</v>
      </c>
      <c r="Q44" s="14">
        <v>0.55324325716219402</v>
      </c>
      <c r="R44" s="14"/>
      <c r="S44" s="14">
        <v>0.56980528202451797</v>
      </c>
      <c r="T44" s="14">
        <v>0.62769690039635395</v>
      </c>
      <c r="U44" s="14">
        <v>0.64160362071313704</v>
      </c>
      <c r="V44" s="14">
        <v>0.63613062905631501</v>
      </c>
      <c r="W44" s="14">
        <v>0.61386303917079699</v>
      </c>
      <c r="X44" s="14">
        <v>0.581745397722644</v>
      </c>
      <c r="Y44" s="14">
        <v>0.56973914943084103</v>
      </c>
      <c r="Z44" s="14">
        <v>0.67044701192451095</v>
      </c>
      <c r="AA44" s="14">
        <v>0.62547044690606501</v>
      </c>
      <c r="AB44" s="14">
        <v>0.61352243421155295</v>
      </c>
      <c r="AC44" s="14">
        <v>0.62987354727857803</v>
      </c>
      <c r="AD44" s="14">
        <v>0.59835882552991804</v>
      </c>
      <c r="AE44" s="14"/>
      <c r="AF44" s="14">
        <v>0.586747940757536</v>
      </c>
      <c r="AG44" s="14">
        <v>0.65932132033952195</v>
      </c>
      <c r="AH44" s="14">
        <v>0.54971799667907895</v>
      </c>
      <c r="AI44" s="14"/>
      <c r="AJ44" s="14">
        <v>0.58728277071120605</v>
      </c>
      <c r="AK44" s="14">
        <v>0.61748085023188004</v>
      </c>
      <c r="AL44" s="14">
        <v>0.66794777953936002</v>
      </c>
      <c r="AM44" s="14"/>
      <c r="AN44" s="14">
        <v>0.57743795574437595</v>
      </c>
      <c r="AO44" s="14">
        <v>0.60267488457531904</v>
      </c>
      <c r="AP44" s="14">
        <v>0.63834120472057798</v>
      </c>
      <c r="AQ44" s="14">
        <v>0.65498083490460701</v>
      </c>
      <c r="AR44" s="14">
        <v>0.69700061669304203</v>
      </c>
    </row>
    <row r="45" spans="2:44">
      <c r="B45" t="s">
        <v>106</v>
      </c>
      <c r="C45" s="14">
        <v>-0.35913430537771002</v>
      </c>
      <c r="D45" s="14">
        <v>-0.343653598848982</v>
      </c>
      <c r="E45" s="14">
        <v>-0.37187013674323</v>
      </c>
      <c r="F45" s="14"/>
      <c r="G45" s="14">
        <v>-0.27366586661438802</v>
      </c>
      <c r="H45" s="14">
        <v>-0.21447493571964599</v>
      </c>
      <c r="I45" s="14">
        <v>-0.31387820902612601</v>
      </c>
      <c r="J45" s="14">
        <v>-0.37772537691601499</v>
      </c>
      <c r="K45" s="14">
        <v>-0.43329382263080501</v>
      </c>
      <c r="L45" s="14">
        <v>-0.50619964928226702</v>
      </c>
      <c r="M45" s="14"/>
      <c r="N45" s="14">
        <v>-0.40791471879395902</v>
      </c>
      <c r="O45" s="14">
        <v>-0.40418219242293602</v>
      </c>
      <c r="P45" s="14">
        <v>-0.328043978460546</v>
      </c>
      <c r="Q45" s="14">
        <v>-0.28245010355754502</v>
      </c>
      <c r="R45" s="14"/>
      <c r="S45" s="14">
        <v>-0.28558442840600801</v>
      </c>
      <c r="T45" s="14">
        <v>-0.37733044494253598</v>
      </c>
      <c r="U45" s="14">
        <v>-0.44385611629951099</v>
      </c>
      <c r="V45" s="14">
        <v>-0.41966236932524498</v>
      </c>
      <c r="W45" s="14">
        <v>-0.35315114340247999</v>
      </c>
      <c r="X45" s="14">
        <v>-0.30469131231089702</v>
      </c>
      <c r="Y45" s="14">
        <v>-0.28900246133313201</v>
      </c>
      <c r="Z45" s="14">
        <v>-0.455584815046364</v>
      </c>
      <c r="AA45" s="14">
        <v>-0.38763160334744101</v>
      </c>
      <c r="AB45" s="14">
        <v>-0.36065218408653998</v>
      </c>
      <c r="AC45" s="14">
        <v>-0.39832395668504</v>
      </c>
      <c r="AD45" s="14">
        <v>-0.27664880495694</v>
      </c>
      <c r="AE45" s="14"/>
      <c r="AF45" s="14">
        <v>-0.329150593060412</v>
      </c>
      <c r="AG45" s="14">
        <v>-0.41940607456866003</v>
      </c>
      <c r="AH45" s="14">
        <v>-0.28000249009448303</v>
      </c>
      <c r="AI45" s="14"/>
      <c r="AJ45" s="14">
        <v>-0.32061450525162699</v>
      </c>
      <c r="AK45" s="14">
        <v>-0.34319271149545499</v>
      </c>
      <c r="AL45" s="14">
        <v>-0.45306654412166902</v>
      </c>
      <c r="AM45" s="14"/>
      <c r="AN45" s="14">
        <v>-0.33393374728027603</v>
      </c>
      <c r="AO45" s="14">
        <v>-0.34419880814769099</v>
      </c>
      <c r="AP45" s="14">
        <v>-0.39181459644678401</v>
      </c>
      <c r="AQ45" s="14">
        <v>-0.37760950235947399</v>
      </c>
      <c r="AR45" s="14">
        <v>-0.49194669220367998</v>
      </c>
    </row>
    <row r="46" spans="2:4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2:44">
      <c r="B47" s="6" t="s">
        <v>109</v>
      </c>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2:44">
      <c r="B48" s="24" t="s">
        <v>15</v>
      </c>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2:44">
      <c r="B49" t="s">
        <v>110</v>
      </c>
      <c r="C49" s="14">
        <v>0.14321505897239301</v>
      </c>
      <c r="D49" s="14">
        <v>0.16932273087725599</v>
      </c>
      <c r="E49" s="14">
        <v>0.116695156092761</v>
      </c>
      <c r="F49" s="14"/>
      <c r="G49" s="14">
        <v>0.21788966321560199</v>
      </c>
      <c r="H49" s="14">
        <v>0.20599648652042701</v>
      </c>
      <c r="I49" s="14">
        <v>0.15290282656116699</v>
      </c>
      <c r="J49" s="14">
        <v>9.8320570007187205E-2</v>
      </c>
      <c r="K49" s="14">
        <v>0.10896756576701599</v>
      </c>
      <c r="L49" s="14">
        <v>9.3572825206633001E-2</v>
      </c>
      <c r="M49" s="14"/>
      <c r="N49" s="14">
        <v>0.15976432126496201</v>
      </c>
      <c r="O49" s="14">
        <v>0.12786096603664701</v>
      </c>
      <c r="P49" s="14">
        <v>0.144216914820127</v>
      </c>
      <c r="Q49" s="14">
        <v>0.14226986223941701</v>
      </c>
      <c r="R49" s="14"/>
      <c r="S49" s="14">
        <v>0.209213448673856</v>
      </c>
      <c r="T49" s="14">
        <v>0.111439482980268</v>
      </c>
      <c r="U49" s="14">
        <v>0.14143181160393201</v>
      </c>
      <c r="V49" s="14">
        <v>9.1248154353955793E-2</v>
      </c>
      <c r="W49" s="14">
        <v>0.113425822750319</v>
      </c>
      <c r="X49" s="14">
        <v>0.17206093938568001</v>
      </c>
      <c r="Y49" s="14">
        <v>0.16616201176009501</v>
      </c>
      <c r="Z49" s="14">
        <v>0.16138064739395799</v>
      </c>
      <c r="AA49" s="14">
        <v>0.116462604779137</v>
      </c>
      <c r="AB49" s="14">
        <v>0.137498244895435</v>
      </c>
      <c r="AC49" s="14">
        <v>0.143924465032823</v>
      </c>
      <c r="AD49" s="14">
        <v>0.14568486051454599</v>
      </c>
      <c r="AE49" s="14"/>
      <c r="AF49" s="14">
        <v>0.12412568274023</v>
      </c>
      <c r="AG49" s="14">
        <v>0.13445007778604001</v>
      </c>
      <c r="AH49" s="14">
        <v>0.17529330553483799</v>
      </c>
      <c r="AI49" s="14"/>
      <c r="AJ49" s="14">
        <v>0.136829389712012</v>
      </c>
      <c r="AK49" s="14">
        <v>0.156376823869465</v>
      </c>
      <c r="AL49" s="14">
        <v>0.159790382411407</v>
      </c>
      <c r="AM49" s="14"/>
      <c r="AN49" s="14">
        <v>0.115944484876858</v>
      </c>
      <c r="AO49" s="14">
        <v>0.141382549156647</v>
      </c>
      <c r="AP49" s="14">
        <v>0.15942562046497399</v>
      </c>
      <c r="AQ49" s="14">
        <v>0.18147019158218999</v>
      </c>
      <c r="AR49" s="14">
        <v>0.19833066512636799</v>
      </c>
    </row>
    <row r="50" spans="2:44">
      <c r="B50" t="s">
        <v>111</v>
      </c>
      <c r="C50" s="14">
        <v>0.36345394369290901</v>
      </c>
      <c r="D50" s="14">
        <v>0.382042072341093</v>
      </c>
      <c r="E50" s="14">
        <v>0.34600655878065001</v>
      </c>
      <c r="F50" s="14"/>
      <c r="G50" s="14">
        <v>0.36196477369254698</v>
      </c>
      <c r="H50" s="14">
        <v>0.34455919518925598</v>
      </c>
      <c r="I50" s="14">
        <v>0.37157528680379398</v>
      </c>
      <c r="J50" s="14">
        <v>0.37902989830401101</v>
      </c>
      <c r="K50" s="14">
        <v>0.34433015216951102</v>
      </c>
      <c r="L50" s="14">
        <v>0.373445204860271</v>
      </c>
      <c r="M50" s="14"/>
      <c r="N50" s="14">
        <v>0.40353376564216897</v>
      </c>
      <c r="O50" s="14">
        <v>0.37661027689208498</v>
      </c>
      <c r="P50" s="14">
        <v>0.34793499175216203</v>
      </c>
      <c r="Q50" s="14">
        <v>0.31684166071465703</v>
      </c>
      <c r="R50" s="14"/>
      <c r="S50" s="14">
        <v>0.37121086323899499</v>
      </c>
      <c r="T50" s="14">
        <v>0.37217484391500599</v>
      </c>
      <c r="U50" s="14">
        <v>0.34617875007028398</v>
      </c>
      <c r="V50" s="14">
        <v>0.37791233023506599</v>
      </c>
      <c r="W50" s="14">
        <v>0.41287600738089097</v>
      </c>
      <c r="X50" s="14">
        <v>0.30750976436502703</v>
      </c>
      <c r="Y50" s="14">
        <v>0.37393666940989401</v>
      </c>
      <c r="Z50" s="14">
        <v>0.316951315623137</v>
      </c>
      <c r="AA50" s="14">
        <v>0.357217220452622</v>
      </c>
      <c r="AB50" s="14">
        <v>0.37359490101367199</v>
      </c>
      <c r="AC50" s="14">
        <v>0.35932340316317102</v>
      </c>
      <c r="AD50" s="14">
        <v>0.37804607192441803</v>
      </c>
      <c r="AE50" s="14"/>
      <c r="AF50" s="14">
        <v>0.37888738419281898</v>
      </c>
      <c r="AG50" s="14">
        <v>0.34880309617334199</v>
      </c>
      <c r="AH50" s="14">
        <v>0.376605017138118</v>
      </c>
      <c r="AI50" s="14"/>
      <c r="AJ50" s="14">
        <v>0.37125595681805801</v>
      </c>
      <c r="AK50" s="14">
        <v>0.32592084952520101</v>
      </c>
      <c r="AL50" s="14">
        <v>0.32474798256778697</v>
      </c>
      <c r="AM50" s="14"/>
      <c r="AN50" s="14">
        <v>0.34022221352926002</v>
      </c>
      <c r="AO50" s="14">
        <v>0.34684288554019399</v>
      </c>
      <c r="AP50" s="14">
        <v>0.39265897299323499</v>
      </c>
      <c r="AQ50" s="14">
        <v>0.37417908582655901</v>
      </c>
      <c r="AR50" s="14">
        <v>0.50109074488439498</v>
      </c>
    </row>
    <row r="51" spans="2:44">
      <c r="B51" t="s">
        <v>112</v>
      </c>
      <c r="C51" s="14">
        <v>0.323105326625301</v>
      </c>
      <c r="D51" s="14">
        <v>0.29980549082226199</v>
      </c>
      <c r="E51" s="14">
        <v>0.34671496321303003</v>
      </c>
      <c r="F51" s="14"/>
      <c r="G51" s="14">
        <v>0.26333552814730699</v>
      </c>
      <c r="H51" s="14">
        <v>0.30722191252337699</v>
      </c>
      <c r="I51" s="14">
        <v>0.30758238716536102</v>
      </c>
      <c r="J51" s="14">
        <v>0.35222394940132601</v>
      </c>
      <c r="K51" s="14">
        <v>0.32868085373395201</v>
      </c>
      <c r="L51" s="14">
        <v>0.36132589676111998</v>
      </c>
      <c r="M51" s="14"/>
      <c r="N51" s="14">
        <v>0.30922652007350399</v>
      </c>
      <c r="O51" s="14">
        <v>0.34666619864906401</v>
      </c>
      <c r="P51" s="14">
        <v>0.32603299214974202</v>
      </c>
      <c r="Q51" s="14">
        <v>0.31214204330212703</v>
      </c>
      <c r="R51" s="14"/>
      <c r="S51" s="14">
        <v>0.26536622524464398</v>
      </c>
      <c r="T51" s="14">
        <v>0.367305904199688</v>
      </c>
      <c r="U51" s="14">
        <v>0.34065045382171399</v>
      </c>
      <c r="V51" s="14">
        <v>0.35159400632737497</v>
      </c>
      <c r="W51" s="14">
        <v>0.314245990448697</v>
      </c>
      <c r="X51" s="14">
        <v>0.35022284605617798</v>
      </c>
      <c r="Y51" s="14">
        <v>0.26675536667622401</v>
      </c>
      <c r="Z51" s="14">
        <v>0.35736668823960799</v>
      </c>
      <c r="AA51" s="14">
        <v>0.34477231046255502</v>
      </c>
      <c r="AB51" s="14">
        <v>0.302709979265814</v>
      </c>
      <c r="AC51" s="14">
        <v>0.31048305251415598</v>
      </c>
      <c r="AD51" s="14">
        <v>0.31507898212442598</v>
      </c>
      <c r="AE51" s="14"/>
      <c r="AF51" s="14">
        <v>0.31671354251565598</v>
      </c>
      <c r="AG51" s="14">
        <v>0.34871231644379302</v>
      </c>
      <c r="AH51" s="14">
        <v>0.27961266090480502</v>
      </c>
      <c r="AI51" s="14"/>
      <c r="AJ51" s="14">
        <v>0.320590852308761</v>
      </c>
      <c r="AK51" s="14">
        <v>0.32511258941091298</v>
      </c>
      <c r="AL51" s="14">
        <v>0.38176865481871203</v>
      </c>
      <c r="AM51" s="14"/>
      <c r="AN51" s="14">
        <v>0.30099618565005798</v>
      </c>
      <c r="AO51" s="14">
        <v>0.344880484835489</v>
      </c>
      <c r="AP51" s="14">
        <v>0.32077121302454797</v>
      </c>
      <c r="AQ51" s="14">
        <v>0.32865813696010898</v>
      </c>
      <c r="AR51" s="14">
        <v>0.22529015794469601</v>
      </c>
    </row>
    <row r="52" spans="2:44">
      <c r="B52" t="s">
        <v>113</v>
      </c>
      <c r="C52" s="14">
        <v>0.17022567070939701</v>
      </c>
      <c r="D52" s="14">
        <v>0.14882970595938899</v>
      </c>
      <c r="E52" s="14">
        <v>0.19058332191355901</v>
      </c>
      <c r="F52" s="14"/>
      <c r="G52" s="14">
        <v>0.15681003494454501</v>
      </c>
      <c r="H52" s="14">
        <v>0.14222240576694001</v>
      </c>
      <c r="I52" s="14">
        <v>0.16793949946967801</v>
      </c>
      <c r="J52" s="14">
        <v>0.17042558228747601</v>
      </c>
      <c r="K52" s="14">
        <v>0.21802142832952201</v>
      </c>
      <c r="L52" s="14">
        <v>0.17165607317197601</v>
      </c>
      <c r="M52" s="14"/>
      <c r="N52" s="14">
        <v>0.127475393019365</v>
      </c>
      <c r="O52" s="14">
        <v>0.148862558422204</v>
      </c>
      <c r="P52" s="14">
        <v>0.18181510127796899</v>
      </c>
      <c r="Q52" s="14">
        <v>0.22874643374379999</v>
      </c>
      <c r="R52" s="14"/>
      <c r="S52" s="14">
        <v>0.154209462842505</v>
      </c>
      <c r="T52" s="14">
        <v>0.14907976890503799</v>
      </c>
      <c r="U52" s="14">
        <v>0.17173898450406999</v>
      </c>
      <c r="V52" s="14">
        <v>0.17924550908360301</v>
      </c>
      <c r="W52" s="14">
        <v>0.15945217942009399</v>
      </c>
      <c r="X52" s="14">
        <v>0.170206450193116</v>
      </c>
      <c r="Y52" s="14">
        <v>0.19314595215378699</v>
      </c>
      <c r="Z52" s="14">
        <v>0.16430134874329699</v>
      </c>
      <c r="AA52" s="14">
        <v>0.18154786430568601</v>
      </c>
      <c r="AB52" s="14">
        <v>0.18619687482507799</v>
      </c>
      <c r="AC52" s="14">
        <v>0.18626907928985001</v>
      </c>
      <c r="AD52" s="14">
        <v>0.16119008543661001</v>
      </c>
      <c r="AE52" s="14"/>
      <c r="AF52" s="14">
        <v>0.18027339055129499</v>
      </c>
      <c r="AG52" s="14">
        <v>0.168034509596825</v>
      </c>
      <c r="AH52" s="14">
        <v>0.16848901642223801</v>
      </c>
      <c r="AI52" s="14"/>
      <c r="AJ52" s="14">
        <v>0.17132380116116899</v>
      </c>
      <c r="AK52" s="14">
        <v>0.19258973719442099</v>
      </c>
      <c r="AL52" s="14">
        <v>0.133692980202094</v>
      </c>
      <c r="AM52" s="14"/>
      <c r="AN52" s="14">
        <v>0.24283711594382401</v>
      </c>
      <c r="AO52" s="14">
        <v>0.16689408046767101</v>
      </c>
      <c r="AP52" s="14">
        <v>0.12714419351724299</v>
      </c>
      <c r="AQ52" s="14">
        <v>0.115692585631142</v>
      </c>
      <c r="AR52" s="14">
        <v>7.5288432044541595E-2</v>
      </c>
    </row>
    <row r="53" spans="2:4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2:44">
      <c r="B54" s="6" t="s">
        <v>114</v>
      </c>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2:44">
      <c r="B55" s="24" t="s">
        <v>15</v>
      </c>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2:44">
      <c r="B56" t="s">
        <v>115</v>
      </c>
      <c r="C56" s="14">
        <v>0.31953598603346101</v>
      </c>
      <c r="D56" s="14">
        <v>0.34269593181824298</v>
      </c>
      <c r="E56" s="14">
        <v>0.29675152622126599</v>
      </c>
      <c r="F56" s="14"/>
      <c r="G56" s="14">
        <v>0.390543861221885</v>
      </c>
      <c r="H56" s="14">
        <v>0.36711644317244702</v>
      </c>
      <c r="I56" s="14">
        <v>0.33313441385606002</v>
      </c>
      <c r="J56" s="14">
        <v>0.29864499438965703</v>
      </c>
      <c r="K56" s="14">
        <v>0.30742460076908701</v>
      </c>
      <c r="L56" s="14">
        <v>0.247229998019075</v>
      </c>
      <c r="M56" s="14"/>
      <c r="N56" s="14">
        <v>0.332510524624197</v>
      </c>
      <c r="O56" s="14">
        <v>0.290153139662577</v>
      </c>
      <c r="P56" s="14">
        <v>0.329003088091671</v>
      </c>
      <c r="Q56" s="14">
        <v>0.32447511087860498</v>
      </c>
      <c r="R56" s="14"/>
      <c r="S56" s="14">
        <v>0.36319969946682101</v>
      </c>
      <c r="T56" s="14">
        <v>0.302441077458868</v>
      </c>
      <c r="U56" s="14">
        <v>0.2877980695847</v>
      </c>
      <c r="V56" s="14">
        <v>0.29273393306866202</v>
      </c>
      <c r="W56" s="14">
        <v>0.30688701394531898</v>
      </c>
      <c r="X56" s="14">
        <v>0.316069271635113</v>
      </c>
      <c r="Y56" s="14">
        <v>0.37570286173482997</v>
      </c>
      <c r="Z56" s="14">
        <v>0.34270688930803</v>
      </c>
      <c r="AA56" s="14">
        <v>0.304310836484745</v>
      </c>
      <c r="AB56" s="14">
        <v>0.28957913598084201</v>
      </c>
      <c r="AC56" s="14">
        <v>0.34003410258554501</v>
      </c>
      <c r="AD56" s="14">
        <v>0.32604355236599503</v>
      </c>
      <c r="AE56" s="14"/>
      <c r="AF56" s="14">
        <v>0.30231896511852002</v>
      </c>
      <c r="AG56" s="14">
        <v>0.31684236054373699</v>
      </c>
      <c r="AH56" s="14">
        <v>0.34706260558152202</v>
      </c>
      <c r="AI56" s="14"/>
      <c r="AJ56" s="14">
        <v>0.27289405006402701</v>
      </c>
      <c r="AK56" s="14">
        <v>0.36525077653449101</v>
      </c>
      <c r="AL56" s="14">
        <v>0.29832993975886901</v>
      </c>
      <c r="AM56" s="14"/>
      <c r="AN56" s="14">
        <v>0.308575789318074</v>
      </c>
      <c r="AO56" s="14">
        <v>0.28522049903671298</v>
      </c>
      <c r="AP56" s="14">
        <v>0.33171289865107201</v>
      </c>
      <c r="AQ56" s="14">
        <v>0.381480183704419</v>
      </c>
      <c r="AR56" s="14">
        <v>0.31132519578360501</v>
      </c>
    </row>
    <row r="57" spans="2:44">
      <c r="B57" t="s">
        <v>111</v>
      </c>
      <c r="C57" s="14">
        <v>0.38411254485200402</v>
      </c>
      <c r="D57" s="14">
        <v>0.38152452594583502</v>
      </c>
      <c r="E57" s="14">
        <v>0.38700482305710698</v>
      </c>
      <c r="F57" s="14"/>
      <c r="G57" s="14">
        <v>0.35215291809485699</v>
      </c>
      <c r="H57" s="14">
        <v>0.36970549562569699</v>
      </c>
      <c r="I57" s="14">
        <v>0.37077723075201602</v>
      </c>
      <c r="J57" s="14">
        <v>0.39139857556104202</v>
      </c>
      <c r="K57" s="14">
        <v>0.37842656174894201</v>
      </c>
      <c r="L57" s="14">
        <v>0.42599865385880098</v>
      </c>
      <c r="M57" s="14"/>
      <c r="N57" s="14">
        <v>0.43293051423240198</v>
      </c>
      <c r="O57" s="14">
        <v>0.40542467143736899</v>
      </c>
      <c r="P57" s="14">
        <v>0.36253915530111402</v>
      </c>
      <c r="Q57" s="14">
        <v>0.32921618307364903</v>
      </c>
      <c r="R57" s="14"/>
      <c r="S57" s="14">
        <v>0.35681023896523201</v>
      </c>
      <c r="T57" s="14">
        <v>0.43019147668906699</v>
      </c>
      <c r="U57" s="14">
        <v>0.41987998246538499</v>
      </c>
      <c r="V57" s="14">
        <v>0.40539967620584999</v>
      </c>
      <c r="W57" s="14">
        <v>0.39995085962860499</v>
      </c>
      <c r="X57" s="14">
        <v>0.32748944918719203</v>
      </c>
      <c r="Y57" s="14">
        <v>0.33764084180729198</v>
      </c>
      <c r="Z57" s="14">
        <v>0.358917531369425</v>
      </c>
      <c r="AA57" s="14">
        <v>0.384850233666786</v>
      </c>
      <c r="AB57" s="14">
        <v>0.41238147093908101</v>
      </c>
      <c r="AC57" s="14">
        <v>0.37626909772234701</v>
      </c>
      <c r="AD57" s="14">
        <v>0.36833640648981603</v>
      </c>
      <c r="AE57" s="14"/>
      <c r="AF57" s="14">
        <v>0.37700690143029902</v>
      </c>
      <c r="AG57" s="14">
        <v>0.39513931905315097</v>
      </c>
      <c r="AH57" s="14">
        <v>0.36473708744522298</v>
      </c>
      <c r="AI57" s="14"/>
      <c r="AJ57" s="14">
        <v>0.385324590732748</v>
      </c>
      <c r="AK57" s="14">
        <v>0.35425563512742703</v>
      </c>
      <c r="AL57" s="14">
        <v>0.43962657587971199</v>
      </c>
      <c r="AM57" s="14"/>
      <c r="AN57" s="14">
        <v>0.33355266888227803</v>
      </c>
      <c r="AO57" s="14">
        <v>0.406419698797712</v>
      </c>
      <c r="AP57" s="14">
        <v>0.422240633848182</v>
      </c>
      <c r="AQ57" s="14">
        <v>0.36365529109092798</v>
      </c>
      <c r="AR57" s="14">
        <v>0.53426281249896801</v>
      </c>
    </row>
    <row r="58" spans="2:44">
      <c r="B58" t="s">
        <v>112</v>
      </c>
      <c r="C58" s="14">
        <v>0.18758830959210701</v>
      </c>
      <c r="D58" s="14">
        <v>0.18836438518049101</v>
      </c>
      <c r="E58" s="14">
        <v>0.18741152361378699</v>
      </c>
      <c r="F58" s="14"/>
      <c r="G58" s="14">
        <v>0.14342634193468301</v>
      </c>
      <c r="H58" s="14">
        <v>0.17423872426050499</v>
      </c>
      <c r="I58" s="14">
        <v>0.20569299448032199</v>
      </c>
      <c r="J58" s="14">
        <v>0.197773612182706</v>
      </c>
      <c r="K58" s="14">
        <v>0.19810633181041101</v>
      </c>
      <c r="L58" s="14">
        <v>0.198009669207063</v>
      </c>
      <c r="M58" s="14"/>
      <c r="N58" s="14">
        <v>0.16585817371862099</v>
      </c>
      <c r="O58" s="14">
        <v>0.21645779026849099</v>
      </c>
      <c r="P58" s="14">
        <v>0.18913300296741301</v>
      </c>
      <c r="Q58" s="14">
        <v>0.18065587421014101</v>
      </c>
      <c r="R58" s="14"/>
      <c r="S58" s="14">
        <v>0.18138769916570999</v>
      </c>
      <c r="T58" s="14">
        <v>0.179001191765011</v>
      </c>
      <c r="U58" s="14">
        <v>0.19649481222757501</v>
      </c>
      <c r="V58" s="14">
        <v>0.207080522361549</v>
      </c>
      <c r="W58" s="14">
        <v>0.165980912089847</v>
      </c>
      <c r="X58" s="14">
        <v>0.232492982572297</v>
      </c>
      <c r="Y58" s="14">
        <v>0.18855269431517799</v>
      </c>
      <c r="Z58" s="14">
        <v>0.210603015372435</v>
      </c>
      <c r="AA58" s="14">
        <v>0.17010144244515099</v>
      </c>
      <c r="AB58" s="14">
        <v>0.159062530321609</v>
      </c>
      <c r="AC58" s="14">
        <v>0.185273648932644</v>
      </c>
      <c r="AD58" s="14">
        <v>0.20764465304678401</v>
      </c>
      <c r="AE58" s="14"/>
      <c r="AF58" s="14">
        <v>0.20000504510874001</v>
      </c>
      <c r="AG58" s="14">
        <v>0.19040132022415501</v>
      </c>
      <c r="AH58" s="14">
        <v>0.17380171931126201</v>
      </c>
      <c r="AI58" s="14"/>
      <c r="AJ58" s="14">
        <v>0.20896262675456001</v>
      </c>
      <c r="AK58" s="14">
        <v>0.18102244667990899</v>
      </c>
      <c r="AL58" s="14">
        <v>0.165500789064848</v>
      </c>
      <c r="AM58" s="14"/>
      <c r="AN58" s="14">
        <v>0.198983515919742</v>
      </c>
      <c r="AO58" s="14">
        <v>0.198193144464159</v>
      </c>
      <c r="AP58" s="14">
        <v>0.18423621856028499</v>
      </c>
      <c r="AQ58" s="14">
        <v>0.17338647546671901</v>
      </c>
      <c r="AR58" s="14">
        <v>0.10386156282622599</v>
      </c>
    </row>
    <row r="59" spans="2:44">
      <c r="B59" t="s">
        <v>116</v>
      </c>
      <c r="C59" s="14">
        <v>0.108763159522427</v>
      </c>
      <c r="D59" s="14">
        <v>8.7415157055431597E-2</v>
      </c>
      <c r="E59" s="14">
        <v>0.12883212710784001</v>
      </c>
      <c r="F59" s="14"/>
      <c r="G59" s="14">
        <v>0.11387687874857499</v>
      </c>
      <c r="H59" s="14">
        <v>8.8939336941351393E-2</v>
      </c>
      <c r="I59" s="14">
        <v>9.0395360911602399E-2</v>
      </c>
      <c r="J59" s="14">
        <v>0.11218281786659499</v>
      </c>
      <c r="K59" s="14">
        <v>0.11604250567156001</v>
      </c>
      <c r="L59" s="14">
        <v>0.12876167891505999</v>
      </c>
      <c r="M59" s="14"/>
      <c r="N59" s="14">
        <v>6.8700787424780599E-2</v>
      </c>
      <c r="O59" s="14">
        <v>8.7964398631561996E-2</v>
      </c>
      <c r="P59" s="14">
        <v>0.11932475363980199</v>
      </c>
      <c r="Q59" s="14">
        <v>0.16565283183760399</v>
      </c>
      <c r="R59" s="14"/>
      <c r="S59" s="14">
        <v>9.8602362402236104E-2</v>
      </c>
      <c r="T59" s="14">
        <v>8.8366254087053203E-2</v>
      </c>
      <c r="U59" s="14">
        <v>9.5827135722338905E-2</v>
      </c>
      <c r="V59" s="14">
        <v>9.4785868363939305E-2</v>
      </c>
      <c r="W59" s="14">
        <v>0.127181214336229</v>
      </c>
      <c r="X59" s="14">
        <v>0.12394829660539899</v>
      </c>
      <c r="Y59" s="14">
        <v>9.8103602142700905E-2</v>
      </c>
      <c r="Z59" s="14">
        <v>8.7772563950109503E-2</v>
      </c>
      <c r="AA59" s="14">
        <v>0.14073748740331801</v>
      </c>
      <c r="AB59" s="14">
        <v>0.13897686275846899</v>
      </c>
      <c r="AC59" s="14">
        <v>9.8423150759463701E-2</v>
      </c>
      <c r="AD59" s="14">
        <v>9.7975388097403998E-2</v>
      </c>
      <c r="AE59" s="14"/>
      <c r="AF59" s="14">
        <v>0.12066908834244</v>
      </c>
      <c r="AG59" s="14">
        <v>9.7617000178955804E-2</v>
      </c>
      <c r="AH59" s="14">
        <v>0.114398587661993</v>
      </c>
      <c r="AI59" s="14"/>
      <c r="AJ59" s="14">
        <v>0.13281873244866499</v>
      </c>
      <c r="AK59" s="14">
        <v>9.9471141658174098E-2</v>
      </c>
      <c r="AL59" s="14">
        <v>9.6542695296571002E-2</v>
      </c>
      <c r="AM59" s="14"/>
      <c r="AN59" s="14">
        <v>0.158888025879906</v>
      </c>
      <c r="AO59" s="14">
        <v>0.110166657701416</v>
      </c>
      <c r="AP59" s="14">
        <v>6.1810248940461797E-2</v>
      </c>
      <c r="AQ59" s="14">
        <v>8.1478049737933905E-2</v>
      </c>
      <c r="AR59" s="14">
        <v>5.0550428891201399E-2</v>
      </c>
    </row>
    <row r="60" spans="2:4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2:44">
      <c r="B61" s="6" t="s">
        <v>117</v>
      </c>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row>
    <row r="62" spans="2:44">
      <c r="B62" s="24" t="s">
        <v>15</v>
      </c>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row>
    <row r="63" spans="2:44">
      <c r="B63" t="s">
        <v>118</v>
      </c>
      <c r="C63" s="14">
        <v>0.65754260357139205</v>
      </c>
      <c r="D63" s="14">
        <v>0.64338766379738299</v>
      </c>
      <c r="E63" s="14">
        <v>0.67183176487694196</v>
      </c>
      <c r="F63" s="14"/>
      <c r="G63" s="14">
        <v>0.56886564655637395</v>
      </c>
      <c r="H63" s="14">
        <v>0.57862841680903598</v>
      </c>
      <c r="I63" s="14">
        <v>0.64172839582737895</v>
      </c>
      <c r="J63" s="14">
        <v>0.67541219255419804</v>
      </c>
      <c r="K63" s="14">
        <v>0.70368299417023605</v>
      </c>
      <c r="L63" s="14">
        <v>0.74863638921228903</v>
      </c>
      <c r="M63" s="14"/>
      <c r="N63" s="14">
        <v>0.70252599616614297</v>
      </c>
      <c r="O63" s="14">
        <v>0.67637696364938804</v>
      </c>
      <c r="P63" s="14">
        <v>0.62922900622922995</v>
      </c>
      <c r="Q63" s="14">
        <v>0.61278813994981796</v>
      </c>
      <c r="R63" s="14"/>
      <c r="S63" s="14">
        <v>0.64848240025460901</v>
      </c>
      <c r="T63" s="14">
        <v>0.65355181556183894</v>
      </c>
      <c r="U63" s="14">
        <v>0.685279126920458</v>
      </c>
      <c r="V63" s="14">
        <v>0.66616628326434701</v>
      </c>
      <c r="W63" s="14">
        <v>0.69251941087175395</v>
      </c>
      <c r="X63" s="14">
        <v>0.63516171162963697</v>
      </c>
      <c r="Y63" s="14">
        <v>0.65745820022017198</v>
      </c>
      <c r="Z63" s="14">
        <v>0.61683613997481201</v>
      </c>
      <c r="AA63" s="14">
        <v>0.66042361890068602</v>
      </c>
      <c r="AB63" s="14">
        <v>0.66493601844952499</v>
      </c>
      <c r="AC63" s="14">
        <v>0.64698111239679401</v>
      </c>
      <c r="AD63" s="14">
        <v>0.64203758201805605</v>
      </c>
      <c r="AE63" s="14"/>
      <c r="AF63" s="14">
        <v>0.66974527652515903</v>
      </c>
      <c r="AG63" s="14">
        <v>0.68776028181982996</v>
      </c>
      <c r="AH63" s="14">
        <v>0.59325857669378401</v>
      </c>
      <c r="AI63" s="14"/>
      <c r="AJ63" s="14">
        <v>0.680888228406207</v>
      </c>
      <c r="AK63" s="14">
        <v>0.64984919367208005</v>
      </c>
      <c r="AL63" s="14">
        <v>0.68057982528625705</v>
      </c>
      <c r="AM63" s="14"/>
      <c r="AN63" s="14">
        <v>0.63794639388517105</v>
      </c>
      <c r="AO63" s="14">
        <v>0.63140785258323495</v>
      </c>
      <c r="AP63" s="14">
        <v>0.68690741637140096</v>
      </c>
      <c r="AQ63" s="14">
        <v>0.70457164027498298</v>
      </c>
      <c r="AR63" s="14">
        <v>0.63759370820857797</v>
      </c>
    </row>
    <row r="64" spans="2:44">
      <c r="B64" t="s">
        <v>119</v>
      </c>
      <c r="C64" s="14">
        <v>0.56954823405340105</v>
      </c>
      <c r="D64" s="14">
        <v>0.58330995135781205</v>
      </c>
      <c r="E64" s="14">
        <v>0.55541830622774602</v>
      </c>
      <c r="F64" s="14"/>
      <c r="G64" s="14">
        <v>0.53353304473600105</v>
      </c>
      <c r="H64" s="14">
        <v>0.530075271727518</v>
      </c>
      <c r="I64" s="14">
        <v>0.55577615568983396</v>
      </c>
      <c r="J64" s="14">
        <v>0.58056281219486405</v>
      </c>
      <c r="K64" s="14">
        <v>0.60163294027749603</v>
      </c>
      <c r="L64" s="14">
        <v>0.60656332838232097</v>
      </c>
      <c r="M64" s="14"/>
      <c r="N64" s="14">
        <v>0.60517115990602299</v>
      </c>
      <c r="O64" s="14">
        <v>0.55854544240672399</v>
      </c>
      <c r="P64" s="14">
        <v>0.58256139867145396</v>
      </c>
      <c r="Q64" s="14">
        <v>0.52848723922269902</v>
      </c>
      <c r="R64" s="14"/>
      <c r="S64" s="14">
        <v>0.54245458635357402</v>
      </c>
      <c r="T64" s="14">
        <v>0.58677134996430202</v>
      </c>
      <c r="U64" s="14">
        <v>0.60495345227628905</v>
      </c>
      <c r="V64" s="14">
        <v>0.57306504488651799</v>
      </c>
      <c r="W64" s="14">
        <v>0.59452194911552303</v>
      </c>
      <c r="X64" s="14">
        <v>0.51474326514857205</v>
      </c>
      <c r="Y64" s="14">
        <v>0.59282818107395796</v>
      </c>
      <c r="Z64" s="14">
        <v>0.58584576414404799</v>
      </c>
      <c r="AA64" s="14">
        <v>0.55469175262766002</v>
      </c>
      <c r="AB64" s="14">
        <v>0.60020046990953702</v>
      </c>
      <c r="AC64" s="14">
        <v>0.52459219244560495</v>
      </c>
      <c r="AD64" s="14">
        <v>0.57634899882398805</v>
      </c>
      <c r="AE64" s="14"/>
      <c r="AF64" s="14">
        <v>0.57545069877914701</v>
      </c>
      <c r="AG64" s="14">
        <v>0.58882315705223398</v>
      </c>
      <c r="AH64" s="14">
        <v>0.51261332589929498</v>
      </c>
      <c r="AI64" s="14"/>
      <c r="AJ64" s="14">
        <v>0.59195551203940999</v>
      </c>
      <c r="AK64" s="14">
        <v>0.58262076457286505</v>
      </c>
      <c r="AL64" s="14">
        <v>0.580211162763273</v>
      </c>
      <c r="AM64" s="14"/>
      <c r="AN64" s="14">
        <v>0.56293949368600404</v>
      </c>
      <c r="AO64" s="14">
        <v>0.55899852651703297</v>
      </c>
      <c r="AP64" s="14">
        <v>0.58583995859851301</v>
      </c>
      <c r="AQ64" s="14">
        <v>0.53446097352709199</v>
      </c>
      <c r="AR64" s="14">
        <v>0.72948566960255201</v>
      </c>
    </row>
    <row r="65" spans="2:44">
      <c r="B65" t="s">
        <v>120</v>
      </c>
      <c r="C65" s="14">
        <v>0.49909673850067499</v>
      </c>
      <c r="D65" s="14">
        <v>0.53546588254963101</v>
      </c>
      <c r="E65" s="14">
        <v>0.46316179045241102</v>
      </c>
      <c r="F65" s="14"/>
      <c r="G65" s="14">
        <v>0.45300128618450403</v>
      </c>
      <c r="H65" s="14">
        <v>0.45361914384644803</v>
      </c>
      <c r="I65" s="14">
        <v>0.49574624214992602</v>
      </c>
      <c r="J65" s="14">
        <v>0.52487998868169194</v>
      </c>
      <c r="K65" s="14">
        <v>0.507852754947139</v>
      </c>
      <c r="L65" s="14">
        <v>0.54295873667341199</v>
      </c>
      <c r="M65" s="14"/>
      <c r="N65" s="14">
        <v>0.59480254768447205</v>
      </c>
      <c r="O65" s="14">
        <v>0.51850026583006004</v>
      </c>
      <c r="P65" s="14">
        <v>0.46784214267876501</v>
      </c>
      <c r="Q65" s="14">
        <v>0.40333354221587198</v>
      </c>
      <c r="R65" s="14"/>
      <c r="S65" s="14">
        <v>0.50466384641473405</v>
      </c>
      <c r="T65" s="14">
        <v>0.51776483891481195</v>
      </c>
      <c r="U65" s="14">
        <v>0.48473050385290301</v>
      </c>
      <c r="V65" s="14">
        <v>0.47416591436598898</v>
      </c>
      <c r="W65" s="14">
        <v>0.56959608716174104</v>
      </c>
      <c r="X65" s="14">
        <v>0.48527423806423597</v>
      </c>
      <c r="Y65" s="14">
        <v>0.50700338537752399</v>
      </c>
      <c r="Z65" s="14">
        <v>0.52271201966980896</v>
      </c>
      <c r="AA65" s="14">
        <v>0.48071322928774901</v>
      </c>
      <c r="AB65" s="14">
        <v>0.47268055434281597</v>
      </c>
      <c r="AC65" s="14">
        <v>0.44390139856618699</v>
      </c>
      <c r="AD65" s="14">
        <v>0.568861801168843</v>
      </c>
      <c r="AE65" s="14"/>
      <c r="AF65" s="14">
        <v>0.49456735393270801</v>
      </c>
      <c r="AG65" s="14">
        <v>0.52613669508476801</v>
      </c>
      <c r="AH65" s="14">
        <v>0.466366778732341</v>
      </c>
      <c r="AI65" s="14"/>
      <c r="AJ65" s="14">
        <v>0.52117196893283901</v>
      </c>
      <c r="AK65" s="14">
        <v>0.49390846413613798</v>
      </c>
      <c r="AL65" s="14">
        <v>0.517793620984349</v>
      </c>
      <c r="AM65" s="14"/>
      <c r="AN65" s="14">
        <v>0.41221252387164897</v>
      </c>
      <c r="AO65" s="14">
        <v>0.49425573551077101</v>
      </c>
      <c r="AP65" s="14">
        <v>0.57532243270677197</v>
      </c>
      <c r="AQ65" s="14">
        <v>0.58561963707460696</v>
      </c>
      <c r="AR65" s="14">
        <v>0.492568635768934</v>
      </c>
    </row>
    <row r="66" spans="2:44">
      <c r="B66" t="s">
        <v>121</v>
      </c>
      <c r="C66" s="14">
        <v>0.49796493919373302</v>
      </c>
      <c r="D66" s="14">
        <v>0.53018692480385798</v>
      </c>
      <c r="E66" s="14">
        <v>0.46648423329925498</v>
      </c>
      <c r="F66" s="14"/>
      <c r="G66" s="14">
        <v>0.44656833417457098</v>
      </c>
      <c r="H66" s="14">
        <v>0.4478122563352</v>
      </c>
      <c r="I66" s="14">
        <v>0.47434075040245599</v>
      </c>
      <c r="J66" s="14">
        <v>0.484467915514461</v>
      </c>
      <c r="K66" s="14">
        <v>0.54656206656574902</v>
      </c>
      <c r="L66" s="14">
        <v>0.57079947597307601</v>
      </c>
      <c r="M66" s="14"/>
      <c r="N66" s="14">
        <v>0.53253928125744099</v>
      </c>
      <c r="O66" s="14">
        <v>0.51069038331931405</v>
      </c>
      <c r="P66" s="14">
        <v>0.492109527118469</v>
      </c>
      <c r="Q66" s="14">
        <v>0.45079284313023799</v>
      </c>
      <c r="R66" s="14"/>
      <c r="S66" s="14">
        <v>0.53986271084981197</v>
      </c>
      <c r="T66" s="14">
        <v>0.48097597680452397</v>
      </c>
      <c r="U66" s="14">
        <v>0.52122553281858297</v>
      </c>
      <c r="V66" s="14">
        <v>0.50108141169379705</v>
      </c>
      <c r="W66" s="14">
        <v>0.537216161655517</v>
      </c>
      <c r="X66" s="14">
        <v>0.45177057229334699</v>
      </c>
      <c r="Y66" s="14">
        <v>0.497293770922832</v>
      </c>
      <c r="Z66" s="14">
        <v>0.51673202826813003</v>
      </c>
      <c r="AA66" s="14">
        <v>0.46716045710474902</v>
      </c>
      <c r="AB66" s="14">
        <v>0.48066169928736202</v>
      </c>
      <c r="AC66" s="14">
        <v>0.52679525640304403</v>
      </c>
      <c r="AD66" s="14">
        <v>0.44520869122311901</v>
      </c>
      <c r="AE66" s="14"/>
      <c r="AF66" s="14">
        <v>0.50560252334739497</v>
      </c>
      <c r="AG66" s="14">
        <v>0.51699994223839496</v>
      </c>
      <c r="AH66" s="14">
        <v>0.434504393130205</v>
      </c>
      <c r="AI66" s="14"/>
      <c r="AJ66" s="14">
        <v>0.52418492366098601</v>
      </c>
      <c r="AK66" s="14">
        <v>0.49223075530999799</v>
      </c>
      <c r="AL66" s="14">
        <v>0.54211527350668698</v>
      </c>
      <c r="AM66" s="14"/>
      <c r="AN66" s="14">
        <v>0.48111809718301501</v>
      </c>
      <c r="AO66" s="14">
        <v>0.45834217685631601</v>
      </c>
      <c r="AP66" s="14">
        <v>0.52852355006886198</v>
      </c>
      <c r="AQ66" s="14">
        <v>0.520742456593699</v>
      </c>
      <c r="AR66" s="14">
        <v>0.55592978507091195</v>
      </c>
    </row>
    <row r="67" spans="2:44">
      <c r="B67" t="s">
        <v>122</v>
      </c>
      <c r="C67" s="14">
        <v>0.46034861576547298</v>
      </c>
      <c r="D67" s="14">
        <v>0.46471843999053702</v>
      </c>
      <c r="E67" s="14">
        <v>0.45490917296681099</v>
      </c>
      <c r="F67" s="14"/>
      <c r="G67" s="14">
        <v>0.434218123316851</v>
      </c>
      <c r="H67" s="14">
        <v>0.42222407659141697</v>
      </c>
      <c r="I67" s="14">
        <v>0.47977082873331001</v>
      </c>
      <c r="J67" s="14">
        <v>0.47647233408530398</v>
      </c>
      <c r="K67" s="14">
        <v>0.46743067391756299</v>
      </c>
      <c r="L67" s="14">
        <v>0.47530197890477999</v>
      </c>
      <c r="M67" s="14"/>
      <c r="N67" s="14">
        <v>0.48237035390632699</v>
      </c>
      <c r="O67" s="14">
        <v>0.43662325377996503</v>
      </c>
      <c r="P67" s="14">
        <v>0.50116252644477699</v>
      </c>
      <c r="Q67" s="14">
        <v>0.424158520356894</v>
      </c>
      <c r="R67" s="14"/>
      <c r="S67" s="14">
        <v>0.420817748708187</v>
      </c>
      <c r="T67" s="14">
        <v>0.489139214997525</v>
      </c>
      <c r="U67" s="14">
        <v>0.48601152604862002</v>
      </c>
      <c r="V67" s="14">
        <v>0.45231568271688599</v>
      </c>
      <c r="W67" s="14">
        <v>0.51509608348546398</v>
      </c>
      <c r="X67" s="14">
        <v>0.46071619413419101</v>
      </c>
      <c r="Y67" s="14">
        <v>0.45816755185915797</v>
      </c>
      <c r="Z67" s="14">
        <v>0.43960630755230001</v>
      </c>
      <c r="AA67" s="14">
        <v>0.46343838814479499</v>
      </c>
      <c r="AB67" s="14">
        <v>0.436876076004866</v>
      </c>
      <c r="AC67" s="14">
        <v>0.43291985547978301</v>
      </c>
      <c r="AD67" s="14">
        <v>0.485143613040668</v>
      </c>
      <c r="AE67" s="14"/>
      <c r="AF67" s="14">
        <v>0.46578255142826203</v>
      </c>
      <c r="AG67" s="14">
        <v>0.48263351986870601</v>
      </c>
      <c r="AH67" s="14">
        <v>0.40935024691210897</v>
      </c>
      <c r="AI67" s="14"/>
      <c r="AJ67" s="14">
        <v>0.47859531628435298</v>
      </c>
      <c r="AK67" s="14">
        <v>0.48961378849325499</v>
      </c>
      <c r="AL67" s="14">
        <v>0.47860184023529401</v>
      </c>
      <c r="AM67" s="14"/>
      <c r="AN67" s="14">
        <v>0.46293762312171699</v>
      </c>
      <c r="AO67" s="14">
        <v>0.45152705663403397</v>
      </c>
      <c r="AP67" s="14">
        <v>0.46045735960530498</v>
      </c>
      <c r="AQ67" s="14">
        <v>0.45384356093814399</v>
      </c>
      <c r="AR67" s="14">
        <v>0.47257445840226597</v>
      </c>
    </row>
    <row r="68" spans="2:44">
      <c r="B68" t="s">
        <v>123</v>
      </c>
      <c r="C68" s="14">
        <v>0.39642111500812099</v>
      </c>
      <c r="D68" s="14">
        <v>0.42993143290202102</v>
      </c>
      <c r="E68" s="14">
        <v>0.36315549640545203</v>
      </c>
      <c r="F68" s="14"/>
      <c r="G68" s="14">
        <v>0.38655040607720198</v>
      </c>
      <c r="H68" s="14">
        <v>0.38312400007443898</v>
      </c>
      <c r="I68" s="14">
        <v>0.40044371367000697</v>
      </c>
      <c r="J68" s="14">
        <v>0.41155288597152301</v>
      </c>
      <c r="K68" s="14">
        <v>0.43658404571002202</v>
      </c>
      <c r="L68" s="14">
        <v>0.37137155756061502</v>
      </c>
      <c r="M68" s="14"/>
      <c r="N68" s="14">
        <v>0.409319792467707</v>
      </c>
      <c r="O68" s="14">
        <v>0.42124054137050199</v>
      </c>
      <c r="P68" s="14">
        <v>0.39361454683556502</v>
      </c>
      <c r="Q68" s="14">
        <v>0.35941252796471401</v>
      </c>
      <c r="R68" s="14"/>
      <c r="S68" s="14">
        <v>0.385830845188252</v>
      </c>
      <c r="T68" s="14">
        <v>0.409057701881192</v>
      </c>
      <c r="U68" s="14">
        <v>0.41768135652180099</v>
      </c>
      <c r="V68" s="14">
        <v>0.40183868738776801</v>
      </c>
      <c r="W68" s="14">
        <v>0.41829248240015798</v>
      </c>
      <c r="X68" s="14">
        <v>0.41199288206509599</v>
      </c>
      <c r="Y68" s="14">
        <v>0.37625069581696802</v>
      </c>
      <c r="Z68" s="14">
        <v>0.45452774717398198</v>
      </c>
      <c r="AA68" s="14">
        <v>0.36064159329467799</v>
      </c>
      <c r="AB68" s="14">
        <v>0.402092360332722</v>
      </c>
      <c r="AC68" s="14">
        <v>0.32627119985194197</v>
      </c>
      <c r="AD68" s="14">
        <v>0.42810794070184199</v>
      </c>
      <c r="AE68" s="14"/>
      <c r="AF68" s="14">
        <v>0.38262920171672499</v>
      </c>
      <c r="AG68" s="14">
        <v>0.41760461866960602</v>
      </c>
      <c r="AH68" s="14">
        <v>0.371683757118352</v>
      </c>
      <c r="AI68" s="14"/>
      <c r="AJ68" s="14">
        <v>0.40093869216070599</v>
      </c>
      <c r="AK68" s="14">
        <v>0.41991387723338902</v>
      </c>
      <c r="AL68" s="14">
        <v>0.39338199079627001</v>
      </c>
      <c r="AM68" s="14"/>
      <c r="AN68" s="14">
        <v>0.40089167728518499</v>
      </c>
      <c r="AO68" s="14">
        <v>0.370480046221632</v>
      </c>
      <c r="AP68" s="14">
        <v>0.405770569240262</v>
      </c>
      <c r="AQ68" s="14">
        <v>0.42038065841991701</v>
      </c>
      <c r="AR68" s="14">
        <v>0.48693348032655598</v>
      </c>
    </row>
    <row r="69" spans="2:44">
      <c r="B69" t="s">
        <v>124</v>
      </c>
      <c r="C69" s="14">
        <v>0.36127145505515601</v>
      </c>
      <c r="D69" s="14">
        <v>0.35623783401000703</v>
      </c>
      <c r="E69" s="14">
        <v>0.36496363384007802</v>
      </c>
      <c r="F69" s="14"/>
      <c r="G69" s="14">
        <v>0.33615765076318899</v>
      </c>
      <c r="H69" s="14">
        <v>0.32175677559891502</v>
      </c>
      <c r="I69" s="14">
        <v>0.36921516163916501</v>
      </c>
      <c r="J69" s="14">
        <v>0.38494865286635499</v>
      </c>
      <c r="K69" s="14">
        <v>0.357455844803301</v>
      </c>
      <c r="L69" s="14">
        <v>0.38718858082325602</v>
      </c>
      <c r="M69" s="14"/>
      <c r="N69" s="14">
        <v>0.37311221457956401</v>
      </c>
      <c r="O69" s="14">
        <v>0.36305549057574998</v>
      </c>
      <c r="P69" s="14">
        <v>0.38317989532019803</v>
      </c>
      <c r="Q69" s="14">
        <v>0.32713977054858001</v>
      </c>
      <c r="R69" s="14"/>
      <c r="S69" s="14">
        <v>0.34741824404839</v>
      </c>
      <c r="T69" s="14">
        <v>0.35628377878682699</v>
      </c>
      <c r="U69" s="14">
        <v>0.37398388383148401</v>
      </c>
      <c r="V69" s="14">
        <v>0.39417776406876898</v>
      </c>
      <c r="W69" s="14">
        <v>0.39349646796938997</v>
      </c>
      <c r="X69" s="14">
        <v>0.33903758644713999</v>
      </c>
      <c r="Y69" s="14">
        <v>0.381671180598951</v>
      </c>
      <c r="Z69" s="14">
        <v>0.39148371705285301</v>
      </c>
      <c r="AA69" s="14">
        <v>0.36147121797200099</v>
      </c>
      <c r="AB69" s="14">
        <v>0.34099908954057001</v>
      </c>
      <c r="AC69" s="14">
        <v>0.29808290562492601</v>
      </c>
      <c r="AD69" s="14">
        <v>0.37739130631329798</v>
      </c>
      <c r="AE69" s="14"/>
      <c r="AF69" s="14">
        <v>0.37358498316553201</v>
      </c>
      <c r="AG69" s="14">
        <v>0.36870714154841899</v>
      </c>
      <c r="AH69" s="14">
        <v>0.33399875582892602</v>
      </c>
      <c r="AI69" s="14"/>
      <c r="AJ69" s="14">
        <v>0.39759632488372698</v>
      </c>
      <c r="AK69" s="14">
        <v>0.36301841216231001</v>
      </c>
      <c r="AL69" s="14">
        <v>0.33364319270194398</v>
      </c>
      <c r="AM69" s="14"/>
      <c r="AN69" s="14">
        <v>0.36669521347934497</v>
      </c>
      <c r="AO69" s="14">
        <v>0.369174707610404</v>
      </c>
      <c r="AP69" s="14">
        <v>0.36771808997031302</v>
      </c>
      <c r="AQ69" s="14">
        <v>0.33258620962269098</v>
      </c>
      <c r="AR69" s="14">
        <v>0.35883652129600302</v>
      </c>
    </row>
    <row r="70" spans="2:44">
      <c r="B70" t="s">
        <v>125</v>
      </c>
      <c r="C70" s="14">
        <v>0.36018892165272498</v>
      </c>
      <c r="D70" s="14">
        <v>0.36044328220253702</v>
      </c>
      <c r="E70" s="14">
        <v>0.359548171447367</v>
      </c>
      <c r="F70" s="14"/>
      <c r="G70" s="14">
        <v>0.32829330320503203</v>
      </c>
      <c r="H70" s="14">
        <v>0.34965849415353001</v>
      </c>
      <c r="I70" s="14">
        <v>0.38483317431997499</v>
      </c>
      <c r="J70" s="14">
        <v>0.35842172509604497</v>
      </c>
      <c r="K70" s="14">
        <v>0.374477136578652</v>
      </c>
      <c r="L70" s="14">
        <v>0.36195158310647602</v>
      </c>
      <c r="M70" s="14"/>
      <c r="N70" s="14">
        <v>0.34945029511095499</v>
      </c>
      <c r="O70" s="14">
        <v>0.35927309764086302</v>
      </c>
      <c r="P70" s="14">
        <v>0.38377179832025898</v>
      </c>
      <c r="Q70" s="14">
        <v>0.35270634608650497</v>
      </c>
      <c r="R70" s="14"/>
      <c r="S70" s="14">
        <v>0.343893473299207</v>
      </c>
      <c r="T70" s="14">
        <v>0.34061148147116699</v>
      </c>
      <c r="U70" s="14">
        <v>0.39896773967867299</v>
      </c>
      <c r="V70" s="14">
        <v>0.315809252138463</v>
      </c>
      <c r="W70" s="14">
        <v>0.34725383749732402</v>
      </c>
      <c r="X70" s="14">
        <v>0.37450728564306401</v>
      </c>
      <c r="Y70" s="14">
        <v>0.35195705242240599</v>
      </c>
      <c r="Z70" s="14">
        <v>0.41645675941600102</v>
      </c>
      <c r="AA70" s="14">
        <v>0.33728701007479001</v>
      </c>
      <c r="AB70" s="14">
        <v>0.41933422711117702</v>
      </c>
      <c r="AC70" s="14">
        <v>0.37356297315797399</v>
      </c>
      <c r="AD70" s="14">
        <v>0.369292771343674</v>
      </c>
      <c r="AE70" s="14"/>
      <c r="AF70" s="14">
        <v>0.356954418294888</v>
      </c>
      <c r="AG70" s="14">
        <v>0.38278128032340503</v>
      </c>
      <c r="AH70" s="14">
        <v>0.326023534108345</v>
      </c>
      <c r="AI70" s="14"/>
      <c r="AJ70" s="14">
        <v>0.37079696286334701</v>
      </c>
      <c r="AK70" s="14">
        <v>0.36176851255843001</v>
      </c>
      <c r="AL70" s="14">
        <v>0.37129193501064001</v>
      </c>
      <c r="AM70" s="14"/>
      <c r="AN70" s="14">
        <v>0.37705863369821402</v>
      </c>
      <c r="AO70" s="14">
        <v>0.37830710109099402</v>
      </c>
      <c r="AP70" s="14">
        <v>0.33205685752854303</v>
      </c>
      <c r="AQ70" s="14">
        <v>0.35196345443751798</v>
      </c>
      <c r="AR70" s="14">
        <v>0.39334571902931997</v>
      </c>
    </row>
    <row r="71" spans="2:44">
      <c r="B71" t="s">
        <v>126</v>
      </c>
      <c r="C71" s="14">
        <v>0.28837518057244499</v>
      </c>
      <c r="D71" s="14">
        <v>0.32586672707318698</v>
      </c>
      <c r="E71" s="14">
        <v>0.25062828622840599</v>
      </c>
      <c r="F71" s="14"/>
      <c r="G71" s="14">
        <v>0.25222747983100002</v>
      </c>
      <c r="H71" s="14">
        <v>0.249799552825716</v>
      </c>
      <c r="I71" s="14">
        <v>0.29087582086397801</v>
      </c>
      <c r="J71" s="14">
        <v>0.30585932175275699</v>
      </c>
      <c r="K71" s="14">
        <v>0.32307462036435902</v>
      </c>
      <c r="L71" s="14">
        <v>0.304520010938156</v>
      </c>
      <c r="M71" s="14"/>
      <c r="N71" s="14">
        <v>0.31805638195578601</v>
      </c>
      <c r="O71" s="14">
        <v>0.27880490728709201</v>
      </c>
      <c r="P71" s="14">
        <v>0.27957519888714</v>
      </c>
      <c r="Q71" s="14">
        <v>0.27248960701324099</v>
      </c>
      <c r="R71" s="14"/>
      <c r="S71" s="14">
        <v>0.29698538203576003</v>
      </c>
      <c r="T71" s="14">
        <v>0.30709792128380398</v>
      </c>
      <c r="U71" s="14">
        <v>0.29596100717139701</v>
      </c>
      <c r="V71" s="14">
        <v>0.31255177009799401</v>
      </c>
      <c r="W71" s="14">
        <v>0.29941699175833297</v>
      </c>
      <c r="X71" s="14">
        <v>0.28482388203092801</v>
      </c>
      <c r="Y71" s="14">
        <v>0.23970026582933299</v>
      </c>
      <c r="Z71" s="14">
        <v>0.289855362091958</v>
      </c>
      <c r="AA71" s="14">
        <v>0.246118747865855</v>
      </c>
      <c r="AB71" s="14">
        <v>0.33643615259676501</v>
      </c>
      <c r="AC71" s="14">
        <v>0.27309140045218999</v>
      </c>
      <c r="AD71" s="14">
        <v>0.222813051954147</v>
      </c>
      <c r="AE71" s="14"/>
      <c r="AF71" s="14">
        <v>0.29535062624994002</v>
      </c>
      <c r="AG71" s="14">
        <v>0.30342031211861697</v>
      </c>
      <c r="AH71" s="14">
        <v>0.26347205609852498</v>
      </c>
      <c r="AI71" s="14"/>
      <c r="AJ71" s="14">
        <v>0.32327011714755299</v>
      </c>
      <c r="AK71" s="14">
        <v>0.28948090992833297</v>
      </c>
      <c r="AL71" s="14">
        <v>0.32063451873444199</v>
      </c>
      <c r="AM71" s="14"/>
      <c r="AN71" s="14">
        <v>0.272792000958471</v>
      </c>
      <c r="AO71" s="14">
        <v>0.26234909650247001</v>
      </c>
      <c r="AP71" s="14">
        <v>0.31449463655128801</v>
      </c>
      <c r="AQ71" s="14">
        <v>0.30516582536683101</v>
      </c>
      <c r="AR71" s="14">
        <v>0.32997904960021002</v>
      </c>
    </row>
    <row r="72" spans="2:44">
      <c r="B72" t="s">
        <v>127</v>
      </c>
      <c r="C72" s="14">
        <v>0.25245474925338102</v>
      </c>
      <c r="D72" s="14">
        <v>0.253504913340595</v>
      </c>
      <c r="E72" s="14">
        <v>0.251477327234638</v>
      </c>
      <c r="F72" s="14"/>
      <c r="G72" s="14">
        <v>0.21823310992952699</v>
      </c>
      <c r="H72" s="14">
        <v>0.199512630407121</v>
      </c>
      <c r="I72" s="14">
        <v>0.24316889692195301</v>
      </c>
      <c r="J72" s="14">
        <v>0.27162714063200999</v>
      </c>
      <c r="K72" s="14">
        <v>0.274399846240165</v>
      </c>
      <c r="L72" s="14">
        <v>0.29578512588351402</v>
      </c>
      <c r="M72" s="14"/>
      <c r="N72" s="14">
        <v>0.24803296610509501</v>
      </c>
      <c r="O72" s="14">
        <v>0.25786393819582198</v>
      </c>
      <c r="P72" s="14">
        <v>0.26390007209003302</v>
      </c>
      <c r="Q72" s="14">
        <v>0.23746370463810501</v>
      </c>
      <c r="R72" s="14"/>
      <c r="S72" s="14">
        <v>0.25271037218196302</v>
      </c>
      <c r="T72" s="14">
        <v>0.26328250286541899</v>
      </c>
      <c r="U72" s="14">
        <v>0.25407162888990398</v>
      </c>
      <c r="V72" s="14">
        <v>0.25411862494347398</v>
      </c>
      <c r="W72" s="14">
        <v>0.25376603248398</v>
      </c>
      <c r="X72" s="14">
        <v>0.22971137924953799</v>
      </c>
      <c r="Y72" s="14">
        <v>0.23373865459958801</v>
      </c>
      <c r="Z72" s="14">
        <v>0.29135990932428502</v>
      </c>
      <c r="AA72" s="14">
        <v>0.27155038786351199</v>
      </c>
      <c r="AB72" s="14">
        <v>0.23870209033203099</v>
      </c>
      <c r="AC72" s="14">
        <v>0.214882396337332</v>
      </c>
      <c r="AD72" s="14">
        <v>0.29243896553035498</v>
      </c>
      <c r="AE72" s="14"/>
      <c r="AF72" s="14">
        <v>0.26432773704502799</v>
      </c>
      <c r="AG72" s="14">
        <v>0.27038122957968702</v>
      </c>
      <c r="AH72" s="14">
        <v>0.21431071108750199</v>
      </c>
      <c r="AI72" s="14"/>
      <c r="AJ72" s="14">
        <v>0.26368199690842198</v>
      </c>
      <c r="AK72" s="14">
        <v>0.26746411053046099</v>
      </c>
      <c r="AL72" s="14">
        <v>0.204761187527911</v>
      </c>
      <c r="AM72" s="14"/>
      <c r="AN72" s="14">
        <v>0.27708907820164502</v>
      </c>
      <c r="AO72" s="14">
        <v>0.234706922712451</v>
      </c>
      <c r="AP72" s="14">
        <v>0.24298739583731399</v>
      </c>
      <c r="AQ72" s="14">
        <v>0.27724440331322903</v>
      </c>
      <c r="AR72" s="14">
        <v>0.25649491274589697</v>
      </c>
    </row>
    <row r="73" spans="2:44">
      <c r="B73" t="s">
        <v>128</v>
      </c>
      <c r="C73" s="14">
        <v>0.18026113916658701</v>
      </c>
      <c r="D73" s="14">
        <v>0.18244531289479199</v>
      </c>
      <c r="E73" s="14">
        <v>0.17731793476577601</v>
      </c>
      <c r="F73" s="14"/>
      <c r="G73" s="14">
        <v>0.27305027440625701</v>
      </c>
      <c r="H73" s="14">
        <v>0.19043413662295999</v>
      </c>
      <c r="I73" s="14">
        <v>0.163973302585078</v>
      </c>
      <c r="J73" s="14">
        <v>0.19271845963376599</v>
      </c>
      <c r="K73" s="14">
        <v>0.14782969847408001</v>
      </c>
      <c r="L73" s="14">
        <v>0.13471822593888999</v>
      </c>
      <c r="M73" s="14"/>
      <c r="N73" s="14">
        <v>0.25043596856410899</v>
      </c>
      <c r="O73" s="14">
        <v>0.20241374305971399</v>
      </c>
      <c r="P73" s="14">
        <v>0.131196131319995</v>
      </c>
      <c r="Q73" s="14">
        <v>0.124460146408126</v>
      </c>
      <c r="R73" s="14"/>
      <c r="S73" s="14">
        <v>0.23127299769416901</v>
      </c>
      <c r="T73" s="14">
        <v>0.15903181585992099</v>
      </c>
      <c r="U73" s="14">
        <v>0.20241894965277199</v>
      </c>
      <c r="V73" s="14">
        <v>0.14816037770436599</v>
      </c>
      <c r="W73" s="14">
        <v>0.21652485645101199</v>
      </c>
      <c r="X73" s="14">
        <v>0.18186936190820299</v>
      </c>
      <c r="Y73" s="14">
        <v>0.14383917083925801</v>
      </c>
      <c r="Z73" s="14">
        <v>0.18296960135236201</v>
      </c>
      <c r="AA73" s="14">
        <v>0.13535626076976501</v>
      </c>
      <c r="AB73" s="14">
        <v>0.218435273827534</v>
      </c>
      <c r="AC73" s="14">
        <v>0.13348454826601699</v>
      </c>
      <c r="AD73" s="14">
        <v>0.20396527588718599</v>
      </c>
      <c r="AE73" s="14"/>
      <c r="AF73" s="14">
        <v>0.13783745811546599</v>
      </c>
      <c r="AG73" s="14">
        <v>0.204019095967265</v>
      </c>
      <c r="AH73" s="14">
        <v>0.176175269689231</v>
      </c>
      <c r="AI73" s="14"/>
      <c r="AJ73" s="14">
        <v>0.16203482568731001</v>
      </c>
      <c r="AK73" s="14">
        <v>0.20800967677305199</v>
      </c>
      <c r="AL73" s="14">
        <v>0.20024468006068599</v>
      </c>
      <c r="AM73" s="14"/>
      <c r="AN73" s="14">
        <v>0.126411239639277</v>
      </c>
      <c r="AO73" s="14">
        <v>0.17359794909298201</v>
      </c>
      <c r="AP73" s="14">
        <v>0.22560675030138999</v>
      </c>
      <c r="AQ73" s="14">
        <v>0.242690345813003</v>
      </c>
      <c r="AR73" s="14">
        <v>0.42913926221569298</v>
      </c>
    </row>
    <row r="74" spans="2:44">
      <c r="B74" t="s">
        <v>129</v>
      </c>
      <c r="C74" s="14">
        <v>5.6332140887089703E-2</v>
      </c>
      <c r="D74" s="14">
        <v>4.4939428805862498E-2</v>
      </c>
      <c r="E74" s="14">
        <v>6.73128188717525E-2</v>
      </c>
      <c r="F74" s="14"/>
      <c r="G74" s="14">
        <v>5.91037380904854E-2</v>
      </c>
      <c r="H74" s="14">
        <v>5.9159094877294899E-2</v>
      </c>
      <c r="I74" s="14">
        <v>5.3144525460637602E-2</v>
      </c>
      <c r="J74" s="14">
        <v>6.02199614598306E-2</v>
      </c>
      <c r="K74" s="14">
        <v>6.7470732906375203E-2</v>
      </c>
      <c r="L74" s="14">
        <v>4.4133477392590902E-2</v>
      </c>
      <c r="M74" s="14"/>
      <c r="N74" s="14">
        <v>3.0115109532465201E-2</v>
      </c>
      <c r="O74" s="14">
        <v>4.2061569398312702E-2</v>
      </c>
      <c r="P74" s="14">
        <v>5.5622858032734403E-2</v>
      </c>
      <c r="Q74" s="14">
        <v>9.9237614109587702E-2</v>
      </c>
      <c r="R74" s="14"/>
      <c r="S74" s="14">
        <v>4.3228149338325299E-2</v>
      </c>
      <c r="T74" s="14">
        <v>4.8975278268294703E-2</v>
      </c>
      <c r="U74" s="14">
        <v>5.7398970913201099E-2</v>
      </c>
      <c r="V74" s="14">
        <v>5.9945481717204499E-2</v>
      </c>
      <c r="W74" s="14">
        <v>3.6077158109026702E-2</v>
      </c>
      <c r="X74" s="14">
        <v>6.2008531233111203E-2</v>
      </c>
      <c r="Y74" s="14">
        <v>5.6017459538236697E-2</v>
      </c>
      <c r="Z74" s="14">
        <v>7.9789411583957706E-2</v>
      </c>
      <c r="AA74" s="14">
        <v>6.9874955231903901E-2</v>
      </c>
      <c r="AB74" s="14">
        <v>5.7053007997029601E-2</v>
      </c>
      <c r="AC74" s="14">
        <v>5.7567179025825102E-2</v>
      </c>
      <c r="AD74" s="14">
        <v>8.1710710051371302E-2</v>
      </c>
      <c r="AE74" s="14"/>
      <c r="AF74" s="14">
        <v>5.6197102254092898E-2</v>
      </c>
      <c r="AG74" s="14">
        <v>3.7202438233114199E-2</v>
      </c>
      <c r="AH74" s="14">
        <v>0.10023483861714901</v>
      </c>
      <c r="AI74" s="14"/>
      <c r="AJ74" s="14">
        <v>3.8214196177988803E-2</v>
      </c>
      <c r="AK74" s="14">
        <v>3.8506326949748398E-2</v>
      </c>
      <c r="AL74" s="14">
        <v>2.3902409701587701E-2</v>
      </c>
      <c r="AM74" s="14"/>
      <c r="AN74" s="14">
        <v>8.7074428527570802E-2</v>
      </c>
      <c r="AO74" s="14">
        <v>5.93819309474653E-2</v>
      </c>
      <c r="AP74" s="14">
        <v>3.1939745040539799E-2</v>
      </c>
      <c r="AQ74" s="14">
        <v>2.9559700744607301E-2</v>
      </c>
      <c r="AR74" s="14">
        <v>1.67409593819564E-2</v>
      </c>
    </row>
    <row r="75" spans="2:44">
      <c r="B75" t="s">
        <v>130</v>
      </c>
      <c r="C75" s="14">
        <v>7.4775362827749804E-3</v>
      </c>
      <c r="D75" s="14">
        <v>7.0118671040790498E-3</v>
      </c>
      <c r="E75" s="14">
        <v>7.9759246389468092E-3</v>
      </c>
      <c r="F75" s="14"/>
      <c r="G75" s="14">
        <v>7.7425387614181796E-3</v>
      </c>
      <c r="H75" s="14">
        <v>0</v>
      </c>
      <c r="I75" s="14">
        <v>4.97787421993812E-3</v>
      </c>
      <c r="J75" s="14">
        <v>1.1666447721231E-2</v>
      </c>
      <c r="K75" s="14">
        <v>5.73330156470461E-3</v>
      </c>
      <c r="L75" s="14">
        <v>1.3197122321791099E-2</v>
      </c>
      <c r="M75" s="14"/>
      <c r="N75" s="14">
        <v>1.2580697259738099E-2</v>
      </c>
      <c r="O75" s="14">
        <v>6.0900521468237297E-3</v>
      </c>
      <c r="P75" s="14">
        <v>5.7339491726145601E-3</v>
      </c>
      <c r="Q75" s="14">
        <v>3.6912213601356801E-3</v>
      </c>
      <c r="R75" s="14"/>
      <c r="S75" s="14">
        <v>7.5112007485093196E-3</v>
      </c>
      <c r="T75" s="14">
        <v>1.43321152415354E-2</v>
      </c>
      <c r="U75" s="14">
        <v>7.2190724006450701E-3</v>
      </c>
      <c r="V75" s="14">
        <v>3.1054423811432801E-3</v>
      </c>
      <c r="W75" s="14">
        <v>5.7526125189935502E-3</v>
      </c>
      <c r="X75" s="14">
        <v>3.5843185855172302E-3</v>
      </c>
      <c r="Y75" s="14">
        <v>0</v>
      </c>
      <c r="Z75" s="14">
        <v>5.9995234234787699E-3</v>
      </c>
      <c r="AA75" s="14">
        <v>9.6913234052566199E-3</v>
      </c>
      <c r="AB75" s="14">
        <v>1.3173786453640901E-2</v>
      </c>
      <c r="AC75" s="14">
        <v>9.7410351867624496E-3</v>
      </c>
      <c r="AD75" s="14">
        <v>0</v>
      </c>
      <c r="AE75" s="14"/>
      <c r="AF75" s="14">
        <v>5.1286274505455698E-3</v>
      </c>
      <c r="AG75" s="14">
        <v>1.0020318853092E-2</v>
      </c>
      <c r="AH75" s="14">
        <v>3.6323110372546799E-3</v>
      </c>
      <c r="AI75" s="14"/>
      <c r="AJ75" s="14">
        <v>7.5832392933342903E-3</v>
      </c>
      <c r="AK75" s="14">
        <v>6.5554399069007998E-3</v>
      </c>
      <c r="AL75" s="14">
        <v>1.38745136106852E-2</v>
      </c>
      <c r="AM75" s="14"/>
      <c r="AN75" s="14">
        <v>2.8123544912197502E-3</v>
      </c>
      <c r="AO75" s="14">
        <v>8.0557666980991104E-3</v>
      </c>
      <c r="AP75" s="14">
        <v>9.7472989493051793E-3</v>
      </c>
      <c r="AQ75" s="14">
        <v>9.6083142385443906E-3</v>
      </c>
      <c r="AR75" s="14">
        <v>1.19931933676195E-2</v>
      </c>
    </row>
    <row r="76" spans="2:4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row>
    <row r="77" spans="2:44">
      <c r="B77" s="6" t="s">
        <v>131</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row>
    <row r="78" spans="2:44">
      <c r="B78" s="24" t="s">
        <v>15</v>
      </c>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row>
    <row r="79" spans="2:44">
      <c r="B79" t="s">
        <v>123</v>
      </c>
      <c r="C79" s="14">
        <v>3.4635101789402302E-2</v>
      </c>
      <c r="D79" s="14">
        <v>3.8806322643976002E-2</v>
      </c>
      <c r="E79" s="14">
        <v>3.0767044799235099E-2</v>
      </c>
      <c r="F79" s="14"/>
      <c r="G79" s="14">
        <v>5.9072694436533298E-2</v>
      </c>
      <c r="H79" s="14">
        <v>4.6869602696727998E-2</v>
      </c>
      <c r="I79" s="14">
        <v>4.6603588029032E-2</v>
      </c>
      <c r="J79" s="14">
        <v>2.9420066057902001E-2</v>
      </c>
      <c r="K79" s="14">
        <v>1.45190907237402E-2</v>
      </c>
      <c r="L79" s="14">
        <v>1.63015713759871E-2</v>
      </c>
      <c r="M79" s="14"/>
      <c r="N79" s="14">
        <v>2.82019850579577E-2</v>
      </c>
      <c r="O79" s="14">
        <v>3.7141947072832603E-2</v>
      </c>
      <c r="P79" s="14">
        <v>3.29696771169639E-2</v>
      </c>
      <c r="Q79" s="14">
        <v>3.8945153434737201E-2</v>
      </c>
      <c r="R79" s="14"/>
      <c r="S79" s="14">
        <v>4.2163898981881803E-2</v>
      </c>
      <c r="T79" s="14">
        <v>2.3809404663485401E-2</v>
      </c>
      <c r="U79" s="14">
        <v>3.9005956547702197E-2</v>
      </c>
      <c r="V79" s="14">
        <v>2.14058242392373E-2</v>
      </c>
      <c r="W79" s="14">
        <v>3.4480036539434801E-2</v>
      </c>
      <c r="X79" s="14">
        <v>5.6576554492584197E-2</v>
      </c>
      <c r="Y79" s="14">
        <v>3.8218864474139198E-2</v>
      </c>
      <c r="Z79" s="14">
        <v>1.5039363489566301E-2</v>
      </c>
      <c r="AA79" s="14">
        <v>3.59761812562139E-2</v>
      </c>
      <c r="AB79" s="14">
        <v>3.9965664725834502E-2</v>
      </c>
      <c r="AC79" s="14">
        <v>3.11695242166284E-2</v>
      </c>
      <c r="AD79" s="14">
        <v>1.03157968270622E-2</v>
      </c>
      <c r="AE79" s="14"/>
      <c r="AF79" s="14">
        <v>2.7786731173267201E-2</v>
      </c>
      <c r="AG79" s="14">
        <v>3.15456086702946E-2</v>
      </c>
      <c r="AH79" s="14">
        <v>5.2884618715667901E-2</v>
      </c>
      <c r="AI79" s="14"/>
      <c r="AJ79" s="14">
        <v>2.5939728599804299E-2</v>
      </c>
      <c r="AK79" s="14">
        <v>3.9440353372911602E-2</v>
      </c>
      <c r="AL79" s="14">
        <v>2.3057079128841002E-2</v>
      </c>
      <c r="AM79" s="14"/>
      <c r="AN79" s="14">
        <v>4.2372320727603503E-2</v>
      </c>
      <c r="AO79" s="14">
        <v>3.2954747398033502E-2</v>
      </c>
      <c r="AP79" s="14">
        <v>3.1667322189373501E-2</v>
      </c>
      <c r="AQ79" s="14">
        <v>3.87136594946128E-2</v>
      </c>
      <c r="AR79" s="14">
        <v>0</v>
      </c>
    </row>
    <row r="80" spans="2:44">
      <c r="B80" t="s">
        <v>120</v>
      </c>
      <c r="C80" s="14">
        <v>9.5740517851515397E-2</v>
      </c>
      <c r="D80" s="14">
        <v>0.11277139196182601</v>
      </c>
      <c r="E80" s="14">
        <v>7.9116353213972201E-2</v>
      </c>
      <c r="F80" s="14"/>
      <c r="G80" s="14">
        <v>9.0157492544763795E-2</v>
      </c>
      <c r="H80" s="14">
        <v>0.109656579572389</v>
      </c>
      <c r="I80" s="14">
        <v>0.10738425032255</v>
      </c>
      <c r="J80" s="14">
        <v>9.8658365968215297E-2</v>
      </c>
      <c r="K80" s="14">
        <v>9.3319441790965393E-2</v>
      </c>
      <c r="L80" s="14">
        <v>7.7933070775858496E-2</v>
      </c>
      <c r="M80" s="14"/>
      <c r="N80" s="14">
        <v>0.10806507139004599</v>
      </c>
      <c r="O80" s="14">
        <v>0.10651250205193701</v>
      </c>
      <c r="P80" s="14">
        <v>9.8067000119319694E-2</v>
      </c>
      <c r="Q80" s="14">
        <v>7.0101961626581596E-2</v>
      </c>
      <c r="R80" s="14"/>
      <c r="S80" s="14">
        <v>0.1055779499334</v>
      </c>
      <c r="T80" s="14">
        <v>8.7990391330275197E-2</v>
      </c>
      <c r="U80" s="14">
        <v>8.9889655469705607E-2</v>
      </c>
      <c r="V80" s="14">
        <v>0.101984419141061</v>
      </c>
      <c r="W80" s="14">
        <v>9.4438234132116106E-2</v>
      </c>
      <c r="X80" s="14">
        <v>7.59448080109352E-2</v>
      </c>
      <c r="Y80" s="14">
        <v>0.10048834651982</v>
      </c>
      <c r="Z80" s="14">
        <v>9.8592134113091506E-2</v>
      </c>
      <c r="AA80" s="14">
        <v>8.4476559289866193E-2</v>
      </c>
      <c r="AB80" s="14">
        <v>9.9549923222589903E-2</v>
      </c>
      <c r="AC80" s="14">
        <v>9.9176921120050707E-2</v>
      </c>
      <c r="AD80" s="14">
        <v>0.150733520031089</v>
      </c>
      <c r="AE80" s="14"/>
      <c r="AF80" s="14">
        <v>8.0648708283247703E-2</v>
      </c>
      <c r="AG80" s="14">
        <v>0.110738383961609</v>
      </c>
      <c r="AH80" s="14">
        <v>9.4228395966541895E-2</v>
      </c>
      <c r="AI80" s="14"/>
      <c r="AJ80" s="14">
        <v>9.5003947962712401E-2</v>
      </c>
      <c r="AK80" s="14">
        <v>0.10182940053701001</v>
      </c>
      <c r="AL80" s="14">
        <v>0.13727482636461999</v>
      </c>
      <c r="AM80" s="14"/>
      <c r="AN80" s="14">
        <v>7.0895957586142394E-2</v>
      </c>
      <c r="AO80" s="14">
        <v>8.7272319293057704E-2</v>
      </c>
      <c r="AP80" s="14">
        <v>0.122389051747296</v>
      </c>
      <c r="AQ80" s="14">
        <v>9.8235245347612701E-2</v>
      </c>
      <c r="AR80" s="14">
        <v>6.9224331893412594E-2</v>
      </c>
    </row>
    <row r="81" spans="2:44">
      <c r="B81" t="s">
        <v>119</v>
      </c>
      <c r="C81" s="14">
        <v>0.101880716093962</v>
      </c>
      <c r="D81" s="14">
        <v>0.106255346977017</v>
      </c>
      <c r="E81" s="14">
        <v>9.82086989109444E-2</v>
      </c>
      <c r="F81" s="14"/>
      <c r="G81" s="14">
        <v>8.8185062411334295E-2</v>
      </c>
      <c r="H81" s="14">
        <v>8.9564332960516496E-2</v>
      </c>
      <c r="I81" s="14">
        <v>9.3208281502815099E-2</v>
      </c>
      <c r="J81" s="14">
        <v>0.118401422370379</v>
      </c>
      <c r="K81" s="14">
        <v>0.123613559711961</v>
      </c>
      <c r="L81" s="14">
        <v>0.100150144503489</v>
      </c>
      <c r="M81" s="14"/>
      <c r="N81" s="14">
        <v>9.7030824616123501E-2</v>
      </c>
      <c r="O81" s="14">
        <v>9.6296830200191599E-2</v>
      </c>
      <c r="P81" s="14">
        <v>0.10375211731610701</v>
      </c>
      <c r="Q81" s="14">
        <v>0.110351705993268</v>
      </c>
      <c r="R81" s="14"/>
      <c r="S81" s="14">
        <v>9.1392846292578295E-2</v>
      </c>
      <c r="T81" s="14">
        <v>0.110237124681037</v>
      </c>
      <c r="U81" s="14">
        <v>8.4215107951630799E-2</v>
      </c>
      <c r="V81" s="14">
        <v>0.103193754059313</v>
      </c>
      <c r="W81" s="14">
        <v>0.109364622303405</v>
      </c>
      <c r="X81" s="14">
        <v>9.7638648764784203E-2</v>
      </c>
      <c r="Y81" s="14">
        <v>9.7664854270351598E-2</v>
      </c>
      <c r="Z81" s="14">
        <v>0.11328480357498</v>
      </c>
      <c r="AA81" s="14">
        <v>0.115607997727716</v>
      </c>
      <c r="AB81" s="14">
        <v>9.3590716930575302E-2</v>
      </c>
      <c r="AC81" s="14">
        <v>0.11668154505375</v>
      </c>
      <c r="AD81" s="14">
        <v>9.8801835019553794E-2</v>
      </c>
      <c r="AE81" s="14"/>
      <c r="AF81" s="14">
        <v>0.10554193858744899</v>
      </c>
      <c r="AG81" s="14">
        <v>0.100482160085613</v>
      </c>
      <c r="AH81" s="14">
        <v>0.10623520264502399</v>
      </c>
      <c r="AI81" s="14"/>
      <c r="AJ81" s="14">
        <v>9.7965265178577898E-2</v>
      </c>
      <c r="AK81" s="14">
        <v>0.108408383280112</v>
      </c>
      <c r="AL81" s="14">
        <v>8.7896254383047295E-2</v>
      </c>
      <c r="AM81" s="14"/>
      <c r="AN81" s="14">
        <v>0.108410069307957</v>
      </c>
      <c r="AO81" s="14">
        <v>0.104578115928972</v>
      </c>
      <c r="AP81" s="14">
        <v>0.104366342255201</v>
      </c>
      <c r="AQ81" s="14">
        <v>8.8585696262543895E-2</v>
      </c>
      <c r="AR81" s="14">
        <v>0.114773577223423</v>
      </c>
    </row>
    <row r="82" spans="2:44">
      <c r="B82" t="s">
        <v>122</v>
      </c>
      <c r="C82" s="14">
        <v>6.62080448549556E-2</v>
      </c>
      <c r="D82" s="14">
        <v>6.1609059852922601E-2</v>
      </c>
      <c r="E82" s="14">
        <v>7.0590615883495897E-2</v>
      </c>
      <c r="F82" s="14"/>
      <c r="G82" s="14">
        <v>9.5572780231437005E-2</v>
      </c>
      <c r="H82" s="14">
        <v>7.9430122853564697E-2</v>
      </c>
      <c r="I82" s="14">
        <v>7.2930900130628903E-2</v>
      </c>
      <c r="J82" s="14">
        <v>5.7665156384090997E-2</v>
      </c>
      <c r="K82" s="14">
        <v>5.8521873209248898E-2</v>
      </c>
      <c r="L82" s="14">
        <v>4.23919886995189E-2</v>
      </c>
      <c r="M82" s="14"/>
      <c r="N82" s="14">
        <v>6.0419952950984797E-2</v>
      </c>
      <c r="O82" s="14">
        <v>7.1219420327006802E-2</v>
      </c>
      <c r="P82" s="14">
        <v>6.9428599706726296E-2</v>
      </c>
      <c r="Q82" s="14">
        <v>6.47952532573315E-2</v>
      </c>
      <c r="R82" s="14"/>
      <c r="S82" s="14">
        <v>5.8439305101888703E-2</v>
      </c>
      <c r="T82" s="14">
        <v>6.0433932586448899E-2</v>
      </c>
      <c r="U82" s="14">
        <v>5.2369708182272399E-2</v>
      </c>
      <c r="V82" s="14">
        <v>6.5009073379070803E-2</v>
      </c>
      <c r="W82" s="14">
        <v>6.5559691257934705E-2</v>
      </c>
      <c r="X82" s="14">
        <v>8.6698242113138493E-2</v>
      </c>
      <c r="Y82" s="14">
        <v>9.00122694853593E-2</v>
      </c>
      <c r="Z82" s="14">
        <v>5.1757353788906897E-2</v>
      </c>
      <c r="AA82" s="14">
        <v>7.4897080752761705E-2</v>
      </c>
      <c r="AB82" s="14">
        <v>6.9008655548881997E-2</v>
      </c>
      <c r="AC82" s="14">
        <v>6.2706413751849599E-2</v>
      </c>
      <c r="AD82" s="14">
        <v>2.91490983822888E-2</v>
      </c>
      <c r="AE82" s="14"/>
      <c r="AF82" s="14">
        <v>5.7966453600309498E-2</v>
      </c>
      <c r="AG82" s="14">
        <v>6.0005449204522401E-2</v>
      </c>
      <c r="AH82" s="14">
        <v>8.4801011025249201E-2</v>
      </c>
      <c r="AI82" s="14"/>
      <c r="AJ82" s="14">
        <v>7.8696925394420997E-2</v>
      </c>
      <c r="AK82" s="14">
        <v>6.9451844499231905E-2</v>
      </c>
      <c r="AL82" s="14">
        <v>5.1745330349889103E-2</v>
      </c>
      <c r="AM82" s="14"/>
      <c r="AN82" s="14">
        <v>6.4502385648825503E-2</v>
      </c>
      <c r="AO82" s="14">
        <v>6.4960443113199304E-2</v>
      </c>
      <c r="AP82" s="14">
        <v>5.9783128423564202E-2</v>
      </c>
      <c r="AQ82" s="14">
        <v>6.9999607737573494E-2</v>
      </c>
      <c r="AR82" s="14">
        <v>5.9856563817272598E-2</v>
      </c>
    </row>
    <row r="83" spans="2:44">
      <c r="B83" t="s">
        <v>118</v>
      </c>
      <c r="C83" s="14">
        <v>0.38584642153751803</v>
      </c>
      <c r="D83" s="14">
        <v>0.36556260027691301</v>
      </c>
      <c r="E83" s="14">
        <v>0.40629686252911001</v>
      </c>
      <c r="F83" s="14"/>
      <c r="G83" s="14">
        <v>0.28324765429040899</v>
      </c>
      <c r="H83" s="14">
        <v>0.32612587893759598</v>
      </c>
      <c r="I83" s="14">
        <v>0.35945807428853199</v>
      </c>
      <c r="J83" s="14">
        <v>0.40206737259508302</v>
      </c>
      <c r="K83" s="14">
        <v>0.42515390323390501</v>
      </c>
      <c r="L83" s="14">
        <v>0.48513691761586097</v>
      </c>
      <c r="M83" s="14"/>
      <c r="N83" s="14">
        <v>0.41216661901364499</v>
      </c>
      <c r="O83" s="14">
        <v>0.39517068619236401</v>
      </c>
      <c r="P83" s="14">
        <v>0.37036256490789299</v>
      </c>
      <c r="Q83" s="14">
        <v>0.36049610116625902</v>
      </c>
      <c r="R83" s="14"/>
      <c r="S83" s="14">
        <v>0.366579871294132</v>
      </c>
      <c r="T83" s="14">
        <v>0.38812848786851301</v>
      </c>
      <c r="U83" s="14">
        <v>0.423424100678782</v>
      </c>
      <c r="V83" s="14">
        <v>0.41255720712486998</v>
      </c>
      <c r="W83" s="14">
        <v>0.41862457003404802</v>
      </c>
      <c r="X83" s="14">
        <v>0.36625177447649998</v>
      </c>
      <c r="Y83" s="14">
        <v>0.37786139471724001</v>
      </c>
      <c r="Z83" s="14">
        <v>0.31027018381418098</v>
      </c>
      <c r="AA83" s="14">
        <v>0.35027075115213602</v>
      </c>
      <c r="AB83" s="14">
        <v>0.432526171794825</v>
      </c>
      <c r="AC83" s="14">
        <v>0.38520009100017</v>
      </c>
      <c r="AD83" s="14">
        <v>0.38113939447889</v>
      </c>
      <c r="AE83" s="14"/>
      <c r="AF83" s="14">
        <v>0.407300433796767</v>
      </c>
      <c r="AG83" s="14">
        <v>0.40224139745646698</v>
      </c>
      <c r="AH83" s="14">
        <v>0.34010065952496099</v>
      </c>
      <c r="AI83" s="14"/>
      <c r="AJ83" s="14">
        <v>0.396338965036102</v>
      </c>
      <c r="AK83" s="14">
        <v>0.368686578990361</v>
      </c>
      <c r="AL83" s="14">
        <v>0.392446495026466</v>
      </c>
      <c r="AM83" s="14"/>
      <c r="AN83" s="14">
        <v>0.36088957981527903</v>
      </c>
      <c r="AO83" s="14">
        <v>0.38697127506457402</v>
      </c>
      <c r="AP83" s="14">
        <v>0.39275019734910199</v>
      </c>
      <c r="AQ83" s="14">
        <v>0.40851769984859698</v>
      </c>
      <c r="AR83" s="14">
        <v>0.419920598092137</v>
      </c>
    </row>
    <row r="84" spans="2:44">
      <c r="B84" t="s">
        <v>126</v>
      </c>
      <c r="C84" s="14">
        <v>2.7277999968207001E-2</v>
      </c>
      <c r="D84" s="14">
        <v>2.93313866897696E-2</v>
      </c>
      <c r="E84" s="14">
        <v>2.5433867983091898E-2</v>
      </c>
      <c r="F84" s="14"/>
      <c r="G84" s="14">
        <v>4.5009814690458699E-2</v>
      </c>
      <c r="H84" s="14">
        <v>3.38327473431249E-2</v>
      </c>
      <c r="I84" s="14">
        <v>2.41949960746407E-2</v>
      </c>
      <c r="J84" s="14">
        <v>2.1418584526831201E-2</v>
      </c>
      <c r="K84" s="14">
        <v>1.9598223971619901E-2</v>
      </c>
      <c r="L84" s="14">
        <v>2.24735454215369E-2</v>
      </c>
      <c r="M84" s="14"/>
      <c r="N84" s="14">
        <v>3.22428452029472E-2</v>
      </c>
      <c r="O84" s="14">
        <v>1.6496353853185802E-2</v>
      </c>
      <c r="P84" s="14">
        <v>3.1693059463485697E-2</v>
      </c>
      <c r="Q84" s="14">
        <v>2.9759090723776201E-2</v>
      </c>
      <c r="R84" s="14"/>
      <c r="S84" s="14">
        <v>2.4267309663410199E-2</v>
      </c>
      <c r="T84" s="14">
        <v>3.4168180539664701E-2</v>
      </c>
      <c r="U84" s="14">
        <v>2.13554503649581E-2</v>
      </c>
      <c r="V84" s="14">
        <v>3.5791343426057297E-2</v>
      </c>
      <c r="W84" s="14">
        <v>2.2523869656860498E-2</v>
      </c>
      <c r="X84" s="14">
        <v>1.9705326575304698E-2</v>
      </c>
      <c r="Y84" s="14">
        <v>2.6260387993088399E-2</v>
      </c>
      <c r="Z84" s="14">
        <v>3.3612199823693602E-2</v>
      </c>
      <c r="AA84" s="14">
        <v>3.8158290607107598E-2</v>
      </c>
      <c r="AB84" s="14">
        <v>1.98845062995292E-2</v>
      </c>
      <c r="AC84" s="14">
        <v>2.6999661030754601E-2</v>
      </c>
      <c r="AD84" s="14">
        <v>1.24651396459482E-2</v>
      </c>
      <c r="AE84" s="14"/>
      <c r="AF84" s="14">
        <v>2.8403204733865699E-2</v>
      </c>
      <c r="AG84" s="14">
        <v>2.66164562769328E-2</v>
      </c>
      <c r="AH84" s="14">
        <v>2.6538209761686402E-2</v>
      </c>
      <c r="AI84" s="14"/>
      <c r="AJ84" s="14">
        <v>3.4318678427577999E-2</v>
      </c>
      <c r="AK84" s="14">
        <v>2.8813025026190198E-2</v>
      </c>
      <c r="AL84" s="14">
        <v>2.08338913293773E-2</v>
      </c>
      <c r="AM84" s="14"/>
      <c r="AN84" s="14">
        <v>2.6618327821992301E-2</v>
      </c>
      <c r="AO84" s="14">
        <v>3.3689471171900798E-2</v>
      </c>
      <c r="AP84" s="14">
        <v>2.7545834639021601E-2</v>
      </c>
      <c r="AQ84" s="14">
        <v>2.1736700148828201E-2</v>
      </c>
      <c r="AR84" s="14">
        <v>2.964996893701E-2</v>
      </c>
    </row>
    <row r="85" spans="2:44">
      <c r="B85" t="s">
        <v>128</v>
      </c>
      <c r="C85" s="14">
        <v>3.5618606825418703E-2</v>
      </c>
      <c r="D85" s="14">
        <v>3.5538911813543697E-2</v>
      </c>
      <c r="E85" s="14">
        <v>3.5007107261259003E-2</v>
      </c>
      <c r="F85" s="14"/>
      <c r="G85" s="14">
        <v>6.0434130655438498E-2</v>
      </c>
      <c r="H85" s="14">
        <v>3.6509586924360397E-2</v>
      </c>
      <c r="I85" s="14">
        <v>5.0318841061410803E-2</v>
      </c>
      <c r="J85" s="14">
        <v>3.1535097103761699E-2</v>
      </c>
      <c r="K85" s="14">
        <v>1.5773553662739699E-2</v>
      </c>
      <c r="L85" s="14">
        <v>2.2957033575644901E-2</v>
      </c>
      <c r="M85" s="14"/>
      <c r="N85" s="14">
        <v>3.7037317667539503E-2</v>
      </c>
      <c r="O85" s="14">
        <v>4.2560741735641498E-2</v>
      </c>
      <c r="P85" s="14">
        <v>2.5839293836239501E-2</v>
      </c>
      <c r="Q85" s="14">
        <v>3.6147880472423198E-2</v>
      </c>
      <c r="R85" s="14"/>
      <c r="S85" s="14">
        <v>5.2162365043352601E-2</v>
      </c>
      <c r="T85" s="14">
        <v>2.3055212523003198E-2</v>
      </c>
      <c r="U85" s="14">
        <v>4.7084541045214097E-2</v>
      </c>
      <c r="V85" s="14">
        <v>4.2234974537866503E-2</v>
      </c>
      <c r="W85" s="14">
        <v>4.9301961976574098E-2</v>
      </c>
      <c r="X85" s="14">
        <v>2.5126236405943001E-2</v>
      </c>
      <c r="Y85" s="14">
        <v>2.1484250953979499E-2</v>
      </c>
      <c r="Z85" s="14">
        <v>6.71156988647722E-2</v>
      </c>
      <c r="AA85" s="14">
        <v>2.99845127856453E-2</v>
      </c>
      <c r="AB85" s="14">
        <v>3.1615991383576202E-2</v>
      </c>
      <c r="AC85" s="14">
        <v>1.9700207639505599E-2</v>
      </c>
      <c r="AD85" s="14">
        <v>1.69127563924357E-2</v>
      </c>
      <c r="AE85" s="14"/>
      <c r="AF85" s="14">
        <v>2.9722064489975601E-2</v>
      </c>
      <c r="AG85" s="14">
        <v>3.13012321028436E-2</v>
      </c>
      <c r="AH85" s="14">
        <v>5.3139098665943602E-2</v>
      </c>
      <c r="AI85" s="14"/>
      <c r="AJ85" s="14">
        <v>3.9826722806620099E-2</v>
      </c>
      <c r="AK85" s="14">
        <v>4.3330169945473299E-2</v>
      </c>
      <c r="AL85" s="14">
        <v>1.3207792764265199E-2</v>
      </c>
      <c r="AM85" s="14"/>
      <c r="AN85" s="14">
        <v>1.96187735074662E-2</v>
      </c>
      <c r="AO85" s="14">
        <v>3.7687134314716798E-2</v>
      </c>
      <c r="AP85" s="14">
        <v>4.3338508375322903E-2</v>
      </c>
      <c r="AQ85" s="14">
        <v>5.8050886082699003E-2</v>
      </c>
      <c r="AR85" s="14">
        <v>6.2717074803718506E-2</v>
      </c>
    </row>
    <row r="86" spans="2:44">
      <c r="B86" t="s">
        <v>124</v>
      </c>
      <c r="C86" s="14">
        <v>4.2669538930569698E-2</v>
      </c>
      <c r="D86" s="14">
        <v>3.9509291176695299E-2</v>
      </c>
      <c r="E86" s="14">
        <v>4.6004443834280699E-2</v>
      </c>
      <c r="F86" s="14"/>
      <c r="G86" s="14">
        <v>5.4025534861367998E-2</v>
      </c>
      <c r="H86" s="14">
        <v>5.0772134191157399E-2</v>
      </c>
      <c r="I86" s="14">
        <v>3.7231653962917499E-2</v>
      </c>
      <c r="J86" s="14">
        <v>4.3039199501772103E-2</v>
      </c>
      <c r="K86" s="14">
        <v>3.4177232001256497E-2</v>
      </c>
      <c r="L86" s="14">
        <v>3.8278302063804899E-2</v>
      </c>
      <c r="M86" s="14"/>
      <c r="N86" s="14">
        <v>3.9255720423057E-2</v>
      </c>
      <c r="O86" s="14">
        <v>4.7020823616582601E-2</v>
      </c>
      <c r="P86" s="14">
        <v>4.5858167408769399E-2</v>
      </c>
      <c r="Q86" s="14">
        <v>3.9824667769947801E-2</v>
      </c>
      <c r="R86" s="14"/>
      <c r="S86" s="14">
        <v>5.63768328748568E-2</v>
      </c>
      <c r="T86" s="14">
        <v>5.3815637376740798E-2</v>
      </c>
      <c r="U86" s="14">
        <v>5.1032672288026097E-2</v>
      </c>
      <c r="V86" s="14">
        <v>1.95043959752687E-2</v>
      </c>
      <c r="W86" s="14">
        <v>4.2880847084882302E-2</v>
      </c>
      <c r="X86" s="14">
        <v>4.43463328144061E-2</v>
      </c>
      <c r="Y86" s="14">
        <v>5.58789515092874E-2</v>
      </c>
      <c r="Z86" s="14">
        <v>4.4793087130859999E-2</v>
      </c>
      <c r="AA86" s="14">
        <v>4.5857077535623902E-2</v>
      </c>
      <c r="AB86" s="14">
        <v>8.9768208164134004E-3</v>
      </c>
      <c r="AC86" s="14">
        <v>3.4918862775430298E-2</v>
      </c>
      <c r="AD86" s="14">
        <v>3.6497848418283997E-2</v>
      </c>
      <c r="AE86" s="14"/>
      <c r="AF86" s="14">
        <v>4.4844499139010403E-2</v>
      </c>
      <c r="AG86" s="14">
        <v>4.1452835243022901E-2</v>
      </c>
      <c r="AH86" s="14">
        <v>3.71520283271463E-2</v>
      </c>
      <c r="AI86" s="14"/>
      <c r="AJ86" s="14">
        <v>3.84508596810215E-2</v>
      </c>
      <c r="AK86" s="14">
        <v>4.9173426374392502E-2</v>
      </c>
      <c r="AL86" s="14">
        <v>6.5683254965840696E-2</v>
      </c>
      <c r="AM86" s="14"/>
      <c r="AN86" s="14">
        <v>4.0254461342524597E-2</v>
      </c>
      <c r="AO86" s="14">
        <v>5.5270687401967902E-2</v>
      </c>
      <c r="AP86" s="14">
        <v>3.9527537634065101E-2</v>
      </c>
      <c r="AQ86" s="14">
        <v>4.3822447403197698E-2</v>
      </c>
      <c r="AR86" s="14">
        <v>7.9215420848033E-2</v>
      </c>
    </row>
    <row r="87" spans="2:44">
      <c r="B87" t="s">
        <v>125</v>
      </c>
      <c r="C87" s="14">
        <v>3.74963072989387E-2</v>
      </c>
      <c r="D87" s="14">
        <v>3.4915773653006799E-2</v>
      </c>
      <c r="E87" s="14">
        <v>3.9832162335830999E-2</v>
      </c>
      <c r="F87" s="14"/>
      <c r="G87" s="14">
        <v>3.5134351872119801E-2</v>
      </c>
      <c r="H87" s="14">
        <v>3.6218055567317303E-2</v>
      </c>
      <c r="I87" s="14">
        <v>4.9851504056882399E-2</v>
      </c>
      <c r="J87" s="14">
        <v>3.2273414710934603E-2</v>
      </c>
      <c r="K87" s="14">
        <v>3.17671404933405E-2</v>
      </c>
      <c r="L87" s="14">
        <v>3.8161910859213298E-2</v>
      </c>
      <c r="M87" s="14"/>
      <c r="N87" s="14">
        <v>3.5499928241915397E-2</v>
      </c>
      <c r="O87" s="14">
        <v>2.5667803022473401E-2</v>
      </c>
      <c r="P87" s="14">
        <v>4.7670445911201301E-2</v>
      </c>
      <c r="Q87" s="14">
        <v>4.2663641690379901E-2</v>
      </c>
      <c r="R87" s="14"/>
      <c r="S87" s="14">
        <v>3.1623363871134597E-2</v>
      </c>
      <c r="T87" s="14">
        <v>3.5373329754273403E-2</v>
      </c>
      <c r="U87" s="14">
        <v>5.1520701526935303E-2</v>
      </c>
      <c r="V87" s="14">
        <v>4.3724256912334503E-2</v>
      </c>
      <c r="W87" s="14">
        <v>2.4445501880158298E-2</v>
      </c>
      <c r="X87" s="14">
        <v>3.4995851039704401E-2</v>
      </c>
      <c r="Y87" s="14">
        <v>3.0354629335918301E-2</v>
      </c>
      <c r="Z87" s="14">
        <v>3.0956104902713999E-2</v>
      </c>
      <c r="AA87" s="14">
        <v>4.6837055235349499E-2</v>
      </c>
      <c r="AB87" s="14">
        <v>3.6691052941126297E-2</v>
      </c>
      <c r="AC87" s="14">
        <v>3.6674975521982602E-2</v>
      </c>
      <c r="AD87" s="14">
        <v>5.3353608845997297E-2</v>
      </c>
      <c r="AE87" s="14"/>
      <c r="AF87" s="14">
        <v>3.6519897911241599E-2</v>
      </c>
      <c r="AG87" s="14">
        <v>4.0907991692930502E-2</v>
      </c>
      <c r="AH87" s="14">
        <v>3.2260345147107398E-2</v>
      </c>
      <c r="AI87" s="14"/>
      <c r="AJ87" s="14">
        <v>3.1468029290244399E-2</v>
      </c>
      <c r="AK87" s="14">
        <v>4.3076159354308599E-2</v>
      </c>
      <c r="AL87" s="14">
        <v>5.2603805601837E-2</v>
      </c>
      <c r="AM87" s="14"/>
      <c r="AN87" s="14">
        <v>5.5559264123782703E-2</v>
      </c>
      <c r="AO87" s="14">
        <v>2.8346808476439601E-2</v>
      </c>
      <c r="AP87" s="14">
        <v>3.3068155838501E-2</v>
      </c>
      <c r="AQ87" s="14">
        <v>3.1858733168958299E-2</v>
      </c>
      <c r="AR87" s="14">
        <v>3.2611263538195899E-2</v>
      </c>
    </row>
    <row r="88" spans="2:44">
      <c r="B88" t="s">
        <v>127</v>
      </c>
      <c r="C88" s="14">
        <v>3.1474267656896503E-2</v>
      </c>
      <c r="D88" s="14">
        <v>2.9477880480175699E-2</v>
      </c>
      <c r="E88" s="14">
        <v>3.3150640610785598E-2</v>
      </c>
      <c r="F88" s="14"/>
      <c r="G88" s="14">
        <v>2.9475846733028499E-2</v>
      </c>
      <c r="H88" s="14">
        <v>4.72152501191382E-2</v>
      </c>
      <c r="I88" s="14">
        <v>2.5907804880955301E-2</v>
      </c>
      <c r="J88" s="14">
        <v>3.1245909769325099E-2</v>
      </c>
      <c r="K88" s="14">
        <v>2.3962498462642201E-2</v>
      </c>
      <c r="L88" s="14">
        <v>2.97332585526792E-2</v>
      </c>
      <c r="M88" s="14"/>
      <c r="N88" s="14">
        <v>2.3439618236920302E-2</v>
      </c>
      <c r="O88" s="14">
        <v>3.1231813558725698E-2</v>
      </c>
      <c r="P88" s="14">
        <v>3.59428599955708E-2</v>
      </c>
      <c r="Q88" s="14">
        <v>3.7063522276017197E-2</v>
      </c>
      <c r="R88" s="14"/>
      <c r="S88" s="14">
        <v>4.3379649317355003E-2</v>
      </c>
      <c r="T88" s="14">
        <v>4.10552191512258E-2</v>
      </c>
      <c r="U88" s="14">
        <v>1.81959244526743E-2</v>
      </c>
      <c r="V88" s="14">
        <v>1.5636986045164201E-2</v>
      </c>
      <c r="W88" s="14">
        <v>1.7214461575553099E-2</v>
      </c>
      <c r="X88" s="14">
        <v>3.7920498869696402E-2</v>
      </c>
      <c r="Y88" s="14">
        <v>2.6804405999831901E-2</v>
      </c>
      <c r="Z88" s="14">
        <v>2.2849819505648999E-2</v>
      </c>
      <c r="AA88" s="14">
        <v>4.5718782203569598E-2</v>
      </c>
      <c r="AB88" s="14">
        <v>2.0798664987518398E-2</v>
      </c>
      <c r="AC88" s="14">
        <v>4.0579460307396599E-2</v>
      </c>
      <c r="AD88" s="14">
        <v>1.9784956003153002E-2</v>
      </c>
      <c r="AE88" s="14"/>
      <c r="AF88" s="14">
        <v>3.3846375970513001E-2</v>
      </c>
      <c r="AG88" s="14">
        <v>3.49923408262739E-2</v>
      </c>
      <c r="AH88" s="14">
        <v>2.39068602449172E-2</v>
      </c>
      <c r="AI88" s="14"/>
      <c r="AJ88" s="14">
        <v>3.0832126529839701E-2</v>
      </c>
      <c r="AK88" s="14">
        <v>2.47850583660283E-2</v>
      </c>
      <c r="AL88" s="14">
        <v>4.5843241408546703E-2</v>
      </c>
      <c r="AM88" s="14"/>
      <c r="AN88" s="14">
        <v>4.16351404773284E-2</v>
      </c>
      <c r="AO88" s="14">
        <v>3.3712554211129599E-2</v>
      </c>
      <c r="AP88" s="14">
        <v>2.8648891723238E-2</v>
      </c>
      <c r="AQ88" s="14">
        <v>1.91485253267831E-2</v>
      </c>
      <c r="AR88" s="14">
        <v>1.9654054187047E-2</v>
      </c>
    </row>
    <row r="89" spans="2:44">
      <c r="B89" t="s">
        <v>121</v>
      </c>
      <c r="C89" s="14">
        <v>8.5997593046747506E-2</v>
      </c>
      <c r="D89" s="14">
        <v>0.102813340702563</v>
      </c>
      <c r="E89" s="14">
        <v>6.9632465943327795E-2</v>
      </c>
      <c r="F89" s="14"/>
      <c r="G89" s="14">
        <v>0.116162123084338</v>
      </c>
      <c r="H89" s="14">
        <v>9.0631780750473304E-2</v>
      </c>
      <c r="I89" s="14">
        <v>8.2296711554709301E-2</v>
      </c>
      <c r="J89" s="14">
        <v>6.9686283194573803E-2</v>
      </c>
      <c r="K89" s="14">
        <v>9.4224678925044297E-2</v>
      </c>
      <c r="L89" s="14">
        <v>7.2740595651483803E-2</v>
      </c>
      <c r="M89" s="14"/>
      <c r="N89" s="14">
        <v>9.3326395716164898E-2</v>
      </c>
      <c r="O89" s="14">
        <v>8.5595004504278704E-2</v>
      </c>
      <c r="P89" s="14">
        <v>8.2567360070302895E-2</v>
      </c>
      <c r="Q89" s="14">
        <v>8.3141690690621398E-2</v>
      </c>
      <c r="R89" s="14"/>
      <c r="S89" s="14">
        <v>8.9614633922974099E-2</v>
      </c>
      <c r="T89" s="14">
        <v>8.6653614881622196E-2</v>
      </c>
      <c r="U89" s="14">
        <v>6.3297456656441695E-2</v>
      </c>
      <c r="V89" s="14">
        <v>7.4189467102290602E-2</v>
      </c>
      <c r="W89" s="14">
        <v>9.6557485214432595E-2</v>
      </c>
      <c r="X89" s="14">
        <v>8.9637072982298505E-2</v>
      </c>
      <c r="Y89" s="14">
        <v>8.3762895009525898E-2</v>
      </c>
      <c r="Z89" s="14">
        <v>0.12130595826226701</v>
      </c>
      <c r="AA89" s="14">
        <v>7.1714344059124094E-2</v>
      </c>
      <c r="AB89" s="14">
        <v>8.9471967747129802E-2</v>
      </c>
      <c r="AC89" s="14">
        <v>9.1983688168219099E-2</v>
      </c>
      <c r="AD89" s="14">
        <v>0.117667900857268</v>
      </c>
      <c r="AE89" s="14"/>
      <c r="AF89" s="14">
        <v>8.9025797552093805E-2</v>
      </c>
      <c r="AG89" s="14">
        <v>7.8812854892574294E-2</v>
      </c>
      <c r="AH89" s="14">
        <v>7.8701863593678506E-2</v>
      </c>
      <c r="AI89" s="14"/>
      <c r="AJ89" s="14">
        <v>9.39662528267457E-2</v>
      </c>
      <c r="AK89" s="14">
        <v>8.4528927486167998E-2</v>
      </c>
      <c r="AL89" s="14">
        <v>8.8730109341598307E-2</v>
      </c>
      <c r="AM89" s="14"/>
      <c r="AN89" s="14">
        <v>9.52331357597484E-2</v>
      </c>
      <c r="AO89" s="14">
        <v>7.9396945614050501E-2</v>
      </c>
      <c r="AP89" s="14">
        <v>7.8209077935060906E-2</v>
      </c>
      <c r="AQ89" s="14">
        <v>8.2240313812692797E-2</v>
      </c>
      <c r="AR89" s="14">
        <v>8.3642993910174004E-2</v>
      </c>
    </row>
    <row r="90" spans="2:44">
      <c r="B90" t="s">
        <v>130</v>
      </c>
      <c r="C90" s="14">
        <v>3.5260980256928802E-3</v>
      </c>
      <c r="D90" s="14">
        <v>3.7900216931339302E-3</v>
      </c>
      <c r="E90" s="14">
        <v>3.2891876008294399E-3</v>
      </c>
      <c r="F90" s="14"/>
      <c r="G90" s="14">
        <v>0</v>
      </c>
      <c r="H90" s="14">
        <v>0</v>
      </c>
      <c r="I90" s="14">
        <v>2.8260331220485301E-3</v>
      </c>
      <c r="J90" s="14">
        <v>7.3939176449578604E-3</v>
      </c>
      <c r="K90" s="14">
        <v>2.6694067701797E-3</v>
      </c>
      <c r="L90" s="14">
        <v>6.7668069775403596E-3</v>
      </c>
      <c r="M90" s="14"/>
      <c r="N90" s="14">
        <v>5.8018677832234198E-3</v>
      </c>
      <c r="O90" s="14">
        <v>1.66847642795648E-3</v>
      </c>
      <c r="P90" s="14">
        <v>5.7682788791222801E-3</v>
      </c>
      <c r="Q90" s="14">
        <v>1.0918431196587199E-3</v>
      </c>
      <c r="R90" s="14"/>
      <c r="S90" s="14">
        <v>0</v>
      </c>
      <c r="T90" s="14">
        <v>1.2077228974156201E-2</v>
      </c>
      <c r="U90" s="14">
        <v>0</v>
      </c>
      <c r="V90" s="14">
        <v>3.1054423811432801E-3</v>
      </c>
      <c r="W90" s="14">
        <v>0</v>
      </c>
      <c r="X90" s="14">
        <v>0</v>
      </c>
      <c r="Y90" s="14">
        <v>0</v>
      </c>
      <c r="Z90" s="14">
        <v>5.9995234234787699E-3</v>
      </c>
      <c r="AA90" s="14">
        <v>0</v>
      </c>
      <c r="AB90" s="14">
        <v>1.02711844654394E-2</v>
      </c>
      <c r="AC90" s="14">
        <v>1.0207876854085999E-2</v>
      </c>
      <c r="AD90" s="14">
        <v>0</v>
      </c>
      <c r="AE90" s="14"/>
      <c r="AF90" s="14">
        <v>2.0772703493367899E-3</v>
      </c>
      <c r="AG90" s="14">
        <v>5.0784652428391497E-3</v>
      </c>
      <c r="AH90" s="14">
        <v>5.17426154162223E-3</v>
      </c>
      <c r="AI90" s="14"/>
      <c r="AJ90" s="14">
        <v>5.6121444849532003E-3</v>
      </c>
      <c r="AK90" s="14">
        <v>2.64322981250256E-3</v>
      </c>
      <c r="AL90" s="14">
        <v>0</v>
      </c>
      <c r="AM90" s="14"/>
      <c r="AN90" s="14">
        <v>2.0832279842738499E-3</v>
      </c>
      <c r="AO90" s="14">
        <v>1.77363982156981E-3</v>
      </c>
      <c r="AP90" s="14">
        <v>4.1815914534297297E-3</v>
      </c>
      <c r="AQ90" s="14">
        <v>5.7294562934566903E-3</v>
      </c>
      <c r="AR90" s="14">
        <v>1.19931933676195E-2</v>
      </c>
    </row>
    <row r="91" spans="2:44">
      <c r="B91" t="s">
        <v>129</v>
      </c>
      <c r="C91" s="14">
        <v>5.16287861201759E-2</v>
      </c>
      <c r="D91" s="14">
        <v>3.9618672078457498E-2</v>
      </c>
      <c r="E91" s="14">
        <v>6.2670549093837097E-2</v>
      </c>
      <c r="F91" s="14"/>
      <c r="G91" s="14">
        <v>4.3522514188771497E-2</v>
      </c>
      <c r="H91" s="14">
        <v>5.3173928083634497E-2</v>
      </c>
      <c r="I91" s="14">
        <v>4.7787361012878102E-2</v>
      </c>
      <c r="J91" s="14">
        <v>5.71952101721728E-2</v>
      </c>
      <c r="K91" s="14">
        <v>6.2699397043357002E-2</v>
      </c>
      <c r="L91" s="14">
        <v>4.6974853927382203E-2</v>
      </c>
      <c r="M91" s="14"/>
      <c r="N91" s="14">
        <v>2.7511853699474901E-2</v>
      </c>
      <c r="O91" s="14">
        <v>4.3417597436823899E-2</v>
      </c>
      <c r="P91" s="14">
        <v>5.00805752682979E-2</v>
      </c>
      <c r="Q91" s="14">
        <v>8.5617487778998094E-2</v>
      </c>
      <c r="R91" s="14"/>
      <c r="S91" s="14">
        <v>3.8421973703036398E-2</v>
      </c>
      <c r="T91" s="14">
        <v>4.3202235669555E-2</v>
      </c>
      <c r="U91" s="14">
        <v>5.8608724835657801E-2</v>
      </c>
      <c r="V91" s="14">
        <v>6.1662855676322403E-2</v>
      </c>
      <c r="W91" s="14">
        <v>2.46087183446001E-2</v>
      </c>
      <c r="X91" s="14">
        <v>6.5158653454704493E-2</v>
      </c>
      <c r="Y91" s="14">
        <v>5.12087497314581E-2</v>
      </c>
      <c r="Z91" s="14">
        <v>8.4423769305839197E-2</v>
      </c>
      <c r="AA91" s="14">
        <v>6.0501367394886103E-2</v>
      </c>
      <c r="AB91" s="14">
        <v>4.76486791365607E-2</v>
      </c>
      <c r="AC91" s="14">
        <v>4.4000772560176503E-2</v>
      </c>
      <c r="AD91" s="14">
        <v>7.3178145098030306E-2</v>
      </c>
      <c r="AE91" s="14"/>
      <c r="AF91" s="14">
        <v>5.6316624412922997E-2</v>
      </c>
      <c r="AG91" s="14">
        <v>3.5824824344077098E-2</v>
      </c>
      <c r="AH91" s="14">
        <v>6.4877444840454004E-2</v>
      </c>
      <c r="AI91" s="14"/>
      <c r="AJ91" s="14">
        <v>3.1580353781379703E-2</v>
      </c>
      <c r="AK91" s="14">
        <v>3.5833442955310102E-2</v>
      </c>
      <c r="AL91" s="14">
        <v>2.0677919335671601E-2</v>
      </c>
      <c r="AM91" s="14"/>
      <c r="AN91" s="14">
        <v>7.1927355897075995E-2</v>
      </c>
      <c r="AO91" s="14">
        <v>5.3385858190388498E-2</v>
      </c>
      <c r="AP91" s="14">
        <v>3.4524360436823699E-2</v>
      </c>
      <c r="AQ91" s="14">
        <v>3.3361029072444301E-2</v>
      </c>
      <c r="AR91" s="14">
        <v>1.67409593819564E-2</v>
      </c>
    </row>
    <row r="92" spans="2:4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row>
    <row r="93" spans="2:44">
      <c r="B93" s="6" t="s">
        <v>132</v>
      </c>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row>
    <row r="94" spans="2:44">
      <c r="B94" s="24" t="s">
        <v>15</v>
      </c>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row>
    <row r="95" spans="2:44">
      <c r="B95" t="s">
        <v>133</v>
      </c>
      <c r="C95" s="14">
        <v>0.48320666172894799</v>
      </c>
      <c r="D95" s="14">
        <v>0.609870467480361</v>
      </c>
      <c r="E95" s="14">
        <v>0.36030666851731402</v>
      </c>
      <c r="F95" s="14"/>
      <c r="G95" s="14">
        <v>0.36076554793294702</v>
      </c>
      <c r="H95" s="14">
        <v>0.41735992141002798</v>
      </c>
      <c r="I95" s="14">
        <v>0.48317806120198598</v>
      </c>
      <c r="J95" s="14">
        <v>0.48886656298460002</v>
      </c>
      <c r="K95" s="14">
        <v>0.51879442181043101</v>
      </c>
      <c r="L95" s="14">
        <v>0.59042312883594505</v>
      </c>
      <c r="M95" s="14"/>
      <c r="N95" s="14">
        <v>0.67419224359043495</v>
      </c>
      <c r="O95" s="14">
        <v>0.53497359453511295</v>
      </c>
      <c r="P95" s="14">
        <v>0.372109325876536</v>
      </c>
      <c r="Q95" s="14">
        <v>0.321566971676986</v>
      </c>
      <c r="R95" s="14"/>
      <c r="S95" s="14">
        <v>0.52013490156544995</v>
      </c>
      <c r="T95" s="14">
        <v>0.489985644529425</v>
      </c>
      <c r="U95" s="14">
        <v>0.50478978267922903</v>
      </c>
      <c r="V95" s="14">
        <v>0.48991911184657699</v>
      </c>
      <c r="W95" s="14">
        <v>0.47698043241764598</v>
      </c>
      <c r="X95" s="14">
        <v>0.42126325192782499</v>
      </c>
      <c r="Y95" s="14">
        <v>0.45571556332554097</v>
      </c>
      <c r="Z95" s="14">
        <v>0.49901634097053199</v>
      </c>
      <c r="AA95" s="14">
        <v>0.465402875415179</v>
      </c>
      <c r="AB95" s="14">
        <v>0.49040714915602202</v>
      </c>
      <c r="AC95" s="14">
        <v>0.48987507469576802</v>
      </c>
      <c r="AD95" s="14">
        <v>0.489230187186872</v>
      </c>
      <c r="AE95" s="14"/>
      <c r="AF95" s="14">
        <v>0.47543196707812801</v>
      </c>
      <c r="AG95" s="14">
        <v>0.55259368408836596</v>
      </c>
      <c r="AH95" s="14">
        <v>0.39925307090761297</v>
      </c>
      <c r="AI95" s="14"/>
      <c r="AJ95" s="14">
        <v>0.52909797283803695</v>
      </c>
      <c r="AK95" s="14">
        <v>0.45540437081788598</v>
      </c>
      <c r="AL95" s="14">
        <v>0.58821536060858404</v>
      </c>
      <c r="AM95" s="14"/>
      <c r="AN95" s="14">
        <v>0.32119553221035002</v>
      </c>
      <c r="AO95" s="14">
        <v>0.42225496004952601</v>
      </c>
      <c r="AP95" s="14">
        <v>0.61291552204381605</v>
      </c>
      <c r="AQ95" s="14">
        <v>0.66323643893710005</v>
      </c>
      <c r="AR95" s="14">
        <v>0.74373469924099</v>
      </c>
    </row>
    <row r="96" spans="2:44">
      <c r="B96" t="s">
        <v>134</v>
      </c>
      <c r="C96" s="14">
        <v>0.14762982966007901</v>
      </c>
      <c r="D96" s="14">
        <v>0.14194836853116299</v>
      </c>
      <c r="E96" s="14">
        <v>0.15226795263661599</v>
      </c>
      <c r="F96" s="14"/>
      <c r="G96" s="14">
        <v>0.20012211242877101</v>
      </c>
      <c r="H96" s="14">
        <v>0.21903188385706701</v>
      </c>
      <c r="I96" s="14">
        <v>0.158903750219548</v>
      </c>
      <c r="J96" s="14">
        <v>0.13243701012327899</v>
      </c>
      <c r="K96" s="14">
        <v>0.109364279960845</v>
      </c>
      <c r="L96" s="14">
        <v>8.3125452844731898E-2</v>
      </c>
      <c r="M96" s="14"/>
      <c r="N96" s="14">
        <v>0.12616994107423901</v>
      </c>
      <c r="O96" s="14">
        <v>0.14810121297383799</v>
      </c>
      <c r="P96" s="14">
        <v>0.17307353441286</v>
      </c>
      <c r="Q96" s="14">
        <v>0.14645481906294699</v>
      </c>
      <c r="R96" s="14"/>
      <c r="S96" s="14">
        <v>0.14922266193762801</v>
      </c>
      <c r="T96" s="14">
        <v>0.147986493843595</v>
      </c>
      <c r="U96" s="14">
        <v>0.12896535571812601</v>
      </c>
      <c r="V96" s="14">
        <v>0.14951254180565199</v>
      </c>
      <c r="W96" s="14">
        <v>0.135175152098611</v>
      </c>
      <c r="X96" s="14">
        <v>0.167665817643082</v>
      </c>
      <c r="Y96" s="14">
        <v>0.162245803767428</v>
      </c>
      <c r="Z96" s="14">
        <v>9.2270067371674896E-2</v>
      </c>
      <c r="AA96" s="14">
        <v>0.158852607482595</v>
      </c>
      <c r="AB96" s="14">
        <v>0.136253690693906</v>
      </c>
      <c r="AC96" s="14">
        <v>0.13410878452775099</v>
      </c>
      <c r="AD96" s="14">
        <v>0.20231873737127801</v>
      </c>
      <c r="AE96" s="14"/>
      <c r="AF96" s="14">
        <v>0.138592261421151</v>
      </c>
      <c r="AG96" s="14">
        <v>0.149956051809637</v>
      </c>
      <c r="AH96" s="14">
        <v>0.136908876982826</v>
      </c>
      <c r="AI96" s="14"/>
      <c r="AJ96" s="14">
        <v>0.14710851549315099</v>
      </c>
      <c r="AK96" s="14">
        <v>0.16201350713358201</v>
      </c>
      <c r="AL96" s="14">
        <v>0.17480001372006901</v>
      </c>
      <c r="AM96" s="14"/>
      <c r="AN96" s="14">
        <v>0.14143165752425299</v>
      </c>
      <c r="AO96" s="14">
        <v>0.162154160959117</v>
      </c>
      <c r="AP96" s="14">
        <v>0.14455009814059799</v>
      </c>
      <c r="AQ96" s="14">
        <v>0.14389720091678301</v>
      </c>
      <c r="AR96" s="14">
        <v>0.124483508545326</v>
      </c>
    </row>
    <row r="97" spans="2:44">
      <c r="B97" t="s">
        <v>135</v>
      </c>
      <c r="C97" s="14">
        <v>0.32502765903339698</v>
      </c>
      <c r="D97" s="14">
        <v>0.213450429850084</v>
      </c>
      <c r="E97" s="14">
        <v>0.434320392340732</v>
      </c>
      <c r="F97" s="14"/>
      <c r="G97" s="14">
        <v>0.37101882023178101</v>
      </c>
      <c r="H97" s="14">
        <v>0.32234078582705999</v>
      </c>
      <c r="I97" s="14">
        <v>0.31362746691840498</v>
      </c>
      <c r="J97" s="14">
        <v>0.33381530503803097</v>
      </c>
      <c r="K97" s="14">
        <v>0.32791948939360099</v>
      </c>
      <c r="L97" s="14">
        <v>0.29660968924402997</v>
      </c>
      <c r="M97" s="14"/>
      <c r="N97" s="14">
        <v>0.17609123264756299</v>
      </c>
      <c r="O97" s="14">
        <v>0.277327647407974</v>
      </c>
      <c r="P97" s="14">
        <v>0.40133134470892001</v>
      </c>
      <c r="Q97" s="14">
        <v>0.46927451406170301</v>
      </c>
      <c r="R97" s="14"/>
      <c r="S97" s="14">
        <v>0.30203637048683701</v>
      </c>
      <c r="T97" s="14">
        <v>0.309089142606916</v>
      </c>
      <c r="U97" s="14">
        <v>0.31039000693415097</v>
      </c>
      <c r="V97" s="14">
        <v>0.31331539408454501</v>
      </c>
      <c r="W97" s="14">
        <v>0.34697239674826902</v>
      </c>
      <c r="X97" s="14">
        <v>0.343411366456774</v>
      </c>
      <c r="Y97" s="14">
        <v>0.35169993146794998</v>
      </c>
      <c r="Z97" s="14">
        <v>0.391848835719455</v>
      </c>
      <c r="AA97" s="14">
        <v>0.31831039481021001</v>
      </c>
      <c r="AB97" s="14">
        <v>0.33784458189313799</v>
      </c>
      <c r="AC97" s="14">
        <v>0.33920949179204901</v>
      </c>
      <c r="AD97" s="14">
        <v>0.27116581555068597</v>
      </c>
      <c r="AE97" s="14"/>
      <c r="AF97" s="14">
        <v>0.34984153283226599</v>
      </c>
      <c r="AG97" s="14">
        <v>0.26444655876080198</v>
      </c>
      <c r="AH97" s="14">
        <v>0.39674210800452397</v>
      </c>
      <c r="AI97" s="14"/>
      <c r="AJ97" s="14">
        <v>0.29911699619079501</v>
      </c>
      <c r="AK97" s="14">
        <v>0.34403619304091898</v>
      </c>
      <c r="AL97" s="14">
        <v>0.20810551820802001</v>
      </c>
      <c r="AM97" s="14"/>
      <c r="AN97" s="14">
        <v>0.47927981636384598</v>
      </c>
      <c r="AO97" s="14">
        <v>0.36582989161234702</v>
      </c>
      <c r="AP97" s="14">
        <v>0.21447269748644701</v>
      </c>
      <c r="AQ97" s="14">
        <v>0.16819456867743701</v>
      </c>
      <c r="AR97" s="14">
        <v>0.11914599420822999</v>
      </c>
    </row>
    <row r="98" spans="2:44">
      <c r="B98" t="s">
        <v>103</v>
      </c>
      <c r="C98" s="14">
        <v>4.4135849577575902E-2</v>
      </c>
      <c r="D98" s="14">
        <v>3.4730734138392297E-2</v>
      </c>
      <c r="E98" s="14">
        <v>5.3104986505337501E-2</v>
      </c>
      <c r="F98" s="14"/>
      <c r="G98" s="14">
        <v>6.8093519406501102E-2</v>
      </c>
      <c r="H98" s="14">
        <v>4.1267408905844599E-2</v>
      </c>
      <c r="I98" s="14">
        <v>4.4290721660061198E-2</v>
      </c>
      <c r="J98" s="14">
        <v>4.4881121854090301E-2</v>
      </c>
      <c r="K98" s="14">
        <v>4.3921808835122901E-2</v>
      </c>
      <c r="L98" s="14">
        <v>2.9841729075293401E-2</v>
      </c>
      <c r="M98" s="14"/>
      <c r="N98" s="14">
        <v>2.3546582687764099E-2</v>
      </c>
      <c r="O98" s="14">
        <v>3.9597545083074802E-2</v>
      </c>
      <c r="P98" s="14">
        <v>5.34857950016836E-2</v>
      </c>
      <c r="Q98" s="14">
        <v>6.2703695198364107E-2</v>
      </c>
      <c r="R98" s="14"/>
      <c r="S98" s="14">
        <v>2.8606066010085598E-2</v>
      </c>
      <c r="T98" s="14">
        <v>5.2938719020063703E-2</v>
      </c>
      <c r="U98" s="14">
        <v>5.5854854668494103E-2</v>
      </c>
      <c r="V98" s="14">
        <v>4.7252952263225498E-2</v>
      </c>
      <c r="W98" s="14">
        <v>4.08720187354739E-2</v>
      </c>
      <c r="X98" s="14">
        <v>6.7659563972318496E-2</v>
      </c>
      <c r="Y98" s="14">
        <v>3.03387014390816E-2</v>
      </c>
      <c r="Z98" s="14">
        <v>1.6864755938338302E-2</v>
      </c>
      <c r="AA98" s="14">
        <v>5.7434122292016297E-2</v>
      </c>
      <c r="AB98" s="14">
        <v>3.5494578256934702E-2</v>
      </c>
      <c r="AC98" s="14">
        <v>3.6806648984431402E-2</v>
      </c>
      <c r="AD98" s="14">
        <v>3.7285259891164102E-2</v>
      </c>
      <c r="AE98" s="14"/>
      <c r="AF98" s="14">
        <v>3.6134238668456102E-2</v>
      </c>
      <c r="AG98" s="14">
        <v>3.3003705341195198E-2</v>
      </c>
      <c r="AH98" s="14">
        <v>6.7095944105038094E-2</v>
      </c>
      <c r="AI98" s="14"/>
      <c r="AJ98" s="14">
        <v>2.4676515478016799E-2</v>
      </c>
      <c r="AK98" s="14">
        <v>3.8545929007612501E-2</v>
      </c>
      <c r="AL98" s="14">
        <v>2.88791074633271E-2</v>
      </c>
      <c r="AM98" s="14"/>
      <c r="AN98" s="14">
        <v>5.80929939015511E-2</v>
      </c>
      <c r="AO98" s="14">
        <v>4.97609873790094E-2</v>
      </c>
      <c r="AP98" s="14">
        <v>2.8061682329138599E-2</v>
      </c>
      <c r="AQ98" s="14">
        <v>2.46717914686801E-2</v>
      </c>
      <c r="AR98" s="14">
        <v>1.2635798005454E-2</v>
      </c>
    </row>
    <row r="99" spans="2:4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row>
    <row r="100" spans="2:44">
      <c r="B100" s="6" t="s">
        <v>136</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row>
    <row r="101" spans="2:44">
      <c r="B101" s="24" t="s">
        <v>15</v>
      </c>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row>
    <row r="102" spans="2:44">
      <c r="B102" t="s">
        <v>137</v>
      </c>
      <c r="C102" s="14">
        <v>0.83284081860431403</v>
      </c>
      <c r="D102" s="14">
        <v>0.88414161555979198</v>
      </c>
      <c r="E102" s="14">
        <v>0.78269931003195503</v>
      </c>
      <c r="F102" s="14"/>
      <c r="G102" s="14">
        <v>0.80346903279910797</v>
      </c>
      <c r="H102" s="14">
        <v>0.82125067416603403</v>
      </c>
      <c r="I102" s="14">
        <v>0.83810528592148603</v>
      </c>
      <c r="J102" s="14">
        <v>0.83610088948530803</v>
      </c>
      <c r="K102" s="14">
        <v>0.80702680396841397</v>
      </c>
      <c r="L102" s="14">
        <v>0.87235636249618098</v>
      </c>
      <c r="M102" s="14"/>
      <c r="N102" s="14">
        <v>0.92388664836060896</v>
      </c>
      <c r="O102" s="14">
        <v>0.85464046964493801</v>
      </c>
      <c r="P102" s="14">
        <v>0.81500737958688496</v>
      </c>
      <c r="Q102" s="14">
        <v>0.72435205556337801</v>
      </c>
      <c r="R102" s="14"/>
      <c r="S102" s="14">
        <v>0.82938574083623695</v>
      </c>
      <c r="T102" s="14">
        <v>0.84562962198371605</v>
      </c>
      <c r="U102" s="14">
        <v>0.83775217296811899</v>
      </c>
      <c r="V102" s="14">
        <v>0.82823483728702796</v>
      </c>
      <c r="W102" s="14">
        <v>0.86117118026037998</v>
      </c>
      <c r="X102" s="14">
        <v>0.77493976749841298</v>
      </c>
      <c r="Y102" s="14">
        <v>0.86431017766485196</v>
      </c>
      <c r="Z102" s="14">
        <v>0.85700597295073899</v>
      </c>
      <c r="AA102" s="14">
        <v>0.81053186588203796</v>
      </c>
      <c r="AB102" s="14">
        <v>0.85055304129822196</v>
      </c>
      <c r="AC102" s="14">
        <v>0.83428954413958401</v>
      </c>
      <c r="AD102" s="14">
        <v>0.81199366517272398</v>
      </c>
      <c r="AE102" s="14"/>
      <c r="AF102" s="14">
        <v>0.82381881573538296</v>
      </c>
      <c r="AG102" s="14">
        <v>0.87888804988436298</v>
      </c>
      <c r="AH102" s="14">
        <v>0.74739124827103498</v>
      </c>
      <c r="AI102" s="14"/>
      <c r="AJ102" s="14">
        <v>0.85384667855817697</v>
      </c>
      <c r="AK102" s="14">
        <v>0.83887402422542501</v>
      </c>
      <c r="AL102" s="14">
        <v>0.90210129317995702</v>
      </c>
      <c r="AM102" s="14"/>
      <c r="AN102" s="14">
        <v>0.74988419824185004</v>
      </c>
      <c r="AO102" s="14">
        <v>0.81527478049813995</v>
      </c>
      <c r="AP102" s="14">
        <v>0.90392445307656599</v>
      </c>
      <c r="AQ102" s="14">
        <v>0.91355338796157404</v>
      </c>
      <c r="AR102" s="14">
        <v>0.94378742360912504</v>
      </c>
    </row>
    <row r="103" spans="2:44">
      <c r="B103" t="s">
        <v>138</v>
      </c>
      <c r="C103" s="14">
        <v>0.136391926087814</v>
      </c>
      <c r="D103" s="14">
        <v>9.6141492215786106E-2</v>
      </c>
      <c r="E103" s="14">
        <v>0.176036910374302</v>
      </c>
      <c r="F103" s="14"/>
      <c r="G103" s="14">
        <v>0.15978716579649499</v>
      </c>
      <c r="H103" s="14">
        <v>0.14150163552498701</v>
      </c>
      <c r="I103" s="14">
        <v>0.13568506383158699</v>
      </c>
      <c r="J103" s="14">
        <v>0.12936811256258299</v>
      </c>
      <c r="K103" s="14">
        <v>0.153693718424492</v>
      </c>
      <c r="L103" s="14">
        <v>0.111222680590653</v>
      </c>
      <c r="M103" s="14"/>
      <c r="N103" s="14">
        <v>6.6015556229330696E-2</v>
      </c>
      <c r="O103" s="14">
        <v>0.11468625440345299</v>
      </c>
      <c r="P103" s="14">
        <v>0.15451609591832199</v>
      </c>
      <c r="Q103" s="14">
        <v>0.22161643021376501</v>
      </c>
      <c r="R103" s="14"/>
      <c r="S103" s="14">
        <v>0.14374364224737199</v>
      </c>
      <c r="T103" s="14">
        <v>0.13470211498588</v>
      </c>
      <c r="U103" s="14">
        <v>0.13226968607171599</v>
      </c>
      <c r="V103" s="14">
        <v>0.150365808502399</v>
      </c>
      <c r="W103" s="14">
        <v>9.9496904317412704E-2</v>
      </c>
      <c r="X103" s="14">
        <v>0.169278241934402</v>
      </c>
      <c r="Y103" s="14">
        <v>0.122063729129571</v>
      </c>
      <c r="Z103" s="14">
        <v>0.12329845126710701</v>
      </c>
      <c r="AA103" s="14">
        <v>0.14870673979563501</v>
      </c>
      <c r="AB103" s="14">
        <v>0.111131110299972</v>
      </c>
      <c r="AC103" s="14">
        <v>0.14338519775495701</v>
      </c>
      <c r="AD103" s="14">
        <v>0.14055148207992499</v>
      </c>
      <c r="AE103" s="14"/>
      <c r="AF103" s="14">
        <v>0.14555032562002099</v>
      </c>
      <c r="AG103" s="14">
        <v>9.9601453892540798E-2</v>
      </c>
      <c r="AH103" s="14">
        <v>0.205183940870453</v>
      </c>
      <c r="AI103" s="14"/>
      <c r="AJ103" s="14">
        <v>0.13138992922748699</v>
      </c>
      <c r="AK103" s="14">
        <v>0.13486984701398899</v>
      </c>
      <c r="AL103" s="14">
        <v>7.25525309455992E-2</v>
      </c>
      <c r="AM103" s="14"/>
      <c r="AN103" s="14">
        <v>0.209425203778836</v>
      </c>
      <c r="AO103" s="14">
        <v>0.14640750979793099</v>
      </c>
      <c r="AP103" s="14">
        <v>7.4403235233366699E-2</v>
      </c>
      <c r="AQ103" s="14">
        <v>6.9840280552114803E-2</v>
      </c>
      <c r="AR103" s="14">
        <v>5.6212576390874902E-2</v>
      </c>
    </row>
    <row r="104" spans="2:44">
      <c r="B104" t="s">
        <v>103</v>
      </c>
      <c r="C104" s="14">
        <v>3.07672553078727E-2</v>
      </c>
      <c r="D104" s="14">
        <v>1.97168922244218E-2</v>
      </c>
      <c r="E104" s="14">
        <v>4.1263779593742798E-2</v>
      </c>
      <c r="F104" s="14"/>
      <c r="G104" s="14">
        <v>3.6743801404397702E-2</v>
      </c>
      <c r="H104" s="14">
        <v>3.72476903089786E-2</v>
      </c>
      <c r="I104" s="14">
        <v>2.6209650246927198E-2</v>
      </c>
      <c r="J104" s="14">
        <v>3.4530997952109503E-2</v>
      </c>
      <c r="K104" s="14">
        <v>3.9279477607093903E-2</v>
      </c>
      <c r="L104" s="14">
        <v>1.64209569131657E-2</v>
      </c>
      <c r="M104" s="14"/>
      <c r="N104" s="14">
        <v>1.00977954100598E-2</v>
      </c>
      <c r="O104" s="14">
        <v>3.0673275951608198E-2</v>
      </c>
      <c r="P104" s="14">
        <v>3.0476524494792798E-2</v>
      </c>
      <c r="Q104" s="14">
        <v>5.4031514222857201E-2</v>
      </c>
      <c r="R104" s="14"/>
      <c r="S104" s="14">
        <v>2.6870616916391501E-2</v>
      </c>
      <c r="T104" s="14">
        <v>1.9668263030404601E-2</v>
      </c>
      <c r="U104" s="14">
        <v>2.9978140960164799E-2</v>
      </c>
      <c r="V104" s="14">
        <v>2.1399354210573401E-2</v>
      </c>
      <c r="W104" s="14">
        <v>3.9331915422207799E-2</v>
      </c>
      <c r="X104" s="14">
        <v>5.5781990567184803E-2</v>
      </c>
      <c r="Y104" s="14">
        <v>1.3626093205576799E-2</v>
      </c>
      <c r="Z104" s="14">
        <v>1.96955757821538E-2</v>
      </c>
      <c r="AA104" s="14">
        <v>4.0761394322326297E-2</v>
      </c>
      <c r="AB104" s="14">
        <v>3.8315848401805998E-2</v>
      </c>
      <c r="AC104" s="14">
        <v>2.2325258105459399E-2</v>
      </c>
      <c r="AD104" s="14">
        <v>4.7454852747350798E-2</v>
      </c>
      <c r="AE104" s="14"/>
      <c r="AF104" s="14">
        <v>3.06308586445962E-2</v>
      </c>
      <c r="AG104" s="14">
        <v>2.15104962230959E-2</v>
      </c>
      <c r="AH104" s="14">
        <v>4.7424810858512502E-2</v>
      </c>
      <c r="AI104" s="14"/>
      <c r="AJ104" s="14">
        <v>1.47633922143365E-2</v>
      </c>
      <c r="AK104" s="14">
        <v>2.6256128760585602E-2</v>
      </c>
      <c r="AL104" s="14">
        <v>2.5346175874443599E-2</v>
      </c>
      <c r="AM104" s="14"/>
      <c r="AN104" s="14">
        <v>4.0690597979314902E-2</v>
      </c>
      <c r="AO104" s="14">
        <v>3.8317709703928803E-2</v>
      </c>
      <c r="AP104" s="14">
        <v>2.1672311690067302E-2</v>
      </c>
      <c r="AQ104" s="14">
        <v>1.6606331486311101E-2</v>
      </c>
      <c r="AR104" s="14">
        <v>0</v>
      </c>
    </row>
    <row r="105" spans="2:4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row>
    <row r="106" spans="2:44">
      <c r="B106" s="6" t="s">
        <v>139</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row>
    <row r="107" spans="2:44">
      <c r="B107" s="24" t="s">
        <v>15</v>
      </c>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row>
    <row r="108" spans="2:44">
      <c r="B108" t="s">
        <v>98</v>
      </c>
      <c r="C108" s="14">
        <v>0.122985590865258</v>
      </c>
      <c r="D108" s="14">
        <v>0.133710489643489</v>
      </c>
      <c r="E108" s="14">
        <v>0.111763502403692</v>
      </c>
      <c r="F108" s="14"/>
      <c r="G108" s="14">
        <v>0.18716285196909399</v>
      </c>
      <c r="H108" s="14">
        <v>0.14328714781693699</v>
      </c>
      <c r="I108" s="14">
        <v>0.13182064780838601</v>
      </c>
      <c r="J108" s="14">
        <v>0.120949294223179</v>
      </c>
      <c r="K108" s="14">
        <v>9.2555436623034101E-2</v>
      </c>
      <c r="L108" s="14">
        <v>7.8351220574497699E-2</v>
      </c>
      <c r="M108" s="14"/>
      <c r="N108" s="14">
        <v>0.130528741619856</v>
      </c>
      <c r="O108" s="14">
        <v>0.117640918965964</v>
      </c>
      <c r="P108" s="14">
        <v>0.116179174121325</v>
      </c>
      <c r="Q108" s="14">
        <v>0.12390089216658701</v>
      </c>
      <c r="R108" s="14"/>
      <c r="S108" s="14">
        <v>0.139651315699202</v>
      </c>
      <c r="T108" s="14">
        <v>0.11568784292845399</v>
      </c>
      <c r="U108" s="14">
        <v>8.86684933615388E-2</v>
      </c>
      <c r="V108" s="14">
        <v>9.5838561097125505E-2</v>
      </c>
      <c r="W108" s="14">
        <v>0.11217383036653999</v>
      </c>
      <c r="X108" s="14">
        <v>0.13485466579088701</v>
      </c>
      <c r="Y108" s="14">
        <v>0.15574577936613301</v>
      </c>
      <c r="Z108" s="14">
        <v>0.132653935132135</v>
      </c>
      <c r="AA108" s="14">
        <v>0.112663810176548</v>
      </c>
      <c r="AB108" s="14">
        <v>0.13739831736524799</v>
      </c>
      <c r="AC108" s="14">
        <v>0.12741611629978999</v>
      </c>
      <c r="AD108" s="14">
        <v>0.126500958652669</v>
      </c>
      <c r="AE108" s="14"/>
      <c r="AF108" s="14">
        <v>0.113735729593303</v>
      </c>
      <c r="AG108" s="14">
        <v>0.119609706988903</v>
      </c>
      <c r="AH108" s="14">
        <v>0.12663205085482801</v>
      </c>
      <c r="AI108" s="14"/>
      <c r="AJ108" s="14">
        <v>0.107617163472615</v>
      </c>
      <c r="AK108" s="14">
        <v>0.13732497100209501</v>
      </c>
      <c r="AL108" s="14">
        <v>9.3835449653722897E-2</v>
      </c>
      <c r="AM108" s="14"/>
      <c r="AN108" s="14">
        <v>0.12148261932909001</v>
      </c>
      <c r="AO108" s="14">
        <v>0.116936521742505</v>
      </c>
      <c r="AP108" s="14">
        <v>0.12966157047573099</v>
      </c>
      <c r="AQ108" s="14">
        <v>0.137899429139271</v>
      </c>
      <c r="AR108" s="14">
        <v>0.21225308431732801</v>
      </c>
    </row>
    <row r="109" spans="2:44">
      <c r="B109" t="s">
        <v>99</v>
      </c>
      <c r="C109" s="14">
        <v>0.47741356659849599</v>
      </c>
      <c r="D109" s="14">
        <v>0.45961572055904898</v>
      </c>
      <c r="E109" s="14">
        <v>0.49519792539677199</v>
      </c>
      <c r="F109" s="14"/>
      <c r="G109" s="14">
        <v>0.487411753585695</v>
      </c>
      <c r="H109" s="14">
        <v>0.47864237569948798</v>
      </c>
      <c r="I109" s="14">
        <v>0.50653914190826799</v>
      </c>
      <c r="J109" s="14">
        <v>0.49206473811638002</v>
      </c>
      <c r="K109" s="14">
        <v>0.42921185510105703</v>
      </c>
      <c r="L109" s="14">
        <v>0.46650469405832401</v>
      </c>
      <c r="M109" s="14"/>
      <c r="N109" s="14">
        <v>0.47378585669946799</v>
      </c>
      <c r="O109" s="14">
        <v>0.48924803818720403</v>
      </c>
      <c r="P109" s="14">
        <v>0.483735866010227</v>
      </c>
      <c r="Q109" s="14">
        <v>0.46708826154706101</v>
      </c>
      <c r="R109" s="14"/>
      <c r="S109" s="14">
        <v>0.44431269558020797</v>
      </c>
      <c r="T109" s="14">
        <v>0.48428133477844798</v>
      </c>
      <c r="U109" s="14">
        <v>0.50147249974456798</v>
      </c>
      <c r="V109" s="14">
        <v>0.48397314405800601</v>
      </c>
      <c r="W109" s="14">
        <v>0.52150456551209201</v>
      </c>
      <c r="X109" s="14">
        <v>0.46738111406856803</v>
      </c>
      <c r="Y109" s="14">
        <v>0.47757087843656498</v>
      </c>
      <c r="Z109" s="14">
        <v>0.46039546848982998</v>
      </c>
      <c r="AA109" s="14">
        <v>0.50366348775222902</v>
      </c>
      <c r="AB109" s="14">
        <v>0.46285743792224798</v>
      </c>
      <c r="AC109" s="14">
        <v>0.42968538549018598</v>
      </c>
      <c r="AD109" s="14">
        <v>0.494764422024631</v>
      </c>
      <c r="AE109" s="14"/>
      <c r="AF109" s="14">
        <v>0.483709368259989</v>
      </c>
      <c r="AG109" s="14">
        <v>0.48217054490370398</v>
      </c>
      <c r="AH109" s="14">
        <v>0.42428965817890901</v>
      </c>
      <c r="AI109" s="14"/>
      <c r="AJ109" s="14">
        <v>0.48716064209388699</v>
      </c>
      <c r="AK109" s="14">
        <v>0.48826179815644999</v>
      </c>
      <c r="AL109" s="14">
        <v>0.49525461882792399</v>
      </c>
      <c r="AM109" s="14"/>
      <c r="AN109" s="14">
        <v>0.45151308173940802</v>
      </c>
      <c r="AO109" s="14">
        <v>0.50859138451903396</v>
      </c>
      <c r="AP109" s="14">
        <v>0.474500073662316</v>
      </c>
      <c r="AQ109" s="14">
        <v>0.477670705951527</v>
      </c>
      <c r="AR109" s="14">
        <v>0.431664390279907</v>
      </c>
    </row>
    <row r="110" spans="2:44">
      <c r="B110" t="s">
        <v>100</v>
      </c>
      <c r="C110" s="14">
        <v>0.25473387801518999</v>
      </c>
      <c r="D110" s="14">
        <v>0.260909878750125</v>
      </c>
      <c r="E110" s="14">
        <v>0.249123517946443</v>
      </c>
      <c r="F110" s="14"/>
      <c r="G110" s="14">
        <v>0.23713146856613199</v>
      </c>
      <c r="H110" s="14">
        <v>0.24331753446372201</v>
      </c>
      <c r="I110" s="14">
        <v>0.224394872130983</v>
      </c>
      <c r="J110" s="14">
        <v>0.24954625773334099</v>
      </c>
      <c r="K110" s="14">
        <v>0.27321245955054402</v>
      </c>
      <c r="L110" s="14">
        <v>0.29229085130400601</v>
      </c>
      <c r="M110" s="14"/>
      <c r="N110" s="14">
        <v>0.24614575284190501</v>
      </c>
      <c r="O110" s="14">
        <v>0.246654970198808</v>
      </c>
      <c r="P110" s="14">
        <v>0.25809015980252997</v>
      </c>
      <c r="Q110" s="14">
        <v>0.26558492669100803</v>
      </c>
      <c r="R110" s="14"/>
      <c r="S110" s="14">
        <v>0.27735035159459098</v>
      </c>
      <c r="T110" s="14">
        <v>0.25675556042067199</v>
      </c>
      <c r="U110" s="14">
        <v>0.26608479486320402</v>
      </c>
      <c r="V110" s="14">
        <v>0.261390974797853</v>
      </c>
      <c r="W110" s="14">
        <v>0.208185760159913</v>
      </c>
      <c r="X110" s="14">
        <v>0.24972006527532201</v>
      </c>
      <c r="Y110" s="14">
        <v>0.25994653805443202</v>
      </c>
      <c r="Z110" s="14">
        <v>0.222097941301961</v>
      </c>
      <c r="AA110" s="14">
        <v>0.24189024378344401</v>
      </c>
      <c r="AB110" s="14">
        <v>0.24405688585612001</v>
      </c>
      <c r="AC110" s="14">
        <v>0.311421695839113</v>
      </c>
      <c r="AD110" s="14">
        <v>0.228033204750521</v>
      </c>
      <c r="AE110" s="14"/>
      <c r="AF110" s="14">
        <v>0.25895382367811498</v>
      </c>
      <c r="AG110" s="14">
        <v>0.25141039485531402</v>
      </c>
      <c r="AH110" s="14">
        <v>0.28054590440946198</v>
      </c>
      <c r="AI110" s="14"/>
      <c r="AJ110" s="14">
        <v>0.23433237039764099</v>
      </c>
      <c r="AK110" s="14">
        <v>0.23808425347953199</v>
      </c>
      <c r="AL110" s="14">
        <v>0.271644871423878</v>
      </c>
      <c r="AM110" s="14"/>
      <c r="AN110" s="14">
        <v>0.29240280192087897</v>
      </c>
      <c r="AO110" s="14">
        <v>0.22978646670464001</v>
      </c>
      <c r="AP110" s="14">
        <v>0.253135154023579</v>
      </c>
      <c r="AQ110" s="14">
        <v>0.24671988887340199</v>
      </c>
      <c r="AR110" s="14">
        <v>0.14625217478720601</v>
      </c>
    </row>
    <row r="111" spans="2:44">
      <c r="B111" t="s">
        <v>101</v>
      </c>
      <c r="C111" s="14">
        <v>8.5009251207183306E-2</v>
      </c>
      <c r="D111" s="14">
        <v>8.7808767755666706E-2</v>
      </c>
      <c r="E111" s="14">
        <v>8.2775614594111202E-2</v>
      </c>
      <c r="F111" s="14"/>
      <c r="G111" s="14">
        <v>4.1189379844085203E-2</v>
      </c>
      <c r="H111" s="14">
        <v>7.3900808029211701E-2</v>
      </c>
      <c r="I111" s="14">
        <v>7.51427564091144E-2</v>
      </c>
      <c r="J111" s="14">
        <v>7.2689828366530707E-2</v>
      </c>
      <c r="K111" s="14">
        <v>0.141157020582002</v>
      </c>
      <c r="L111" s="14">
        <v>0.103746445014233</v>
      </c>
      <c r="M111" s="14"/>
      <c r="N111" s="14">
        <v>0.10289259382515201</v>
      </c>
      <c r="O111" s="14">
        <v>8.1713040378825999E-2</v>
      </c>
      <c r="P111" s="14">
        <v>8.9727525740396996E-2</v>
      </c>
      <c r="Q111" s="14">
        <v>6.6564918901053899E-2</v>
      </c>
      <c r="R111" s="14"/>
      <c r="S111" s="14">
        <v>9.1965637729422095E-2</v>
      </c>
      <c r="T111" s="14">
        <v>8.6420673942897999E-2</v>
      </c>
      <c r="U111" s="14">
        <v>6.0986743917541199E-2</v>
      </c>
      <c r="V111" s="14">
        <v>8.7568795217746007E-2</v>
      </c>
      <c r="W111" s="14">
        <v>0.105670725225617</v>
      </c>
      <c r="X111" s="14">
        <v>7.8234994390695395E-2</v>
      </c>
      <c r="Y111" s="14">
        <v>6.31683999012565E-2</v>
      </c>
      <c r="Z111" s="14">
        <v>0.12784615721973899</v>
      </c>
      <c r="AA111" s="14">
        <v>7.36503852780519E-2</v>
      </c>
      <c r="AB111" s="14">
        <v>0.108175173881587</v>
      </c>
      <c r="AC111" s="14">
        <v>7.8165027317236804E-2</v>
      </c>
      <c r="AD111" s="14">
        <v>5.9411309007890503E-2</v>
      </c>
      <c r="AE111" s="14"/>
      <c r="AF111" s="14">
        <v>8.7256850491549798E-2</v>
      </c>
      <c r="AG111" s="14">
        <v>9.4167322698558306E-2</v>
      </c>
      <c r="AH111" s="14">
        <v>8.1673153408290997E-2</v>
      </c>
      <c r="AI111" s="14"/>
      <c r="AJ111" s="14">
        <v>0.114349943559206</v>
      </c>
      <c r="AK111" s="14">
        <v>8.5455878142117594E-2</v>
      </c>
      <c r="AL111" s="14">
        <v>8.4773139436905898E-2</v>
      </c>
      <c r="AM111" s="14"/>
      <c r="AN111" s="14">
        <v>7.4776817206193794E-2</v>
      </c>
      <c r="AO111" s="14">
        <v>8.7243159536646298E-2</v>
      </c>
      <c r="AP111" s="14">
        <v>8.0611619724949596E-2</v>
      </c>
      <c r="AQ111" s="14">
        <v>9.4061179405290504E-2</v>
      </c>
      <c r="AR111" s="14">
        <v>7.6460272632796394E-2</v>
      </c>
    </row>
    <row r="112" spans="2:44">
      <c r="B112" t="s">
        <v>102</v>
      </c>
      <c r="C112" s="14">
        <v>1.8967720327146598E-2</v>
      </c>
      <c r="D112" s="14">
        <v>2.1354482939042501E-2</v>
      </c>
      <c r="E112" s="14">
        <v>1.6292572227413801E-2</v>
      </c>
      <c r="F112" s="14"/>
      <c r="G112" s="14">
        <v>9.4565471626303892E-3</v>
      </c>
      <c r="H112" s="14">
        <v>2.4087956633040399E-2</v>
      </c>
      <c r="I112" s="14">
        <v>1.93281720753147E-2</v>
      </c>
      <c r="J112" s="14">
        <v>1.1885729178896701E-2</v>
      </c>
      <c r="K112" s="14">
        <v>2.6542207710452299E-2</v>
      </c>
      <c r="L112" s="14">
        <v>2.1535203589515699E-2</v>
      </c>
      <c r="M112" s="14"/>
      <c r="N112" s="14">
        <v>2.30461528505581E-2</v>
      </c>
      <c r="O112" s="14">
        <v>1.8038486843293199E-2</v>
      </c>
      <c r="P112" s="14">
        <v>2.3041196007822101E-2</v>
      </c>
      <c r="Q112" s="14">
        <v>1.22975746806615E-2</v>
      </c>
      <c r="R112" s="14"/>
      <c r="S112" s="14">
        <v>7.6242088018984499E-3</v>
      </c>
      <c r="T112" s="14">
        <v>1.58637143514361E-2</v>
      </c>
      <c r="U112" s="14">
        <v>2.1494228413391599E-2</v>
      </c>
      <c r="V112" s="14">
        <v>2.2398535124614E-2</v>
      </c>
      <c r="W112" s="14">
        <v>2.16963076129667E-2</v>
      </c>
      <c r="X112" s="14">
        <v>1.66400128078876E-2</v>
      </c>
      <c r="Y112" s="14">
        <v>1.6882312870429399E-2</v>
      </c>
      <c r="Z112" s="14">
        <v>1.30150394854059E-2</v>
      </c>
      <c r="AA112" s="14">
        <v>2.6558010466327098E-2</v>
      </c>
      <c r="AB112" s="14">
        <v>2.3728245512990302E-2</v>
      </c>
      <c r="AC112" s="14">
        <v>2.2832041252155402E-2</v>
      </c>
      <c r="AD112" s="14">
        <v>3.3877511636844097E-2</v>
      </c>
      <c r="AE112" s="14"/>
      <c r="AF112" s="14">
        <v>2.2359227197438599E-2</v>
      </c>
      <c r="AG112" s="14">
        <v>1.6952200959458898E-2</v>
      </c>
      <c r="AH112" s="14">
        <v>2.2653454347188101E-2</v>
      </c>
      <c r="AI112" s="14"/>
      <c r="AJ112" s="14">
        <v>2.4925820625860101E-2</v>
      </c>
      <c r="AK112" s="14">
        <v>1.7965115362551499E-2</v>
      </c>
      <c r="AL112" s="14">
        <v>2.4602416040784801E-2</v>
      </c>
      <c r="AM112" s="14"/>
      <c r="AN112" s="14">
        <v>1.4314902465684801E-2</v>
      </c>
      <c r="AO112" s="14">
        <v>1.2837635336535E-2</v>
      </c>
      <c r="AP112" s="14">
        <v>2.1228843451639098E-2</v>
      </c>
      <c r="AQ112" s="14">
        <v>2.2169442437437702E-2</v>
      </c>
      <c r="AR112" s="14">
        <v>0.117311341133103</v>
      </c>
    </row>
    <row r="113" spans="2:44">
      <c r="B113" t="s">
        <v>103</v>
      </c>
      <c r="C113" s="14">
        <v>4.0889992986726E-2</v>
      </c>
      <c r="D113" s="14">
        <v>3.66006603526286E-2</v>
      </c>
      <c r="E113" s="14">
        <v>4.4846867431568301E-2</v>
      </c>
      <c r="F113" s="14"/>
      <c r="G113" s="14">
        <v>3.7647998872364197E-2</v>
      </c>
      <c r="H113" s="14">
        <v>3.6764177357601999E-2</v>
      </c>
      <c r="I113" s="14">
        <v>4.2774409667933902E-2</v>
      </c>
      <c r="J113" s="14">
        <v>5.2864152381672302E-2</v>
      </c>
      <c r="K113" s="14">
        <v>3.7321020432910398E-2</v>
      </c>
      <c r="L113" s="14">
        <v>3.7571585459424003E-2</v>
      </c>
      <c r="M113" s="14"/>
      <c r="N113" s="14">
        <v>2.3600902163059798E-2</v>
      </c>
      <c r="O113" s="14">
        <v>4.67045454259052E-2</v>
      </c>
      <c r="P113" s="14">
        <v>2.9226078317697999E-2</v>
      </c>
      <c r="Q113" s="14">
        <v>6.4563426013628994E-2</v>
      </c>
      <c r="R113" s="14"/>
      <c r="S113" s="14">
        <v>3.9095790594678298E-2</v>
      </c>
      <c r="T113" s="14">
        <v>4.0990873578092099E-2</v>
      </c>
      <c r="U113" s="14">
        <v>6.1293239699757099E-2</v>
      </c>
      <c r="V113" s="14">
        <v>4.8829989704656199E-2</v>
      </c>
      <c r="W113" s="14">
        <v>3.07688111228719E-2</v>
      </c>
      <c r="X113" s="14">
        <v>5.3169147666639702E-2</v>
      </c>
      <c r="Y113" s="14">
        <v>2.6686091371183999E-2</v>
      </c>
      <c r="Z113" s="14">
        <v>4.3991458370928799E-2</v>
      </c>
      <c r="AA113" s="14">
        <v>4.1574062543401201E-2</v>
      </c>
      <c r="AB113" s="14">
        <v>2.3783939461806802E-2</v>
      </c>
      <c r="AC113" s="14">
        <v>3.04797338015192E-2</v>
      </c>
      <c r="AD113" s="14">
        <v>5.7412593927444702E-2</v>
      </c>
      <c r="AE113" s="14"/>
      <c r="AF113" s="14">
        <v>3.3985000779604799E-2</v>
      </c>
      <c r="AG113" s="14">
        <v>3.5689829594061598E-2</v>
      </c>
      <c r="AH113" s="14">
        <v>6.4205778801321403E-2</v>
      </c>
      <c r="AI113" s="14"/>
      <c r="AJ113" s="14">
        <v>3.1614059850791701E-2</v>
      </c>
      <c r="AK113" s="14">
        <v>3.29079838572547E-2</v>
      </c>
      <c r="AL113" s="14">
        <v>2.9889504616784499E-2</v>
      </c>
      <c r="AM113" s="14"/>
      <c r="AN113" s="14">
        <v>4.5509777338743798E-2</v>
      </c>
      <c r="AO113" s="14">
        <v>4.4604832160638999E-2</v>
      </c>
      <c r="AP113" s="14">
        <v>4.0862738661785997E-2</v>
      </c>
      <c r="AQ113" s="14">
        <v>2.1479354193071201E-2</v>
      </c>
      <c r="AR113" s="14">
        <v>1.60587368496595E-2</v>
      </c>
    </row>
    <row r="114" spans="2:44">
      <c r="B114" t="s">
        <v>104</v>
      </c>
      <c r="C114" s="14">
        <v>0.60039915746375405</v>
      </c>
      <c r="D114" s="14">
        <v>0.59332621020253795</v>
      </c>
      <c r="E114" s="14">
        <v>0.60696142780046403</v>
      </c>
      <c r="F114" s="14"/>
      <c r="G114" s="14">
        <v>0.67457460555478899</v>
      </c>
      <c r="H114" s="14">
        <v>0.62192952351642405</v>
      </c>
      <c r="I114" s="14">
        <v>0.63835978971665397</v>
      </c>
      <c r="J114" s="14">
        <v>0.61301403233955898</v>
      </c>
      <c r="K114" s="14">
        <v>0.52176729172409098</v>
      </c>
      <c r="L114" s="14">
        <v>0.54485591463282101</v>
      </c>
      <c r="M114" s="14"/>
      <c r="N114" s="14">
        <v>0.60431459831932499</v>
      </c>
      <c r="O114" s="14">
        <v>0.60688895715316804</v>
      </c>
      <c r="P114" s="14">
        <v>0.59991504013155295</v>
      </c>
      <c r="Q114" s="14">
        <v>0.59098915371364702</v>
      </c>
      <c r="R114" s="14"/>
      <c r="S114" s="14">
        <v>0.583964011279411</v>
      </c>
      <c r="T114" s="14">
        <v>0.59996917770690195</v>
      </c>
      <c r="U114" s="14">
        <v>0.59014099310610602</v>
      </c>
      <c r="V114" s="14">
        <v>0.57981170515513103</v>
      </c>
      <c r="W114" s="14">
        <v>0.63367839587863195</v>
      </c>
      <c r="X114" s="14">
        <v>0.60223577985945498</v>
      </c>
      <c r="Y114" s="14">
        <v>0.63331665780269797</v>
      </c>
      <c r="Z114" s="14">
        <v>0.59304940362196501</v>
      </c>
      <c r="AA114" s="14">
        <v>0.61632729792877605</v>
      </c>
      <c r="AB114" s="14">
        <v>0.60025575528749597</v>
      </c>
      <c r="AC114" s="14">
        <v>0.55710150178997597</v>
      </c>
      <c r="AD114" s="14">
        <v>0.62126538067729897</v>
      </c>
      <c r="AE114" s="14"/>
      <c r="AF114" s="14">
        <v>0.59744509785329203</v>
      </c>
      <c r="AG114" s="14">
        <v>0.60178025189260798</v>
      </c>
      <c r="AH114" s="14">
        <v>0.55092170903373705</v>
      </c>
      <c r="AI114" s="14"/>
      <c r="AJ114" s="14">
        <v>0.59477780556650095</v>
      </c>
      <c r="AK114" s="14">
        <v>0.62558676915854505</v>
      </c>
      <c r="AL114" s="14">
        <v>0.58909006848164702</v>
      </c>
      <c r="AM114" s="14"/>
      <c r="AN114" s="14">
        <v>0.57299570106849895</v>
      </c>
      <c r="AO114" s="14">
        <v>0.62552790626153998</v>
      </c>
      <c r="AP114" s="14">
        <v>0.60416164413804696</v>
      </c>
      <c r="AQ114" s="14">
        <v>0.61557013509079805</v>
      </c>
      <c r="AR114" s="14">
        <v>0.64391747459723503</v>
      </c>
    </row>
    <row r="115" spans="2:44">
      <c r="B115" t="s">
        <v>105</v>
      </c>
      <c r="C115" s="14">
        <v>0.10397697153433</v>
      </c>
      <c r="D115" s="14">
        <v>0.109163250694709</v>
      </c>
      <c r="E115" s="14">
        <v>9.9068186821525003E-2</v>
      </c>
      <c r="F115" s="14"/>
      <c r="G115" s="14">
        <v>5.0645927006715601E-2</v>
      </c>
      <c r="H115" s="14">
        <v>9.7988764662252106E-2</v>
      </c>
      <c r="I115" s="14">
        <v>9.4470928484429104E-2</v>
      </c>
      <c r="J115" s="14">
        <v>8.4575557545427393E-2</v>
      </c>
      <c r="K115" s="14">
        <v>0.16769922829245401</v>
      </c>
      <c r="L115" s="14">
        <v>0.12528164860374799</v>
      </c>
      <c r="M115" s="14"/>
      <c r="N115" s="14">
        <v>0.12593874667571001</v>
      </c>
      <c r="O115" s="14">
        <v>9.9751527222119094E-2</v>
      </c>
      <c r="P115" s="14">
        <v>0.112768721748219</v>
      </c>
      <c r="Q115" s="14">
        <v>7.8862493581715404E-2</v>
      </c>
      <c r="R115" s="14"/>
      <c r="S115" s="14">
        <v>9.9589846531320594E-2</v>
      </c>
      <c r="T115" s="14">
        <v>0.10228438829433401</v>
      </c>
      <c r="U115" s="14">
        <v>8.2480972330932795E-2</v>
      </c>
      <c r="V115" s="14">
        <v>0.10996733034236</v>
      </c>
      <c r="W115" s="14">
        <v>0.127367032838584</v>
      </c>
      <c r="X115" s="14">
        <v>9.4875007198582995E-2</v>
      </c>
      <c r="Y115" s="14">
        <v>8.0050712771685906E-2</v>
      </c>
      <c r="Z115" s="14">
        <v>0.14086119670514499</v>
      </c>
      <c r="AA115" s="14">
        <v>0.10020839574437899</v>
      </c>
      <c r="AB115" s="14">
        <v>0.131903419394577</v>
      </c>
      <c r="AC115" s="14">
        <v>0.100997068569392</v>
      </c>
      <c r="AD115" s="14">
        <v>9.3288820644734594E-2</v>
      </c>
      <c r="AE115" s="14"/>
      <c r="AF115" s="14">
        <v>0.109616077688988</v>
      </c>
      <c r="AG115" s="14">
        <v>0.111119523658017</v>
      </c>
      <c r="AH115" s="14">
        <v>0.104326607755479</v>
      </c>
      <c r="AI115" s="14"/>
      <c r="AJ115" s="14">
        <v>0.13927576418506599</v>
      </c>
      <c r="AK115" s="14">
        <v>0.103420993504669</v>
      </c>
      <c r="AL115" s="14">
        <v>0.109375555477691</v>
      </c>
      <c r="AM115" s="14"/>
      <c r="AN115" s="14">
        <v>8.9091719671878594E-2</v>
      </c>
      <c r="AO115" s="14">
        <v>0.100080794873181</v>
      </c>
      <c r="AP115" s="14">
        <v>0.101840463176589</v>
      </c>
      <c r="AQ115" s="14">
        <v>0.116230621842728</v>
      </c>
      <c r="AR115" s="14">
        <v>0.19377161376589899</v>
      </c>
    </row>
    <row r="116" spans="2:44">
      <c r="B116" t="s">
        <v>106</v>
      </c>
      <c r="C116" s="14">
        <v>0.496422185929424</v>
      </c>
      <c r="D116" s="14">
        <v>0.484162959507829</v>
      </c>
      <c r="E116" s="14">
        <v>0.50789324097893895</v>
      </c>
      <c r="F116" s="14"/>
      <c r="G116" s="14">
        <v>0.62392867854807299</v>
      </c>
      <c r="H116" s="14">
        <v>0.52394075885417202</v>
      </c>
      <c r="I116" s="14">
        <v>0.54388886123222502</v>
      </c>
      <c r="J116" s="14">
        <v>0.52843847479413197</v>
      </c>
      <c r="K116" s="14">
        <v>0.35406806343163599</v>
      </c>
      <c r="L116" s="14">
        <v>0.419574266029073</v>
      </c>
      <c r="M116" s="14"/>
      <c r="N116" s="14">
        <v>0.47837585164361501</v>
      </c>
      <c r="O116" s="14">
        <v>0.50713742993104904</v>
      </c>
      <c r="P116" s="14">
        <v>0.487146318383334</v>
      </c>
      <c r="Q116" s="14">
        <v>0.51212666013193198</v>
      </c>
      <c r="R116" s="14"/>
      <c r="S116" s="14">
        <v>0.48437416474808997</v>
      </c>
      <c r="T116" s="14">
        <v>0.497684789412568</v>
      </c>
      <c r="U116" s="14">
        <v>0.50766002077517403</v>
      </c>
      <c r="V116" s="14">
        <v>0.46984437481277103</v>
      </c>
      <c r="W116" s="14">
        <v>0.50631136304004798</v>
      </c>
      <c r="X116" s="14">
        <v>0.50736077266087198</v>
      </c>
      <c r="Y116" s="14">
        <v>0.55326594503101201</v>
      </c>
      <c r="Z116" s="14">
        <v>0.45218820691681999</v>
      </c>
      <c r="AA116" s="14">
        <v>0.51611890218439704</v>
      </c>
      <c r="AB116" s="14">
        <v>0.46835233589291803</v>
      </c>
      <c r="AC116" s="14">
        <v>0.45610443322058303</v>
      </c>
      <c r="AD116" s="14">
        <v>0.52797656003256499</v>
      </c>
      <c r="AE116" s="14"/>
      <c r="AF116" s="14">
        <v>0.48782902016430302</v>
      </c>
      <c r="AG116" s="14">
        <v>0.490660728234591</v>
      </c>
      <c r="AH116" s="14">
        <v>0.44659510127825802</v>
      </c>
      <c r="AI116" s="14"/>
      <c r="AJ116" s="14">
        <v>0.45550204138143502</v>
      </c>
      <c r="AK116" s="14">
        <v>0.52216577565387501</v>
      </c>
      <c r="AL116" s="14">
        <v>0.47971451300395601</v>
      </c>
      <c r="AM116" s="14"/>
      <c r="AN116" s="14">
        <v>0.48390398139662</v>
      </c>
      <c r="AO116" s="14">
        <v>0.52544711138835798</v>
      </c>
      <c r="AP116" s="14">
        <v>0.50232118096145795</v>
      </c>
      <c r="AQ116" s="14">
        <v>0.49933951324807002</v>
      </c>
      <c r="AR116" s="14">
        <v>0.45014586083133501</v>
      </c>
    </row>
    <row r="117" spans="2:4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row>
    <row r="118" spans="2:44">
      <c r="B118" s="6" t="s">
        <v>140</v>
      </c>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row>
    <row r="119" spans="2:44">
      <c r="B119" s="24" t="s">
        <v>15</v>
      </c>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row>
    <row r="120" spans="2:44">
      <c r="B120" t="s">
        <v>98</v>
      </c>
      <c r="C120" s="14">
        <v>0.164894261210634</v>
      </c>
      <c r="D120" s="14">
        <v>0.20244102139764</v>
      </c>
      <c r="E120" s="14">
        <v>0.12823773076071701</v>
      </c>
      <c r="F120" s="14"/>
      <c r="G120" s="14">
        <v>0.15668620511249601</v>
      </c>
      <c r="H120" s="14">
        <v>0.163913469854127</v>
      </c>
      <c r="I120" s="14">
        <v>0.18159263749315099</v>
      </c>
      <c r="J120" s="14">
        <v>0.143625782049286</v>
      </c>
      <c r="K120" s="14">
        <v>0.19100706730615399</v>
      </c>
      <c r="L120" s="14">
        <v>0.157355524177647</v>
      </c>
      <c r="M120" s="14"/>
      <c r="N120" s="14">
        <v>0.22706435071081099</v>
      </c>
      <c r="O120" s="14">
        <v>0.15890561606328499</v>
      </c>
      <c r="P120" s="14">
        <v>0.14656543359215199</v>
      </c>
      <c r="Q120" s="14">
        <v>0.11891125757495601</v>
      </c>
      <c r="R120" s="14"/>
      <c r="S120" s="14">
        <v>0.216080732266409</v>
      </c>
      <c r="T120" s="14">
        <v>0.14174872986055401</v>
      </c>
      <c r="U120" s="14">
        <v>0.137558712097402</v>
      </c>
      <c r="V120" s="14">
        <v>0.144336608266458</v>
      </c>
      <c r="W120" s="14">
        <v>0.19672935386986001</v>
      </c>
      <c r="X120" s="14">
        <v>0.15184403694334001</v>
      </c>
      <c r="Y120" s="14">
        <v>0.164630875373006</v>
      </c>
      <c r="Z120" s="14">
        <v>0.198774759869563</v>
      </c>
      <c r="AA120" s="14">
        <v>0.12390684331004</v>
      </c>
      <c r="AB120" s="14">
        <v>0.193201313557569</v>
      </c>
      <c r="AC120" s="14">
        <v>0.151835845964751</v>
      </c>
      <c r="AD120" s="14">
        <v>0.16864701199729901</v>
      </c>
      <c r="AE120" s="14"/>
      <c r="AF120" s="14">
        <v>0.15604759696690501</v>
      </c>
      <c r="AG120" s="14">
        <v>0.191500576504779</v>
      </c>
      <c r="AH120" s="14">
        <v>0.13177773879190899</v>
      </c>
      <c r="AI120" s="14"/>
      <c r="AJ120" s="14">
        <v>0.18648093262351101</v>
      </c>
      <c r="AK120" s="14">
        <v>0.17648116418732401</v>
      </c>
      <c r="AL120" s="14">
        <v>0.184083460176939</v>
      </c>
      <c r="AM120" s="14"/>
      <c r="AN120" s="14">
        <v>0.12626537444667199</v>
      </c>
      <c r="AO120" s="14">
        <v>0.12450898464792599</v>
      </c>
      <c r="AP120" s="14">
        <v>0.187399561363217</v>
      </c>
      <c r="AQ120" s="14">
        <v>0.26888588220770698</v>
      </c>
      <c r="AR120" s="14">
        <v>0.45233215325436199</v>
      </c>
    </row>
    <row r="121" spans="2:44">
      <c r="B121" t="s">
        <v>99</v>
      </c>
      <c r="C121" s="14">
        <v>0.46757555079077001</v>
      </c>
      <c r="D121" s="14">
        <v>0.484530527559285</v>
      </c>
      <c r="E121" s="14">
        <v>0.45127463023643799</v>
      </c>
      <c r="F121" s="14"/>
      <c r="G121" s="14">
        <v>0.439892475803001</v>
      </c>
      <c r="H121" s="14">
        <v>0.47324576534934798</v>
      </c>
      <c r="I121" s="14">
        <v>0.456770121884919</v>
      </c>
      <c r="J121" s="14">
        <v>0.46718506473871402</v>
      </c>
      <c r="K121" s="14">
        <v>0.44405802413121898</v>
      </c>
      <c r="L121" s="14">
        <v>0.50637299828586502</v>
      </c>
      <c r="M121" s="14"/>
      <c r="N121" s="14">
        <v>0.51240552159933594</v>
      </c>
      <c r="O121" s="14">
        <v>0.502776263292804</v>
      </c>
      <c r="P121" s="14">
        <v>0.456955725876731</v>
      </c>
      <c r="Q121" s="14">
        <v>0.38992551623594301</v>
      </c>
      <c r="R121" s="14"/>
      <c r="S121" s="14">
        <v>0.466452354043697</v>
      </c>
      <c r="T121" s="14">
        <v>0.50368322187887704</v>
      </c>
      <c r="U121" s="14">
        <v>0.497086222211438</v>
      </c>
      <c r="V121" s="14">
        <v>0.456601844431679</v>
      </c>
      <c r="W121" s="14">
        <v>0.48980401562754</v>
      </c>
      <c r="X121" s="14">
        <v>0.41747142991543101</v>
      </c>
      <c r="Y121" s="14">
        <v>0.467802891647292</v>
      </c>
      <c r="Z121" s="14">
        <v>0.49325651213361998</v>
      </c>
      <c r="AA121" s="14">
        <v>0.45701061921706798</v>
      </c>
      <c r="AB121" s="14">
        <v>0.44811535372681999</v>
      </c>
      <c r="AC121" s="14">
        <v>0.48761243347743499</v>
      </c>
      <c r="AD121" s="14">
        <v>0.39766368467123397</v>
      </c>
      <c r="AE121" s="14"/>
      <c r="AF121" s="14">
        <v>0.45939236015621099</v>
      </c>
      <c r="AG121" s="14">
        <v>0.49465342006330498</v>
      </c>
      <c r="AH121" s="14">
        <v>0.42533635767911299</v>
      </c>
      <c r="AI121" s="14"/>
      <c r="AJ121" s="14">
        <v>0.50602582927291395</v>
      </c>
      <c r="AK121" s="14">
        <v>0.47759890856794102</v>
      </c>
      <c r="AL121" s="14">
        <v>0.52590326620376304</v>
      </c>
      <c r="AM121" s="14"/>
      <c r="AN121" s="14">
        <v>0.37736321786780302</v>
      </c>
      <c r="AO121" s="14">
        <v>0.47786911908312701</v>
      </c>
      <c r="AP121" s="14">
        <v>0.52576919208627304</v>
      </c>
      <c r="AQ121" s="14">
        <v>0.52241157904859403</v>
      </c>
      <c r="AR121" s="14">
        <v>0.39175658009981401</v>
      </c>
    </row>
    <row r="122" spans="2:44">
      <c r="B122" t="s">
        <v>100</v>
      </c>
      <c r="C122" s="14">
        <v>0.258074176822637</v>
      </c>
      <c r="D122" s="14">
        <v>0.216277460983617</v>
      </c>
      <c r="E122" s="14">
        <v>0.29845836720873498</v>
      </c>
      <c r="F122" s="14"/>
      <c r="G122" s="14">
        <v>0.27793870942511101</v>
      </c>
      <c r="H122" s="14">
        <v>0.25986283782875802</v>
      </c>
      <c r="I122" s="14">
        <v>0.23156887857997599</v>
      </c>
      <c r="J122" s="14">
        <v>0.27053430376451998</v>
      </c>
      <c r="K122" s="14">
        <v>0.27506489204999202</v>
      </c>
      <c r="L122" s="14">
        <v>0.24334055120789899</v>
      </c>
      <c r="M122" s="14"/>
      <c r="N122" s="14">
        <v>0.182169945159328</v>
      </c>
      <c r="O122" s="14">
        <v>0.23973708316119499</v>
      </c>
      <c r="P122" s="14">
        <v>0.27990233522632402</v>
      </c>
      <c r="Q122" s="14">
        <v>0.34100496280577403</v>
      </c>
      <c r="R122" s="14"/>
      <c r="S122" s="14">
        <v>0.21831763172787799</v>
      </c>
      <c r="T122" s="14">
        <v>0.26092557649481501</v>
      </c>
      <c r="U122" s="14">
        <v>0.25127886231997598</v>
      </c>
      <c r="V122" s="14">
        <v>0.29678551072381298</v>
      </c>
      <c r="W122" s="14">
        <v>0.19646291356109999</v>
      </c>
      <c r="X122" s="14">
        <v>0.29555174360738301</v>
      </c>
      <c r="Y122" s="14">
        <v>0.27669154812305502</v>
      </c>
      <c r="Z122" s="14">
        <v>0.21507609621246701</v>
      </c>
      <c r="AA122" s="14">
        <v>0.29070717303593602</v>
      </c>
      <c r="AB122" s="14">
        <v>0.25451530866057198</v>
      </c>
      <c r="AC122" s="14">
        <v>0.234407234124621</v>
      </c>
      <c r="AD122" s="14">
        <v>0.30279780458993399</v>
      </c>
      <c r="AE122" s="14"/>
      <c r="AF122" s="14">
        <v>0.26719904847574799</v>
      </c>
      <c r="AG122" s="14">
        <v>0.22713795032988801</v>
      </c>
      <c r="AH122" s="14">
        <v>0.312582867057905</v>
      </c>
      <c r="AI122" s="14"/>
      <c r="AJ122" s="14">
        <v>0.22677352319792499</v>
      </c>
      <c r="AK122" s="14">
        <v>0.24788593602392001</v>
      </c>
      <c r="AL122" s="14">
        <v>0.177109591832771</v>
      </c>
      <c r="AM122" s="14"/>
      <c r="AN122" s="14">
        <v>0.34393380642546101</v>
      </c>
      <c r="AO122" s="14">
        <v>0.27714030852752197</v>
      </c>
      <c r="AP122" s="14">
        <v>0.20949498545233899</v>
      </c>
      <c r="AQ122" s="14">
        <v>0.14805993494324499</v>
      </c>
      <c r="AR122" s="14">
        <v>7.4196449930826205E-2</v>
      </c>
    </row>
    <row r="123" spans="2:44">
      <c r="B123" t="s">
        <v>101</v>
      </c>
      <c r="C123" s="14">
        <v>4.2109516807603199E-2</v>
      </c>
      <c r="D123" s="14">
        <v>3.8178187436236299E-2</v>
      </c>
      <c r="E123" s="14">
        <v>4.6193743405422802E-2</v>
      </c>
      <c r="F123" s="14"/>
      <c r="G123" s="14">
        <v>6.3455939693458294E-2</v>
      </c>
      <c r="H123" s="14">
        <v>4.74240751907892E-2</v>
      </c>
      <c r="I123" s="14">
        <v>4.8240724989981998E-2</v>
      </c>
      <c r="J123" s="14">
        <v>4.7034139681743997E-2</v>
      </c>
      <c r="K123" s="14">
        <v>2.3195460105544002E-2</v>
      </c>
      <c r="L123" s="14">
        <v>2.7195740088235301E-2</v>
      </c>
      <c r="M123" s="14"/>
      <c r="N123" s="14">
        <v>3.1204212017118101E-2</v>
      </c>
      <c r="O123" s="14">
        <v>3.2729183310785802E-2</v>
      </c>
      <c r="P123" s="14">
        <v>5.8897939911064498E-2</v>
      </c>
      <c r="Q123" s="14">
        <v>4.9656945238625599E-2</v>
      </c>
      <c r="R123" s="14"/>
      <c r="S123" s="14">
        <v>4.3325285274190203E-2</v>
      </c>
      <c r="T123" s="14">
        <v>3.2333705235933603E-2</v>
      </c>
      <c r="U123" s="14">
        <v>4.8742202194455603E-2</v>
      </c>
      <c r="V123" s="14">
        <v>3.3097259986776997E-2</v>
      </c>
      <c r="W123" s="14">
        <v>3.9486065406951203E-2</v>
      </c>
      <c r="X123" s="14">
        <v>4.1713074466059298E-2</v>
      </c>
      <c r="Y123" s="14">
        <v>3.0056431906267798E-2</v>
      </c>
      <c r="Z123" s="14">
        <v>3.94025761136782E-2</v>
      </c>
      <c r="AA123" s="14">
        <v>5.41060802150614E-2</v>
      </c>
      <c r="AB123" s="14">
        <v>4.5213257065715301E-2</v>
      </c>
      <c r="AC123" s="14">
        <v>7.0776497637662E-2</v>
      </c>
      <c r="AD123" s="14">
        <v>2.9992425044571801E-2</v>
      </c>
      <c r="AE123" s="14"/>
      <c r="AF123" s="14">
        <v>4.8981489998039002E-2</v>
      </c>
      <c r="AG123" s="14">
        <v>3.4883716636375101E-2</v>
      </c>
      <c r="AH123" s="14">
        <v>3.9338095576834001E-2</v>
      </c>
      <c r="AI123" s="14"/>
      <c r="AJ123" s="14">
        <v>3.7371907717495503E-2</v>
      </c>
      <c r="AK123" s="14">
        <v>4.2647890275976E-2</v>
      </c>
      <c r="AL123" s="14">
        <v>4.3918387231305901E-2</v>
      </c>
      <c r="AM123" s="14"/>
      <c r="AN123" s="14">
        <v>5.5384673399335997E-2</v>
      </c>
      <c r="AO123" s="14">
        <v>5.2490757120835799E-2</v>
      </c>
      <c r="AP123" s="14">
        <v>2.98958974331603E-2</v>
      </c>
      <c r="AQ123" s="14">
        <v>1.8031326935593499E-2</v>
      </c>
      <c r="AR123" s="14">
        <v>3.5483154901634902E-2</v>
      </c>
    </row>
    <row r="124" spans="2:44">
      <c r="B124" t="s">
        <v>102</v>
      </c>
      <c r="C124" s="14">
        <v>9.6800164613892199E-3</v>
      </c>
      <c r="D124" s="14">
        <v>1.3359385987973999E-2</v>
      </c>
      <c r="E124" s="14">
        <v>6.1455981068258099E-3</v>
      </c>
      <c r="F124" s="14"/>
      <c r="G124" s="14">
        <v>6.3684616823548104E-3</v>
      </c>
      <c r="H124" s="14">
        <v>7.3194606928445403E-3</v>
      </c>
      <c r="I124" s="14">
        <v>9.2206658894621908E-3</v>
      </c>
      <c r="J124" s="14">
        <v>1.48151580293707E-2</v>
      </c>
      <c r="K124" s="14">
        <v>1.1465714365651299E-2</v>
      </c>
      <c r="L124" s="14">
        <v>8.8300996029794798E-3</v>
      </c>
      <c r="M124" s="14"/>
      <c r="N124" s="14">
        <v>5.3017328919141102E-3</v>
      </c>
      <c r="O124" s="14">
        <v>7.1856928529180899E-3</v>
      </c>
      <c r="P124" s="14">
        <v>1.4798900176857499E-2</v>
      </c>
      <c r="Q124" s="14">
        <v>1.26788734513447E-2</v>
      </c>
      <c r="R124" s="14"/>
      <c r="S124" s="14">
        <v>2.7226130920034201E-3</v>
      </c>
      <c r="T124" s="14">
        <v>8.2504208726212093E-3</v>
      </c>
      <c r="U124" s="14">
        <v>5.2838961141634198E-3</v>
      </c>
      <c r="V124" s="14">
        <v>9.8368393258359103E-3</v>
      </c>
      <c r="W124" s="14">
        <v>9.5121508551350396E-3</v>
      </c>
      <c r="X124" s="14">
        <v>1.6639209550808099E-2</v>
      </c>
      <c r="Y124" s="14">
        <v>1.36352092494633E-2</v>
      </c>
      <c r="Z124" s="14">
        <v>1.5716133292007699E-2</v>
      </c>
      <c r="AA124" s="14">
        <v>1.5696346554345798E-2</v>
      </c>
      <c r="AB124" s="14">
        <v>8.5036639618847696E-3</v>
      </c>
      <c r="AC124" s="14">
        <v>4.2834582542171998E-3</v>
      </c>
      <c r="AD124" s="14">
        <v>1.09615325513365E-2</v>
      </c>
      <c r="AE124" s="14"/>
      <c r="AF124" s="14">
        <v>1.2814026884440799E-2</v>
      </c>
      <c r="AG124" s="14">
        <v>4.3866758926280596E-3</v>
      </c>
      <c r="AH124" s="14">
        <v>1.8124636095082101E-2</v>
      </c>
      <c r="AI124" s="14"/>
      <c r="AJ124" s="14">
        <v>4.1688862547099E-3</v>
      </c>
      <c r="AK124" s="14">
        <v>8.5258938097376499E-3</v>
      </c>
      <c r="AL124" s="14">
        <v>1.2638823581325301E-2</v>
      </c>
      <c r="AM124" s="14"/>
      <c r="AN124" s="14">
        <v>1.7470603806777799E-2</v>
      </c>
      <c r="AO124" s="14">
        <v>4.9466611159824899E-3</v>
      </c>
      <c r="AP124" s="14">
        <v>1.0270036146625699E-2</v>
      </c>
      <c r="AQ124" s="14">
        <v>4.6611221706088302E-3</v>
      </c>
      <c r="AR124" s="14">
        <v>0</v>
      </c>
    </row>
    <row r="125" spans="2:44">
      <c r="B125" t="s">
        <v>103</v>
      </c>
      <c r="C125" s="14">
        <v>5.7666477906966399E-2</v>
      </c>
      <c r="D125" s="14">
        <v>4.5213416635248603E-2</v>
      </c>
      <c r="E125" s="14">
        <v>6.9689930281861295E-2</v>
      </c>
      <c r="F125" s="14"/>
      <c r="G125" s="14">
        <v>5.5658208283578599E-2</v>
      </c>
      <c r="H125" s="14">
        <v>4.8234391084133001E-2</v>
      </c>
      <c r="I125" s="14">
        <v>7.2606971162509096E-2</v>
      </c>
      <c r="J125" s="14">
        <v>5.6805551736364701E-2</v>
      </c>
      <c r="K125" s="14">
        <v>5.52088420414397E-2</v>
      </c>
      <c r="L125" s="14">
        <v>5.6905086637374001E-2</v>
      </c>
      <c r="M125" s="14"/>
      <c r="N125" s="14">
        <v>4.1854237621492797E-2</v>
      </c>
      <c r="O125" s="14">
        <v>5.8666161319011999E-2</v>
      </c>
      <c r="P125" s="14">
        <v>4.2879665216872198E-2</v>
      </c>
      <c r="Q125" s="14">
        <v>8.78224446933564E-2</v>
      </c>
      <c r="R125" s="14"/>
      <c r="S125" s="14">
        <v>5.3101383595822602E-2</v>
      </c>
      <c r="T125" s="14">
        <v>5.3058345657198899E-2</v>
      </c>
      <c r="U125" s="14">
        <v>6.0050105062564099E-2</v>
      </c>
      <c r="V125" s="14">
        <v>5.9341937265437003E-2</v>
      </c>
      <c r="W125" s="14">
        <v>6.8005500679413605E-2</v>
      </c>
      <c r="X125" s="14">
        <v>7.6780505516979194E-2</v>
      </c>
      <c r="Y125" s="14">
        <v>4.7183043700915701E-2</v>
      </c>
      <c r="Z125" s="14">
        <v>3.7773922378663699E-2</v>
      </c>
      <c r="AA125" s="14">
        <v>5.8572937667548897E-2</v>
      </c>
      <c r="AB125" s="14">
        <v>5.0451103027438798E-2</v>
      </c>
      <c r="AC125" s="14">
        <v>5.1084530541313802E-2</v>
      </c>
      <c r="AD125" s="14">
        <v>8.99375411456248E-2</v>
      </c>
      <c r="AE125" s="14"/>
      <c r="AF125" s="14">
        <v>5.5565477518655697E-2</v>
      </c>
      <c r="AG125" s="14">
        <v>4.7437660573024898E-2</v>
      </c>
      <c r="AH125" s="14">
        <v>7.2840304799156097E-2</v>
      </c>
      <c r="AI125" s="14"/>
      <c r="AJ125" s="14">
        <v>3.9178920933445598E-2</v>
      </c>
      <c r="AK125" s="14">
        <v>4.6860207135101702E-2</v>
      </c>
      <c r="AL125" s="14">
        <v>5.6346470973896702E-2</v>
      </c>
      <c r="AM125" s="14"/>
      <c r="AN125" s="14">
        <v>7.9582324053950201E-2</v>
      </c>
      <c r="AO125" s="14">
        <v>6.30441695046072E-2</v>
      </c>
      <c r="AP125" s="14">
        <v>3.7170327518385497E-2</v>
      </c>
      <c r="AQ125" s="14">
        <v>3.7950154694251302E-2</v>
      </c>
      <c r="AR125" s="14">
        <v>4.6231661813363002E-2</v>
      </c>
    </row>
    <row r="126" spans="2:44">
      <c r="B126" t="s">
        <v>104</v>
      </c>
      <c r="C126" s="14">
        <v>0.63246981200140395</v>
      </c>
      <c r="D126" s="14">
        <v>0.68697154895692403</v>
      </c>
      <c r="E126" s="14">
        <v>0.57951236099715497</v>
      </c>
      <c r="F126" s="14"/>
      <c r="G126" s="14">
        <v>0.59657868091549704</v>
      </c>
      <c r="H126" s="14">
        <v>0.63715923520347495</v>
      </c>
      <c r="I126" s="14">
        <v>0.63836275937807097</v>
      </c>
      <c r="J126" s="14">
        <v>0.61081084678800002</v>
      </c>
      <c r="K126" s="14">
        <v>0.635065091437373</v>
      </c>
      <c r="L126" s="14">
        <v>0.66372852246351199</v>
      </c>
      <c r="M126" s="14"/>
      <c r="N126" s="14">
        <v>0.73946987231014705</v>
      </c>
      <c r="O126" s="14">
        <v>0.66168187935608802</v>
      </c>
      <c r="P126" s="14">
        <v>0.60352115946888196</v>
      </c>
      <c r="Q126" s="14">
        <v>0.50883677381089898</v>
      </c>
      <c r="R126" s="14"/>
      <c r="S126" s="14">
        <v>0.68253308631010601</v>
      </c>
      <c r="T126" s="14">
        <v>0.64543195173943102</v>
      </c>
      <c r="U126" s="14">
        <v>0.63464493430884095</v>
      </c>
      <c r="V126" s="14">
        <v>0.60093845269813695</v>
      </c>
      <c r="W126" s="14">
        <v>0.68653336949739996</v>
      </c>
      <c r="X126" s="14">
        <v>0.56931546685877099</v>
      </c>
      <c r="Y126" s="14">
        <v>0.63243376702029797</v>
      </c>
      <c r="Z126" s="14">
        <v>0.69203127200318304</v>
      </c>
      <c r="AA126" s="14">
        <v>0.58091746252710796</v>
      </c>
      <c r="AB126" s="14">
        <v>0.64131666728438896</v>
      </c>
      <c r="AC126" s="14">
        <v>0.63944827944218596</v>
      </c>
      <c r="AD126" s="14">
        <v>0.56631069666853295</v>
      </c>
      <c r="AE126" s="14"/>
      <c r="AF126" s="14">
        <v>0.61543995712311605</v>
      </c>
      <c r="AG126" s="14">
        <v>0.68615399656808296</v>
      </c>
      <c r="AH126" s="14">
        <v>0.55711409647102195</v>
      </c>
      <c r="AI126" s="14"/>
      <c r="AJ126" s="14">
        <v>0.69250676189642402</v>
      </c>
      <c r="AK126" s="14">
        <v>0.65408007275526503</v>
      </c>
      <c r="AL126" s="14">
        <v>0.70998672638070204</v>
      </c>
      <c r="AM126" s="14"/>
      <c r="AN126" s="14">
        <v>0.50362859231447499</v>
      </c>
      <c r="AO126" s="14">
        <v>0.60237810373105205</v>
      </c>
      <c r="AP126" s="14">
        <v>0.71316875344949004</v>
      </c>
      <c r="AQ126" s="14">
        <v>0.79129746125630096</v>
      </c>
      <c r="AR126" s="14">
        <v>0.844088733354176</v>
      </c>
    </row>
    <row r="127" spans="2:44">
      <c r="B127" t="s">
        <v>105</v>
      </c>
      <c r="C127" s="14">
        <v>5.1789533268992501E-2</v>
      </c>
      <c r="D127" s="14">
        <v>5.1537573424210302E-2</v>
      </c>
      <c r="E127" s="14">
        <v>5.2339341512248602E-2</v>
      </c>
      <c r="F127" s="14"/>
      <c r="G127" s="14">
        <v>6.9824401375813194E-2</v>
      </c>
      <c r="H127" s="14">
        <v>5.4743535883633801E-2</v>
      </c>
      <c r="I127" s="14">
        <v>5.7461390879444199E-2</v>
      </c>
      <c r="J127" s="14">
        <v>6.1849297711114602E-2</v>
      </c>
      <c r="K127" s="14">
        <v>3.4661174471195301E-2</v>
      </c>
      <c r="L127" s="14">
        <v>3.6025839691214701E-2</v>
      </c>
      <c r="M127" s="14"/>
      <c r="N127" s="14">
        <v>3.6505944909032299E-2</v>
      </c>
      <c r="O127" s="14">
        <v>3.99148761637039E-2</v>
      </c>
      <c r="P127" s="14">
        <v>7.36968400879221E-2</v>
      </c>
      <c r="Q127" s="14">
        <v>6.2335818689970297E-2</v>
      </c>
      <c r="R127" s="14"/>
      <c r="S127" s="14">
        <v>4.60478983661936E-2</v>
      </c>
      <c r="T127" s="14">
        <v>4.0584126108554802E-2</v>
      </c>
      <c r="U127" s="14">
        <v>5.4026098308619E-2</v>
      </c>
      <c r="V127" s="14">
        <v>4.2934099312613001E-2</v>
      </c>
      <c r="W127" s="14">
        <v>4.8998216262086301E-2</v>
      </c>
      <c r="X127" s="14">
        <v>5.8352284016867297E-2</v>
      </c>
      <c r="Y127" s="14">
        <v>4.3691641155731098E-2</v>
      </c>
      <c r="Z127" s="14">
        <v>5.5118709405685903E-2</v>
      </c>
      <c r="AA127" s="14">
        <v>6.9802426769407205E-2</v>
      </c>
      <c r="AB127" s="14">
        <v>5.3716921027599999E-2</v>
      </c>
      <c r="AC127" s="14">
        <v>7.5059955891879193E-2</v>
      </c>
      <c r="AD127" s="14">
        <v>4.0953957595908398E-2</v>
      </c>
      <c r="AE127" s="14"/>
      <c r="AF127" s="14">
        <v>6.1795516882479799E-2</v>
      </c>
      <c r="AG127" s="14">
        <v>3.9270392529003197E-2</v>
      </c>
      <c r="AH127" s="14">
        <v>5.7462731671916102E-2</v>
      </c>
      <c r="AI127" s="14"/>
      <c r="AJ127" s="14">
        <v>4.1540793972205399E-2</v>
      </c>
      <c r="AK127" s="14">
        <v>5.1173784085713603E-2</v>
      </c>
      <c r="AL127" s="14">
        <v>5.6557210812631299E-2</v>
      </c>
      <c r="AM127" s="14"/>
      <c r="AN127" s="14">
        <v>7.2855277206113803E-2</v>
      </c>
      <c r="AO127" s="14">
        <v>5.7437418236818201E-2</v>
      </c>
      <c r="AP127" s="14">
        <v>4.0165933579785998E-2</v>
      </c>
      <c r="AQ127" s="14">
        <v>2.2692449106202401E-2</v>
      </c>
      <c r="AR127" s="14">
        <v>3.5483154901634902E-2</v>
      </c>
    </row>
    <row r="128" spans="2:44">
      <c r="B128" t="s">
        <v>106</v>
      </c>
      <c r="C128" s="14">
        <v>0.58068027873241101</v>
      </c>
      <c r="D128" s="14">
        <v>0.63543397553271397</v>
      </c>
      <c r="E128" s="14">
        <v>0.52717301948490602</v>
      </c>
      <c r="F128" s="14"/>
      <c r="G128" s="14">
        <v>0.52675427953968401</v>
      </c>
      <c r="H128" s="14">
        <v>0.58241569931984105</v>
      </c>
      <c r="I128" s="14">
        <v>0.58090136849862695</v>
      </c>
      <c r="J128" s="14">
        <v>0.54896154907688599</v>
      </c>
      <c r="K128" s="14">
        <v>0.60040391696617801</v>
      </c>
      <c r="L128" s="14">
        <v>0.62770268277229702</v>
      </c>
      <c r="M128" s="14"/>
      <c r="N128" s="14">
        <v>0.70296392740111502</v>
      </c>
      <c r="O128" s="14">
        <v>0.62176700319238498</v>
      </c>
      <c r="P128" s="14">
        <v>0.52982431938095997</v>
      </c>
      <c r="Q128" s="14">
        <v>0.44650095512092802</v>
      </c>
      <c r="R128" s="14"/>
      <c r="S128" s="14">
        <v>0.63648518794391296</v>
      </c>
      <c r="T128" s="14">
        <v>0.60484782563087702</v>
      </c>
      <c r="U128" s="14">
        <v>0.58061883600022202</v>
      </c>
      <c r="V128" s="14">
        <v>0.55800435338552401</v>
      </c>
      <c r="W128" s="14">
        <v>0.63753515323531396</v>
      </c>
      <c r="X128" s="14">
        <v>0.51096318284190301</v>
      </c>
      <c r="Y128" s="14">
        <v>0.58874212586456698</v>
      </c>
      <c r="Z128" s="14">
        <v>0.63691256259749696</v>
      </c>
      <c r="AA128" s="14">
        <v>0.51111503575770101</v>
      </c>
      <c r="AB128" s="14">
        <v>0.58759974625678901</v>
      </c>
      <c r="AC128" s="14">
        <v>0.56438832355030699</v>
      </c>
      <c r="AD128" s="14">
        <v>0.52535673907262403</v>
      </c>
      <c r="AE128" s="14"/>
      <c r="AF128" s="14">
        <v>0.55364444024063597</v>
      </c>
      <c r="AG128" s="14">
        <v>0.64688360403907996</v>
      </c>
      <c r="AH128" s="14">
        <v>0.49965136479910599</v>
      </c>
      <c r="AI128" s="14"/>
      <c r="AJ128" s="14">
        <v>0.65096596792421901</v>
      </c>
      <c r="AK128" s="14">
        <v>0.60290628866955098</v>
      </c>
      <c r="AL128" s="14">
        <v>0.65342951556807005</v>
      </c>
      <c r="AM128" s="14"/>
      <c r="AN128" s="14">
        <v>0.43077331510836098</v>
      </c>
      <c r="AO128" s="14">
        <v>0.54494068549423402</v>
      </c>
      <c r="AP128" s="14">
        <v>0.67300281986970401</v>
      </c>
      <c r="AQ128" s="14">
        <v>0.76860501215009902</v>
      </c>
      <c r="AR128" s="14">
        <v>0.808605578452541</v>
      </c>
    </row>
    <row r="129" spans="2:4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row>
    <row r="130" spans="2:44">
      <c r="B130" s="6" t="s">
        <v>141</v>
      </c>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row>
    <row r="131" spans="2:44">
      <c r="B131" s="24" t="s">
        <v>15</v>
      </c>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row>
    <row r="132" spans="2:44">
      <c r="B132" t="s">
        <v>98</v>
      </c>
      <c r="C132" s="14">
        <v>0.22028837952844099</v>
      </c>
      <c r="D132" s="14">
        <v>0.24160227951993499</v>
      </c>
      <c r="E132" s="14">
        <v>0.198766467740293</v>
      </c>
      <c r="F132" s="14"/>
      <c r="G132" s="14">
        <v>0.233255339114324</v>
      </c>
      <c r="H132" s="14">
        <v>0.26407366284287498</v>
      </c>
      <c r="I132" s="14">
        <v>0.24313455437821799</v>
      </c>
      <c r="J132" s="14">
        <v>0.181699858299499</v>
      </c>
      <c r="K132" s="14">
        <v>0.227620729164557</v>
      </c>
      <c r="L132" s="14">
        <v>0.183743837706108</v>
      </c>
      <c r="M132" s="14"/>
      <c r="N132" s="14">
        <v>0.25419826544302199</v>
      </c>
      <c r="O132" s="14">
        <v>0.21397208691155101</v>
      </c>
      <c r="P132" s="14">
        <v>0.20992718819728001</v>
      </c>
      <c r="Q132" s="14">
        <v>0.19827965509846099</v>
      </c>
      <c r="R132" s="14"/>
      <c r="S132" s="14">
        <v>0.26690617655052401</v>
      </c>
      <c r="T132" s="14">
        <v>0.20596214413765199</v>
      </c>
      <c r="U132" s="14">
        <v>0.17279503913875399</v>
      </c>
      <c r="V132" s="14">
        <v>0.22492017289101299</v>
      </c>
      <c r="W132" s="14">
        <v>0.22163645209470501</v>
      </c>
      <c r="X132" s="14">
        <v>0.208859674381487</v>
      </c>
      <c r="Y132" s="14">
        <v>0.22508547535262699</v>
      </c>
      <c r="Z132" s="14">
        <v>0.23649251584044301</v>
      </c>
      <c r="AA132" s="14">
        <v>0.191207254867335</v>
      </c>
      <c r="AB132" s="14">
        <v>0.216945365514956</v>
      </c>
      <c r="AC132" s="14">
        <v>0.236109252755454</v>
      </c>
      <c r="AD132" s="14">
        <v>0.26494618986884499</v>
      </c>
      <c r="AE132" s="14"/>
      <c r="AF132" s="14">
        <v>0.19016011609500599</v>
      </c>
      <c r="AG132" s="14">
        <v>0.25634477183335502</v>
      </c>
      <c r="AH132" s="14">
        <v>0.21122365050130401</v>
      </c>
      <c r="AI132" s="14"/>
      <c r="AJ132" s="14">
        <v>0.220062425593365</v>
      </c>
      <c r="AK132" s="14">
        <v>0.25899677042851899</v>
      </c>
      <c r="AL132" s="14">
        <v>0.24772610207242499</v>
      </c>
      <c r="AM132" s="14"/>
      <c r="AN132" s="14">
        <v>0.17532538713097301</v>
      </c>
      <c r="AO132" s="14">
        <v>0.192991935131927</v>
      </c>
      <c r="AP132" s="14">
        <v>0.25050014038318302</v>
      </c>
      <c r="AQ132" s="14">
        <v>0.31407404187986598</v>
      </c>
      <c r="AR132" s="14">
        <v>0.48875863733196401</v>
      </c>
    </row>
    <row r="133" spans="2:44">
      <c r="B133" t="s">
        <v>99</v>
      </c>
      <c r="C133" s="14">
        <v>0.56858772823384995</v>
      </c>
      <c r="D133" s="14">
        <v>0.56198966198393197</v>
      </c>
      <c r="E133" s="14">
        <v>0.57589398401715297</v>
      </c>
      <c r="F133" s="14"/>
      <c r="G133" s="14">
        <v>0.53151950306851803</v>
      </c>
      <c r="H133" s="14">
        <v>0.52736356861307099</v>
      </c>
      <c r="I133" s="14">
        <v>0.57846195485384899</v>
      </c>
      <c r="J133" s="14">
        <v>0.602936725733765</v>
      </c>
      <c r="K133" s="14">
        <v>0.54184114170442199</v>
      </c>
      <c r="L133" s="14">
        <v>0.60906381020404299</v>
      </c>
      <c r="M133" s="14"/>
      <c r="N133" s="14">
        <v>0.59819637451553798</v>
      </c>
      <c r="O133" s="14">
        <v>0.59128708734004598</v>
      </c>
      <c r="P133" s="14">
        <v>0.56841280657469195</v>
      </c>
      <c r="Q133" s="14">
        <v>0.51294841806571201</v>
      </c>
      <c r="R133" s="14"/>
      <c r="S133" s="14">
        <v>0.53707592809159199</v>
      </c>
      <c r="T133" s="14">
        <v>0.57663678842349098</v>
      </c>
      <c r="U133" s="14">
        <v>0.62324409014649995</v>
      </c>
      <c r="V133" s="14">
        <v>0.56444478542176502</v>
      </c>
      <c r="W133" s="14">
        <v>0.58098507221108298</v>
      </c>
      <c r="X133" s="14">
        <v>0.56402998562866002</v>
      </c>
      <c r="Y133" s="14">
        <v>0.56644828356050003</v>
      </c>
      <c r="Z133" s="14">
        <v>0.55567031635099495</v>
      </c>
      <c r="AA133" s="14">
        <v>0.55475453708979905</v>
      </c>
      <c r="AB133" s="14">
        <v>0.597037035389965</v>
      </c>
      <c r="AC133" s="14">
        <v>0.54700734006884499</v>
      </c>
      <c r="AD133" s="14">
        <v>0.556385669998818</v>
      </c>
      <c r="AE133" s="14"/>
      <c r="AF133" s="14">
        <v>0.58792862509551602</v>
      </c>
      <c r="AG133" s="14">
        <v>0.57404617325214402</v>
      </c>
      <c r="AH133" s="14">
        <v>0.52022577995437003</v>
      </c>
      <c r="AI133" s="14"/>
      <c r="AJ133" s="14">
        <v>0.59240561543373305</v>
      </c>
      <c r="AK133" s="14">
        <v>0.57269682184305404</v>
      </c>
      <c r="AL133" s="14">
        <v>0.60744685382817898</v>
      </c>
      <c r="AM133" s="14"/>
      <c r="AN133" s="14">
        <v>0.550457668753771</v>
      </c>
      <c r="AO133" s="14">
        <v>0.58981030536300805</v>
      </c>
      <c r="AP133" s="14">
        <v>0.58761054685999703</v>
      </c>
      <c r="AQ133" s="14">
        <v>0.54980751907183401</v>
      </c>
      <c r="AR133" s="14">
        <v>0.34355330147271101</v>
      </c>
    </row>
    <row r="134" spans="2:44">
      <c r="B134" t="s">
        <v>100</v>
      </c>
      <c r="C134" s="14">
        <v>0.15062047865113701</v>
      </c>
      <c r="D134" s="14">
        <v>0.14288250392823801</v>
      </c>
      <c r="E134" s="14">
        <v>0.158140061151997</v>
      </c>
      <c r="F134" s="14"/>
      <c r="G134" s="14">
        <v>0.162018239109368</v>
      </c>
      <c r="H134" s="14">
        <v>0.13972184574037699</v>
      </c>
      <c r="I134" s="14">
        <v>0.127950082020796</v>
      </c>
      <c r="J134" s="14">
        <v>0.14937871412089701</v>
      </c>
      <c r="K134" s="14">
        <v>0.16693596145564599</v>
      </c>
      <c r="L134" s="14">
        <v>0.16035160118816799</v>
      </c>
      <c r="M134" s="14"/>
      <c r="N134" s="14">
        <v>0.102133023081642</v>
      </c>
      <c r="O134" s="14">
        <v>0.13714012233158601</v>
      </c>
      <c r="P134" s="14">
        <v>0.15503912179269899</v>
      </c>
      <c r="Q134" s="14">
        <v>0.21325756379778901</v>
      </c>
      <c r="R134" s="14"/>
      <c r="S134" s="14">
        <v>0.13915397323524301</v>
      </c>
      <c r="T134" s="14">
        <v>0.16650730101630901</v>
      </c>
      <c r="U134" s="14">
        <v>0.143580023886481</v>
      </c>
      <c r="V134" s="14">
        <v>0.16116997777016701</v>
      </c>
      <c r="W134" s="14">
        <v>0.148300164314943</v>
      </c>
      <c r="X134" s="14">
        <v>0.15936732375243001</v>
      </c>
      <c r="Y134" s="14">
        <v>0.13215777548937199</v>
      </c>
      <c r="Z134" s="14">
        <v>0.14443688526300999</v>
      </c>
      <c r="AA134" s="14">
        <v>0.172409965079453</v>
      </c>
      <c r="AB134" s="14">
        <v>0.13940662735889101</v>
      </c>
      <c r="AC134" s="14">
        <v>0.12676399030695301</v>
      </c>
      <c r="AD134" s="14">
        <v>0.15249835334721801</v>
      </c>
      <c r="AE134" s="14"/>
      <c r="AF134" s="14">
        <v>0.16470632746201599</v>
      </c>
      <c r="AG134" s="14">
        <v>0.1200644776687</v>
      </c>
      <c r="AH134" s="14">
        <v>0.177253559591599</v>
      </c>
      <c r="AI134" s="14"/>
      <c r="AJ134" s="14">
        <v>0.14663832036359101</v>
      </c>
      <c r="AK134" s="14">
        <v>0.123086800767971</v>
      </c>
      <c r="AL134" s="14">
        <v>9.7659895296506705E-2</v>
      </c>
      <c r="AM134" s="14"/>
      <c r="AN134" s="14">
        <v>0.19109225961628001</v>
      </c>
      <c r="AO134" s="14">
        <v>0.159357084528718</v>
      </c>
      <c r="AP134" s="14">
        <v>0.11392082686758501</v>
      </c>
      <c r="AQ134" s="14">
        <v>8.2341662552459102E-2</v>
      </c>
      <c r="AR134" s="14">
        <v>0.155694867827706</v>
      </c>
    </row>
    <row r="135" spans="2:44">
      <c r="B135" t="s">
        <v>101</v>
      </c>
      <c r="C135" s="14">
        <v>3.3347436513283299E-2</v>
      </c>
      <c r="D135" s="14">
        <v>3.0649249703289898E-2</v>
      </c>
      <c r="E135" s="14">
        <v>3.6176651504807603E-2</v>
      </c>
      <c r="F135" s="14"/>
      <c r="G135" s="14">
        <v>4.5144914599368202E-2</v>
      </c>
      <c r="H135" s="14">
        <v>4.6116630473836497E-2</v>
      </c>
      <c r="I135" s="14">
        <v>2.4999737904157399E-2</v>
      </c>
      <c r="J135" s="14">
        <v>3.00316197611908E-2</v>
      </c>
      <c r="K135" s="14">
        <v>2.4632338027432799E-2</v>
      </c>
      <c r="L135" s="14">
        <v>3.0361750876992302E-2</v>
      </c>
      <c r="M135" s="14"/>
      <c r="N135" s="14">
        <v>2.3975487638424699E-2</v>
      </c>
      <c r="O135" s="14">
        <v>3.1046792180010298E-2</v>
      </c>
      <c r="P135" s="14">
        <v>4.4271100332166601E-2</v>
      </c>
      <c r="Q135" s="14">
        <v>3.6872055613390901E-2</v>
      </c>
      <c r="R135" s="14"/>
      <c r="S135" s="14">
        <v>3.4969630359783899E-2</v>
      </c>
      <c r="T135" s="14">
        <v>3.2763175943303503E-2</v>
      </c>
      <c r="U135" s="14">
        <v>2.8021668101845601E-2</v>
      </c>
      <c r="V135" s="14">
        <v>3.01241667942986E-2</v>
      </c>
      <c r="W135" s="14">
        <v>2.7740523800386802E-2</v>
      </c>
      <c r="X135" s="14">
        <v>3.5343026529302997E-2</v>
      </c>
      <c r="Y135" s="14">
        <v>4.8213146758120801E-2</v>
      </c>
      <c r="Z135" s="14">
        <v>4.7351419807440898E-2</v>
      </c>
      <c r="AA135" s="14">
        <v>4.71614484186893E-2</v>
      </c>
      <c r="AB135" s="14">
        <v>2.2553618761970901E-2</v>
      </c>
      <c r="AC135" s="14">
        <v>1.72836497226883E-2</v>
      </c>
      <c r="AD135" s="14">
        <v>9.4505735863099505E-3</v>
      </c>
      <c r="AE135" s="14"/>
      <c r="AF135" s="14">
        <v>3.4406333502173099E-2</v>
      </c>
      <c r="AG135" s="14">
        <v>2.8986085830018701E-2</v>
      </c>
      <c r="AH135" s="14">
        <v>3.62086825864028E-2</v>
      </c>
      <c r="AI135" s="14"/>
      <c r="AJ135" s="14">
        <v>2.4730677310156601E-2</v>
      </c>
      <c r="AK135" s="14">
        <v>2.7934233804344299E-2</v>
      </c>
      <c r="AL135" s="14">
        <v>2.6473198571034799E-2</v>
      </c>
      <c r="AM135" s="14"/>
      <c r="AN135" s="14">
        <v>4.4615526521801299E-2</v>
      </c>
      <c r="AO135" s="14">
        <v>3.0271152215471699E-2</v>
      </c>
      <c r="AP135" s="14">
        <v>2.6354824317438401E-2</v>
      </c>
      <c r="AQ135" s="14">
        <v>3.2873203237301897E-2</v>
      </c>
      <c r="AR135" s="14">
        <v>1.19931933676195E-2</v>
      </c>
    </row>
    <row r="136" spans="2:44">
      <c r="B136" t="s">
        <v>102</v>
      </c>
      <c r="C136" s="14">
        <v>1.4936004047566899E-2</v>
      </c>
      <c r="D136" s="14">
        <v>1.4852836533417801E-2</v>
      </c>
      <c r="E136" s="14">
        <v>1.51048188503814E-2</v>
      </c>
      <c r="F136" s="14"/>
      <c r="G136" s="14">
        <v>7.4861409980161702E-3</v>
      </c>
      <c r="H136" s="14">
        <v>1.04093946510492E-2</v>
      </c>
      <c r="I136" s="14">
        <v>1.3582428919485299E-2</v>
      </c>
      <c r="J136" s="14">
        <v>2.0773232598003701E-2</v>
      </c>
      <c r="K136" s="14">
        <v>2.8316642258540699E-2</v>
      </c>
      <c r="L136" s="14">
        <v>1.09993630885493E-2</v>
      </c>
      <c r="M136" s="14"/>
      <c r="N136" s="14">
        <v>1.25405705803412E-2</v>
      </c>
      <c r="O136" s="14">
        <v>1.45579337086085E-2</v>
      </c>
      <c r="P136" s="14">
        <v>1.5733062231372299E-2</v>
      </c>
      <c r="Q136" s="14">
        <v>1.7496737421635E-2</v>
      </c>
      <c r="R136" s="14"/>
      <c r="S136" s="14">
        <v>8.4278130755882207E-3</v>
      </c>
      <c r="T136" s="14">
        <v>9.8491092784735099E-3</v>
      </c>
      <c r="U136" s="14">
        <v>1.4020881786943801E-2</v>
      </c>
      <c r="V136" s="14">
        <v>7.76436340712062E-3</v>
      </c>
      <c r="W136" s="14">
        <v>1.20976694419218E-2</v>
      </c>
      <c r="X136" s="14">
        <v>8.3161653288373796E-3</v>
      </c>
      <c r="Y136" s="14">
        <v>2.8095318839379602E-2</v>
      </c>
      <c r="Z136" s="14">
        <v>1.1498347328054701E-2</v>
      </c>
      <c r="AA136" s="14">
        <v>2.3599198211617E-2</v>
      </c>
      <c r="AB136" s="14">
        <v>1.5853535132829201E-2</v>
      </c>
      <c r="AC136" s="14">
        <v>4.1202731531492502E-2</v>
      </c>
      <c r="AD136" s="14">
        <v>8.9021677895996208E-3</v>
      </c>
      <c r="AE136" s="14"/>
      <c r="AF136" s="14">
        <v>1.90110539056879E-2</v>
      </c>
      <c r="AG136" s="14">
        <v>1.0133133547868401E-2</v>
      </c>
      <c r="AH136" s="14">
        <v>2.5583073110055199E-2</v>
      </c>
      <c r="AI136" s="14"/>
      <c r="AJ136" s="14">
        <v>1.3183386897669101E-2</v>
      </c>
      <c r="AK136" s="14">
        <v>9.8562060531568307E-3</v>
      </c>
      <c r="AL136" s="14">
        <v>1.01227839623777E-2</v>
      </c>
      <c r="AM136" s="14"/>
      <c r="AN136" s="14">
        <v>2.3585278048351001E-2</v>
      </c>
      <c r="AO136" s="14">
        <v>1.0431487339896199E-2</v>
      </c>
      <c r="AP136" s="14">
        <v>1.5511058465350801E-2</v>
      </c>
      <c r="AQ136" s="14">
        <v>8.2882426245835406E-3</v>
      </c>
      <c r="AR136" s="14">
        <v>0</v>
      </c>
    </row>
    <row r="137" spans="2:44">
      <c r="B137" t="s">
        <v>103</v>
      </c>
      <c r="C137" s="14">
        <v>1.22199730257218E-2</v>
      </c>
      <c r="D137" s="14">
        <v>8.0234683311878208E-3</v>
      </c>
      <c r="E137" s="14">
        <v>1.5918016735368301E-2</v>
      </c>
      <c r="F137" s="14"/>
      <c r="G137" s="14">
        <v>2.05758631104054E-2</v>
      </c>
      <c r="H137" s="14">
        <v>1.2314897678791599E-2</v>
      </c>
      <c r="I137" s="14">
        <v>1.18712419234935E-2</v>
      </c>
      <c r="J137" s="14">
        <v>1.5179849486644499E-2</v>
      </c>
      <c r="K137" s="14">
        <v>1.06531873894018E-2</v>
      </c>
      <c r="L137" s="14">
        <v>5.4796369361392802E-3</v>
      </c>
      <c r="M137" s="14"/>
      <c r="N137" s="14">
        <v>8.9562787410318694E-3</v>
      </c>
      <c r="O137" s="14">
        <v>1.19959775281988E-2</v>
      </c>
      <c r="P137" s="14">
        <v>6.6167208717902203E-3</v>
      </c>
      <c r="Q137" s="14">
        <v>2.1145570003012499E-2</v>
      </c>
      <c r="R137" s="14"/>
      <c r="S137" s="14">
        <v>1.3466478687269001E-2</v>
      </c>
      <c r="T137" s="14">
        <v>8.2814812007709696E-3</v>
      </c>
      <c r="U137" s="14">
        <v>1.8338296939476698E-2</v>
      </c>
      <c r="V137" s="14">
        <v>1.15765337156349E-2</v>
      </c>
      <c r="W137" s="14">
        <v>9.2401181369605595E-3</v>
      </c>
      <c r="X137" s="14">
        <v>2.40838243792829E-2</v>
      </c>
      <c r="Y137" s="14">
        <v>0</v>
      </c>
      <c r="Z137" s="14">
        <v>4.5505154100576499E-3</v>
      </c>
      <c r="AA137" s="14">
        <v>1.08675963331058E-2</v>
      </c>
      <c r="AB137" s="14">
        <v>8.2038178413874306E-3</v>
      </c>
      <c r="AC137" s="14">
        <v>3.1633035614566998E-2</v>
      </c>
      <c r="AD137" s="14">
        <v>7.8170454092096192E-3</v>
      </c>
      <c r="AE137" s="14"/>
      <c r="AF137" s="14">
        <v>3.7875439396016599E-3</v>
      </c>
      <c r="AG137" s="14">
        <v>1.04253578679141E-2</v>
      </c>
      <c r="AH137" s="14">
        <v>2.95052542562684E-2</v>
      </c>
      <c r="AI137" s="14"/>
      <c r="AJ137" s="14">
        <v>2.97957440148459E-3</v>
      </c>
      <c r="AK137" s="14">
        <v>7.4291671029559497E-3</v>
      </c>
      <c r="AL137" s="14">
        <v>1.05711662694765E-2</v>
      </c>
      <c r="AM137" s="14"/>
      <c r="AN137" s="14">
        <v>1.4923879928824E-2</v>
      </c>
      <c r="AO137" s="14">
        <v>1.7138035420979501E-2</v>
      </c>
      <c r="AP137" s="14">
        <v>6.1026031064461504E-3</v>
      </c>
      <c r="AQ137" s="14">
        <v>1.26153306339552E-2</v>
      </c>
      <c r="AR137" s="14">
        <v>0</v>
      </c>
    </row>
    <row r="138" spans="2:44">
      <c r="B138" t="s">
        <v>104</v>
      </c>
      <c r="C138" s="14">
        <v>0.788876107762291</v>
      </c>
      <c r="D138" s="14">
        <v>0.80359194150386704</v>
      </c>
      <c r="E138" s="14">
        <v>0.77466045175744602</v>
      </c>
      <c r="F138" s="14"/>
      <c r="G138" s="14">
        <v>0.76477484218284197</v>
      </c>
      <c r="H138" s="14">
        <v>0.79143723145594602</v>
      </c>
      <c r="I138" s="14">
        <v>0.82159650923206695</v>
      </c>
      <c r="J138" s="14">
        <v>0.78463658403326397</v>
      </c>
      <c r="K138" s="14">
        <v>0.76946187086897899</v>
      </c>
      <c r="L138" s="14">
        <v>0.79280764791015101</v>
      </c>
      <c r="M138" s="14"/>
      <c r="N138" s="14">
        <v>0.85239463995856002</v>
      </c>
      <c r="O138" s="14">
        <v>0.80525917425159599</v>
      </c>
      <c r="P138" s="14">
        <v>0.77833999477197102</v>
      </c>
      <c r="Q138" s="14">
        <v>0.71122807316417302</v>
      </c>
      <c r="R138" s="14"/>
      <c r="S138" s="14">
        <v>0.80398210464211595</v>
      </c>
      <c r="T138" s="14">
        <v>0.78259893256114299</v>
      </c>
      <c r="U138" s="14">
        <v>0.796039129285253</v>
      </c>
      <c r="V138" s="14">
        <v>0.78936495831277897</v>
      </c>
      <c r="W138" s="14">
        <v>0.80262152430578804</v>
      </c>
      <c r="X138" s="14">
        <v>0.77288966001014603</v>
      </c>
      <c r="Y138" s="14">
        <v>0.79153375891312705</v>
      </c>
      <c r="Z138" s="14">
        <v>0.79216283219143702</v>
      </c>
      <c r="AA138" s="14">
        <v>0.74596179195713397</v>
      </c>
      <c r="AB138" s="14">
        <v>0.81398240090492102</v>
      </c>
      <c r="AC138" s="14">
        <v>0.78311659282429902</v>
      </c>
      <c r="AD138" s="14">
        <v>0.82133185986766299</v>
      </c>
      <c r="AE138" s="14"/>
      <c r="AF138" s="14">
        <v>0.77808874119052196</v>
      </c>
      <c r="AG138" s="14">
        <v>0.83039094508549904</v>
      </c>
      <c r="AH138" s="14">
        <v>0.73144943045567401</v>
      </c>
      <c r="AI138" s="14"/>
      <c r="AJ138" s="14">
        <v>0.81246804102709802</v>
      </c>
      <c r="AK138" s="14">
        <v>0.83169359227157202</v>
      </c>
      <c r="AL138" s="14">
        <v>0.85517295590060405</v>
      </c>
      <c r="AM138" s="14"/>
      <c r="AN138" s="14">
        <v>0.72578305588474401</v>
      </c>
      <c r="AO138" s="14">
        <v>0.78280224049493496</v>
      </c>
      <c r="AP138" s="14">
        <v>0.83811068724317905</v>
      </c>
      <c r="AQ138" s="14">
        <v>0.86388156095169999</v>
      </c>
      <c r="AR138" s="14">
        <v>0.83231193880467502</v>
      </c>
    </row>
    <row r="139" spans="2:44">
      <c r="B139" t="s">
        <v>105</v>
      </c>
      <c r="C139" s="14">
        <v>4.8283440560850197E-2</v>
      </c>
      <c r="D139" s="14">
        <v>4.5502086236707602E-2</v>
      </c>
      <c r="E139" s="14">
        <v>5.1281470355188999E-2</v>
      </c>
      <c r="F139" s="14"/>
      <c r="G139" s="14">
        <v>5.2631055597384298E-2</v>
      </c>
      <c r="H139" s="14">
        <v>5.6526025124885797E-2</v>
      </c>
      <c r="I139" s="14">
        <v>3.8582166823642697E-2</v>
      </c>
      <c r="J139" s="14">
        <v>5.0804852359194498E-2</v>
      </c>
      <c r="K139" s="14">
        <v>5.2948980285973501E-2</v>
      </c>
      <c r="L139" s="14">
        <v>4.1361113965541603E-2</v>
      </c>
      <c r="M139" s="14"/>
      <c r="N139" s="14">
        <v>3.6516058218766002E-2</v>
      </c>
      <c r="O139" s="14">
        <v>4.5604725888618802E-2</v>
      </c>
      <c r="P139" s="14">
        <v>6.0004162563538903E-2</v>
      </c>
      <c r="Q139" s="14">
        <v>5.4368793035025897E-2</v>
      </c>
      <c r="R139" s="14"/>
      <c r="S139" s="14">
        <v>4.33974434353721E-2</v>
      </c>
      <c r="T139" s="14">
        <v>4.2612285221776999E-2</v>
      </c>
      <c r="U139" s="14">
        <v>4.2042549888789402E-2</v>
      </c>
      <c r="V139" s="14">
        <v>3.7888530201419302E-2</v>
      </c>
      <c r="W139" s="14">
        <v>3.9838193242308501E-2</v>
      </c>
      <c r="X139" s="14">
        <v>4.3659191858140399E-2</v>
      </c>
      <c r="Y139" s="14">
        <v>7.6308465597500499E-2</v>
      </c>
      <c r="Z139" s="14">
        <v>5.8849767135495598E-2</v>
      </c>
      <c r="AA139" s="14">
        <v>7.0760646630306206E-2</v>
      </c>
      <c r="AB139" s="14">
        <v>3.8407153894800199E-2</v>
      </c>
      <c r="AC139" s="14">
        <v>5.8486381254180798E-2</v>
      </c>
      <c r="AD139" s="14">
        <v>1.8352741375909601E-2</v>
      </c>
      <c r="AE139" s="14"/>
      <c r="AF139" s="14">
        <v>5.3417387407860999E-2</v>
      </c>
      <c r="AG139" s="14">
        <v>3.9119219377887197E-2</v>
      </c>
      <c r="AH139" s="14">
        <v>6.1791755696457999E-2</v>
      </c>
      <c r="AI139" s="14"/>
      <c r="AJ139" s="14">
        <v>3.7914064207825698E-2</v>
      </c>
      <c r="AK139" s="14">
        <v>3.77904398575011E-2</v>
      </c>
      <c r="AL139" s="14">
        <v>3.6595982533412598E-2</v>
      </c>
      <c r="AM139" s="14"/>
      <c r="AN139" s="14">
        <v>6.8200804570152193E-2</v>
      </c>
      <c r="AO139" s="14">
        <v>4.0702639555367903E-2</v>
      </c>
      <c r="AP139" s="14">
        <v>4.1865882782789202E-2</v>
      </c>
      <c r="AQ139" s="14">
        <v>4.1161445861885401E-2</v>
      </c>
      <c r="AR139" s="14">
        <v>1.19931933676195E-2</v>
      </c>
    </row>
    <row r="140" spans="2:44">
      <c r="B140" t="s">
        <v>106</v>
      </c>
      <c r="C140" s="14">
        <v>0.74059266720144101</v>
      </c>
      <c r="D140" s="14">
        <v>0.758089855267159</v>
      </c>
      <c r="E140" s="14">
        <v>0.72337898140225698</v>
      </c>
      <c r="F140" s="14"/>
      <c r="G140" s="14">
        <v>0.71214378658545796</v>
      </c>
      <c r="H140" s="14">
        <v>0.73491120633106</v>
      </c>
      <c r="I140" s="14">
        <v>0.78301434240842405</v>
      </c>
      <c r="J140" s="14">
        <v>0.73383173167407001</v>
      </c>
      <c r="K140" s="14">
        <v>0.71651289058300605</v>
      </c>
      <c r="L140" s="14">
        <v>0.75144653394461003</v>
      </c>
      <c r="M140" s="14"/>
      <c r="N140" s="14">
        <v>0.815878581739794</v>
      </c>
      <c r="O140" s="14">
        <v>0.75965444836297802</v>
      </c>
      <c r="P140" s="14">
        <v>0.718335832208433</v>
      </c>
      <c r="Q140" s="14">
        <v>0.65685928012914696</v>
      </c>
      <c r="R140" s="14"/>
      <c r="S140" s="14">
        <v>0.76058466120674395</v>
      </c>
      <c r="T140" s="14">
        <v>0.73998664733936603</v>
      </c>
      <c r="U140" s="14">
        <v>0.75399657939646403</v>
      </c>
      <c r="V140" s="14">
        <v>0.75147642811135995</v>
      </c>
      <c r="W140" s="14">
        <v>0.76278333106347995</v>
      </c>
      <c r="X140" s="14">
        <v>0.72923046815200598</v>
      </c>
      <c r="Y140" s="14">
        <v>0.71522529331562701</v>
      </c>
      <c r="Z140" s="14">
        <v>0.73331306505594196</v>
      </c>
      <c r="AA140" s="14">
        <v>0.67520114532682796</v>
      </c>
      <c r="AB140" s="14">
        <v>0.77557524701012104</v>
      </c>
      <c r="AC140" s="14">
        <v>0.72463021157011798</v>
      </c>
      <c r="AD140" s="14">
        <v>0.80297911849175396</v>
      </c>
      <c r="AE140" s="14"/>
      <c r="AF140" s="14">
        <v>0.72467135378266101</v>
      </c>
      <c r="AG140" s="14">
        <v>0.79127172570761195</v>
      </c>
      <c r="AH140" s="14">
        <v>0.669657674759216</v>
      </c>
      <c r="AI140" s="14"/>
      <c r="AJ140" s="14">
        <v>0.77455397681927296</v>
      </c>
      <c r="AK140" s="14">
        <v>0.79390315241407095</v>
      </c>
      <c r="AL140" s="14">
        <v>0.81857697336719204</v>
      </c>
      <c r="AM140" s="14"/>
      <c r="AN140" s="14">
        <v>0.65758225131459203</v>
      </c>
      <c r="AO140" s="14">
        <v>0.74209960093956695</v>
      </c>
      <c r="AP140" s="14">
        <v>0.79624480446039003</v>
      </c>
      <c r="AQ140" s="14">
        <v>0.82272011508981502</v>
      </c>
      <c r="AR140" s="14">
        <v>0.82031874543705496</v>
      </c>
    </row>
    <row r="141" spans="2:4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row>
    <row r="142" spans="2:44">
      <c r="B142" s="6" t="s">
        <v>142</v>
      </c>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row>
    <row r="143" spans="2:44">
      <c r="B143" s="24" t="s">
        <v>15</v>
      </c>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row>
    <row r="144" spans="2:44">
      <c r="B144" t="s">
        <v>98</v>
      </c>
      <c r="C144" s="14">
        <v>0.18873285534735901</v>
      </c>
      <c r="D144" s="14">
        <v>0.23288536394149401</v>
      </c>
      <c r="E144" s="14">
        <v>0.14531185195955301</v>
      </c>
      <c r="F144" s="14"/>
      <c r="G144" s="14">
        <v>0.23536371118492999</v>
      </c>
      <c r="H144" s="14">
        <v>0.23830890695101201</v>
      </c>
      <c r="I144" s="14">
        <v>0.22819051385370301</v>
      </c>
      <c r="J144" s="14">
        <v>0.15636966091622501</v>
      </c>
      <c r="K144" s="14">
        <v>0.177354021491578</v>
      </c>
      <c r="L144" s="14">
        <v>0.118929007135544</v>
      </c>
      <c r="M144" s="14"/>
      <c r="N144" s="14">
        <v>0.218853126982885</v>
      </c>
      <c r="O144" s="14">
        <v>0.174854802279614</v>
      </c>
      <c r="P144" s="14">
        <v>0.19151989349885501</v>
      </c>
      <c r="Q144" s="14">
        <v>0.167356262753763</v>
      </c>
      <c r="R144" s="14"/>
      <c r="S144" s="14">
        <v>0.23932330586593001</v>
      </c>
      <c r="T144" s="14">
        <v>0.19537980529339799</v>
      </c>
      <c r="U144" s="14">
        <v>0.157614062842686</v>
      </c>
      <c r="V144" s="14">
        <v>0.16452000805827399</v>
      </c>
      <c r="W144" s="14">
        <v>0.18623723432200701</v>
      </c>
      <c r="X144" s="14">
        <v>0.17938731518270201</v>
      </c>
      <c r="Y144" s="14">
        <v>0.18841030042243001</v>
      </c>
      <c r="Z144" s="14">
        <v>0.25478856424412399</v>
      </c>
      <c r="AA144" s="14">
        <v>0.14903663074794299</v>
      </c>
      <c r="AB144" s="14">
        <v>0.175385338980315</v>
      </c>
      <c r="AC144" s="14">
        <v>0.18204947496051399</v>
      </c>
      <c r="AD144" s="14">
        <v>0.22335648242571099</v>
      </c>
      <c r="AE144" s="14"/>
      <c r="AF144" s="14">
        <v>0.17974103007810699</v>
      </c>
      <c r="AG144" s="14">
        <v>0.19542483739546199</v>
      </c>
      <c r="AH144" s="14">
        <v>0.17997898456179101</v>
      </c>
      <c r="AI144" s="14"/>
      <c r="AJ144" s="14">
        <v>0.20186668578743699</v>
      </c>
      <c r="AK144" s="14">
        <v>0.21522882495537601</v>
      </c>
      <c r="AL144" s="14">
        <v>0.22034208077196299</v>
      </c>
      <c r="AM144" s="14"/>
      <c r="AN144" s="14">
        <v>0.155749879656436</v>
      </c>
      <c r="AO144" s="14">
        <v>0.16962642090812999</v>
      </c>
      <c r="AP144" s="14">
        <v>0.22880840997892801</v>
      </c>
      <c r="AQ144" s="14">
        <v>0.23993951586732201</v>
      </c>
      <c r="AR144" s="14">
        <v>0.27430360285884797</v>
      </c>
    </row>
    <row r="145" spans="2:44">
      <c r="B145" t="s">
        <v>99</v>
      </c>
      <c r="C145" s="14">
        <v>0.50346462932800495</v>
      </c>
      <c r="D145" s="14">
        <v>0.52204395641305401</v>
      </c>
      <c r="E145" s="14">
        <v>0.48575100859922399</v>
      </c>
      <c r="F145" s="14"/>
      <c r="G145" s="14">
        <v>0.51941500408556995</v>
      </c>
      <c r="H145" s="14">
        <v>0.54503583956244095</v>
      </c>
      <c r="I145" s="14">
        <v>0.51977188859778101</v>
      </c>
      <c r="J145" s="14">
        <v>0.51358147047625702</v>
      </c>
      <c r="K145" s="14">
        <v>0.460598900319592</v>
      </c>
      <c r="L145" s="14">
        <v>0.46620571796202598</v>
      </c>
      <c r="M145" s="14"/>
      <c r="N145" s="14">
        <v>0.52979589468483901</v>
      </c>
      <c r="O145" s="14">
        <v>0.533408661346229</v>
      </c>
      <c r="P145" s="14">
        <v>0.482527435306431</v>
      </c>
      <c r="Q145" s="14">
        <v>0.46001369573981798</v>
      </c>
      <c r="R145" s="14"/>
      <c r="S145" s="14">
        <v>0.51072020565159104</v>
      </c>
      <c r="T145" s="14">
        <v>0.45958575079090502</v>
      </c>
      <c r="U145" s="14">
        <v>0.51186879038794997</v>
      </c>
      <c r="V145" s="14">
        <v>0.50293707708412505</v>
      </c>
      <c r="W145" s="14">
        <v>0.49089734585793698</v>
      </c>
      <c r="X145" s="14">
        <v>0.53925277111383796</v>
      </c>
      <c r="Y145" s="14">
        <v>0.51355039679084302</v>
      </c>
      <c r="Z145" s="14">
        <v>0.47248086007406898</v>
      </c>
      <c r="AA145" s="14">
        <v>0.53608935269978697</v>
      </c>
      <c r="AB145" s="14">
        <v>0.52468476600261105</v>
      </c>
      <c r="AC145" s="14">
        <v>0.46429155295162899</v>
      </c>
      <c r="AD145" s="14">
        <v>0.45713257508086902</v>
      </c>
      <c r="AE145" s="14"/>
      <c r="AF145" s="14">
        <v>0.46914023631025198</v>
      </c>
      <c r="AG145" s="14">
        <v>0.53173283767949397</v>
      </c>
      <c r="AH145" s="14">
        <v>0.49921348936091597</v>
      </c>
      <c r="AI145" s="14"/>
      <c r="AJ145" s="14">
        <v>0.50050132454246798</v>
      </c>
      <c r="AK145" s="14">
        <v>0.53905870828362401</v>
      </c>
      <c r="AL145" s="14">
        <v>0.53709157030091803</v>
      </c>
      <c r="AM145" s="14"/>
      <c r="AN145" s="14">
        <v>0.45965959103102599</v>
      </c>
      <c r="AO145" s="14">
        <v>0.52158764373137401</v>
      </c>
      <c r="AP145" s="14">
        <v>0.51549902686802596</v>
      </c>
      <c r="AQ145" s="14">
        <v>0.52512790696313105</v>
      </c>
      <c r="AR145" s="14">
        <v>0.59143492012144105</v>
      </c>
    </row>
    <row r="146" spans="2:44">
      <c r="B146" t="s">
        <v>100</v>
      </c>
      <c r="C146" s="14">
        <v>0.22542912241149499</v>
      </c>
      <c r="D146" s="14">
        <v>0.18102475082495401</v>
      </c>
      <c r="E146" s="14">
        <v>0.26866166013155501</v>
      </c>
      <c r="F146" s="14"/>
      <c r="G146" s="14">
        <v>0.17809272049422001</v>
      </c>
      <c r="H146" s="14">
        <v>0.151329961230972</v>
      </c>
      <c r="I146" s="14">
        <v>0.184494438392141</v>
      </c>
      <c r="J146" s="14">
        <v>0.219075540592618</v>
      </c>
      <c r="K146" s="14">
        <v>0.27159499884726701</v>
      </c>
      <c r="L146" s="14">
        <v>0.32496315903991801</v>
      </c>
      <c r="M146" s="14"/>
      <c r="N146" s="14">
        <v>0.20506364508296299</v>
      </c>
      <c r="O146" s="14">
        <v>0.21409774744415999</v>
      </c>
      <c r="P146" s="14">
        <v>0.233820189697728</v>
      </c>
      <c r="Q146" s="14">
        <v>0.253388253399702</v>
      </c>
      <c r="R146" s="14"/>
      <c r="S146" s="14">
        <v>0.17849957561822</v>
      </c>
      <c r="T146" s="14">
        <v>0.25447068835444597</v>
      </c>
      <c r="U146" s="14">
        <v>0.25654970090303703</v>
      </c>
      <c r="V146" s="14">
        <v>0.25948797761765702</v>
      </c>
      <c r="W146" s="14">
        <v>0.234552891517471</v>
      </c>
      <c r="X146" s="14">
        <v>0.21026922371984999</v>
      </c>
      <c r="Y146" s="14">
        <v>0.21513036788682499</v>
      </c>
      <c r="Z146" s="14">
        <v>0.19161315719670699</v>
      </c>
      <c r="AA146" s="14">
        <v>0.206673914831943</v>
      </c>
      <c r="AB146" s="14">
        <v>0.232823303385471</v>
      </c>
      <c r="AC146" s="14">
        <v>0.23731587511573901</v>
      </c>
      <c r="AD146" s="14">
        <v>0.25682943430053901</v>
      </c>
      <c r="AE146" s="14"/>
      <c r="AF146" s="14">
        <v>0.25048157101369101</v>
      </c>
      <c r="AG146" s="14">
        <v>0.213524679013496</v>
      </c>
      <c r="AH146" s="14">
        <v>0.21762941803147801</v>
      </c>
      <c r="AI146" s="14"/>
      <c r="AJ146" s="14">
        <v>0.236993147680859</v>
      </c>
      <c r="AK146" s="14">
        <v>0.178349788001777</v>
      </c>
      <c r="AL146" s="14">
        <v>0.20803789790657201</v>
      </c>
      <c r="AM146" s="14"/>
      <c r="AN146" s="14">
        <v>0.25946787881405498</v>
      </c>
      <c r="AO146" s="14">
        <v>0.22343079762291801</v>
      </c>
      <c r="AP146" s="14">
        <v>0.196833861226798</v>
      </c>
      <c r="AQ146" s="14">
        <v>0.19707942598684799</v>
      </c>
      <c r="AR146" s="14">
        <v>0.108639533571551</v>
      </c>
    </row>
    <row r="147" spans="2:44">
      <c r="B147" t="s">
        <v>101</v>
      </c>
      <c r="C147" s="14">
        <v>5.4087726530751397E-2</v>
      </c>
      <c r="D147" s="14">
        <v>4.0943370401292999E-2</v>
      </c>
      <c r="E147" s="14">
        <v>6.7234534874121898E-2</v>
      </c>
      <c r="F147" s="14"/>
      <c r="G147" s="14">
        <v>4.6528900378763199E-2</v>
      </c>
      <c r="H147" s="14">
        <v>4.6848986570182598E-2</v>
      </c>
      <c r="I147" s="14">
        <v>3.5309212071450803E-2</v>
      </c>
      <c r="J147" s="14">
        <v>7.16227295438982E-2</v>
      </c>
      <c r="K147" s="14">
        <v>5.6077832393997801E-2</v>
      </c>
      <c r="L147" s="14">
        <v>6.4746505889864206E-2</v>
      </c>
      <c r="M147" s="14"/>
      <c r="N147" s="14">
        <v>3.3439787303728701E-2</v>
      </c>
      <c r="O147" s="14">
        <v>5.1086311801005098E-2</v>
      </c>
      <c r="P147" s="14">
        <v>5.80689828952402E-2</v>
      </c>
      <c r="Q147" s="14">
        <v>7.7030584687645898E-2</v>
      </c>
      <c r="R147" s="14"/>
      <c r="S147" s="14">
        <v>4.9788918163855597E-2</v>
      </c>
      <c r="T147" s="14">
        <v>6.3657925985428299E-2</v>
      </c>
      <c r="U147" s="14">
        <v>4.9607791140801501E-2</v>
      </c>
      <c r="V147" s="14">
        <v>5.22669224407383E-2</v>
      </c>
      <c r="W147" s="14">
        <v>6.3860645502197E-2</v>
      </c>
      <c r="X147" s="14">
        <v>4.1876378107265501E-2</v>
      </c>
      <c r="Y147" s="14">
        <v>5.3265320122213598E-2</v>
      </c>
      <c r="Z147" s="14">
        <v>5.0196011290812297E-2</v>
      </c>
      <c r="AA147" s="14">
        <v>6.3022272795430406E-2</v>
      </c>
      <c r="AB147" s="14">
        <v>3.6203643791914798E-2</v>
      </c>
      <c r="AC147" s="14">
        <v>8.7588204435164393E-2</v>
      </c>
      <c r="AD147" s="14">
        <v>3.6161160741099499E-2</v>
      </c>
      <c r="AE147" s="14"/>
      <c r="AF147" s="14">
        <v>7.0845370767705695E-2</v>
      </c>
      <c r="AG147" s="14">
        <v>3.8833002277868303E-2</v>
      </c>
      <c r="AH147" s="14">
        <v>6.1917804678964003E-2</v>
      </c>
      <c r="AI147" s="14"/>
      <c r="AJ147" s="14">
        <v>4.5665473931095601E-2</v>
      </c>
      <c r="AK147" s="14">
        <v>5.0854723866731302E-2</v>
      </c>
      <c r="AL147" s="14">
        <v>1.7126735045112699E-2</v>
      </c>
      <c r="AM147" s="14"/>
      <c r="AN147" s="14">
        <v>8.1338716460338106E-2</v>
      </c>
      <c r="AO147" s="14">
        <v>5.3407229656275902E-2</v>
      </c>
      <c r="AP147" s="14">
        <v>4.3848339777764402E-2</v>
      </c>
      <c r="AQ147" s="14">
        <v>2.0455703986418699E-2</v>
      </c>
      <c r="AR147" s="14">
        <v>0</v>
      </c>
    </row>
    <row r="148" spans="2:44">
      <c r="B148" t="s">
        <v>102</v>
      </c>
      <c r="C148" s="14">
        <v>1.7937738606668301E-2</v>
      </c>
      <c r="D148" s="14">
        <v>1.64994870853311E-2</v>
      </c>
      <c r="E148" s="14">
        <v>1.9446785012634301E-2</v>
      </c>
      <c r="F148" s="14"/>
      <c r="G148" s="14">
        <v>7.3130060192101798E-3</v>
      </c>
      <c r="H148" s="14">
        <v>8.7342974507371701E-3</v>
      </c>
      <c r="I148" s="14">
        <v>1.73489730384223E-2</v>
      </c>
      <c r="J148" s="14">
        <v>3.1831958283603502E-2</v>
      </c>
      <c r="K148" s="14">
        <v>2.56285933145559E-2</v>
      </c>
      <c r="L148" s="14">
        <v>1.6598122628046701E-2</v>
      </c>
      <c r="M148" s="14"/>
      <c r="N148" s="14">
        <v>8.7465418009556092E-3</v>
      </c>
      <c r="O148" s="14">
        <v>1.2695037237449001E-2</v>
      </c>
      <c r="P148" s="14">
        <v>2.8823233788872301E-2</v>
      </c>
      <c r="Q148" s="14">
        <v>2.4071969131927998E-2</v>
      </c>
      <c r="R148" s="14"/>
      <c r="S148" s="14">
        <v>9.5680373662171501E-3</v>
      </c>
      <c r="T148" s="14">
        <v>1.9901758571221801E-2</v>
      </c>
      <c r="U148" s="14">
        <v>8.7650714786335591E-3</v>
      </c>
      <c r="V148" s="14">
        <v>1.2133611793831999E-2</v>
      </c>
      <c r="W148" s="14">
        <v>1.5218355240087701E-2</v>
      </c>
      <c r="X148" s="14">
        <v>1.4221316818827301E-2</v>
      </c>
      <c r="Y148" s="14">
        <v>2.7518755005682599E-2</v>
      </c>
      <c r="Z148" s="14">
        <v>2.6370891784230702E-2</v>
      </c>
      <c r="AA148" s="14">
        <v>3.2274175251193603E-2</v>
      </c>
      <c r="AB148" s="14">
        <v>2.2699129998300802E-2</v>
      </c>
      <c r="AC148" s="14">
        <v>1.5083909580489401E-2</v>
      </c>
      <c r="AD148" s="14">
        <v>8.9021677895996208E-3</v>
      </c>
      <c r="AE148" s="14"/>
      <c r="AF148" s="14">
        <v>2.5586592039534999E-2</v>
      </c>
      <c r="AG148" s="14">
        <v>1.18109180455942E-2</v>
      </c>
      <c r="AH148" s="14">
        <v>2.1632679132064601E-2</v>
      </c>
      <c r="AI148" s="14"/>
      <c r="AJ148" s="14">
        <v>1.07970598144005E-2</v>
      </c>
      <c r="AK148" s="14">
        <v>1.0995854621921101E-2</v>
      </c>
      <c r="AL148" s="14">
        <v>6.8305497059580897E-3</v>
      </c>
      <c r="AM148" s="14"/>
      <c r="AN148" s="14">
        <v>3.0720436909843898E-2</v>
      </c>
      <c r="AO148" s="14">
        <v>1.6342073410400101E-2</v>
      </c>
      <c r="AP148" s="14">
        <v>1.22162379487023E-2</v>
      </c>
      <c r="AQ148" s="14">
        <v>4.1256096833913901E-3</v>
      </c>
      <c r="AR148" s="14">
        <v>2.56219434481595E-2</v>
      </c>
    </row>
    <row r="149" spans="2:44">
      <c r="B149" t="s">
        <v>103</v>
      </c>
      <c r="C149" s="14">
        <v>1.0347927775721501E-2</v>
      </c>
      <c r="D149" s="14">
        <v>6.6030713338736799E-3</v>
      </c>
      <c r="E149" s="14">
        <v>1.3594159422912601E-2</v>
      </c>
      <c r="F149" s="14"/>
      <c r="G149" s="14">
        <v>1.3286657837306599E-2</v>
      </c>
      <c r="H149" s="14">
        <v>9.74200823465525E-3</v>
      </c>
      <c r="I149" s="14">
        <v>1.48849740465021E-2</v>
      </c>
      <c r="J149" s="14">
        <v>7.5186401873986904E-3</v>
      </c>
      <c r="K149" s="14">
        <v>8.7456536330098502E-3</v>
      </c>
      <c r="L149" s="14">
        <v>8.5574873446015998E-3</v>
      </c>
      <c r="M149" s="14"/>
      <c r="N149" s="14">
        <v>4.1010041446281204E-3</v>
      </c>
      <c r="O149" s="14">
        <v>1.38574398915427E-2</v>
      </c>
      <c r="P149" s="14">
        <v>5.2402648128733803E-3</v>
      </c>
      <c r="Q149" s="14">
        <v>1.8139234287142401E-2</v>
      </c>
      <c r="R149" s="14"/>
      <c r="S149" s="14">
        <v>1.2099957334186E-2</v>
      </c>
      <c r="T149" s="14">
        <v>7.0040710046014197E-3</v>
      </c>
      <c r="U149" s="14">
        <v>1.5594583246893E-2</v>
      </c>
      <c r="V149" s="14">
        <v>8.6544030053729397E-3</v>
      </c>
      <c r="W149" s="14">
        <v>9.2335275603000807E-3</v>
      </c>
      <c r="X149" s="14">
        <v>1.49929950575167E-2</v>
      </c>
      <c r="Y149" s="14">
        <v>2.1248597720055101E-3</v>
      </c>
      <c r="Z149" s="14">
        <v>4.5505154100576499E-3</v>
      </c>
      <c r="AA149" s="14">
        <v>1.2903653673702799E-2</v>
      </c>
      <c r="AB149" s="14">
        <v>8.2038178413874306E-3</v>
      </c>
      <c r="AC149" s="14">
        <v>1.3670982956463899E-2</v>
      </c>
      <c r="AD149" s="14">
        <v>1.76181796621823E-2</v>
      </c>
      <c r="AE149" s="14"/>
      <c r="AF149" s="14">
        <v>4.2051997907092799E-3</v>
      </c>
      <c r="AG149" s="14">
        <v>8.6737255880855093E-3</v>
      </c>
      <c r="AH149" s="14">
        <v>1.9627624234786999E-2</v>
      </c>
      <c r="AI149" s="14"/>
      <c r="AJ149" s="14">
        <v>4.1763082437406103E-3</v>
      </c>
      <c r="AK149" s="14">
        <v>5.5121002705705502E-3</v>
      </c>
      <c r="AL149" s="14">
        <v>1.05711662694765E-2</v>
      </c>
      <c r="AM149" s="14"/>
      <c r="AN149" s="14">
        <v>1.3063497128301E-2</v>
      </c>
      <c r="AO149" s="14">
        <v>1.56058346709023E-2</v>
      </c>
      <c r="AP149" s="14">
        <v>2.7941241997814399E-3</v>
      </c>
      <c r="AQ149" s="14">
        <v>1.32718375128892E-2</v>
      </c>
      <c r="AR149" s="14">
        <v>0</v>
      </c>
    </row>
    <row r="150" spans="2:44">
      <c r="B150" t="s">
        <v>104</v>
      </c>
      <c r="C150" s="14">
        <v>0.69219748467536402</v>
      </c>
      <c r="D150" s="14">
        <v>0.75492932035454796</v>
      </c>
      <c r="E150" s="14">
        <v>0.63106286055877703</v>
      </c>
      <c r="F150" s="14"/>
      <c r="G150" s="14">
        <v>0.7547787152705</v>
      </c>
      <c r="H150" s="14">
        <v>0.78334474651345298</v>
      </c>
      <c r="I150" s="14">
        <v>0.74796240245148404</v>
      </c>
      <c r="J150" s="14">
        <v>0.66995113139248197</v>
      </c>
      <c r="K150" s="14">
        <v>0.63795292181117003</v>
      </c>
      <c r="L150" s="14">
        <v>0.58513472509756903</v>
      </c>
      <c r="M150" s="14"/>
      <c r="N150" s="14">
        <v>0.74864902166772396</v>
      </c>
      <c r="O150" s="14">
        <v>0.70826346362584303</v>
      </c>
      <c r="P150" s="14">
        <v>0.67404732880528595</v>
      </c>
      <c r="Q150" s="14">
        <v>0.62736995849358201</v>
      </c>
      <c r="R150" s="14"/>
      <c r="S150" s="14">
        <v>0.75004351151752102</v>
      </c>
      <c r="T150" s="14">
        <v>0.65496555608430296</v>
      </c>
      <c r="U150" s="14">
        <v>0.66948285323063506</v>
      </c>
      <c r="V150" s="14">
        <v>0.66745708514239999</v>
      </c>
      <c r="W150" s="14">
        <v>0.67713458017994399</v>
      </c>
      <c r="X150" s="14">
        <v>0.71864008629653997</v>
      </c>
      <c r="Y150" s="14">
        <v>0.70196069721327303</v>
      </c>
      <c r="Z150" s="14">
        <v>0.72726942431819297</v>
      </c>
      <c r="AA150" s="14">
        <v>0.68512598344773001</v>
      </c>
      <c r="AB150" s="14">
        <v>0.70007010498292599</v>
      </c>
      <c r="AC150" s="14">
        <v>0.64634102791214298</v>
      </c>
      <c r="AD150" s="14">
        <v>0.68048905750657995</v>
      </c>
      <c r="AE150" s="14"/>
      <c r="AF150" s="14">
        <v>0.64888126638835897</v>
      </c>
      <c r="AG150" s="14">
        <v>0.72715767507495599</v>
      </c>
      <c r="AH150" s="14">
        <v>0.67919247392270699</v>
      </c>
      <c r="AI150" s="14"/>
      <c r="AJ150" s="14">
        <v>0.70236801032990503</v>
      </c>
      <c r="AK150" s="14">
        <v>0.754287533239</v>
      </c>
      <c r="AL150" s="14">
        <v>0.75743365107288096</v>
      </c>
      <c r="AM150" s="14"/>
      <c r="AN150" s="14">
        <v>0.61540947068746199</v>
      </c>
      <c r="AO150" s="14">
        <v>0.69121406463950297</v>
      </c>
      <c r="AP150" s="14">
        <v>0.744307436846953</v>
      </c>
      <c r="AQ150" s="14">
        <v>0.76506742283045304</v>
      </c>
      <c r="AR150" s="14">
        <v>0.86573852298028997</v>
      </c>
    </row>
    <row r="151" spans="2:44">
      <c r="B151" t="s">
        <v>105</v>
      </c>
      <c r="C151" s="14">
        <v>7.2025465137419697E-2</v>
      </c>
      <c r="D151" s="14">
        <v>5.7442857486623998E-2</v>
      </c>
      <c r="E151" s="14">
        <v>8.6681319886756106E-2</v>
      </c>
      <c r="F151" s="14"/>
      <c r="G151" s="14">
        <v>5.3841906397973302E-2</v>
      </c>
      <c r="H151" s="14">
        <v>5.55832840209197E-2</v>
      </c>
      <c r="I151" s="14">
        <v>5.26581851098731E-2</v>
      </c>
      <c r="J151" s="14">
        <v>0.103454687827502</v>
      </c>
      <c r="K151" s="14">
        <v>8.1706425708553701E-2</v>
      </c>
      <c r="L151" s="14">
        <v>8.1344628517910897E-2</v>
      </c>
      <c r="M151" s="14"/>
      <c r="N151" s="14">
        <v>4.2186329104684298E-2</v>
      </c>
      <c r="O151" s="14">
        <v>6.3781349038454102E-2</v>
      </c>
      <c r="P151" s="14">
        <v>8.6892216684112497E-2</v>
      </c>
      <c r="Q151" s="14">
        <v>0.101102553819574</v>
      </c>
      <c r="R151" s="14"/>
      <c r="S151" s="14">
        <v>5.9356955530072801E-2</v>
      </c>
      <c r="T151" s="14">
        <v>8.3559684556650096E-2</v>
      </c>
      <c r="U151" s="14">
        <v>5.8372862619435098E-2</v>
      </c>
      <c r="V151" s="14">
        <v>6.4400534234570206E-2</v>
      </c>
      <c r="W151" s="14">
        <v>7.90790007422848E-2</v>
      </c>
      <c r="X151" s="14">
        <v>5.6097694926092803E-2</v>
      </c>
      <c r="Y151" s="14">
        <v>8.0784075127896302E-2</v>
      </c>
      <c r="Z151" s="14">
        <v>7.6566903075043005E-2</v>
      </c>
      <c r="AA151" s="14">
        <v>9.5296448046624002E-2</v>
      </c>
      <c r="AB151" s="14">
        <v>5.89027737902156E-2</v>
      </c>
      <c r="AC151" s="14">
        <v>0.102672114015654</v>
      </c>
      <c r="AD151" s="14">
        <v>4.5063328530699102E-2</v>
      </c>
      <c r="AE151" s="14"/>
      <c r="AF151" s="14">
        <v>9.6431962807240701E-2</v>
      </c>
      <c r="AG151" s="14">
        <v>5.0643920323462398E-2</v>
      </c>
      <c r="AH151" s="14">
        <v>8.3550483811028697E-2</v>
      </c>
      <c r="AI151" s="14"/>
      <c r="AJ151" s="14">
        <v>5.6462533745496098E-2</v>
      </c>
      <c r="AK151" s="14">
        <v>6.18505784886524E-2</v>
      </c>
      <c r="AL151" s="14">
        <v>2.3957284751070802E-2</v>
      </c>
      <c r="AM151" s="14"/>
      <c r="AN151" s="14">
        <v>0.112059153370182</v>
      </c>
      <c r="AO151" s="14">
        <v>6.9749303066676094E-2</v>
      </c>
      <c r="AP151" s="14">
        <v>5.6064577726466697E-2</v>
      </c>
      <c r="AQ151" s="14">
        <v>2.45813136698101E-2</v>
      </c>
      <c r="AR151" s="14">
        <v>2.56219434481595E-2</v>
      </c>
    </row>
    <row r="152" spans="2:44">
      <c r="B152" t="s">
        <v>106</v>
      </c>
      <c r="C152" s="14">
        <v>0.62017201953794399</v>
      </c>
      <c r="D152" s="14">
        <v>0.69748646286792404</v>
      </c>
      <c r="E152" s="14">
        <v>0.54438154067202105</v>
      </c>
      <c r="F152" s="14"/>
      <c r="G152" s="14">
        <v>0.70093680887252696</v>
      </c>
      <c r="H152" s="14">
        <v>0.72776146249253404</v>
      </c>
      <c r="I152" s="14">
        <v>0.69530421734161096</v>
      </c>
      <c r="J152" s="14">
        <v>0.56649644356497997</v>
      </c>
      <c r="K152" s="14">
        <v>0.55624649610261601</v>
      </c>
      <c r="L152" s="14">
        <v>0.50379009657965901</v>
      </c>
      <c r="M152" s="14"/>
      <c r="N152" s="14">
        <v>0.70646269256303995</v>
      </c>
      <c r="O152" s="14">
        <v>0.64448211458738902</v>
      </c>
      <c r="P152" s="14">
        <v>0.58715511212117399</v>
      </c>
      <c r="Q152" s="14">
        <v>0.52626740467400801</v>
      </c>
      <c r="R152" s="14"/>
      <c r="S152" s="14">
        <v>0.69068655598744799</v>
      </c>
      <c r="T152" s="14">
        <v>0.57140587152765299</v>
      </c>
      <c r="U152" s="14">
        <v>0.61110999061119997</v>
      </c>
      <c r="V152" s="14">
        <v>0.60305655090782895</v>
      </c>
      <c r="W152" s="14">
        <v>0.59805557943765897</v>
      </c>
      <c r="X152" s="14">
        <v>0.66254239137044701</v>
      </c>
      <c r="Y152" s="14">
        <v>0.62117662208537705</v>
      </c>
      <c r="Z152" s="14">
        <v>0.65070252124314998</v>
      </c>
      <c r="AA152" s="14">
        <v>0.58982953540110605</v>
      </c>
      <c r="AB152" s="14">
        <v>0.64116733119271097</v>
      </c>
      <c r="AC152" s="14">
        <v>0.54366891389648897</v>
      </c>
      <c r="AD152" s="14">
        <v>0.63542572897588101</v>
      </c>
      <c r="AE152" s="14"/>
      <c r="AF152" s="14">
        <v>0.55244930358111799</v>
      </c>
      <c r="AG152" s="14">
        <v>0.676513754751493</v>
      </c>
      <c r="AH152" s="14">
        <v>0.59564199011167795</v>
      </c>
      <c r="AI152" s="14"/>
      <c r="AJ152" s="14">
        <v>0.645905476584409</v>
      </c>
      <c r="AK152" s="14">
        <v>0.69243695475034805</v>
      </c>
      <c r="AL152" s="14">
        <v>0.73347636632181001</v>
      </c>
      <c r="AM152" s="14"/>
      <c r="AN152" s="14">
        <v>0.50335031731727997</v>
      </c>
      <c r="AO152" s="14">
        <v>0.62146476157282704</v>
      </c>
      <c r="AP152" s="14">
        <v>0.68824285912048699</v>
      </c>
      <c r="AQ152" s="14">
        <v>0.74048610916064295</v>
      </c>
      <c r="AR152" s="14">
        <v>0.84011657953213004</v>
      </c>
    </row>
    <row r="153" spans="2:4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row>
    <row r="154" spans="2:44">
      <c r="B154" s="6" t="s">
        <v>143</v>
      </c>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row>
    <row r="155" spans="2:44">
      <c r="B155" s="24" t="s">
        <v>15</v>
      </c>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row>
    <row r="156" spans="2:44">
      <c r="B156" t="s">
        <v>98</v>
      </c>
      <c r="C156" s="14">
        <v>2.2427322093308499E-2</v>
      </c>
      <c r="D156" s="14">
        <v>2.5002504124875501E-2</v>
      </c>
      <c r="E156" s="14">
        <v>2.0045433905636199E-2</v>
      </c>
      <c r="F156" s="14"/>
      <c r="G156" s="14">
        <v>3.94231456564288E-2</v>
      </c>
      <c r="H156" s="14">
        <v>2.9704457173846701E-2</v>
      </c>
      <c r="I156" s="14">
        <v>2.3208609393881301E-2</v>
      </c>
      <c r="J156" s="14">
        <v>2.2972467665735501E-2</v>
      </c>
      <c r="K156" s="14">
        <v>1.2687688543571E-2</v>
      </c>
      <c r="L156" s="14">
        <v>1.0572411375267401E-2</v>
      </c>
      <c r="M156" s="14"/>
      <c r="N156" s="14">
        <v>1.7550948632547601E-2</v>
      </c>
      <c r="O156" s="14">
        <v>1.9185096381089499E-2</v>
      </c>
      <c r="P156" s="14">
        <v>2.4642416745738499E-2</v>
      </c>
      <c r="Q156" s="14">
        <v>2.9540993263250399E-2</v>
      </c>
      <c r="R156" s="14"/>
      <c r="S156" s="14">
        <v>3.5094273341011603E-2</v>
      </c>
      <c r="T156" s="14">
        <v>1.7392752137429E-2</v>
      </c>
      <c r="U156" s="14">
        <v>1.8853818234465001E-2</v>
      </c>
      <c r="V156" s="14">
        <v>7.0720518619355197E-3</v>
      </c>
      <c r="W156" s="14">
        <v>1.39401407316246E-2</v>
      </c>
      <c r="X156" s="14">
        <v>3.1405051692595297E-2</v>
      </c>
      <c r="Y156" s="14">
        <v>4.8828398077454503E-2</v>
      </c>
      <c r="Z156" s="14">
        <v>1.6351220502556399E-2</v>
      </c>
      <c r="AA156" s="14">
        <v>1.54159040842637E-2</v>
      </c>
      <c r="AB156" s="14">
        <v>1.6261072697363502E-2</v>
      </c>
      <c r="AC156" s="14">
        <v>2.0142564261669899E-2</v>
      </c>
      <c r="AD156" s="14">
        <v>1.9444399424168601E-2</v>
      </c>
      <c r="AE156" s="14"/>
      <c r="AF156" s="14">
        <v>2.0704121849542199E-2</v>
      </c>
      <c r="AG156" s="14">
        <v>2.4378644658792199E-2</v>
      </c>
      <c r="AH156" s="14">
        <v>1.66728113205321E-2</v>
      </c>
      <c r="AI156" s="14"/>
      <c r="AJ156" s="14">
        <v>1.8099187742462199E-2</v>
      </c>
      <c r="AK156" s="14">
        <v>2.88105548338E-2</v>
      </c>
      <c r="AL156" s="14">
        <v>2.9386186236138302E-2</v>
      </c>
      <c r="AM156" s="14"/>
      <c r="AN156" s="14">
        <v>2.3522629017141802E-2</v>
      </c>
      <c r="AO156" s="14">
        <v>1.9933526419498901E-2</v>
      </c>
      <c r="AP156" s="14">
        <v>2.14785191722493E-2</v>
      </c>
      <c r="AQ156" s="14">
        <v>2.3543337577014802E-2</v>
      </c>
      <c r="AR156" s="14">
        <v>1.9654054187047E-2</v>
      </c>
    </row>
    <row r="157" spans="2:44">
      <c r="B157" t="s">
        <v>99</v>
      </c>
      <c r="C157" s="14">
        <v>0.107907943477954</v>
      </c>
      <c r="D157" s="14">
        <v>0.103047256085082</v>
      </c>
      <c r="E157" s="14">
        <v>0.112707848581955</v>
      </c>
      <c r="F157" s="14"/>
      <c r="G157" s="14">
        <v>0.13450169186779301</v>
      </c>
      <c r="H157" s="14">
        <v>0.125194430507126</v>
      </c>
      <c r="I157" s="14">
        <v>0.116072219302768</v>
      </c>
      <c r="J157" s="14">
        <v>0.110627226260302</v>
      </c>
      <c r="K157" s="14">
        <v>0.10811294004312801</v>
      </c>
      <c r="L157" s="14">
        <v>6.7030625069476796E-2</v>
      </c>
      <c r="M157" s="14"/>
      <c r="N157" s="14">
        <v>7.97972596175128E-2</v>
      </c>
      <c r="O157" s="14">
        <v>0.120350401879513</v>
      </c>
      <c r="P157" s="14">
        <v>0.122311141226359</v>
      </c>
      <c r="Q157" s="14">
        <v>0.113631482885449</v>
      </c>
      <c r="R157" s="14"/>
      <c r="S157" s="14">
        <v>0.10517381315573</v>
      </c>
      <c r="T157" s="14">
        <v>0.11668749956605599</v>
      </c>
      <c r="U157" s="14">
        <v>7.65324645171504E-2</v>
      </c>
      <c r="V157" s="14">
        <v>0.111555231861466</v>
      </c>
      <c r="W157" s="14">
        <v>0.12680816098412301</v>
      </c>
      <c r="X157" s="14">
        <v>0.118530626723204</v>
      </c>
      <c r="Y157" s="14">
        <v>9.2951346595286893E-2</v>
      </c>
      <c r="Z157" s="14">
        <v>9.4634239325982805E-2</v>
      </c>
      <c r="AA157" s="14">
        <v>0.121965881492884</v>
      </c>
      <c r="AB157" s="14">
        <v>0.120716443602184</v>
      </c>
      <c r="AC157" s="14">
        <v>7.3172684645737202E-2</v>
      </c>
      <c r="AD157" s="14">
        <v>0.104729698626246</v>
      </c>
      <c r="AE157" s="14"/>
      <c r="AF157" s="14">
        <v>0.10663907226966</v>
      </c>
      <c r="AG157" s="14">
        <v>8.9368530777448899E-2</v>
      </c>
      <c r="AH157" s="14">
        <v>0.137868204334433</v>
      </c>
      <c r="AI157" s="14"/>
      <c r="AJ157" s="14">
        <v>0.103894309715015</v>
      </c>
      <c r="AK157" s="14">
        <v>0.11626072284038701</v>
      </c>
      <c r="AL157" s="14">
        <v>0.114513045165875</v>
      </c>
      <c r="AM157" s="14"/>
      <c r="AN157" s="14">
        <v>0.12733427008369899</v>
      </c>
      <c r="AO157" s="14">
        <v>0.12813443097862401</v>
      </c>
      <c r="AP157" s="14">
        <v>9.4846892677920305E-2</v>
      </c>
      <c r="AQ157" s="14">
        <v>7.5346901563393298E-2</v>
      </c>
      <c r="AR157" s="14">
        <v>3.6438220633721499E-2</v>
      </c>
    </row>
    <row r="158" spans="2:44">
      <c r="B158" t="s">
        <v>100</v>
      </c>
      <c r="C158" s="14">
        <v>0.18845371554872001</v>
      </c>
      <c r="D158" s="14">
        <v>0.17693024756466899</v>
      </c>
      <c r="E158" s="14">
        <v>0.19894263478708499</v>
      </c>
      <c r="F158" s="14"/>
      <c r="G158" s="14">
        <v>0.20500966262322201</v>
      </c>
      <c r="H158" s="14">
        <v>0.19382058798518001</v>
      </c>
      <c r="I158" s="14">
        <v>0.169919654564333</v>
      </c>
      <c r="J158" s="14">
        <v>0.187141043005222</v>
      </c>
      <c r="K158" s="14">
        <v>0.18829199311874001</v>
      </c>
      <c r="L158" s="14">
        <v>0.18922691791445301</v>
      </c>
      <c r="M158" s="14"/>
      <c r="N158" s="14">
        <v>0.15458562677357701</v>
      </c>
      <c r="O158" s="14">
        <v>0.16445824681612201</v>
      </c>
      <c r="P158" s="14">
        <v>0.19857196402694999</v>
      </c>
      <c r="Q158" s="14">
        <v>0.24140656951040701</v>
      </c>
      <c r="R158" s="14"/>
      <c r="S158" s="14">
        <v>0.17585942941021901</v>
      </c>
      <c r="T158" s="14">
        <v>0.17784325112524299</v>
      </c>
      <c r="U158" s="14">
        <v>0.18852067577984299</v>
      </c>
      <c r="V158" s="14">
        <v>0.17966935153536001</v>
      </c>
      <c r="W158" s="14">
        <v>0.186456356745829</v>
      </c>
      <c r="X158" s="14">
        <v>0.215332615962291</v>
      </c>
      <c r="Y158" s="14">
        <v>0.16708822899772399</v>
      </c>
      <c r="Z158" s="14">
        <v>0.19319424572364899</v>
      </c>
      <c r="AA158" s="14">
        <v>0.190392012978289</v>
      </c>
      <c r="AB158" s="14">
        <v>0.20689106573114299</v>
      </c>
      <c r="AC158" s="14">
        <v>0.210573358592369</v>
      </c>
      <c r="AD158" s="14">
        <v>0.194600498488819</v>
      </c>
      <c r="AE158" s="14"/>
      <c r="AF158" s="14">
        <v>0.20346834844570899</v>
      </c>
      <c r="AG158" s="14">
        <v>0.15848001038557899</v>
      </c>
      <c r="AH158" s="14">
        <v>0.226981275558229</v>
      </c>
      <c r="AI158" s="14"/>
      <c r="AJ158" s="14">
        <v>0.170586798019532</v>
      </c>
      <c r="AK158" s="14">
        <v>0.17013271016015299</v>
      </c>
      <c r="AL158" s="14">
        <v>0.12722615240683599</v>
      </c>
      <c r="AM158" s="14"/>
      <c r="AN158" s="14">
        <v>0.24281359675526101</v>
      </c>
      <c r="AO158" s="14">
        <v>0.19775049923150401</v>
      </c>
      <c r="AP158" s="14">
        <v>0.15788996998140001</v>
      </c>
      <c r="AQ158" s="14">
        <v>0.120832184736627</v>
      </c>
      <c r="AR158" s="14">
        <v>4.87848838401444E-2</v>
      </c>
    </row>
    <row r="159" spans="2:44">
      <c r="B159" t="s">
        <v>101</v>
      </c>
      <c r="C159" s="14">
        <v>0.46114432280895301</v>
      </c>
      <c r="D159" s="14">
        <v>0.44029249655781</v>
      </c>
      <c r="E159" s="14">
        <v>0.48222298719578999</v>
      </c>
      <c r="F159" s="14"/>
      <c r="G159" s="14">
        <v>0.43333519051860597</v>
      </c>
      <c r="H159" s="14">
        <v>0.43657315376370498</v>
      </c>
      <c r="I159" s="14">
        <v>0.45621938937009998</v>
      </c>
      <c r="J159" s="14">
        <v>0.460428920078084</v>
      </c>
      <c r="K159" s="14">
        <v>0.45388688199050098</v>
      </c>
      <c r="L159" s="14">
        <v>0.50924666826411602</v>
      </c>
      <c r="M159" s="14"/>
      <c r="N159" s="14">
        <v>0.46126980463888501</v>
      </c>
      <c r="O159" s="14">
        <v>0.48160525490047101</v>
      </c>
      <c r="P159" s="14">
        <v>0.45750983298487902</v>
      </c>
      <c r="Q159" s="14">
        <v>0.44175878047755601</v>
      </c>
      <c r="R159" s="14"/>
      <c r="S159" s="14">
        <v>0.415851150866134</v>
      </c>
      <c r="T159" s="14">
        <v>0.50476503583391497</v>
      </c>
      <c r="U159" s="14">
        <v>0.49427409656499999</v>
      </c>
      <c r="V159" s="14">
        <v>0.47354432070664199</v>
      </c>
      <c r="W159" s="14">
        <v>0.43438424241736101</v>
      </c>
      <c r="X159" s="14">
        <v>0.45194463645719402</v>
      </c>
      <c r="Y159" s="14">
        <v>0.47510639961788997</v>
      </c>
      <c r="Z159" s="14">
        <v>0.46220276142223699</v>
      </c>
      <c r="AA159" s="14">
        <v>0.477316837791668</v>
      </c>
      <c r="AB159" s="14">
        <v>0.41643774370015602</v>
      </c>
      <c r="AC159" s="14">
        <v>0.49277828718488598</v>
      </c>
      <c r="AD159" s="14">
        <v>0.43121189740886101</v>
      </c>
      <c r="AE159" s="14"/>
      <c r="AF159" s="14">
        <v>0.46011310765629798</v>
      </c>
      <c r="AG159" s="14">
        <v>0.485944107767531</v>
      </c>
      <c r="AH159" s="14">
        <v>0.407711098311137</v>
      </c>
      <c r="AI159" s="14"/>
      <c r="AJ159" s="14">
        <v>0.49563567054328</v>
      </c>
      <c r="AK159" s="14">
        <v>0.448406061689758</v>
      </c>
      <c r="AL159" s="14">
        <v>0.490842613981818</v>
      </c>
      <c r="AM159" s="14"/>
      <c r="AN159" s="14">
        <v>0.44384954689838901</v>
      </c>
      <c r="AO159" s="14">
        <v>0.47919406127574699</v>
      </c>
      <c r="AP159" s="14">
        <v>0.48326749134749503</v>
      </c>
      <c r="AQ159" s="14">
        <v>0.42545576129646401</v>
      </c>
      <c r="AR159" s="14">
        <v>0.31133686829585899</v>
      </c>
    </row>
    <row r="160" spans="2:44">
      <c r="B160" t="s">
        <v>102</v>
      </c>
      <c r="C160" s="14">
        <v>0.20742385052999401</v>
      </c>
      <c r="D160" s="14">
        <v>0.244577961781799</v>
      </c>
      <c r="E160" s="14">
        <v>0.17140011224173601</v>
      </c>
      <c r="F160" s="14"/>
      <c r="G160" s="14">
        <v>0.17042898113601099</v>
      </c>
      <c r="H160" s="14">
        <v>0.196449401049831</v>
      </c>
      <c r="I160" s="14">
        <v>0.22338261004770299</v>
      </c>
      <c r="J160" s="14">
        <v>0.20586732230117699</v>
      </c>
      <c r="K160" s="14">
        <v>0.22666349983362299</v>
      </c>
      <c r="L160" s="14">
        <v>0.21652809687609101</v>
      </c>
      <c r="M160" s="14"/>
      <c r="N160" s="14">
        <v>0.27866190952442199</v>
      </c>
      <c r="O160" s="14">
        <v>0.19962703786483099</v>
      </c>
      <c r="P160" s="14">
        <v>0.189390372775192</v>
      </c>
      <c r="Q160" s="14">
        <v>0.15366297149337399</v>
      </c>
      <c r="R160" s="14"/>
      <c r="S160" s="14">
        <v>0.25408428382559201</v>
      </c>
      <c r="T160" s="14">
        <v>0.168477360383952</v>
      </c>
      <c r="U160" s="14">
        <v>0.20700898186826699</v>
      </c>
      <c r="V160" s="14">
        <v>0.21706615909420901</v>
      </c>
      <c r="W160" s="14">
        <v>0.22550997951273</v>
      </c>
      <c r="X160" s="14">
        <v>0.163959602894654</v>
      </c>
      <c r="Y160" s="14">
        <v>0.21277498026184799</v>
      </c>
      <c r="Z160" s="14">
        <v>0.223511909734355</v>
      </c>
      <c r="AA160" s="14">
        <v>0.17977339774533699</v>
      </c>
      <c r="AB160" s="14">
        <v>0.22861110285865899</v>
      </c>
      <c r="AC160" s="14">
        <v>0.19492769715872399</v>
      </c>
      <c r="AD160" s="14">
        <v>0.24219646064269601</v>
      </c>
      <c r="AE160" s="14"/>
      <c r="AF160" s="14">
        <v>0.20084193582957799</v>
      </c>
      <c r="AG160" s="14">
        <v>0.23215355830766099</v>
      </c>
      <c r="AH160" s="14">
        <v>0.18561950636880001</v>
      </c>
      <c r="AI160" s="14"/>
      <c r="AJ160" s="14">
        <v>0.20494596721375399</v>
      </c>
      <c r="AK160" s="14">
        <v>0.22778369964529799</v>
      </c>
      <c r="AL160" s="14">
        <v>0.231145234280035</v>
      </c>
      <c r="AM160" s="14"/>
      <c r="AN160" s="14">
        <v>0.15014815374419499</v>
      </c>
      <c r="AO160" s="14">
        <v>0.159879007390445</v>
      </c>
      <c r="AP160" s="14">
        <v>0.233569978909969</v>
      </c>
      <c r="AQ160" s="14">
        <v>0.33858312309302602</v>
      </c>
      <c r="AR160" s="14">
        <v>0.58378597304322899</v>
      </c>
    </row>
    <row r="161" spans="2:44">
      <c r="B161" t="s">
        <v>103</v>
      </c>
      <c r="C161" s="14">
        <v>1.26428455410704E-2</v>
      </c>
      <c r="D161" s="14">
        <v>1.01495338857636E-2</v>
      </c>
      <c r="E161" s="14">
        <v>1.4680983287798301E-2</v>
      </c>
      <c r="F161" s="14"/>
      <c r="G161" s="14">
        <v>1.7301328197939201E-2</v>
      </c>
      <c r="H161" s="14">
        <v>1.8257969520312101E-2</v>
      </c>
      <c r="I161" s="14">
        <v>1.1197517321215201E-2</v>
      </c>
      <c r="J161" s="14">
        <v>1.2963020689479601E-2</v>
      </c>
      <c r="K161" s="14">
        <v>1.0356996470437E-2</v>
      </c>
      <c r="L161" s="14">
        <v>7.3952805005962101E-3</v>
      </c>
      <c r="M161" s="14"/>
      <c r="N161" s="14">
        <v>8.1344508130558393E-3</v>
      </c>
      <c r="O161" s="14">
        <v>1.47739621579735E-2</v>
      </c>
      <c r="P161" s="14">
        <v>7.5742722408816401E-3</v>
      </c>
      <c r="Q161" s="14">
        <v>1.99992023699638E-2</v>
      </c>
      <c r="R161" s="14"/>
      <c r="S161" s="14">
        <v>1.3937049401313E-2</v>
      </c>
      <c r="T161" s="14">
        <v>1.48341009534052E-2</v>
      </c>
      <c r="U161" s="14">
        <v>1.4809963035275601E-2</v>
      </c>
      <c r="V161" s="14">
        <v>1.10928849403865E-2</v>
      </c>
      <c r="W161" s="14">
        <v>1.29011196083322E-2</v>
      </c>
      <c r="X161" s="14">
        <v>1.88274662700612E-2</v>
      </c>
      <c r="Y161" s="14">
        <v>3.2506464497960102E-3</v>
      </c>
      <c r="Z161" s="14">
        <v>1.0105623291219499E-2</v>
      </c>
      <c r="AA161" s="14">
        <v>1.51359659075585E-2</v>
      </c>
      <c r="AB161" s="14">
        <v>1.1082571410494299E-2</v>
      </c>
      <c r="AC161" s="14">
        <v>8.4054081566133001E-3</v>
      </c>
      <c r="AD161" s="14">
        <v>7.8170454092096192E-3</v>
      </c>
      <c r="AE161" s="14"/>
      <c r="AF161" s="14">
        <v>8.2334139492119696E-3</v>
      </c>
      <c r="AG161" s="14">
        <v>9.6751481029877899E-3</v>
      </c>
      <c r="AH161" s="14">
        <v>2.5147104106869201E-2</v>
      </c>
      <c r="AI161" s="14"/>
      <c r="AJ161" s="14">
        <v>6.8380667659560098E-3</v>
      </c>
      <c r="AK161" s="14">
        <v>8.6062508306046902E-3</v>
      </c>
      <c r="AL161" s="14">
        <v>6.8867679292985498E-3</v>
      </c>
      <c r="AM161" s="14"/>
      <c r="AN161" s="14">
        <v>1.23318035013149E-2</v>
      </c>
      <c r="AO161" s="14">
        <v>1.51084747041812E-2</v>
      </c>
      <c r="AP161" s="14">
        <v>8.9471479109669398E-3</v>
      </c>
      <c r="AQ161" s="14">
        <v>1.6238691733474302E-2</v>
      </c>
      <c r="AR161" s="14">
        <v>0</v>
      </c>
    </row>
    <row r="162" spans="2:44">
      <c r="B162" t="s">
        <v>104</v>
      </c>
      <c r="C162" s="14">
        <v>0.13033526557126299</v>
      </c>
      <c r="D162" s="14">
        <v>0.12804976020995801</v>
      </c>
      <c r="E162" s="14">
        <v>0.132753282487591</v>
      </c>
      <c r="F162" s="14"/>
      <c r="G162" s="14">
        <v>0.173924837524222</v>
      </c>
      <c r="H162" s="14">
        <v>0.15489888768097199</v>
      </c>
      <c r="I162" s="14">
        <v>0.13928082869664901</v>
      </c>
      <c r="J162" s="14">
        <v>0.13359969392603699</v>
      </c>
      <c r="K162" s="14">
        <v>0.120800628586699</v>
      </c>
      <c r="L162" s="14">
        <v>7.7603036444744103E-2</v>
      </c>
      <c r="M162" s="14"/>
      <c r="N162" s="14">
        <v>9.7348208250060506E-2</v>
      </c>
      <c r="O162" s="14">
        <v>0.13953549826060199</v>
      </c>
      <c r="P162" s="14">
        <v>0.146953557972098</v>
      </c>
      <c r="Q162" s="14">
        <v>0.14317247614869899</v>
      </c>
      <c r="R162" s="14"/>
      <c r="S162" s="14">
        <v>0.14026808649674199</v>
      </c>
      <c r="T162" s="14">
        <v>0.134080251703485</v>
      </c>
      <c r="U162" s="14">
        <v>9.5386282751615398E-2</v>
      </c>
      <c r="V162" s="14">
        <v>0.11862728372340201</v>
      </c>
      <c r="W162" s="14">
        <v>0.14074830171574801</v>
      </c>
      <c r="X162" s="14">
        <v>0.149935678415799</v>
      </c>
      <c r="Y162" s="14">
        <v>0.14177974467274099</v>
      </c>
      <c r="Z162" s="14">
        <v>0.110985459828539</v>
      </c>
      <c r="AA162" s="14">
        <v>0.137381785577147</v>
      </c>
      <c r="AB162" s="14">
        <v>0.13697751629954699</v>
      </c>
      <c r="AC162" s="14">
        <v>9.3315248907407194E-2</v>
      </c>
      <c r="AD162" s="14">
        <v>0.124174098050414</v>
      </c>
      <c r="AE162" s="14"/>
      <c r="AF162" s="14">
        <v>0.127343194119202</v>
      </c>
      <c r="AG162" s="14">
        <v>0.11374717543624099</v>
      </c>
      <c r="AH162" s="14">
        <v>0.154541015654965</v>
      </c>
      <c r="AI162" s="14"/>
      <c r="AJ162" s="14">
        <v>0.12199349745747801</v>
      </c>
      <c r="AK162" s="14">
        <v>0.14507127767418701</v>
      </c>
      <c r="AL162" s="14">
        <v>0.14389923140201299</v>
      </c>
      <c r="AM162" s="14"/>
      <c r="AN162" s="14">
        <v>0.15085689910083999</v>
      </c>
      <c r="AO162" s="14">
        <v>0.14806795739812301</v>
      </c>
      <c r="AP162" s="14">
        <v>0.11632541185016999</v>
      </c>
      <c r="AQ162" s="14">
        <v>9.8890239140408107E-2</v>
      </c>
      <c r="AR162" s="14">
        <v>5.6092274820768499E-2</v>
      </c>
    </row>
    <row r="163" spans="2:44">
      <c r="B163" t="s">
        <v>105</v>
      </c>
      <c r="C163" s="14">
        <v>0.66856817333894702</v>
      </c>
      <c r="D163" s="14">
        <v>0.68487045833960902</v>
      </c>
      <c r="E163" s="14">
        <v>0.65362309943752595</v>
      </c>
      <c r="F163" s="14"/>
      <c r="G163" s="14">
        <v>0.60376417165461704</v>
      </c>
      <c r="H163" s="14">
        <v>0.63302255481353598</v>
      </c>
      <c r="I163" s="14">
        <v>0.67960199941780297</v>
      </c>
      <c r="J163" s="14">
        <v>0.66629624237926099</v>
      </c>
      <c r="K163" s="14">
        <v>0.68055038182412397</v>
      </c>
      <c r="L163" s="14">
        <v>0.725774765140207</v>
      </c>
      <c r="M163" s="14"/>
      <c r="N163" s="14">
        <v>0.73993171416330705</v>
      </c>
      <c r="O163" s="14">
        <v>0.68123229276530195</v>
      </c>
      <c r="P163" s="14">
        <v>0.64690020576007001</v>
      </c>
      <c r="Q163" s="14">
        <v>0.59542175197092995</v>
      </c>
      <c r="R163" s="14"/>
      <c r="S163" s="14">
        <v>0.66993543469172601</v>
      </c>
      <c r="T163" s="14">
        <v>0.67324239621786697</v>
      </c>
      <c r="U163" s="14">
        <v>0.70128307843326598</v>
      </c>
      <c r="V163" s="14">
        <v>0.690610479800852</v>
      </c>
      <c r="W163" s="14">
        <v>0.65989422193008995</v>
      </c>
      <c r="X163" s="14">
        <v>0.61590423935184802</v>
      </c>
      <c r="Y163" s="14">
        <v>0.68788137987973796</v>
      </c>
      <c r="Z163" s="14">
        <v>0.68571467115659201</v>
      </c>
      <c r="AA163" s="14">
        <v>0.65709023553700496</v>
      </c>
      <c r="AB163" s="14">
        <v>0.645048846558815</v>
      </c>
      <c r="AC163" s="14">
        <v>0.68770598434360997</v>
      </c>
      <c r="AD163" s="14">
        <v>0.67340835805155697</v>
      </c>
      <c r="AE163" s="14"/>
      <c r="AF163" s="14">
        <v>0.66095504348587597</v>
      </c>
      <c r="AG163" s="14">
        <v>0.71809766607519199</v>
      </c>
      <c r="AH163" s="14">
        <v>0.59333060467993703</v>
      </c>
      <c r="AI163" s="14"/>
      <c r="AJ163" s="14">
        <v>0.70058163775703397</v>
      </c>
      <c r="AK163" s="14">
        <v>0.67618976133505604</v>
      </c>
      <c r="AL163" s="14">
        <v>0.72198784826185303</v>
      </c>
      <c r="AM163" s="14"/>
      <c r="AN163" s="14">
        <v>0.59399770064258395</v>
      </c>
      <c r="AO163" s="14">
        <v>0.63907306866619196</v>
      </c>
      <c r="AP163" s="14">
        <v>0.71683747025746303</v>
      </c>
      <c r="AQ163" s="14">
        <v>0.76403888438949097</v>
      </c>
      <c r="AR163" s="14">
        <v>0.89512284133908704</v>
      </c>
    </row>
    <row r="164" spans="2:44">
      <c r="B164" t="s">
        <v>106</v>
      </c>
      <c r="C164" s="14">
        <v>-0.53823290776768395</v>
      </c>
      <c r="D164" s="14">
        <v>-0.55682069812965096</v>
      </c>
      <c r="E164" s="14">
        <v>-0.52086981694993495</v>
      </c>
      <c r="F164" s="14"/>
      <c r="G164" s="14">
        <v>-0.42983933413039499</v>
      </c>
      <c r="H164" s="14">
        <v>-0.47812366713256399</v>
      </c>
      <c r="I164" s="14">
        <v>-0.54032117072115304</v>
      </c>
      <c r="J164" s="14">
        <v>-0.53269654845322401</v>
      </c>
      <c r="K164" s="14">
        <v>-0.55974975323742504</v>
      </c>
      <c r="L164" s="14">
        <v>-0.64817172869546302</v>
      </c>
      <c r="M164" s="14"/>
      <c r="N164" s="14">
        <v>-0.64258350591324698</v>
      </c>
      <c r="O164" s="14">
        <v>-0.54169679450469999</v>
      </c>
      <c r="P164" s="14">
        <v>-0.49994664778797199</v>
      </c>
      <c r="Q164" s="14">
        <v>-0.45224927582223101</v>
      </c>
      <c r="R164" s="14"/>
      <c r="S164" s="14">
        <v>-0.52966734819498396</v>
      </c>
      <c r="T164" s="14">
        <v>-0.53916214451438205</v>
      </c>
      <c r="U164" s="14">
        <v>-0.605896795681651</v>
      </c>
      <c r="V164" s="14">
        <v>-0.57198319607744996</v>
      </c>
      <c r="W164" s="14">
        <v>-0.51914592021434203</v>
      </c>
      <c r="X164" s="14">
        <v>-0.46596856093604899</v>
      </c>
      <c r="Y164" s="14">
        <v>-0.54610163520699695</v>
      </c>
      <c r="Z164" s="14">
        <v>-0.57472921132805299</v>
      </c>
      <c r="AA164" s="14">
        <v>-0.51970844995985799</v>
      </c>
      <c r="AB164" s="14">
        <v>-0.50807133025926798</v>
      </c>
      <c r="AC164" s="14">
        <v>-0.59439073543620302</v>
      </c>
      <c r="AD164" s="14">
        <v>-0.54923426000114295</v>
      </c>
      <c r="AE164" s="14"/>
      <c r="AF164" s="14">
        <v>-0.53361184936667405</v>
      </c>
      <c r="AG164" s="14">
        <v>-0.60435049063895097</v>
      </c>
      <c r="AH164" s="14">
        <v>-0.438789589024972</v>
      </c>
      <c r="AI164" s="14"/>
      <c r="AJ164" s="14">
        <v>-0.57858814029955596</v>
      </c>
      <c r="AK164" s="14">
        <v>-0.531118483660869</v>
      </c>
      <c r="AL164" s="14">
        <v>-0.57808861685984003</v>
      </c>
      <c r="AM164" s="14"/>
      <c r="AN164" s="14">
        <v>-0.44314080154174401</v>
      </c>
      <c r="AO164" s="14">
        <v>-0.49100511126806901</v>
      </c>
      <c r="AP164" s="14">
        <v>-0.60051205840729405</v>
      </c>
      <c r="AQ164" s="14">
        <v>-0.66514864524908301</v>
      </c>
      <c r="AR164" s="14">
        <v>-0.83903056651831898</v>
      </c>
    </row>
    <row r="165" spans="2:4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row>
    <row r="166" spans="2:44">
      <c r="B166" s="6" t="s">
        <v>144</v>
      </c>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row>
    <row r="167" spans="2:44">
      <c r="B167" s="24" t="s">
        <v>15</v>
      </c>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row>
    <row r="168" spans="2:44">
      <c r="B168" t="s">
        <v>98</v>
      </c>
      <c r="C168" s="14">
        <v>1.5951374710016099E-2</v>
      </c>
      <c r="D168" s="14">
        <v>1.84874517303928E-2</v>
      </c>
      <c r="E168" s="14">
        <v>1.35696557845255E-2</v>
      </c>
      <c r="F168" s="14"/>
      <c r="G168" s="14">
        <v>2.2014745973892101E-2</v>
      </c>
      <c r="H168" s="14">
        <v>2.7217222074586898E-2</v>
      </c>
      <c r="I168" s="14">
        <v>1.6797891086805999E-2</v>
      </c>
      <c r="J168" s="14">
        <v>1.16710116496194E-2</v>
      </c>
      <c r="K168" s="14">
        <v>8.4591622885782595E-3</v>
      </c>
      <c r="L168" s="14">
        <v>1.0521645191022401E-2</v>
      </c>
      <c r="M168" s="14"/>
      <c r="N168" s="14">
        <v>1.3801475430282499E-2</v>
      </c>
      <c r="O168" s="14">
        <v>1.22680621798453E-2</v>
      </c>
      <c r="P168" s="14">
        <v>2.0166149419288099E-2</v>
      </c>
      <c r="Q168" s="14">
        <v>1.8694818497154701E-2</v>
      </c>
      <c r="R168" s="14"/>
      <c r="S168" s="14">
        <v>2.1856867552419699E-2</v>
      </c>
      <c r="T168" s="14">
        <v>1.6160914413598799E-2</v>
      </c>
      <c r="U168" s="14">
        <v>1.35982501821858E-2</v>
      </c>
      <c r="V168" s="14">
        <v>6.4200657834981197E-3</v>
      </c>
      <c r="W168" s="14">
        <v>1.1778756773251201E-2</v>
      </c>
      <c r="X168" s="14">
        <v>1.9414409419065502E-2</v>
      </c>
      <c r="Y168" s="14">
        <v>3.5545555743838102E-2</v>
      </c>
      <c r="Z168" s="14">
        <v>0</v>
      </c>
      <c r="AA168" s="14">
        <v>2.0460203664711501E-2</v>
      </c>
      <c r="AB168" s="14">
        <v>7.4225598367730601E-3</v>
      </c>
      <c r="AC168" s="14">
        <v>1.08149180513604E-2</v>
      </c>
      <c r="AD168" s="14">
        <v>8.3801914390947106E-3</v>
      </c>
      <c r="AE168" s="14"/>
      <c r="AF168" s="14">
        <v>1.60293181619959E-2</v>
      </c>
      <c r="AG168" s="14">
        <v>1.8441863946452801E-2</v>
      </c>
      <c r="AH168" s="14">
        <v>1.0859562094177501E-2</v>
      </c>
      <c r="AI168" s="14"/>
      <c r="AJ168" s="14">
        <v>2.02551943715354E-2</v>
      </c>
      <c r="AK168" s="14">
        <v>1.7362533825092199E-2</v>
      </c>
      <c r="AL168" s="14">
        <v>9.0492856306477899E-3</v>
      </c>
      <c r="AM168" s="14"/>
      <c r="AN168" s="14">
        <v>1.3636638247549401E-2</v>
      </c>
      <c r="AO168" s="14">
        <v>1.67162519895213E-2</v>
      </c>
      <c r="AP168" s="14">
        <v>1.0010002241972699E-2</v>
      </c>
      <c r="AQ168" s="14">
        <v>1.5363397642000299E-2</v>
      </c>
      <c r="AR168" s="14">
        <v>6.0796783697146903E-2</v>
      </c>
    </row>
    <row r="169" spans="2:44">
      <c r="B169" t="s">
        <v>99</v>
      </c>
      <c r="C169" s="14">
        <v>0.101151635748692</v>
      </c>
      <c r="D169" s="14">
        <v>9.1678797443957696E-2</v>
      </c>
      <c r="E169" s="14">
        <v>0.11099104643928299</v>
      </c>
      <c r="F169" s="14"/>
      <c r="G169" s="14">
        <v>0.133624002352703</v>
      </c>
      <c r="H169" s="14">
        <v>0.12173365568283701</v>
      </c>
      <c r="I169" s="14">
        <v>0.106277425006853</v>
      </c>
      <c r="J169" s="14">
        <v>9.2466045576779898E-2</v>
      </c>
      <c r="K169" s="14">
        <v>9.9088316066080706E-2</v>
      </c>
      <c r="L169" s="14">
        <v>6.6896528062080907E-2</v>
      </c>
      <c r="M169" s="14"/>
      <c r="N169" s="14">
        <v>7.5400573116354494E-2</v>
      </c>
      <c r="O169" s="14">
        <v>0.11055583383630201</v>
      </c>
      <c r="P169" s="14">
        <v>0.102350378313822</v>
      </c>
      <c r="Q169" s="14">
        <v>0.11759896619577399</v>
      </c>
      <c r="R169" s="14"/>
      <c r="S169" s="14">
        <v>0.13272618274008699</v>
      </c>
      <c r="T169" s="14">
        <v>8.8781628611060398E-2</v>
      </c>
      <c r="U169" s="14">
        <v>6.9557777333722703E-2</v>
      </c>
      <c r="V169" s="14">
        <v>8.8873780719388507E-2</v>
      </c>
      <c r="W169" s="14">
        <v>0.10079042546037199</v>
      </c>
      <c r="X169" s="14">
        <v>0.13270856619768601</v>
      </c>
      <c r="Y169" s="14">
        <v>6.6764546177244796E-2</v>
      </c>
      <c r="Z169" s="14">
        <v>7.3003468168464203E-2</v>
      </c>
      <c r="AA169" s="14">
        <v>0.104394543686256</v>
      </c>
      <c r="AB169" s="14">
        <v>0.12245653785812401</v>
      </c>
      <c r="AC169" s="14">
        <v>8.7288235861829905E-2</v>
      </c>
      <c r="AD169" s="14">
        <v>0.111166107267081</v>
      </c>
      <c r="AE169" s="14"/>
      <c r="AF169" s="14">
        <v>0.101555541396423</v>
      </c>
      <c r="AG169" s="14">
        <v>8.2214175537372799E-2</v>
      </c>
      <c r="AH169" s="14">
        <v>0.128283370018975</v>
      </c>
      <c r="AI169" s="14"/>
      <c r="AJ169" s="14">
        <v>9.6308601069615696E-2</v>
      </c>
      <c r="AK169" s="14">
        <v>0.106577995538215</v>
      </c>
      <c r="AL169" s="14">
        <v>7.6328585083267994E-2</v>
      </c>
      <c r="AM169" s="14"/>
      <c r="AN169" s="14">
        <v>0.12132351270979801</v>
      </c>
      <c r="AO169" s="14">
        <v>0.116913182057637</v>
      </c>
      <c r="AP169" s="14">
        <v>9.1574992381200399E-2</v>
      </c>
      <c r="AQ169" s="14">
        <v>6.7335229380207404E-2</v>
      </c>
      <c r="AR169" s="14">
        <v>5.0597991930187401E-2</v>
      </c>
    </row>
    <row r="170" spans="2:44">
      <c r="B170" t="s">
        <v>100</v>
      </c>
      <c r="C170" s="14">
        <v>0.18681520410387401</v>
      </c>
      <c r="D170" s="14">
        <v>0.170871883461575</v>
      </c>
      <c r="E170" s="14">
        <v>0.20203548851887601</v>
      </c>
      <c r="F170" s="14"/>
      <c r="G170" s="14">
        <v>0.17294936602916799</v>
      </c>
      <c r="H170" s="14">
        <v>0.17113203712467001</v>
      </c>
      <c r="I170" s="14">
        <v>0.20341526525777501</v>
      </c>
      <c r="J170" s="14">
        <v>0.18940660806422999</v>
      </c>
      <c r="K170" s="14">
        <v>0.19314534406415701</v>
      </c>
      <c r="L170" s="14">
        <v>0.189042989660514</v>
      </c>
      <c r="M170" s="14"/>
      <c r="N170" s="14">
        <v>0.137073406568853</v>
      </c>
      <c r="O170" s="14">
        <v>0.185664702666619</v>
      </c>
      <c r="P170" s="14">
        <v>0.190248756539876</v>
      </c>
      <c r="Q170" s="14">
        <v>0.24028081291954101</v>
      </c>
      <c r="R170" s="14"/>
      <c r="S170" s="14">
        <v>0.14419168451543299</v>
      </c>
      <c r="T170" s="14">
        <v>0.18823916757558101</v>
      </c>
      <c r="U170" s="14">
        <v>0.24133413268548301</v>
      </c>
      <c r="V170" s="14">
        <v>0.18643812123860701</v>
      </c>
      <c r="W170" s="14">
        <v>0.186396383896129</v>
      </c>
      <c r="X170" s="14">
        <v>0.22102087666034601</v>
      </c>
      <c r="Y170" s="14">
        <v>0.177892625415942</v>
      </c>
      <c r="Z170" s="14">
        <v>0.208005110417708</v>
      </c>
      <c r="AA170" s="14">
        <v>0.180530987767721</v>
      </c>
      <c r="AB170" s="14">
        <v>0.19740492953192401</v>
      </c>
      <c r="AC170" s="14">
        <v>0.17124733290514199</v>
      </c>
      <c r="AD170" s="14">
        <v>0.14615233998395799</v>
      </c>
      <c r="AE170" s="14"/>
      <c r="AF170" s="14">
        <v>0.198643613878868</v>
      </c>
      <c r="AG170" s="14">
        <v>0.16614475939371801</v>
      </c>
      <c r="AH170" s="14">
        <v>0.216229412921361</v>
      </c>
      <c r="AI170" s="14"/>
      <c r="AJ170" s="14">
        <v>0.183795487641818</v>
      </c>
      <c r="AK170" s="14">
        <v>0.16704951739895399</v>
      </c>
      <c r="AL170" s="14">
        <v>0.15350584372026899</v>
      </c>
      <c r="AM170" s="14"/>
      <c r="AN170" s="14">
        <v>0.24136467919542001</v>
      </c>
      <c r="AO170" s="14">
        <v>0.19071170448904801</v>
      </c>
      <c r="AP170" s="14">
        <v>0.17117532480654299</v>
      </c>
      <c r="AQ170" s="14">
        <v>0.109350973182902</v>
      </c>
      <c r="AR170" s="14">
        <v>3.5751232814761301E-2</v>
      </c>
    </row>
    <row r="171" spans="2:44">
      <c r="B171" t="s">
        <v>101</v>
      </c>
      <c r="C171" s="14">
        <v>0.45117963452153698</v>
      </c>
      <c r="D171" s="14">
        <v>0.428966755159367</v>
      </c>
      <c r="E171" s="14">
        <v>0.473018473780906</v>
      </c>
      <c r="F171" s="14"/>
      <c r="G171" s="14">
        <v>0.46134636928033901</v>
      </c>
      <c r="H171" s="14">
        <v>0.44292573874312802</v>
      </c>
      <c r="I171" s="14">
        <v>0.42243713145138101</v>
      </c>
      <c r="J171" s="14">
        <v>0.44643256192506298</v>
      </c>
      <c r="K171" s="14">
        <v>0.42424083471777102</v>
      </c>
      <c r="L171" s="14">
        <v>0.496383317115694</v>
      </c>
      <c r="M171" s="14"/>
      <c r="N171" s="14">
        <v>0.455817219207383</v>
      </c>
      <c r="O171" s="14">
        <v>0.45819044304624301</v>
      </c>
      <c r="P171" s="14">
        <v>0.451576097606181</v>
      </c>
      <c r="Q171" s="14">
        <v>0.43721259760095199</v>
      </c>
      <c r="R171" s="14"/>
      <c r="S171" s="14">
        <v>0.41361732039453097</v>
      </c>
      <c r="T171" s="14">
        <v>0.47086998671882502</v>
      </c>
      <c r="U171" s="14">
        <v>0.45343741224636902</v>
      </c>
      <c r="V171" s="14">
        <v>0.463636915925011</v>
      </c>
      <c r="W171" s="14">
        <v>0.450276069476995</v>
      </c>
      <c r="X171" s="14">
        <v>0.43063400794920997</v>
      </c>
      <c r="Y171" s="14">
        <v>0.43968191798925199</v>
      </c>
      <c r="Z171" s="14">
        <v>0.48127949989065599</v>
      </c>
      <c r="AA171" s="14">
        <v>0.47769058788608698</v>
      </c>
      <c r="AB171" s="14">
        <v>0.42063819093455901</v>
      </c>
      <c r="AC171" s="14">
        <v>0.485668534166942</v>
      </c>
      <c r="AD171" s="14">
        <v>0.48894499523484702</v>
      </c>
      <c r="AE171" s="14"/>
      <c r="AF171" s="14">
        <v>0.44875526372561803</v>
      </c>
      <c r="AG171" s="14">
        <v>0.45664013434983303</v>
      </c>
      <c r="AH171" s="14">
        <v>0.43923509722794102</v>
      </c>
      <c r="AI171" s="14"/>
      <c r="AJ171" s="14">
        <v>0.46926157079825298</v>
      </c>
      <c r="AK171" s="14">
        <v>0.44645483233059002</v>
      </c>
      <c r="AL171" s="14">
        <v>0.47970557509175799</v>
      </c>
      <c r="AM171" s="14"/>
      <c r="AN171" s="14">
        <v>0.43717942746490701</v>
      </c>
      <c r="AO171" s="14">
        <v>0.47135721055915503</v>
      </c>
      <c r="AP171" s="14">
        <v>0.452047261123522</v>
      </c>
      <c r="AQ171" s="14">
        <v>0.48272530063200297</v>
      </c>
      <c r="AR171" s="14">
        <v>0.152086490248793</v>
      </c>
    </row>
    <row r="172" spans="2:44">
      <c r="B172" t="s">
        <v>102</v>
      </c>
      <c r="C172" s="14">
        <v>0.231872674321765</v>
      </c>
      <c r="D172" s="14">
        <v>0.28186381915538</v>
      </c>
      <c r="E172" s="14">
        <v>0.182968197513108</v>
      </c>
      <c r="F172" s="14"/>
      <c r="G172" s="14">
        <v>0.197029633576666</v>
      </c>
      <c r="H172" s="14">
        <v>0.220567971531754</v>
      </c>
      <c r="I172" s="14">
        <v>0.23858462636413499</v>
      </c>
      <c r="J172" s="14">
        <v>0.24436527393731999</v>
      </c>
      <c r="K172" s="14">
        <v>0.26438622510503901</v>
      </c>
      <c r="L172" s="14">
        <v>0.22701271145354199</v>
      </c>
      <c r="M172" s="14"/>
      <c r="N172" s="14">
        <v>0.30999664382683301</v>
      </c>
      <c r="O172" s="14">
        <v>0.218407327730122</v>
      </c>
      <c r="P172" s="14">
        <v>0.22705086500921901</v>
      </c>
      <c r="Q172" s="14">
        <v>0.16634168884402201</v>
      </c>
      <c r="R172" s="14"/>
      <c r="S172" s="14">
        <v>0.275357559390353</v>
      </c>
      <c r="T172" s="14">
        <v>0.22908924205453701</v>
      </c>
      <c r="U172" s="14">
        <v>0.19779255031373699</v>
      </c>
      <c r="V172" s="14">
        <v>0.24262283169260701</v>
      </c>
      <c r="W172" s="14">
        <v>0.250758364393252</v>
      </c>
      <c r="X172" s="14">
        <v>0.171253611447826</v>
      </c>
      <c r="Y172" s="14">
        <v>0.274353837976967</v>
      </c>
      <c r="Z172" s="14">
        <v>0.227606298231952</v>
      </c>
      <c r="AA172" s="14">
        <v>0.199715607167021</v>
      </c>
      <c r="AB172" s="14">
        <v>0.232825647533587</v>
      </c>
      <c r="AC172" s="14">
        <v>0.231784975619439</v>
      </c>
      <c r="AD172" s="14">
        <v>0.24535636607501901</v>
      </c>
      <c r="AE172" s="14"/>
      <c r="AF172" s="14">
        <v>0.226505731089096</v>
      </c>
      <c r="AG172" s="14">
        <v>0.265356010817619</v>
      </c>
      <c r="AH172" s="14">
        <v>0.186096929721634</v>
      </c>
      <c r="AI172" s="14"/>
      <c r="AJ172" s="14">
        <v>0.22432510628206101</v>
      </c>
      <c r="AK172" s="14">
        <v>0.253129857392492</v>
      </c>
      <c r="AL172" s="14">
        <v>0.27083954420458101</v>
      </c>
      <c r="AM172" s="14"/>
      <c r="AN172" s="14">
        <v>0.17419582273557399</v>
      </c>
      <c r="AO172" s="14">
        <v>0.18697965161692101</v>
      </c>
      <c r="AP172" s="14">
        <v>0.26614816165785798</v>
      </c>
      <c r="AQ172" s="14">
        <v>0.31232877368699902</v>
      </c>
      <c r="AR172" s="14">
        <v>0.68258776971302704</v>
      </c>
    </row>
    <row r="173" spans="2:44">
      <c r="B173" t="s">
        <v>103</v>
      </c>
      <c r="C173" s="14">
        <v>1.3029476594116201E-2</v>
      </c>
      <c r="D173" s="14">
        <v>8.1312930493274895E-3</v>
      </c>
      <c r="E173" s="14">
        <v>1.7417137963300799E-2</v>
      </c>
      <c r="F173" s="14"/>
      <c r="G173" s="14">
        <v>1.30358827872316E-2</v>
      </c>
      <c r="H173" s="14">
        <v>1.6423374843024498E-2</v>
      </c>
      <c r="I173" s="14">
        <v>1.24876608330495E-2</v>
      </c>
      <c r="J173" s="14">
        <v>1.56584988469874E-2</v>
      </c>
      <c r="K173" s="14">
        <v>1.0680117758374101E-2</v>
      </c>
      <c r="L173" s="14">
        <v>1.01428085171472E-2</v>
      </c>
      <c r="M173" s="14"/>
      <c r="N173" s="14">
        <v>7.9106818502939005E-3</v>
      </c>
      <c r="O173" s="14">
        <v>1.49136305408685E-2</v>
      </c>
      <c r="P173" s="14">
        <v>8.6077531116146404E-3</v>
      </c>
      <c r="Q173" s="14">
        <v>1.9871115942557301E-2</v>
      </c>
      <c r="R173" s="14"/>
      <c r="S173" s="14">
        <v>1.22503854071763E-2</v>
      </c>
      <c r="T173" s="14">
        <v>6.8590606263977403E-3</v>
      </c>
      <c r="U173" s="14">
        <v>2.4279877238502001E-2</v>
      </c>
      <c r="V173" s="14">
        <v>1.20082846408878E-2</v>
      </c>
      <c r="W173" s="14">
        <v>0</v>
      </c>
      <c r="X173" s="14">
        <v>2.4968528325866799E-2</v>
      </c>
      <c r="Y173" s="14">
        <v>5.76151669675569E-3</v>
      </c>
      <c r="Z173" s="14">
        <v>1.0105623291219499E-2</v>
      </c>
      <c r="AA173" s="14">
        <v>1.72080698282037E-2</v>
      </c>
      <c r="AB173" s="14">
        <v>1.92521343050326E-2</v>
      </c>
      <c r="AC173" s="14">
        <v>1.3196003395287099E-2</v>
      </c>
      <c r="AD173" s="14">
        <v>0</v>
      </c>
      <c r="AE173" s="14"/>
      <c r="AF173" s="14">
        <v>8.5105317479985503E-3</v>
      </c>
      <c r="AG173" s="14">
        <v>1.12030559550041E-2</v>
      </c>
      <c r="AH173" s="14">
        <v>1.9295628015910699E-2</v>
      </c>
      <c r="AI173" s="14"/>
      <c r="AJ173" s="14">
        <v>6.0540398367175501E-3</v>
      </c>
      <c r="AK173" s="14">
        <v>9.4252635146564803E-3</v>
      </c>
      <c r="AL173" s="14">
        <v>1.05711662694765E-2</v>
      </c>
      <c r="AM173" s="14"/>
      <c r="AN173" s="14">
        <v>1.2299919646751801E-2</v>
      </c>
      <c r="AO173" s="14">
        <v>1.7321999287718E-2</v>
      </c>
      <c r="AP173" s="14">
        <v>9.0442577889039092E-3</v>
      </c>
      <c r="AQ173" s="14">
        <v>1.28963254758884E-2</v>
      </c>
      <c r="AR173" s="14">
        <v>1.8179731596083999E-2</v>
      </c>
    </row>
    <row r="174" spans="2:44">
      <c r="B174" t="s">
        <v>104</v>
      </c>
      <c r="C174" s="14">
        <v>0.117103010458708</v>
      </c>
      <c r="D174" s="14">
        <v>0.110166249174351</v>
      </c>
      <c r="E174" s="14">
        <v>0.12456070222380899</v>
      </c>
      <c r="F174" s="14"/>
      <c r="G174" s="14">
        <v>0.15563874832659499</v>
      </c>
      <c r="H174" s="14">
        <v>0.14895087775742399</v>
      </c>
      <c r="I174" s="14">
        <v>0.123075316093659</v>
      </c>
      <c r="J174" s="14">
        <v>0.104137057226399</v>
      </c>
      <c r="K174" s="14">
        <v>0.107547478354659</v>
      </c>
      <c r="L174" s="14">
        <v>7.7418173253103406E-2</v>
      </c>
      <c r="M174" s="14"/>
      <c r="N174" s="14">
        <v>8.9202048546637006E-2</v>
      </c>
      <c r="O174" s="14">
        <v>0.122823896016148</v>
      </c>
      <c r="P174" s="14">
        <v>0.12251652773311</v>
      </c>
      <c r="Q174" s="14">
        <v>0.13629378469292899</v>
      </c>
      <c r="R174" s="14"/>
      <c r="S174" s="14">
        <v>0.15458305029250699</v>
      </c>
      <c r="T174" s="14">
        <v>0.104942543024659</v>
      </c>
      <c r="U174" s="14">
        <v>8.3156027515908504E-2</v>
      </c>
      <c r="V174" s="14">
        <v>9.5293846502886595E-2</v>
      </c>
      <c r="W174" s="14">
        <v>0.112569182233623</v>
      </c>
      <c r="X174" s="14">
        <v>0.152122975616752</v>
      </c>
      <c r="Y174" s="14">
        <v>0.102310101921083</v>
      </c>
      <c r="Z174" s="14">
        <v>7.3003468168464203E-2</v>
      </c>
      <c r="AA174" s="14">
        <v>0.12485474735096801</v>
      </c>
      <c r="AB174" s="14">
        <v>0.129879097694897</v>
      </c>
      <c r="AC174" s="14">
        <v>9.8103153913190203E-2</v>
      </c>
      <c r="AD174" s="14">
        <v>0.119546298706176</v>
      </c>
      <c r="AE174" s="14"/>
      <c r="AF174" s="14">
        <v>0.11758485955841901</v>
      </c>
      <c r="AG174" s="14">
        <v>0.100656039483826</v>
      </c>
      <c r="AH174" s="14">
        <v>0.13914293211315301</v>
      </c>
      <c r="AI174" s="14"/>
      <c r="AJ174" s="14">
        <v>0.116563795441151</v>
      </c>
      <c r="AK174" s="14">
        <v>0.123940529363307</v>
      </c>
      <c r="AL174" s="14">
        <v>8.5377870713915796E-2</v>
      </c>
      <c r="AM174" s="14"/>
      <c r="AN174" s="14">
        <v>0.13496015095734701</v>
      </c>
      <c r="AO174" s="14">
        <v>0.13362943404715799</v>
      </c>
      <c r="AP174" s="14">
        <v>0.101584994623173</v>
      </c>
      <c r="AQ174" s="14">
        <v>8.2698627022207705E-2</v>
      </c>
      <c r="AR174" s="14">
        <v>0.11139477562733401</v>
      </c>
    </row>
    <row r="175" spans="2:44">
      <c r="B175" t="s">
        <v>105</v>
      </c>
      <c r="C175" s="14">
        <v>0.68305230884330204</v>
      </c>
      <c r="D175" s="14">
        <v>0.71083057431474705</v>
      </c>
      <c r="E175" s="14">
        <v>0.655986671294015</v>
      </c>
      <c r="F175" s="14"/>
      <c r="G175" s="14">
        <v>0.65837600285700504</v>
      </c>
      <c r="H175" s="14">
        <v>0.66349371027488202</v>
      </c>
      <c r="I175" s="14">
        <v>0.66102175781551598</v>
      </c>
      <c r="J175" s="14">
        <v>0.69079783586238397</v>
      </c>
      <c r="K175" s="14">
        <v>0.68862705982281003</v>
      </c>
      <c r="L175" s="14">
        <v>0.72339602856923602</v>
      </c>
      <c r="M175" s="14"/>
      <c r="N175" s="14">
        <v>0.76581386303421595</v>
      </c>
      <c r="O175" s="14">
        <v>0.67659777077636496</v>
      </c>
      <c r="P175" s="14">
        <v>0.67862696261540001</v>
      </c>
      <c r="Q175" s="14">
        <v>0.603554286444973</v>
      </c>
      <c r="R175" s="14"/>
      <c r="S175" s="14">
        <v>0.68897487978488403</v>
      </c>
      <c r="T175" s="14">
        <v>0.69995922877336203</v>
      </c>
      <c r="U175" s="14">
        <v>0.65122996256010601</v>
      </c>
      <c r="V175" s="14">
        <v>0.70625974761761801</v>
      </c>
      <c r="W175" s="14">
        <v>0.701034433870248</v>
      </c>
      <c r="X175" s="14">
        <v>0.60188761939703594</v>
      </c>
      <c r="Y175" s="14">
        <v>0.71403575596621904</v>
      </c>
      <c r="Z175" s="14">
        <v>0.70888579812260799</v>
      </c>
      <c r="AA175" s="14">
        <v>0.67740619505310795</v>
      </c>
      <c r="AB175" s="14">
        <v>0.65346383846814704</v>
      </c>
      <c r="AC175" s="14">
        <v>0.71745350978638001</v>
      </c>
      <c r="AD175" s="14">
        <v>0.73430136130986601</v>
      </c>
      <c r="AE175" s="14"/>
      <c r="AF175" s="14">
        <v>0.67526099481471402</v>
      </c>
      <c r="AG175" s="14">
        <v>0.72199614516745303</v>
      </c>
      <c r="AH175" s="14">
        <v>0.62533202694957501</v>
      </c>
      <c r="AI175" s="14"/>
      <c r="AJ175" s="14">
        <v>0.69358667708031396</v>
      </c>
      <c r="AK175" s="14">
        <v>0.69958468972308196</v>
      </c>
      <c r="AL175" s="14">
        <v>0.75054511929633905</v>
      </c>
      <c r="AM175" s="14"/>
      <c r="AN175" s="14">
        <v>0.611375250200481</v>
      </c>
      <c r="AO175" s="14">
        <v>0.65833686217607601</v>
      </c>
      <c r="AP175" s="14">
        <v>0.71819542278138004</v>
      </c>
      <c r="AQ175" s="14">
        <v>0.79505407431900199</v>
      </c>
      <c r="AR175" s="14">
        <v>0.83467425996181999</v>
      </c>
    </row>
    <row r="176" spans="2:44">
      <c r="B176" t="s">
        <v>106</v>
      </c>
      <c r="C176" s="14">
        <v>-0.56594929838459396</v>
      </c>
      <c r="D176" s="14">
        <v>-0.60066432514039603</v>
      </c>
      <c r="E176" s="14">
        <v>-0.53142596907020601</v>
      </c>
      <c r="F176" s="14"/>
      <c r="G176" s="14">
        <v>-0.50273725453040996</v>
      </c>
      <c r="H176" s="14">
        <v>-0.51454283251745803</v>
      </c>
      <c r="I176" s="14">
        <v>-0.53794644172185702</v>
      </c>
      <c r="J176" s="14">
        <v>-0.58666077863598398</v>
      </c>
      <c r="K176" s="14">
        <v>-0.58107958146815097</v>
      </c>
      <c r="L176" s="14">
        <v>-0.64597785531613205</v>
      </c>
      <c r="M176" s="14"/>
      <c r="N176" s="14">
        <v>-0.67661181448757901</v>
      </c>
      <c r="O176" s="14">
        <v>-0.553773874760217</v>
      </c>
      <c r="P176" s="14">
        <v>-0.55611043488228995</v>
      </c>
      <c r="Q176" s="14">
        <v>-0.46726050175204498</v>
      </c>
      <c r="R176" s="14"/>
      <c r="S176" s="14">
        <v>-0.53439182949237796</v>
      </c>
      <c r="T176" s="14">
        <v>-0.59501668574870303</v>
      </c>
      <c r="U176" s="14">
        <v>-0.56807393504419801</v>
      </c>
      <c r="V176" s="14">
        <v>-0.61096590111473204</v>
      </c>
      <c r="W176" s="14">
        <v>-0.588465251636625</v>
      </c>
      <c r="X176" s="14">
        <v>-0.44976464378028402</v>
      </c>
      <c r="Y176" s="14">
        <v>-0.61172565404513601</v>
      </c>
      <c r="Z176" s="14">
        <v>-0.63588232995414395</v>
      </c>
      <c r="AA176" s="14">
        <v>-0.55255144770214004</v>
      </c>
      <c r="AB176" s="14">
        <v>-0.52358474077324901</v>
      </c>
      <c r="AC176" s="14">
        <v>-0.61935035587318998</v>
      </c>
      <c r="AD176" s="14">
        <v>-0.61475506260368995</v>
      </c>
      <c r="AE176" s="14"/>
      <c r="AF176" s="14">
        <v>-0.557676135256294</v>
      </c>
      <c r="AG176" s="14">
        <v>-0.62134010568362696</v>
      </c>
      <c r="AH176" s="14">
        <v>-0.48618909483642297</v>
      </c>
      <c r="AI176" s="14"/>
      <c r="AJ176" s="14">
        <v>-0.57702288163916304</v>
      </c>
      <c r="AK176" s="14">
        <v>-0.57564416035977495</v>
      </c>
      <c r="AL176" s="14">
        <v>-0.66516724858242304</v>
      </c>
      <c r="AM176" s="14"/>
      <c r="AN176" s="14">
        <v>-0.47641509924313402</v>
      </c>
      <c r="AO176" s="14">
        <v>-0.52470742812891802</v>
      </c>
      <c r="AP176" s="14">
        <v>-0.61661042815820699</v>
      </c>
      <c r="AQ176" s="14">
        <v>-0.71235544729679401</v>
      </c>
      <c r="AR176" s="14">
        <v>-0.72327948433448597</v>
      </c>
    </row>
    <row r="177" spans="2:4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row>
    <row r="178" spans="2:44">
      <c r="B178" s="6" t="s">
        <v>145</v>
      </c>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row>
    <row r="179" spans="2:44">
      <c r="B179" s="24" t="s">
        <v>15</v>
      </c>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row>
    <row r="180" spans="2:44">
      <c r="B180" t="s">
        <v>98</v>
      </c>
      <c r="C180" s="14">
        <v>6.4583551188391194E-2</v>
      </c>
      <c r="D180" s="14">
        <v>6.9018486600728707E-2</v>
      </c>
      <c r="E180" s="14">
        <v>6.0633826054521903E-2</v>
      </c>
      <c r="F180" s="14"/>
      <c r="G180" s="14">
        <v>8.4150041661736799E-2</v>
      </c>
      <c r="H180" s="14">
        <v>8.9476140571156396E-2</v>
      </c>
      <c r="I180" s="14">
        <v>6.5455930873966797E-2</v>
      </c>
      <c r="J180" s="14">
        <v>6.3948282981100599E-2</v>
      </c>
      <c r="K180" s="14">
        <v>5.7619305090700103E-2</v>
      </c>
      <c r="L180" s="14">
        <v>3.5671886936016597E-2</v>
      </c>
      <c r="M180" s="14"/>
      <c r="N180" s="14">
        <v>4.4680362276471097E-2</v>
      </c>
      <c r="O180" s="14">
        <v>6.0827387691999198E-2</v>
      </c>
      <c r="P180" s="14">
        <v>8.0946384123361401E-2</v>
      </c>
      <c r="Q180" s="14">
        <v>7.6797519501012504E-2</v>
      </c>
      <c r="R180" s="14"/>
      <c r="S180" s="14">
        <v>7.3897528580816899E-2</v>
      </c>
      <c r="T180" s="14">
        <v>5.0571264902869999E-2</v>
      </c>
      <c r="U180" s="14">
        <v>6.6560509662925899E-2</v>
      </c>
      <c r="V180" s="14">
        <v>4.4670460159704897E-2</v>
      </c>
      <c r="W180" s="14">
        <v>6.2521575079521705E-2</v>
      </c>
      <c r="X180" s="14">
        <v>6.27299560146556E-2</v>
      </c>
      <c r="Y180" s="14">
        <v>9.3042796546190298E-2</v>
      </c>
      <c r="Z180" s="14">
        <v>2.5399825333026101E-2</v>
      </c>
      <c r="AA180" s="14">
        <v>5.8321402799137403E-2</v>
      </c>
      <c r="AB180" s="14">
        <v>9.4951729712459507E-2</v>
      </c>
      <c r="AC180" s="14">
        <v>6.4092158063395605E-2</v>
      </c>
      <c r="AD180" s="14">
        <v>5.5731242873816901E-2</v>
      </c>
      <c r="AE180" s="14"/>
      <c r="AF180" s="14">
        <v>6.9941566707768202E-2</v>
      </c>
      <c r="AG180" s="14">
        <v>5.4990343822028699E-2</v>
      </c>
      <c r="AH180" s="14">
        <v>6.3307085652080597E-2</v>
      </c>
      <c r="AI180" s="14"/>
      <c r="AJ180" s="14">
        <v>5.2791395545516602E-2</v>
      </c>
      <c r="AK180" s="14">
        <v>7.4731140854710901E-2</v>
      </c>
      <c r="AL180" s="14">
        <v>4.3835442115228301E-2</v>
      </c>
      <c r="AM180" s="14"/>
      <c r="AN180" s="14">
        <v>7.5235134931906797E-2</v>
      </c>
      <c r="AO180" s="14">
        <v>6.7760501406342002E-2</v>
      </c>
      <c r="AP180" s="14">
        <v>4.7562541270214503E-2</v>
      </c>
      <c r="AQ180" s="14">
        <v>7.0938813112908103E-2</v>
      </c>
      <c r="AR180" s="14">
        <v>2.8156584067394502E-2</v>
      </c>
    </row>
    <row r="181" spans="2:44">
      <c r="B181" t="s">
        <v>99</v>
      </c>
      <c r="C181" s="14">
        <v>0.14744383415308199</v>
      </c>
      <c r="D181" s="14">
        <v>0.13133777175774999</v>
      </c>
      <c r="E181" s="14">
        <v>0.16196569456266299</v>
      </c>
      <c r="F181" s="14"/>
      <c r="G181" s="14">
        <v>0.161894185280299</v>
      </c>
      <c r="H181" s="14">
        <v>0.177567540291103</v>
      </c>
      <c r="I181" s="14">
        <v>0.155613431735347</v>
      </c>
      <c r="J181" s="14">
        <v>0.143624346793439</v>
      </c>
      <c r="K181" s="14">
        <v>0.13794315412756999</v>
      </c>
      <c r="L181" s="14">
        <v>0.116050915971804</v>
      </c>
      <c r="M181" s="14"/>
      <c r="N181" s="14">
        <v>0.113427943947172</v>
      </c>
      <c r="O181" s="14">
        <v>0.136576808889771</v>
      </c>
      <c r="P181" s="14">
        <v>0.17175945850045801</v>
      </c>
      <c r="Q181" s="14">
        <v>0.17601814332091401</v>
      </c>
      <c r="R181" s="14"/>
      <c r="S181" s="14">
        <v>0.173499303679362</v>
      </c>
      <c r="T181" s="14">
        <v>0.14562366558565201</v>
      </c>
      <c r="U181" s="14">
        <v>0.137047210740256</v>
      </c>
      <c r="V181" s="14">
        <v>0.13727501949208101</v>
      </c>
      <c r="W181" s="14">
        <v>0.14186331390269299</v>
      </c>
      <c r="X181" s="14">
        <v>0.149144314652562</v>
      </c>
      <c r="Y181" s="14">
        <v>0.14748578339093599</v>
      </c>
      <c r="Z181" s="14">
        <v>0.12426652018242</v>
      </c>
      <c r="AA181" s="14">
        <v>0.16001084167500401</v>
      </c>
      <c r="AB181" s="14">
        <v>0.118490870111087</v>
      </c>
      <c r="AC181" s="14">
        <v>0.129673918081497</v>
      </c>
      <c r="AD181" s="14">
        <v>0.20150668117149201</v>
      </c>
      <c r="AE181" s="14"/>
      <c r="AF181" s="14">
        <v>0.15304264282789301</v>
      </c>
      <c r="AG181" s="14">
        <v>0.13040577082229601</v>
      </c>
      <c r="AH181" s="14">
        <v>0.17097885415393599</v>
      </c>
      <c r="AI181" s="14"/>
      <c r="AJ181" s="14">
        <v>0.152028741525292</v>
      </c>
      <c r="AK181" s="14">
        <v>0.14149313997540999</v>
      </c>
      <c r="AL181" s="14">
        <v>0.13029033066359999</v>
      </c>
      <c r="AM181" s="14"/>
      <c r="AN181" s="14">
        <v>0.164692017952071</v>
      </c>
      <c r="AO181" s="14">
        <v>0.14665982929375801</v>
      </c>
      <c r="AP181" s="14">
        <v>0.138047357097796</v>
      </c>
      <c r="AQ181" s="14">
        <v>0.11589435520389101</v>
      </c>
      <c r="AR181" s="14">
        <v>6.8063279495615206E-2</v>
      </c>
    </row>
    <row r="182" spans="2:44">
      <c r="B182" t="s">
        <v>100</v>
      </c>
      <c r="C182" s="14">
        <v>0.29052644217217899</v>
      </c>
      <c r="D182" s="14">
        <v>0.25669386314585801</v>
      </c>
      <c r="E182" s="14">
        <v>0.32473923860071402</v>
      </c>
      <c r="F182" s="14"/>
      <c r="G182" s="14">
        <v>0.29785147432853099</v>
      </c>
      <c r="H182" s="14">
        <v>0.27093916184276301</v>
      </c>
      <c r="I182" s="14">
        <v>0.29486631691097798</v>
      </c>
      <c r="J182" s="14">
        <v>0.27246560857763102</v>
      </c>
      <c r="K182" s="14">
        <v>0.323243006252179</v>
      </c>
      <c r="L182" s="14">
        <v>0.29075803485878998</v>
      </c>
      <c r="M182" s="14"/>
      <c r="N182" s="14">
        <v>0.243097555693498</v>
      </c>
      <c r="O182" s="14">
        <v>0.28336099606306198</v>
      </c>
      <c r="P182" s="14">
        <v>0.298702565675457</v>
      </c>
      <c r="Q182" s="14">
        <v>0.33930837040523398</v>
      </c>
      <c r="R182" s="14"/>
      <c r="S182" s="14">
        <v>0.23736160588519101</v>
      </c>
      <c r="T182" s="14">
        <v>0.29903035461833399</v>
      </c>
      <c r="U182" s="14">
        <v>0.26958643014324202</v>
      </c>
      <c r="V182" s="14">
        <v>0.32736502809443602</v>
      </c>
      <c r="W182" s="14">
        <v>0.28320589071648899</v>
      </c>
      <c r="X182" s="14">
        <v>0.31356201392776101</v>
      </c>
      <c r="Y182" s="14">
        <v>0.28073898155822202</v>
      </c>
      <c r="Z182" s="14">
        <v>0.27196381217636101</v>
      </c>
      <c r="AA182" s="14">
        <v>0.32719161868184099</v>
      </c>
      <c r="AB182" s="14">
        <v>0.299511192380231</v>
      </c>
      <c r="AC182" s="14">
        <v>0.33895031354023197</v>
      </c>
      <c r="AD182" s="14">
        <v>0.20282381550606399</v>
      </c>
      <c r="AE182" s="14"/>
      <c r="AF182" s="14">
        <v>0.32509759829391599</v>
      </c>
      <c r="AG182" s="14">
        <v>0.240864865110128</v>
      </c>
      <c r="AH182" s="14">
        <v>0.329253052282583</v>
      </c>
      <c r="AI182" s="14"/>
      <c r="AJ182" s="14">
        <v>0.28293688708836601</v>
      </c>
      <c r="AK182" s="14">
        <v>0.26643700167108503</v>
      </c>
      <c r="AL182" s="14">
        <v>0.26506104407754899</v>
      </c>
      <c r="AM182" s="14"/>
      <c r="AN182" s="14">
        <v>0.351782433302884</v>
      </c>
      <c r="AO182" s="14">
        <v>0.29071193494083702</v>
      </c>
      <c r="AP182" s="14">
        <v>0.26194633922478699</v>
      </c>
      <c r="AQ182" s="14">
        <v>0.234896166483307</v>
      </c>
      <c r="AR182" s="14">
        <v>0.24538530991640101</v>
      </c>
    </row>
    <row r="183" spans="2:44">
      <c r="B183" t="s">
        <v>101</v>
      </c>
      <c r="C183" s="14">
        <v>0.31251267654681403</v>
      </c>
      <c r="D183" s="14">
        <v>0.32682819577035999</v>
      </c>
      <c r="E183" s="14">
        <v>0.29943772514781503</v>
      </c>
      <c r="F183" s="14"/>
      <c r="G183" s="14">
        <v>0.29119450311876199</v>
      </c>
      <c r="H183" s="14">
        <v>0.28236554637969002</v>
      </c>
      <c r="I183" s="14">
        <v>0.30328220350394097</v>
      </c>
      <c r="J183" s="14">
        <v>0.32466150375250602</v>
      </c>
      <c r="K183" s="14">
        <v>0.28244204917648902</v>
      </c>
      <c r="L183" s="14">
        <v>0.36918156940022601</v>
      </c>
      <c r="M183" s="14"/>
      <c r="N183" s="14">
        <v>0.35853218378698398</v>
      </c>
      <c r="O183" s="14">
        <v>0.34094524295593698</v>
      </c>
      <c r="P183" s="14">
        <v>0.30072224048181201</v>
      </c>
      <c r="Q183" s="14">
        <v>0.243778680717117</v>
      </c>
      <c r="R183" s="14"/>
      <c r="S183" s="14">
        <v>0.29540974971767597</v>
      </c>
      <c r="T183" s="14">
        <v>0.33976876803605199</v>
      </c>
      <c r="U183" s="14">
        <v>0.34931608907363598</v>
      </c>
      <c r="V183" s="14">
        <v>0.29554670531097699</v>
      </c>
      <c r="W183" s="14">
        <v>0.32688169034577602</v>
      </c>
      <c r="X183" s="14">
        <v>0.30543995553743802</v>
      </c>
      <c r="Y183" s="14">
        <v>0.29865959508386902</v>
      </c>
      <c r="Z183" s="14">
        <v>0.34356974197686302</v>
      </c>
      <c r="AA183" s="14">
        <v>0.29353269445260699</v>
      </c>
      <c r="AB183" s="14">
        <v>0.28303634833183999</v>
      </c>
      <c r="AC183" s="14">
        <v>0.307589553659115</v>
      </c>
      <c r="AD183" s="14">
        <v>0.37683293198925299</v>
      </c>
      <c r="AE183" s="14"/>
      <c r="AF183" s="14">
        <v>0.30443365537613198</v>
      </c>
      <c r="AG183" s="14">
        <v>0.35123182894651001</v>
      </c>
      <c r="AH183" s="14">
        <v>0.25134539903636599</v>
      </c>
      <c r="AI183" s="14"/>
      <c r="AJ183" s="14">
        <v>0.34242325415975999</v>
      </c>
      <c r="AK183" s="14">
        <v>0.32209740943239301</v>
      </c>
      <c r="AL183" s="14">
        <v>0.34443750760845598</v>
      </c>
      <c r="AM183" s="14"/>
      <c r="AN183" s="14">
        <v>0.27331911862323799</v>
      </c>
      <c r="AO183" s="14">
        <v>0.32293290000729902</v>
      </c>
      <c r="AP183" s="14">
        <v>0.33346349670120101</v>
      </c>
      <c r="AQ183" s="14">
        <v>0.32653815307567902</v>
      </c>
      <c r="AR183" s="14">
        <v>0.19226114547019199</v>
      </c>
    </row>
    <row r="184" spans="2:44">
      <c r="B184" t="s">
        <v>102</v>
      </c>
      <c r="C184" s="14">
        <v>0.140174340851939</v>
      </c>
      <c r="D184" s="14">
        <v>0.18765451386477999</v>
      </c>
      <c r="E184" s="14">
        <v>9.3283621091319602E-2</v>
      </c>
      <c r="F184" s="14"/>
      <c r="G184" s="14">
        <v>0.105655272758226</v>
      </c>
      <c r="H184" s="14">
        <v>0.133630913586504</v>
      </c>
      <c r="I184" s="14">
        <v>0.12873755472363699</v>
      </c>
      <c r="J184" s="14">
        <v>0.14542041536313999</v>
      </c>
      <c r="K184" s="14">
        <v>0.16881408156629599</v>
      </c>
      <c r="L184" s="14">
        <v>0.15444449721321399</v>
      </c>
      <c r="M184" s="14"/>
      <c r="N184" s="14">
        <v>0.203776640655356</v>
      </c>
      <c r="O184" s="14">
        <v>0.13698112407643401</v>
      </c>
      <c r="P184" s="14">
        <v>0.10834266124087</v>
      </c>
      <c r="Q184" s="14">
        <v>0.10135512889661499</v>
      </c>
      <c r="R184" s="14"/>
      <c r="S184" s="14">
        <v>0.17609801637341499</v>
      </c>
      <c r="T184" s="14">
        <v>0.13536040892215601</v>
      </c>
      <c r="U184" s="14">
        <v>0.118810676096261</v>
      </c>
      <c r="V184" s="14">
        <v>0.154782117248847</v>
      </c>
      <c r="W184" s="14">
        <v>0.131707655976466</v>
      </c>
      <c r="X184" s="14">
        <v>0.10681333732673499</v>
      </c>
      <c r="Y184" s="14">
        <v>0.136943289982599</v>
      </c>
      <c r="Z184" s="14">
        <v>0.159782491073858</v>
      </c>
      <c r="AA184" s="14">
        <v>0.117209156149368</v>
      </c>
      <c r="AB184" s="14">
        <v>0.16509525026761801</v>
      </c>
      <c r="AC184" s="14">
        <v>0.12907216939283001</v>
      </c>
      <c r="AD184" s="14">
        <v>0.13695458384385101</v>
      </c>
      <c r="AE184" s="14"/>
      <c r="AF184" s="14">
        <v>0.117501022853002</v>
      </c>
      <c r="AG184" s="14">
        <v>0.180927866643596</v>
      </c>
      <c r="AH184" s="14">
        <v>0.11467027002897499</v>
      </c>
      <c r="AI184" s="14"/>
      <c r="AJ184" s="14">
        <v>0.140490196991016</v>
      </c>
      <c r="AK184" s="14">
        <v>0.15424765345493999</v>
      </c>
      <c r="AL184" s="14">
        <v>0.183152219068873</v>
      </c>
      <c r="AM184" s="14"/>
      <c r="AN184" s="14">
        <v>8.5530753181537106E-2</v>
      </c>
      <c r="AO184" s="14">
        <v>0.111804096746182</v>
      </c>
      <c r="AP184" s="14">
        <v>0.18955159977811201</v>
      </c>
      <c r="AQ184" s="14">
        <v>0.21421283369031999</v>
      </c>
      <c r="AR184" s="14">
        <v>0.45007494420073801</v>
      </c>
    </row>
    <row r="185" spans="2:44">
      <c r="B185" t="s">
        <v>103</v>
      </c>
      <c r="C185" s="14">
        <v>4.4759155087594801E-2</v>
      </c>
      <c r="D185" s="14">
        <v>2.8467168860523102E-2</v>
      </c>
      <c r="E185" s="14">
        <v>5.9939894542966603E-2</v>
      </c>
      <c r="F185" s="14"/>
      <c r="G185" s="14">
        <v>5.92545228524443E-2</v>
      </c>
      <c r="H185" s="14">
        <v>4.6020697328784103E-2</v>
      </c>
      <c r="I185" s="14">
        <v>5.2044562252131402E-2</v>
      </c>
      <c r="J185" s="14">
        <v>4.98798425321842E-2</v>
      </c>
      <c r="K185" s="14">
        <v>2.99384037867651E-2</v>
      </c>
      <c r="L185" s="14">
        <v>3.3893095619949999E-2</v>
      </c>
      <c r="M185" s="14"/>
      <c r="N185" s="14">
        <v>3.6485313640519303E-2</v>
      </c>
      <c r="O185" s="14">
        <v>4.1308440322796999E-2</v>
      </c>
      <c r="P185" s="14">
        <v>3.9526689978042602E-2</v>
      </c>
      <c r="Q185" s="14">
        <v>6.2742157159107401E-2</v>
      </c>
      <c r="R185" s="14"/>
      <c r="S185" s="14">
        <v>4.3733795763539501E-2</v>
      </c>
      <c r="T185" s="14">
        <v>2.9645537934936499E-2</v>
      </c>
      <c r="U185" s="14">
        <v>5.8679084283678101E-2</v>
      </c>
      <c r="V185" s="14">
        <v>4.0360669693954701E-2</v>
      </c>
      <c r="W185" s="14">
        <v>5.3819873979054897E-2</v>
      </c>
      <c r="X185" s="14">
        <v>6.2310422540849002E-2</v>
      </c>
      <c r="Y185" s="14">
        <v>4.3129553438182797E-2</v>
      </c>
      <c r="Z185" s="14">
        <v>7.5017609257472098E-2</v>
      </c>
      <c r="AA185" s="14">
        <v>4.3734286242042897E-2</v>
      </c>
      <c r="AB185" s="14">
        <v>3.89146091967646E-2</v>
      </c>
      <c r="AC185" s="14">
        <v>3.0621887262930799E-2</v>
      </c>
      <c r="AD185" s="14">
        <v>2.6150744615523198E-2</v>
      </c>
      <c r="AE185" s="14"/>
      <c r="AF185" s="14">
        <v>2.9983513941288401E-2</v>
      </c>
      <c r="AG185" s="14">
        <v>4.15793246554408E-2</v>
      </c>
      <c r="AH185" s="14">
        <v>7.0445338846060496E-2</v>
      </c>
      <c r="AI185" s="14"/>
      <c r="AJ185" s="14">
        <v>2.93295246900485E-2</v>
      </c>
      <c r="AK185" s="14">
        <v>4.0993654611460602E-2</v>
      </c>
      <c r="AL185" s="14">
        <v>3.3223456466293898E-2</v>
      </c>
      <c r="AM185" s="14"/>
      <c r="AN185" s="14">
        <v>4.9440542008362301E-2</v>
      </c>
      <c r="AO185" s="14">
        <v>6.0130737605581797E-2</v>
      </c>
      <c r="AP185" s="14">
        <v>2.9428665927888401E-2</v>
      </c>
      <c r="AQ185" s="14">
        <v>3.7519678433894803E-2</v>
      </c>
      <c r="AR185" s="14">
        <v>1.60587368496595E-2</v>
      </c>
    </row>
    <row r="186" spans="2:44">
      <c r="B186" t="s">
        <v>104</v>
      </c>
      <c r="C186" s="14">
        <v>0.212027385341473</v>
      </c>
      <c r="D186" s="14">
        <v>0.20035625835847901</v>
      </c>
      <c r="E186" s="14">
        <v>0.22259952061718499</v>
      </c>
      <c r="F186" s="14"/>
      <c r="G186" s="14">
        <v>0.24604422694203601</v>
      </c>
      <c r="H186" s="14">
        <v>0.26704368086225899</v>
      </c>
      <c r="I186" s="14">
        <v>0.22106936260931301</v>
      </c>
      <c r="J186" s="14">
        <v>0.207572629774539</v>
      </c>
      <c r="K186" s="14">
        <v>0.19556245921827001</v>
      </c>
      <c r="L186" s="14">
        <v>0.15172280290782</v>
      </c>
      <c r="M186" s="14"/>
      <c r="N186" s="14">
        <v>0.158108306223643</v>
      </c>
      <c r="O186" s="14">
        <v>0.19740419658177</v>
      </c>
      <c r="P186" s="14">
        <v>0.25270584262381901</v>
      </c>
      <c r="Q186" s="14">
        <v>0.25281566282192702</v>
      </c>
      <c r="R186" s="14"/>
      <c r="S186" s="14">
        <v>0.247396832260179</v>
      </c>
      <c r="T186" s="14">
        <v>0.19619493048852199</v>
      </c>
      <c r="U186" s="14">
        <v>0.20360772040318201</v>
      </c>
      <c r="V186" s="14">
        <v>0.18194547965178601</v>
      </c>
      <c r="W186" s="14">
        <v>0.20438488898221399</v>
      </c>
      <c r="X186" s="14">
        <v>0.21187427066721701</v>
      </c>
      <c r="Y186" s="14">
        <v>0.24052857993712701</v>
      </c>
      <c r="Z186" s="14">
        <v>0.149666345515446</v>
      </c>
      <c r="AA186" s="14">
        <v>0.21833224447414101</v>
      </c>
      <c r="AB186" s="14">
        <v>0.21344259982354699</v>
      </c>
      <c r="AC186" s="14">
        <v>0.193766076144893</v>
      </c>
      <c r="AD186" s="14">
        <v>0.25723792404530899</v>
      </c>
      <c r="AE186" s="14"/>
      <c r="AF186" s="14">
        <v>0.222984209535662</v>
      </c>
      <c r="AG186" s="14">
        <v>0.18539611464432401</v>
      </c>
      <c r="AH186" s="14">
        <v>0.234285939806017</v>
      </c>
      <c r="AI186" s="14"/>
      <c r="AJ186" s="14">
        <v>0.20482013707080901</v>
      </c>
      <c r="AK186" s="14">
        <v>0.21622428083012099</v>
      </c>
      <c r="AL186" s="14">
        <v>0.17412577277882799</v>
      </c>
      <c r="AM186" s="14"/>
      <c r="AN186" s="14">
        <v>0.23992715288397801</v>
      </c>
      <c r="AO186" s="14">
        <v>0.2144203307001</v>
      </c>
      <c r="AP186" s="14">
        <v>0.18560989836801101</v>
      </c>
      <c r="AQ186" s="14">
        <v>0.186833168316799</v>
      </c>
      <c r="AR186" s="14">
        <v>9.6219863563009697E-2</v>
      </c>
    </row>
    <row r="187" spans="2:44">
      <c r="B187" t="s">
        <v>105</v>
      </c>
      <c r="C187" s="14">
        <v>0.452687017398754</v>
      </c>
      <c r="D187" s="14">
        <v>0.51448270963513998</v>
      </c>
      <c r="E187" s="14">
        <v>0.39272134623913502</v>
      </c>
      <c r="F187" s="14"/>
      <c r="G187" s="14">
        <v>0.396849775876989</v>
      </c>
      <c r="H187" s="14">
        <v>0.415996459966194</v>
      </c>
      <c r="I187" s="14">
        <v>0.43201975822757699</v>
      </c>
      <c r="J187" s="14">
        <v>0.47008191911564601</v>
      </c>
      <c r="K187" s="14">
        <v>0.45125613074278598</v>
      </c>
      <c r="L187" s="14">
        <v>0.52362606661344002</v>
      </c>
      <c r="M187" s="14"/>
      <c r="N187" s="14">
        <v>0.56230882444233998</v>
      </c>
      <c r="O187" s="14">
        <v>0.47792636703237001</v>
      </c>
      <c r="P187" s="14">
        <v>0.40906490172268101</v>
      </c>
      <c r="Q187" s="14">
        <v>0.34513380961373202</v>
      </c>
      <c r="R187" s="14"/>
      <c r="S187" s="14">
        <v>0.47150776609109102</v>
      </c>
      <c r="T187" s="14">
        <v>0.475129176958208</v>
      </c>
      <c r="U187" s="14">
        <v>0.46812676516989798</v>
      </c>
      <c r="V187" s="14">
        <v>0.45032882255982298</v>
      </c>
      <c r="W187" s="14">
        <v>0.45858934632224202</v>
      </c>
      <c r="X187" s="14">
        <v>0.412253292864173</v>
      </c>
      <c r="Y187" s="14">
        <v>0.43560288506646799</v>
      </c>
      <c r="Z187" s="14">
        <v>0.50335223305072196</v>
      </c>
      <c r="AA187" s="14">
        <v>0.41074185060197499</v>
      </c>
      <c r="AB187" s="14">
        <v>0.448131598599458</v>
      </c>
      <c r="AC187" s="14">
        <v>0.43666172305194501</v>
      </c>
      <c r="AD187" s="14">
        <v>0.513787515833104</v>
      </c>
      <c r="AE187" s="14"/>
      <c r="AF187" s="14">
        <v>0.421934678229134</v>
      </c>
      <c r="AG187" s="14">
        <v>0.53215969559010701</v>
      </c>
      <c r="AH187" s="14">
        <v>0.36601566906534</v>
      </c>
      <c r="AI187" s="14"/>
      <c r="AJ187" s="14">
        <v>0.482913451150777</v>
      </c>
      <c r="AK187" s="14">
        <v>0.47634506288733303</v>
      </c>
      <c r="AL187" s="14">
        <v>0.52758972667732895</v>
      </c>
      <c r="AM187" s="14"/>
      <c r="AN187" s="14">
        <v>0.35884987180477501</v>
      </c>
      <c r="AO187" s="14">
        <v>0.43473699675348099</v>
      </c>
      <c r="AP187" s="14">
        <v>0.52301509647931399</v>
      </c>
      <c r="AQ187" s="14">
        <v>0.54075098676599898</v>
      </c>
      <c r="AR187" s="14">
        <v>0.64233608967093003</v>
      </c>
    </row>
    <row r="188" spans="2:44">
      <c r="B188" t="s">
        <v>106</v>
      </c>
      <c r="C188" s="14">
        <v>-0.24065963205728</v>
      </c>
      <c r="D188" s="14">
        <v>-0.314126451276661</v>
      </c>
      <c r="E188" s="14">
        <v>-0.17012182562195</v>
      </c>
      <c r="F188" s="14"/>
      <c r="G188" s="14">
        <v>-0.15080554893495299</v>
      </c>
      <c r="H188" s="14">
        <v>-0.14895277910393501</v>
      </c>
      <c r="I188" s="14">
        <v>-0.21095039561826401</v>
      </c>
      <c r="J188" s="14">
        <v>-0.26250928934110701</v>
      </c>
      <c r="K188" s="14">
        <v>-0.255693671524515</v>
      </c>
      <c r="L188" s="14">
        <v>-0.37190326370561999</v>
      </c>
      <c r="M188" s="14"/>
      <c r="N188" s="14">
        <v>-0.40420051821869701</v>
      </c>
      <c r="O188" s="14">
        <v>-0.28052217045060002</v>
      </c>
      <c r="P188" s="14">
        <v>-0.156359059098862</v>
      </c>
      <c r="Q188" s="14">
        <v>-9.2318146791804903E-2</v>
      </c>
      <c r="R188" s="14"/>
      <c r="S188" s="14">
        <v>-0.22411093383091199</v>
      </c>
      <c r="T188" s="14">
        <v>-0.27893424646968601</v>
      </c>
      <c r="U188" s="14">
        <v>-0.26451904476671501</v>
      </c>
      <c r="V188" s="14">
        <v>-0.268383342908037</v>
      </c>
      <c r="W188" s="14">
        <v>-0.254204457340028</v>
      </c>
      <c r="X188" s="14">
        <v>-0.200379022196955</v>
      </c>
      <c r="Y188" s="14">
        <v>-0.19507430512934101</v>
      </c>
      <c r="Z188" s="14">
        <v>-0.35368588753527602</v>
      </c>
      <c r="AA188" s="14">
        <v>-0.192409606127834</v>
      </c>
      <c r="AB188" s="14">
        <v>-0.23468899877591101</v>
      </c>
      <c r="AC188" s="14">
        <v>-0.24289564690705201</v>
      </c>
      <c r="AD188" s="14">
        <v>-0.25654959178779502</v>
      </c>
      <c r="AE188" s="14"/>
      <c r="AF188" s="14">
        <v>-0.19895046869347199</v>
      </c>
      <c r="AG188" s="14">
        <v>-0.34676358094578202</v>
      </c>
      <c r="AH188" s="14">
        <v>-0.131729729259324</v>
      </c>
      <c r="AI188" s="14"/>
      <c r="AJ188" s="14">
        <v>-0.27809331407996801</v>
      </c>
      <c r="AK188" s="14">
        <v>-0.26012078205721201</v>
      </c>
      <c r="AL188" s="14">
        <v>-0.35346395389849999</v>
      </c>
      <c r="AM188" s="14"/>
      <c r="AN188" s="14">
        <v>-0.118922718920797</v>
      </c>
      <c r="AO188" s="14">
        <v>-0.22031666605338199</v>
      </c>
      <c r="AP188" s="14">
        <v>-0.33740519811130298</v>
      </c>
      <c r="AQ188" s="14">
        <v>-0.35391781844919901</v>
      </c>
      <c r="AR188" s="14">
        <v>-0.54611622610791999</v>
      </c>
    </row>
    <row r="189" spans="2:4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row>
    <row r="190" spans="2:44">
      <c r="B190" s="6" t="s">
        <v>146</v>
      </c>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row>
    <row r="191" spans="2:44">
      <c r="B191" s="24" t="s">
        <v>15</v>
      </c>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row>
    <row r="192" spans="2:44">
      <c r="B192" t="s">
        <v>147</v>
      </c>
      <c r="C192" s="14">
        <v>6.9785374412502904E-2</v>
      </c>
      <c r="D192" s="14">
        <v>9.8484894331516804E-2</v>
      </c>
      <c r="E192" s="14">
        <v>4.2182928241019303E-2</v>
      </c>
      <c r="F192" s="14"/>
      <c r="G192" s="14">
        <v>8.6534361261213305E-2</v>
      </c>
      <c r="H192" s="14">
        <v>9.9508418693207701E-2</v>
      </c>
      <c r="I192" s="14">
        <v>7.6633157265729904E-2</v>
      </c>
      <c r="J192" s="14">
        <v>5.22243992642768E-2</v>
      </c>
      <c r="K192" s="14">
        <v>5.3357440834994399E-2</v>
      </c>
      <c r="L192" s="14">
        <v>5.4051805662773303E-2</v>
      </c>
      <c r="M192" s="14"/>
      <c r="N192" s="14">
        <v>0.12995729328165401</v>
      </c>
      <c r="O192" s="14">
        <v>6.4110981686295199E-2</v>
      </c>
      <c r="P192" s="14">
        <v>4.2546884497878301E-2</v>
      </c>
      <c r="Q192" s="14">
        <v>3.4241623650447202E-2</v>
      </c>
      <c r="R192" s="14"/>
      <c r="S192" s="14">
        <v>0.11851779328343701</v>
      </c>
      <c r="T192" s="14">
        <v>4.1264244832926497E-2</v>
      </c>
      <c r="U192" s="14">
        <v>5.4801524669246399E-2</v>
      </c>
      <c r="V192" s="14">
        <v>4.01477503975134E-2</v>
      </c>
      <c r="W192" s="14">
        <v>8.5304068990740306E-2</v>
      </c>
      <c r="X192" s="14">
        <v>7.5070415073776195E-2</v>
      </c>
      <c r="Y192" s="14">
        <v>7.4550034691697395E-2</v>
      </c>
      <c r="Z192" s="14">
        <v>4.9991744642208402E-2</v>
      </c>
      <c r="AA192" s="14">
        <v>5.2504888413261501E-2</v>
      </c>
      <c r="AB192" s="14">
        <v>7.6751700836254294E-2</v>
      </c>
      <c r="AC192" s="14">
        <v>7.9998002668822801E-2</v>
      </c>
      <c r="AD192" s="14">
        <v>8.2101324944791401E-2</v>
      </c>
      <c r="AE192" s="14"/>
      <c r="AF192" s="14">
        <v>6.0159245804101001E-2</v>
      </c>
      <c r="AG192" s="14">
        <v>8.7622303241754199E-2</v>
      </c>
      <c r="AH192" s="14">
        <v>6.3283668274645405E-2</v>
      </c>
      <c r="AI192" s="14"/>
      <c r="AJ192" s="14">
        <v>7.4113159109932797E-2</v>
      </c>
      <c r="AK192" s="14">
        <v>7.3435907595354399E-2</v>
      </c>
      <c r="AL192" s="14">
        <v>0.10338831243627999</v>
      </c>
      <c r="AM192" s="14"/>
      <c r="AN192" s="14">
        <v>2.5673270921113399E-2</v>
      </c>
      <c r="AO192" s="14">
        <v>3.3516725119957902E-2</v>
      </c>
      <c r="AP192" s="14">
        <v>9.2039797305442497E-2</v>
      </c>
      <c r="AQ192" s="14">
        <v>0.17223097324320999</v>
      </c>
      <c r="AR192" s="14">
        <v>0.44796326763182398</v>
      </c>
    </row>
    <row r="193" spans="2:44">
      <c r="B193" t="s">
        <v>148</v>
      </c>
      <c r="C193" s="14">
        <v>0.45914694768791298</v>
      </c>
      <c r="D193" s="14">
        <v>0.52905250516366398</v>
      </c>
      <c r="E193" s="14">
        <v>0.39002736128392401</v>
      </c>
      <c r="F193" s="14"/>
      <c r="G193" s="14">
        <v>0.45930956787277999</v>
      </c>
      <c r="H193" s="14">
        <v>0.46451077751612202</v>
      </c>
      <c r="I193" s="14">
        <v>0.48907211758573299</v>
      </c>
      <c r="J193" s="14">
        <v>0.43704136668251797</v>
      </c>
      <c r="K193" s="14">
        <v>0.432537137394928</v>
      </c>
      <c r="L193" s="14">
        <v>0.46614055589984799</v>
      </c>
      <c r="M193" s="14"/>
      <c r="N193" s="14">
        <v>0.55350165231203396</v>
      </c>
      <c r="O193" s="14">
        <v>0.483917595604344</v>
      </c>
      <c r="P193" s="14">
        <v>0.438733575979803</v>
      </c>
      <c r="Q193" s="14">
        <v>0.35126811637279998</v>
      </c>
      <c r="R193" s="14"/>
      <c r="S193" s="14">
        <v>0.48953732782756998</v>
      </c>
      <c r="T193" s="14">
        <v>0.46132257287995598</v>
      </c>
      <c r="U193" s="14">
        <v>0.45293215179081298</v>
      </c>
      <c r="V193" s="14">
        <v>0.495351788755651</v>
      </c>
      <c r="W193" s="14">
        <v>0.43453164492496799</v>
      </c>
      <c r="X193" s="14">
        <v>0.37732978896172098</v>
      </c>
      <c r="Y193" s="14">
        <v>0.460472705823327</v>
      </c>
      <c r="Z193" s="14">
        <v>0.49477435491082</v>
      </c>
      <c r="AA193" s="14">
        <v>0.442981427313974</v>
      </c>
      <c r="AB193" s="14">
        <v>0.46906331151477298</v>
      </c>
      <c r="AC193" s="14">
        <v>0.482042328470908</v>
      </c>
      <c r="AD193" s="14">
        <v>0.459285887544501</v>
      </c>
      <c r="AE193" s="14"/>
      <c r="AF193" s="14">
        <v>0.44424343881649703</v>
      </c>
      <c r="AG193" s="14">
        <v>0.494535402498746</v>
      </c>
      <c r="AH193" s="14">
        <v>0.38906509023233599</v>
      </c>
      <c r="AI193" s="14"/>
      <c r="AJ193" s="14">
        <v>0.48041061510049698</v>
      </c>
      <c r="AK193" s="14">
        <v>0.48144266646391798</v>
      </c>
      <c r="AL193" s="14">
        <v>0.52967672939714305</v>
      </c>
      <c r="AM193" s="14"/>
      <c r="AN193" s="14">
        <v>0.33510032518532601</v>
      </c>
      <c r="AO193" s="14">
        <v>0.44393596400042701</v>
      </c>
      <c r="AP193" s="14">
        <v>0.53249854395461604</v>
      </c>
      <c r="AQ193" s="14">
        <v>0.57442369070032295</v>
      </c>
      <c r="AR193" s="14">
        <v>0.448353123545432</v>
      </c>
    </row>
    <row r="194" spans="2:44">
      <c r="B194" t="s">
        <v>149</v>
      </c>
      <c r="C194" s="14">
        <v>0.38059816379000899</v>
      </c>
      <c r="D194" s="14">
        <v>0.31174348145538899</v>
      </c>
      <c r="E194" s="14">
        <v>0.448662767634674</v>
      </c>
      <c r="F194" s="14"/>
      <c r="G194" s="14">
        <v>0.35966861416110402</v>
      </c>
      <c r="H194" s="14">
        <v>0.36218705454447597</v>
      </c>
      <c r="I194" s="14">
        <v>0.35713347138909401</v>
      </c>
      <c r="J194" s="14">
        <v>0.41010979236438699</v>
      </c>
      <c r="K194" s="14">
        <v>0.40850800982657698</v>
      </c>
      <c r="L194" s="14">
        <v>0.38601450115769398</v>
      </c>
      <c r="M194" s="14"/>
      <c r="N194" s="14">
        <v>0.28266239186541198</v>
      </c>
      <c r="O194" s="14">
        <v>0.377090605779278</v>
      </c>
      <c r="P194" s="14">
        <v>0.41530543800433101</v>
      </c>
      <c r="Q194" s="14">
        <v>0.45740484447855101</v>
      </c>
      <c r="R194" s="14"/>
      <c r="S194" s="14">
        <v>0.32668358715016399</v>
      </c>
      <c r="T194" s="14">
        <v>0.42214804273247603</v>
      </c>
      <c r="U194" s="14">
        <v>0.38467286456181599</v>
      </c>
      <c r="V194" s="14">
        <v>0.38794877316387999</v>
      </c>
      <c r="W194" s="14">
        <v>0.39076366782661798</v>
      </c>
      <c r="X194" s="14">
        <v>0.41246812622962697</v>
      </c>
      <c r="Y194" s="14">
        <v>0.367600763139946</v>
      </c>
      <c r="Z194" s="14">
        <v>0.40792446371777802</v>
      </c>
      <c r="AA194" s="14">
        <v>0.39726528902814001</v>
      </c>
      <c r="AB194" s="14">
        <v>0.35580054973876601</v>
      </c>
      <c r="AC194" s="14">
        <v>0.33747546983914201</v>
      </c>
      <c r="AD194" s="14">
        <v>0.38311885458141798</v>
      </c>
      <c r="AE194" s="14"/>
      <c r="AF194" s="14">
        <v>0.39638261495691401</v>
      </c>
      <c r="AG194" s="14">
        <v>0.34629434871868198</v>
      </c>
      <c r="AH194" s="14">
        <v>0.43400002756737999</v>
      </c>
      <c r="AI194" s="14"/>
      <c r="AJ194" s="14">
        <v>0.37576111745447399</v>
      </c>
      <c r="AK194" s="14">
        <v>0.36578953978810802</v>
      </c>
      <c r="AL194" s="14">
        <v>0.31088694670533601</v>
      </c>
      <c r="AM194" s="14"/>
      <c r="AN194" s="14">
        <v>0.47954845363340998</v>
      </c>
      <c r="AO194" s="14">
        <v>0.43331621895480699</v>
      </c>
      <c r="AP194" s="14">
        <v>0.32624908880587</v>
      </c>
      <c r="AQ194" s="14">
        <v>0.22858130611112601</v>
      </c>
      <c r="AR194" s="14">
        <v>8.8162822760804102E-2</v>
      </c>
    </row>
    <row r="195" spans="2:44">
      <c r="B195" t="s">
        <v>150</v>
      </c>
      <c r="C195" s="14">
        <v>9.0469514109575599E-2</v>
      </c>
      <c r="D195" s="14">
        <v>6.0719119049430198E-2</v>
      </c>
      <c r="E195" s="14">
        <v>0.119126942840383</v>
      </c>
      <c r="F195" s="14"/>
      <c r="G195" s="14">
        <v>9.4487456704902398E-2</v>
      </c>
      <c r="H195" s="14">
        <v>7.3793749246194501E-2</v>
      </c>
      <c r="I195" s="14">
        <v>7.7161253759443604E-2</v>
      </c>
      <c r="J195" s="14">
        <v>0.100624441688818</v>
      </c>
      <c r="K195" s="14">
        <v>0.105597411943501</v>
      </c>
      <c r="L195" s="14">
        <v>9.3793137279684594E-2</v>
      </c>
      <c r="M195" s="14"/>
      <c r="N195" s="14">
        <v>3.3878662540900301E-2</v>
      </c>
      <c r="O195" s="14">
        <v>7.4880816930083305E-2</v>
      </c>
      <c r="P195" s="14">
        <v>0.10341410151798799</v>
      </c>
      <c r="Q195" s="14">
        <v>0.15708541549820201</v>
      </c>
      <c r="R195" s="14"/>
      <c r="S195" s="14">
        <v>6.52612917388289E-2</v>
      </c>
      <c r="T195" s="14">
        <v>7.5265139554641994E-2</v>
      </c>
      <c r="U195" s="14">
        <v>0.107593458978124</v>
      </c>
      <c r="V195" s="14">
        <v>7.6551687682955796E-2</v>
      </c>
      <c r="W195" s="14">
        <v>8.9400618257673703E-2</v>
      </c>
      <c r="X195" s="14">
        <v>0.135131669734877</v>
      </c>
      <c r="Y195" s="14">
        <v>9.7376496345029304E-2</v>
      </c>
      <c r="Z195" s="14">
        <v>4.7309436729194201E-2</v>
      </c>
      <c r="AA195" s="14">
        <v>0.107248395244625</v>
      </c>
      <c r="AB195" s="14">
        <v>9.8384437910206707E-2</v>
      </c>
      <c r="AC195" s="14">
        <v>0.100484199021127</v>
      </c>
      <c r="AD195" s="14">
        <v>7.5493932929289395E-2</v>
      </c>
      <c r="AE195" s="14"/>
      <c r="AF195" s="14">
        <v>9.9214700422487506E-2</v>
      </c>
      <c r="AG195" s="14">
        <v>7.1547945540818003E-2</v>
      </c>
      <c r="AH195" s="14">
        <v>0.113651213925638</v>
      </c>
      <c r="AI195" s="14"/>
      <c r="AJ195" s="14">
        <v>6.9715108335096601E-2</v>
      </c>
      <c r="AK195" s="14">
        <v>7.9331886152619505E-2</v>
      </c>
      <c r="AL195" s="14">
        <v>5.60480114612407E-2</v>
      </c>
      <c r="AM195" s="14"/>
      <c r="AN195" s="14">
        <v>0.159677950260151</v>
      </c>
      <c r="AO195" s="14">
        <v>8.9231091924807895E-2</v>
      </c>
      <c r="AP195" s="14">
        <v>4.9212569934071901E-2</v>
      </c>
      <c r="AQ195" s="14">
        <v>2.4764029945341302E-2</v>
      </c>
      <c r="AR195" s="14">
        <v>1.5520786061940401E-2</v>
      </c>
    </row>
    <row r="196" spans="2:4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row>
    <row r="197" spans="2:44">
      <c r="B197" s="6" t="s">
        <v>114</v>
      </c>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row>
    <row r="198" spans="2:44">
      <c r="B198" s="24" t="s">
        <v>15</v>
      </c>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row>
    <row r="199" spans="2:44">
      <c r="B199" t="s">
        <v>151</v>
      </c>
      <c r="C199" s="14">
        <v>0.129056013940193</v>
      </c>
      <c r="D199" s="14">
        <v>9.9611161808612805E-2</v>
      </c>
      <c r="E199" s="14">
        <v>0.15748045876268099</v>
      </c>
      <c r="F199" s="14"/>
      <c r="G199" s="14">
        <v>0.12480656490327199</v>
      </c>
      <c r="H199" s="14">
        <v>0.12772657159050901</v>
      </c>
      <c r="I199" s="14">
        <v>0.109789366917471</v>
      </c>
      <c r="J199" s="14">
        <v>0.13364417840598899</v>
      </c>
      <c r="K199" s="14">
        <v>0.14447809039659801</v>
      </c>
      <c r="L199" s="14">
        <v>0.13457071429779099</v>
      </c>
      <c r="M199" s="14"/>
      <c r="N199" s="14">
        <v>7.5455269626022406E-2</v>
      </c>
      <c r="O199" s="14">
        <v>0.119525704295423</v>
      </c>
      <c r="P199" s="14">
        <v>0.133845346020564</v>
      </c>
      <c r="Q199" s="14">
        <v>0.190205464877714</v>
      </c>
      <c r="R199" s="14"/>
      <c r="S199" s="14">
        <v>0.102730455807752</v>
      </c>
      <c r="T199" s="14">
        <v>0.121302374943743</v>
      </c>
      <c r="U199" s="14">
        <v>0.102985827088758</v>
      </c>
      <c r="V199" s="14">
        <v>0.14780368693608101</v>
      </c>
      <c r="W199" s="14">
        <v>0.121241200466599</v>
      </c>
      <c r="X199" s="14">
        <v>0.146853984583832</v>
      </c>
      <c r="Y199" s="14">
        <v>0.14676189525078401</v>
      </c>
      <c r="Z199" s="14">
        <v>8.7253785122035202E-2</v>
      </c>
      <c r="AA199" s="14">
        <v>0.15552785877887501</v>
      </c>
      <c r="AB199" s="14">
        <v>0.142164273210829</v>
      </c>
      <c r="AC199" s="14">
        <v>0.12476446533211499</v>
      </c>
      <c r="AD199" s="14">
        <v>0.142733547957133</v>
      </c>
      <c r="AE199" s="14"/>
      <c r="AF199" s="14">
        <v>0.146596578502101</v>
      </c>
      <c r="AG199" s="14">
        <v>0.10941644612130599</v>
      </c>
      <c r="AH199" s="14">
        <v>0.14399465964057201</v>
      </c>
      <c r="AI199" s="14"/>
      <c r="AJ199" s="14">
        <v>0.10992770528842</v>
      </c>
      <c r="AK199" s="14">
        <v>0.116366129047439</v>
      </c>
      <c r="AL199" s="14">
        <v>9.2043774973607301E-2</v>
      </c>
      <c r="AM199" s="14"/>
      <c r="AN199" s="14">
        <v>0.19223043136808099</v>
      </c>
      <c r="AO199" s="14">
        <v>0.11186776331987899</v>
      </c>
      <c r="AP199" s="14">
        <v>0.10779062353987701</v>
      </c>
      <c r="AQ199" s="14">
        <v>7.0619890715149305E-2</v>
      </c>
      <c r="AR199" s="14">
        <v>4.8348589042160502E-2</v>
      </c>
    </row>
    <row r="200" spans="2:44">
      <c r="B200" t="s">
        <v>152</v>
      </c>
      <c r="C200" s="14">
        <v>0.52027229550350196</v>
      </c>
      <c r="D200" s="14">
        <v>0.47043859543808603</v>
      </c>
      <c r="E200" s="14">
        <v>0.56911583389479004</v>
      </c>
      <c r="F200" s="14"/>
      <c r="G200" s="14">
        <v>0.47376256605459099</v>
      </c>
      <c r="H200" s="14">
        <v>0.46657394958989301</v>
      </c>
      <c r="I200" s="14">
        <v>0.47993061020025402</v>
      </c>
      <c r="J200" s="14">
        <v>0.52601579993288705</v>
      </c>
      <c r="K200" s="14">
        <v>0.556142972701962</v>
      </c>
      <c r="L200" s="14">
        <v>0.59923719905189499</v>
      </c>
      <c r="M200" s="14"/>
      <c r="N200" s="14">
        <v>0.51648669551888104</v>
      </c>
      <c r="O200" s="14">
        <v>0.49957590920954298</v>
      </c>
      <c r="P200" s="14">
        <v>0.53360958103707601</v>
      </c>
      <c r="Q200" s="14">
        <v>0.53386003627826095</v>
      </c>
      <c r="R200" s="14"/>
      <c r="S200" s="14">
        <v>0.50591997592883498</v>
      </c>
      <c r="T200" s="14">
        <v>0.55049528125711999</v>
      </c>
      <c r="U200" s="14">
        <v>0.57929270775038499</v>
      </c>
      <c r="V200" s="14">
        <v>0.52080529005787701</v>
      </c>
      <c r="W200" s="14">
        <v>0.51389717695621195</v>
      </c>
      <c r="X200" s="14">
        <v>0.48543797998668098</v>
      </c>
      <c r="Y200" s="14">
        <v>0.48523947051590099</v>
      </c>
      <c r="Z200" s="14">
        <v>0.46677800586298901</v>
      </c>
      <c r="AA200" s="14">
        <v>0.54298943824247403</v>
      </c>
      <c r="AB200" s="14">
        <v>0.52702056643532902</v>
      </c>
      <c r="AC200" s="14">
        <v>0.53569365446127604</v>
      </c>
      <c r="AD200" s="14">
        <v>0.45175271910148301</v>
      </c>
      <c r="AE200" s="14"/>
      <c r="AF200" s="14">
        <v>0.53378508868825603</v>
      </c>
      <c r="AG200" s="14">
        <v>0.51337504449225602</v>
      </c>
      <c r="AH200" s="14">
        <v>0.53550050990474796</v>
      </c>
      <c r="AI200" s="14"/>
      <c r="AJ200" s="14">
        <v>0.55136200126747803</v>
      </c>
      <c r="AK200" s="14">
        <v>0.49852142377574399</v>
      </c>
      <c r="AL200" s="14">
        <v>0.48802276278045897</v>
      </c>
      <c r="AM200" s="14"/>
      <c r="AN200" s="14">
        <v>0.55710536700991797</v>
      </c>
      <c r="AO200" s="14">
        <v>0.53761978896135298</v>
      </c>
      <c r="AP200" s="14">
        <v>0.49176904467836902</v>
      </c>
      <c r="AQ200" s="14">
        <v>0.49632962310100298</v>
      </c>
      <c r="AR200" s="14">
        <v>0.44815430859025202</v>
      </c>
    </row>
    <row r="201" spans="2:44">
      <c r="B201" t="s">
        <v>153</v>
      </c>
      <c r="C201" s="14">
        <v>0.31028438959059701</v>
      </c>
      <c r="D201" s="14">
        <v>0.374811863053782</v>
      </c>
      <c r="E201" s="14">
        <v>0.24764671502489699</v>
      </c>
      <c r="F201" s="14"/>
      <c r="G201" s="14">
        <v>0.35836903984694402</v>
      </c>
      <c r="H201" s="14">
        <v>0.344822960124678</v>
      </c>
      <c r="I201" s="14">
        <v>0.35894775679875901</v>
      </c>
      <c r="J201" s="14">
        <v>0.30385189119154599</v>
      </c>
      <c r="K201" s="14">
        <v>0.25980659403887901</v>
      </c>
      <c r="L201" s="14">
        <v>0.24947823224412999</v>
      </c>
      <c r="M201" s="14"/>
      <c r="N201" s="14">
        <v>0.354445072512869</v>
      </c>
      <c r="O201" s="14">
        <v>0.34174882973438903</v>
      </c>
      <c r="P201" s="14">
        <v>0.30218298321458997</v>
      </c>
      <c r="Q201" s="14">
        <v>0.23895454437661101</v>
      </c>
      <c r="R201" s="14"/>
      <c r="S201" s="14">
        <v>0.34014178607214901</v>
      </c>
      <c r="T201" s="14">
        <v>0.29417677231617401</v>
      </c>
      <c r="U201" s="14">
        <v>0.27921212191026701</v>
      </c>
      <c r="V201" s="14">
        <v>0.31115592946304699</v>
      </c>
      <c r="W201" s="14">
        <v>0.30134833314630399</v>
      </c>
      <c r="X201" s="14">
        <v>0.32450328296673397</v>
      </c>
      <c r="Y201" s="14">
        <v>0.315403462642451</v>
      </c>
      <c r="Z201" s="14">
        <v>0.38877140001501798</v>
      </c>
      <c r="AA201" s="14">
        <v>0.26262553883870998</v>
      </c>
      <c r="AB201" s="14">
        <v>0.31799875477098699</v>
      </c>
      <c r="AC201" s="14">
        <v>0.29295030966496199</v>
      </c>
      <c r="AD201" s="14">
        <v>0.36187634099319299</v>
      </c>
      <c r="AE201" s="14"/>
      <c r="AF201" s="14">
        <v>0.28582476971457299</v>
      </c>
      <c r="AG201" s="14">
        <v>0.33051981577803202</v>
      </c>
      <c r="AH201" s="14">
        <v>0.28139043935472602</v>
      </c>
      <c r="AI201" s="14"/>
      <c r="AJ201" s="14">
        <v>0.28918011780650499</v>
      </c>
      <c r="AK201" s="14">
        <v>0.34464108273968203</v>
      </c>
      <c r="AL201" s="14">
        <v>0.367304331736651</v>
      </c>
      <c r="AM201" s="14"/>
      <c r="AN201" s="14">
        <v>0.21772656606442101</v>
      </c>
      <c r="AO201" s="14">
        <v>0.32395605885285</v>
      </c>
      <c r="AP201" s="14">
        <v>0.35580552326015202</v>
      </c>
      <c r="AQ201" s="14">
        <v>0.35673926367877901</v>
      </c>
      <c r="AR201" s="14">
        <v>0.28227446586439298</v>
      </c>
    </row>
    <row r="202" spans="2:44">
      <c r="B202" t="s">
        <v>154</v>
      </c>
      <c r="C202" s="14">
        <v>4.0387300965707897E-2</v>
      </c>
      <c r="D202" s="14">
        <v>5.5138379699518902E-2</v>
      </c>
      <c r="E202" s="14">
        <v>2.5756992317631702E-2</v>
      </c>
      <c r="F202" s="14"/>
      <c r="G202" s="14">
        <v>4.3061829195193399E-2</v>
      </c>
      <c r="H202" s="14">
        <v>6.08765186949198E-2</v>
      </c>
      <c r="I202" s="14">
        <v>5.1332266083515599E-2</v>
      </c>
      <c r="J202" s="14">
        <v>3.6488130469578398E-2</v>
      </c>
      <c r="K202" s="14">
        <v>3.9572342862561297E-2</v>
      </c>
      <c r="L202" s="14">
        <v>1.67138544061841E-2</v>
      </c>
      <c r="M202" s="14"/>
      <c r="N202" s="14">
        <v>5.3612962342226698E-2</v>
      </c>
      <c r="O202" s="14">
        <v>3.9149556760645299E-2</v>
      </c>
      <c r="P202" s="14">
        <v>3.0362089727769902E-2</v>
      </c>
      <c r="Q202" s="14">
        <v>3.6979954467413499E-2</v>
      </c>
      <c r="R202" s="14"/>
      <c r="S202" s="14">
        <v>5.1207782191264199E-2</v>
      </c>
      <c r="T202" s="14">
        <v>3.4025571482962098E-2</v>
      </c>
      <c r="U202" s="14">
        <v>3.8509343250590598E-2</v>
      </c>
      <c r="V202" s="14">
        <v>2.0235093542995099E-2</v>
      </c>
      <c r="W202" s="14">
        <v>6.3513289430885397E-2</v>
      </c>
      <c r="X202" s="14">
        <v>4.32047524627521E-2</v>
      </c>
      <c r="Y202" s="14">
        <v>5.2595171590863903E-2</v>
      </c>
      <c r="Z202" s="14">
        <v>5.7196808999957598E-2</v>
      </c>
      <c r="AA202" s="14">
        <v>3.8857164139940698E-2</v>
      </c>
      <c r="AB202" s="14">
        <v>1.2816405582854899E-2</v>
      </c>
      <c r="AC202" s="14">
        <v>4.6591570541646699E-2</v>
      </c>
      <c r="AD202" s="14">
        <v>4.3637391948191301E-2</v>
      </c>
      <c r="AE202" s="14"/>
      <c r="AF202" s="14">
        <v>3.37935630950702E-2</v>
      </c>
      <c r="AG202" s="14">
        <v>4.6688693608405898E-2</v>
      </c>
      <c r="AH202" s="14">
        <v>3.9114391099954002E-2</v>
      </c>
      <c r="AI202" s="14"/>
      <c r="AJ202" s="14">
        <v>4.9530175637596499E-2</v>
      </c>
      <c r="AK202" s="14">
        <v>4.0471364437133998E-2</v>
      </c>
      <c r="AL202" s="14">
        <v>5.2629130509283202E-2</v>
      </c>
      <c r="AM202" s="14"/>
      <c r="AN202" s="14">
        <v>3.2937635557580697E-2</v>
      </c>
      <c r="AO202" s="14">
        <v>2.65563888659185E-2</v>
      </c>
      <c r="AP202" s="14">
        <v>4.4634808521601399E-2</v>
      </c>
      <c r="AQ202" s="14">
        <v>7.6311222505068999E-2</v>
      </c>
      <c r="AR202" s="14">
        <v>0.22122263650319399</v>
      </c>
    </row>
    <row r="203" spans="2:4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row>
    <row r="204" spans="2:44">
      <c r="B204" s="6" t="s">
        <v>155</v>
      </c>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row>
    <row r="205" spans="2:44">
      <c r="B205" s="24" t="s">
        <v>15</v>
      </c>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row>
    <row r="206" spans="2:44">
      <c r="B206" t="s">
        <v>98</v>
      </c>
      <c r="C206" s="14">
        <v>7.3424157332859494E-2</v>
      </c>
      <c r="D206" s="14">
        <v>9.0567707675635198E-2</v>
      </c>
      <c r="E206" s="14">
        <v>5.6665304142619902E-2</v>
      </c>
      <c r="F206" s="14"/>
      <c r="G206" s="14">
        <v>0.10560133119954999</v>
      </c>
      <c r="H206" s="14">
        <v>0.101437325768637</v>
      </c>
      <c r="I206" s="14">
        <v>9.2546302547039105E-2</v>
      </c>
      <c r="J206" s="14">
        <v>4.9998689500049799E-2</v>
      </c>
      <c r="K206" s="14">
        <v>6.3486203678793804E-2</v>
      </c>
      <c r="L206" s="14">
        <v>3.9180377468630102E-2</v>
      </c>
      <c r="M206" s="14"/>
      <c r="N206" s="14">
        <v>0.10398875075421</v>
      </c>
      <c r="O206" s="14">
        <v>6.2481197837667098E-2</v>
      </c>
      <c r="P206" s="14">
        <v>5.5397456292079997E-2</v>
      </c>
      <c r="Q206" s="14">
        <v>6.8273615307352001E-2</v>
      </c>
      <c r="R206" s="14"/>
      <c r="S206" s="14">
        <v>0.116688912503494</v>
      </c>
      <c r="T206" s="14">
        <v>5.6515765038997197E-2</v>
      </c>
      <c r="U206" s="14">
        <v>6.5892969398198706E-2</v>
      </c>
      <c r="V206" s="14">
        <v>5.2781052764274299E-2</v>
      </c>
      <c r="W206" s="14">
        <v>6.6712084157323007E-2</v>
      </c>
      <c r="X206" s="14">
        <v>7.1158465517285899E-2</v>
      </c>
      <c r="Y206" s="14">
        <v>8.3107403840232394E-2</v>
      </c>
      <c r="Z206" s="14">
        <v>7.1215511838684298E-2</v>
      </c>
      <c r="AA206" s="14">
        <v>5.7709245245159302E-2</v>
      </c>
      <c r="AB206" s="14">
        <v>6.0149918026150398E-2</v>
      </c>
      <c r="AC206" s="14">
        <v>9.32850114674494E-2</v>
      </c>
      <c r="AD206" s="14">
        <v>9.1033787308552896E-2</v>
      </c>
      <c r="AE206" s="14"/>
      <c r="AF206" s="14">
        <v>6.5603411619327007E-2</v>
      </c>
      <c r="AG206" s="14">
        <v>8.0405268737751598E-2</v>
      </c>
      <c r="AH206" s="14">
        <v>7.3828888484529606E-2</v>
      </c>
      <c r="AI206" s="14"/>
      <c r="AJ206" s="14">
        <v>7.9560021112101698E-2</v>
      </c>
      <c r="AK206" s="14">
        <v>8.7272144783522201E-2</v>
      </c>
      <c r="AL206" s="14">
        <v>0.114505702366179</v>
      </c>
      <c r="AM206" s="14"/>
      <c r="AN206" s="14">
        <v>4.4486272006926703E-2</v>
      </c>
      <c r="AO206" s="14">
        <v>7.0002401259263394E-2</v>
      </c>
      <c r="AP206" s="14">
        <v>8.1907060743654503E-2</v>
      </c>
      <c r="AQ206" s="14">
        <v>0.12774481430750501</v>
      </c>
      <c r="AR206" s="14">
        <v>0.262260345453388</v>
      </c>
    </row>
    <row r="207" spans="2:44">
      <c r="B207" t="s">
        <v>99</v>
      </c>
      <c r="C207" s="14">
        <v>0.41591100655249902</v>
      </c>
      <c r="D207" s="14">
        <v>0.45078363909028901</v>
      </c>
      <c r="E207" s="14">
        <v>0.38127520653614999</v>
      </c>
      <c r="F207" s="14"/>
      <c r="G207" s="14">
        <v>0.46749173760564</v>
      </c>
      <c r="H207" s="14">
        <v>0.51090898716906497</v>
      </c>
      <c r="I207" s="14">
        <v>0.45959207708641497</v>
      </c>
      <c r="J207" s="14">
        <v>0.36685036450859998</v>
      </c>
      <c r="K207" s="14">
        <v>0.34599028762978801</v>
      </c>
      <c r="L207" s="14">
        <v>0.355172979995383</v>
      </c>
      <c r="M207" s="14"/>
      <c r="N207" s="14">
        <v>0.47980483095485199</v>
      </c>
      <c r="O207" s="14">
        <v>0.42658294209980202</v>
      </c>
      <c r="P207" s="14">
        <v>0.42737223730658302</v>
      </c>
      <c r="Q207" s="14">
        <v>0.32012084553617798</v>
      </c>
      <c r="R207" s="14"/>
      <c r="S207" s="14">
        <v>0.46407479292347797</v>
      </c>
      <c r="T207" s="14">
        <v>0.40138908446815802</v>
      </c>
      <c r="U207" s="14">
        <v>0.41973605323582103</v>
      </c>
      <c r="V207" s="14">
        <v>0.394715271013723</v>
      </c>
      <c r="W207" s="14">
        <v>0.405495939685665</v>
      </c>
      <c r="X207" s="14">
        <v>0.39595865631501298</v>
      </c>
      <c r="Y207" s="14">
        <v>0.41456371932482899</v>
      </c>
      <c r="Z207" s="14">
        <v>0.43062929686328599</v>
      </c>
      <c r="AA207" s="14">
        <v>0.40652978227626801</v>
      </c>
      <c r="AB207" s="14">
        <v>0.45655375270014598</v>
      </c>
      <c r="AC207" s="14">
        <v>0.3772519565329</v>
      </c>
      <c r="AD207" s="14">
        <v>0.35253564769166601</v>
      </c>
      <c r="AE207" s="14"/>
      <c r="AF207" s="14">
        <v>0.36566975264158602</v>
      </c>
      <c r="AG207" s="14">
        <v>0.46106983686050002</v>
      </c>
      <c r="AH207" s="14">
        <v>0.391725793092771</v>
      </c>
      <c r="AI207" s="14"/>
      <c r="AJ207" s="14">
        <v>0.42431538352465997</v>
      </c>
      <c r="AK207" s="14">
        <v>0.45413060216207501</v>
      </c>
      <c r="AL207" s="14">
        <v>0.44195633107592702</v>
      </c>
      <c r="AM207" s="14"/>
      <c r="AN207" s="14">
        <v>0.30617121331909602</v>
      </c>
      <c r="AO207" s="14">
        <v>0.41683492504617597</v>
      </c>
      <c r="AP207" s="14">
        <v>0.48696933294499201</v>
      </c>
      <c r="AQ207" s="14">
        <v>0.50852998478477296</v>
      </c>
      <c r="AR207" s="14">
        <v>0.48285342069244103</v>
      </c>
    </row>
    <row r="208" spans="2:44">
      <c r="B208" t="s">
        <v>100</v>
      </c>
      <c r="C208" s="14">
        <v>0.252447053797142</v>
      </c>
      <c r="D208" s="14">
        <v>0.241253076268717</v>
      </c>
      <c r="E208" s="14">
        <v>0.26429102378812303</v>
      </c>
      <c r="F208" s="14"/>
      <c r="G208" s="14">
        <v>0.22508934762937799</v>
      </c>
      <c r="H208" s="14">
        <v>0.18670356024024701</v>
      </c>
      <c r="I208" s="14">
        <v>0.21427858491278301</v>
      </c>
      <c r="J208" s="14">
        <v>0.27543956067465603</v>
      </c>
      <c r="K208" s="14">
        <v>0.28831387189420099</v>
      </c>
      <c r="L208" s="14">
        <v>0.31264307805800201</v>
      </c>
      <c r="M208" s="14"/>
      <c r="N208" s="14">
        <v>0.24092459380805201</v>
      </c>
      <c r="O208" s="14">
        <v>0.22927239554773099</v>
      </c>
      <c r="P208" s="14">
        <v>0.254555590430804</v>
      </c>
      <c r="Q208" s="14">
        <v>0.29101448904473698</v>
      </c>
      <c r="R208" s="14"/>
      <c r="S208" s="14">
        <v>0.21101606518007399</v>
      </c>
      <c r="T208" s="14">
        <v>0.25087231802566901</v>
      </c>
      <c r="U208" s="14">
        <v>0.26439258270882698</v>
      </c>
      <c r="V208" s="14">
        <v>0.26300536082993498</v>
      </c>
      <c r="W208" s="14">
        <v>0.238175853059196</v>
      </c>
      <c r="X208" s="14">
        <v>0.28456304343447802</v>
      </c>
      <c r="Y208" s="14">
        <v>0.23536161284713</v>
      </c>
      <c r="Z208" s="14">
        <v>0.251918386480664</v>
      </c>
      <c r="AA208" s="14">
        <v>0.27417546058909698</v>
      </c>
      <c r="AB208" s="14">
        <v>0.27707343922799099</v>
      </c>
      <c r="AC208" s="14">
        <v>0.23616036051522901</v>
      </c>
      <c r="AD208" s="14">
        <v>0.245631313309086</v>
      </c>
      <c r="AE208" s="14"/>
      <c r="AF208" s="14">
        <v>0.26855696596804501</v>
      </c>
      <c r="AG208" s="14">
        <v>0.239874580839328</v>
      </c>
      <c r="AH208" s="14">
        <v>0.27002030256090298</v>
      </c>
      <c r="AI208" s="14"/>
      <c r="AJ208" s="14">
        <v>0.25219967804349402</v>
      </c>
      <c r="AK208" s="14">
        <v>0.23073265790332101</v>
      </c>
      <c r="AL208" s="14">
        <v>0.21769439073668201</v>
      </c>
      <c r="AM208" s="14"/>
      <c r="AN208" s="14">
        <v>0.30673341674382698</v>
      </c>
      <c r="AO208" s="14">
        <v>0.24852930112454399</v>
      </c>
      <c r="AP208" s="14">
        <v>0.221954071225198</v>
      </c>
      <c r="AQ208" s="14">
        <v>0.20203803599855499</v>
      </c>
      <c r="AR208" s="14">
        <v>0.13183033974896899</v>
      </c>
    </row>
    <row r="209" spans="2:44">
      <c r="B209" t="s">
        <v>101</v>
      </c>
      <c r="C209" s="14">
        <v>0.16458038048210399</v>
      </c>
      <c r="D209" s="14">
        <v>0.142744135927868</v>
      </c>
      <c r="E209" s="14">
        <v>0.185961582352066</v>
      </c>
      <c r="F209" s="14"/>
      <c r="G209" s="14">
        <v>0.13863470846864601</v>
      </c>
      <c r="H209" s="14">
        <v>0.13625058480043201</v>
      </c>
      <c r="I209" s="14">
        <v>0.15366792303217999</v>
      </c>
      <c r="J209" s="14">
        <v>0.19270961429386099</v>
      </c>
      <c r="K209" s="14">
        <v>0.173635801209508</v>
      </c>
      <c r="L209" s="14">
        <v>0.18501298350121101</v>
      </c>
      <c r="M209" s="14"/>
      <c r="N209" s="14">
        <v>0.12384676553097999</v>
      </c>
      <c r="O209" s="14">
        <v>0.18783472686626601</v>
      </c>
      <c r="P209" s="14">
        <v>0.154431129835018</v>
      </c>
      <c r="Q209" s="14">
        <v>0.19357058788189199</v>
      </c>
      <c r="R209" s="14"/>
      <c r="S209" s="14">
        <v>0.13390012078893401</v>
      </c>
      <c r="T209" s="14">
        <v>0.18646502286452499</v>
      </c>
      <c r="U209" s="14">
        <v>0.154202718585362</v>
      </c>
      <c r="V209" s="14">
        <v>0.184343165951839</v>
      </c>
      <c r="W209" s="14">
        <v>0.20953865166917399</v>
      </c>
      <c r="X209" s="14">
        <v>0.16659496101197699</v>
      </c>
      <c r="Y209" s="14">
        <v>0.17876089250594299</v>
      </c>
      <c r="Z209" s="14">
        <v>0.16706101318710501</v>
      </c>
      <c r="AA209" s="14">
        <v>0.16112064951059701</v>
      </c>
      <c r="AB209" s="14">
        <v>0.118342084784857</v>
      </c>
      <c r="AC209" s="14">
        <v>0.183271057239072</v>
      </c>
      <c r="AD209" s="14">
        <v>0.14918490592229899</v>
      </c>
      <c r="AE209" s="14"/>
      <c r="AF209" s="14">
        <v>0.18460815492506799</v>
      </c>
      <c r="AG209" s="14">
        <v>0.15512030771483901</v>
      </c>
      <c r="AH209" s="14">
        <v>0.14016534204563699</v>
      </c>
      <c r="AI209" s="14"/>
      <c r="AJ209" s="14">
        <v>0.173859030079132</v>
      </c>
      <c r="AK209" s="14">
        <v>0.15662835075604301</v>
      </c>
      <c r="AL209" s="14">
        <v>0.16405170852985501</v>
      </c>
      <c r="AM209" s="14"/>
      <c r="AN209" s="14">
        <v>0.20150609910702</v>
      </c>
      <c r="AO209" s="14">
        <v>0.17416624756973001</v>
      </c>
      <c r="AP209" s="14">
        <v>0.138267257179885</v>
      </c>
      <c r="AQ209" s="14">
        <v>0.11539688137729399</v>
      </c>
      <c r="AR209" s="14">
        <v>0.123055894105202</v>
      </c>
    </row>
    <row r="210" spans="2:44">
      <c r="B210" t="s">
        <v>102</v>
      </c>
      <c r="C210" s="14">
        <v>8.5404556297890302E-2</v>
      </c>
      <c r="D210" s="14">
        <v>7.1279396884072296E-2</v>
      </c>
      <c r="E210" s="14">
        <v>9.9251007964763396E-2</v>
      </c>
      <c r="F210" s="14"/>
      <c r="G210" s="14">
        <v>4.7748876170906999E-2</v>
      </c>
      <c r="H210" s="14">
        <v>5.1158275721885499E-2</v>
      </c>
      <c r="I210" s="14">
        <v>7.4399580117982006E-2</v>
      </c>
      <c r="J210" s="14">
        <v>0.11035804706777</v>
      </c>
      <c r="K210" s="14">
        <v>0.12103416221789901</v>
      </c>
      <c r="L210" s="14">
        <v>0.103321333269263</v>
      </c>
      <c r="M210" s="14"/>
      <c r="N210" s="14">
        <v>4.8409362605961001E-2</v>
      </c>
      <c r="O210" s="14">
        <v>8.5319408913477807E-2</v>
      </c>
      <c r="P210" s="14">
        <v>0.100470279199639</v>
      </c>
      <c r="Q210" s="14">
        <v>0.112889750681582</v>
      </c>
      <c r="R210" s="14"/>
      <c r="S210" s="14">
        <v>6.6752087311135799E-2</v>
      </c>
      <c r="T210" s="14">
        <v>9.6118958468220203E-2</v>
      </c>
      <c r="U210" s="14">
        <v>8.3536643626539897E-2</v>
      </c>
      <c r="V210" s="14">
        <v>9.0551488433480598E-2</v>
      </c>
      <c r="W210" s="14">
        <v>8.0077471428641897E-2</v>
      </c>
      <c r="X210" s="14">
        <v>6.3514297368994804E-2</v>
      </c>
      <c r="Y210" s="14">
        <v>8.5323722259696796E-2</v>
      </c>
      <c r="Z210" s="14">
        <v>6.8576670441471602E-2</v>
      </c>
      <c r="AA210" s="14">
        <v>9.6167673256469702E-2</v>
      </c>
      <c r="AB210" s="14">
        <v>8.4803656616418602E-2</v>
      </c>
      <c r="AC210" s="14">
        <v>0.10163472748039</v>
      </c>
      <c r="AD210" s="14">
        <v>0.15181321151542401</v>
      </c>
      <c r="AE210" s="14"/>
      <c r="AF210" s="14">
        <v>0.11112919764856399</v>
      </c>
      <c r="AG210" s="14">
        <v>5.9463196763652401E-2</v>
      </c>
      <c r="AH210" s="14">
        <v>0.106097949060089</v>
      </c>
      <c r="AI210" s="14"/>
      <c r="AJ210" s="14">
        <v>6.8875509603147395E-2</v>
      </c>
      <c r="AK210" s="14">
        <v>6.89893445062503E-2</v>
      </c>
      <c r="AL210" s="14">
        <v>5.8104186491690399E-2</v>
      </c>
      <c r="AM210" s="14"/>
      <c r="AN210" s="14">
        <v>0.133887311678142</v>
      </c>
      <c r="AO210" s="14">
        <v>8.2530127911486603E-2</v>
      </c>
      <c r="AP210" s="14">
        <v>6.7505310753174896E-2</v>
      </c>
      <c r="AQ210" s="14">
        <v>3.5439480715719299E-2</v>
      </c>
      <c r="AR210" s="14">
        <v>0</v>
      </c>
    </row>
    <row r="211" spans="2:44">
      <c r="B211" t="s">
        <v>103</v>
      </c>
      <c r="C211" s="14">
        <v>8.2328455375057907E-3</v>
      </c>
      <c r="D211" s="14">
        <v>3.3720441534184401E-3</v>
      </c>
      <c r="E211" s="14">
        <v>1.25558752162775E-2</v>
      </c>
      <c r="F211" s="14"/>
      <c r="G211" s="14">
        <v>1.54339989258803E-2</v>
      </c>
      <c r="H211" s="14">
        <v>1.3541266299733699E-2</v>
      </c>
      <c r="I211" s="14">
        <v>5.5155323036004599E-3</v>
      </c>
      <c r="J211" s="14">
        <v>4.6437239550626E-3</v>
      </c>
      <c r="K211" s="14">
        <v>7.5396733698114698E-3</v>
      </c>
      <c r="L211" s="14">
        <v>4.6692477075105003E-3</v>
      </c>
      <c r="M211" s="14"/>
      <c r="N211" s="14">
        <v>3.0256963459448201E-3</v>
      </c>
      <c r="O211" s="14">
        <v>8.5093287350562E-3</v>
      </c>
      <c r="P211" s="14">
        <v>7.7733069358762296E-3</v>
      </c>
      <c r="Q211" s="14">
        <v>1.4130711548258901E-2</v>
      </c>
      <c r="R211" s="14"/>
      <c r="S211" s="14">
        <v>7.5680212928855902E-3</v>
      </c>
      <c r="T211" s="14">
        <v>8.6388511344301002E-3</v>
      </c>
      <c r="U211" s="14">
        <v>1.22390324452513E-2</v>
      </c>
      <c r="V211" s="14">
        <v>1.46036610067474E-2</v>
      </c>
      <c r="W211" s="14">
        <v>0</v>
      </c>
      <c r="X211" s="14">
        <v>1.82105763522501E-2</v>
      </c>
      <c r="Y211" s="14">
        <v>2.8826492221681998E-3</v>
      </c>
      <c r="Z211" s="14">
        <v>1.05991211887897E-2</v>
      </c>
      <c r="AA211" s="14">
        <v>4.2971891224097003E-3</v>
      </c>
      <c r="AB211" s="14">
        <v>3.07714864443798E-3</v>
      </c>
      <c r="AC211" s="14">
        <v>8.3968867649598204E-3</v>
      </c>
      <c r="AD211" s="14">
        <v>9.8011342529726493E-3</v>
      </c>
      <c r="AE211" s="14"/>
      <c r="AF211" s="14">
        <v>4.4325171974099404E-3</v>
      </c>
      <c r="AG211" s="14">
        <v>4.06680908392978E-3</v>
      </c>
      <c r="AH211" s="14">
        <v>1.8161724756069898E-2</v>
      </c>
      <c r="AI211" s="14"/>
      <c r="AJ211" s="14">
        <v>1.1903776374654501E-3</v>
      </c>
      <c r="AK211" s="14">
        <v>2.2468998887882302E-3</v>
      </c>
      <c r="AL211" s="14">
        <v>3.68768079966675E-3</v>
      </c>
      <c r="AM211" s="14"/>
      <c r="AN211" s="14">
        <v>7.2156871449886497E-3</v>
      </c>
      <c r="AO211" s="14">
        <v>7.9369970888005792E-3</v>
      </c>
      <c r="AP211" s="14">
        <v>3.3969671530959598E-3</v>
      </c>
      <c r="AQ211" s="14">
        <v>1.0850802816154E-2</v>
      </c>
      <c r="AR211" s="14">
        <v>0</v>
      </c>
    </row>
    <row r="212" spans="2:44">
      <c r="B212" t="s">
        <v>104</v>
      </c>
      <c r="C212" s="14">
        <v>0.48933516388535803</v>
      </c>
      <c r="D212" s="14">
        <v>0.541351346765924</v>
      </c>
      <c r="E212" s="14">
        <v>0.43794051067876999</v>
      </c>
      <c r="F212" s="14"/>
      <c r="G212" s="14">
        <v>0.57309306880518995</v>
      </c>
      <c r="H212" s="14">
        <v>0.61234631293770203</v>
      </c>
      <c r="I212" s="14">
        <v>0.55213837963345402</v>
      </c>
      <c r="J212" s="14">
        <v>0.41684905400865002</v>
      </c>
      <c r="K212" s="14">
        <v>0.40947649130858099</v>
      </c>
      <c r="L212" s="14">
        <v>0.39435335746401301</v>
      </c>
      <c r="M212" s="14"/>
      <c r="N212" s="14">
        <v>0.58379358170906204</v>
      </c>
      <c r="O212" s="14">
        <v>0.48906413993747</v>
      </c>
      <c r="P212" s="14">
        <v>0.48276969359866301</v>
      </c>
      <c r="Q212" s="14">
        <v>0.38839446084353002</v>
      </c>
      <c r="R212" s="14"/>
      <c r="S212" s="14">
        <v>0.58076370542697098</v>
      </c>
      <c r="T212" s="14">
        <v>0.45790484950715499</v>
      </c>
      <c r="U212" s="14">
        <v>0.48562902263402002</v>
      </c>
      <c r="V212" s="14">
        <v>0.44749632377799797</v>
      </c>
      <c r="W212" s="14">
        <v>0.47220802384298799</v>
      </c>
      <c r="X212" s="14">
        <v>0.46711712183229898</v>
      </c>
      <c r="Y212" s="14">
        <v>0.49767112316506201</v>
      </c>
      <c r="Z212" s="14">
        <v>0.50184480870197001</v>
      </c>
      <c r="AA212" s="14">
        <v>0.46423902752142698</v>
      </c>
      <c r="AB212" s="14">
        <v>0.51670367072629597</v>
      </c>
      <c r="AC212" s="14">
        <v>0.47053696800035</v>
      </c>
      <c r="AD212" s="14">
        <v>0.443569435000219</v>
      </c>
      <c r="AE212" s="14"/>
      <c r="AF212" s="14">
        <v>0.431273164260913</v>
      </c>
      <c r="AG212" s="14">
        <v>0.54147510559825096</v>
      </c>
      <c r="AH212" s="14">
        <v>0.46555468157730101</v>
      </c>
      <c r="AI212" s="14"/>
      <c r="AJ212" s="14">
        <v>0.50387540463676095</v>
      </c>
      <c r="AK212" s="14">
        <v>0.54140274694559698</v>
      </c>
      <c r="AL212" s="14">
        <v>0.55646203344210599</v>
      </c>
      <c r="AM212" s="14"/>
      <c r="AN212" s="14">
        <v>0.35065748532602198</v>
      </c>
      <c r="AO212" s="14">
        <v>0.48683732630544002</v>
      </c>
      <c r="AP212" s="14">
        <v>0.56887639368864595</v>
      </c>
      <c r="AQ212" s="14">
        <v>0.63627479909227802</v>
      </c>
      <c r="AR212" s="14">
        <v>0.74511376614582903</v>
      </c>
    </row>
    <row r="213" spans="2:44">
      <c r="B213" t="s">
        <v>105</v>
      </c>
      <c r="C213" s="14">
        <v>0.249984936779994</v>
      </c>
      <c r="D213" s="14">
        <v>0.21402353281194</v>
      </c>
      <c r="E213" s="14">
        <v>0.28521259031682999</v>
      </c>
      <c r="F213" s="14"/>
      <c r="G213" s="14">
        <v>0.18638358463955301</v>
      </c>
      <c r="H213" s="14">
        <v>0.187408860522318</v>
      </c>
      <c r="I213" s="14">
        <v>0.228067503150162</v>
      </c>
      <c r="J213" s="14">
        <v>0.30306766136163099</v>
      </c>
      <c r="K213" s="14">
        <v>0.29466996342740598</v>
      </c>
      <c r="L213" s="14">
        <v>0.288334316770474</v>
      </c>
      <c r="M213" s="14"/>
      <c r="N213" s="14">
        <v>0.17225612813694099</v>
      </c>
      <c r="O213" s="14">
        <v>0.27315413577974401</v>
      </c>
      <c r="P213" s="14">
        <v>0.25490140903465702</v>
      </c>
      <c r="Q213" s="14">
        <v>0.30646033856347299</v>
      </c>
      <c r="R213" s="14"/>
      <c r="S213" s="14">
        <v>0.20065220810006901</v>
      </c>
      <c r="T213" s="14">
        <v>0.28258398133274498</v>
      </c>
      <c r="U213" s="14">
        <v>0.23773936221190201</v>
      </c>
      <c r="V213" s="14">
        <v>0.27489465438532001</v>
      </c>
      <c r="W213" s="14">
        <v>0.28961612309781598</v>
      </c>
      <c r="X213" s="14">
        <v>0.23010925838097199</v>
      </c>
      <c r="Y213" s="14">
        <v>0.26408461476563899</v>
      </c>
      <c r="Z213" s="14">
        <v>0.23563768362857601</v>
      </c>
      <c r="AA213" s="14">
        <v>0.25728832276706598</v>
      </c>
      <c r="AB213" s="14">
        <v>0.203145741401275</v>
      </c>
      <c r="AC213" s="14">
        <v>0.28490578471946099</v>
      </c>
      <c r="AD213" s="14">
        <v>0.30099811743772298</v>
      </c>
      <c r="AE213" s="14"/>
      <c r="AF213" s="14">
        <v>0.29573735257363098</v>
      </c>
      <c r="AG213" s="14">
        <v>0.21458350447849101</v>
      </c>
      <c r="AH213" s="14">
        <v>0.24626329110572601</v>
      </c>
      <c r="AI213" s="14"/>
      <c r="AJ213" s="14">
        <v>0.24273453968227901</v>
      </c>
      <c r="AK213" s="14">
        <v>0.225617695262294</v>
      </c>
      <c r="AL213" s="14">
        <v>0.22215589502154601</v>
      </c>
      <c r="AM213" s="14"/>
      <c r="AN213" s="14">
        <v>0.33539341078516199</v>
      </c>
      <c r="AO213" s="14">
        <v>0.25669637548121599</v>
      </c>
      <c r="AP213" s="14">
        <v>0.20577256793306001</v>
      </c>
      <c r="AQ213" s="14">
        <v>0.15083636209301299</v>
      </c>
      <c r="AR213" s="14">
        <v>0.123055894105202</v>
      </c>
    </row>
    <row r="214" spans="2:44">
      <c r="B214" t="s">
        <v>106</v>
      </c>
      <c r="C214" s="14">
        <v>0.23935022710536399</v>
      </c>
      <c r="D214" s="14">
        <v>0.32732781395398403</v>
      </c>
      <c r="E214" s="14">
        <v>0.15272792036193999</v>
      </c>
      <c r="F214" s="14"/>
      <c r="G214" s="14">
        <v>0.386709484165637</v>
      </c>
      <c r="H214" s="14">
        <v>0.424937452415385</v>
      </c>
      <c r="I214" s="14">
        <v>0.32407087648329302</v>
      </c>
      <c r="J214" s="14">
        <v>0.113781392647018</v>
      </c>
      <c r="K214" s="14">
        <v>0.114806527881175</v>
      </c>
      <c r="L214" s="14">
        <v>0.10601904069354</v>
      </c>
      <c r="M214" s="14"/>
      <c r="N214" s="14">
        <v>0.41153745357212101</v>
      </c>
      <c r="O214" s="14">
        <v>0.21591000415772599</v>
      </c>
      <c r="P214" s="14">
        <v>0.22786828456400601</v>
      </c>
      <c r="Q214" s="14">
        <v>8.1934122280056795E-2</v>
      </c>
      <c r="R214" s="14"/>
      <c r="S214" s="14">
        <v>0.38011149732690203</v>
      </c>
      <c r="T214" s="14">
        <v>0.17532086817441001</v>
      </c>
      <c r="U214" s="14">
        <v>0.24788966042211799</v>
      </c>
      <c r="V214" s="14">
        <v>0.17260166939267799</v>
      </c>
      <c r="W214" s="14">
        <v>0.18259190074517201</v>
      </c>
      <c r="X214" s="14">
        <v>0.23700786345132699</v>
      </c>
      <c r="Y214" s="14">
        <v>0.23358650839942199</v>
      </c>
      <c r="Z214" s="14">
        <v>0.266207125073394</v>
      </c>
      <c r="AA214" s="14">
        <v>0.206950704754361</v>
      </c>
      <c r="AB214" s="14">
        <v>0.31355792932502102</v>
      </c>
      <c r="AC214" s="14">
        <v>0.18563118328088801</v>
      </c>
      <c r="AD214" s="14">
        <v>0.142571317562496</v>
      </c>
      <c r="AE214" s="14"/>
      <c r="AF214" s="14">
        <v>0.13553581168728199</v>
      </c>
      <c r="AG214" s="14">
        <v>0.32689160111976001</v>
      </c>
      <c r="AH214" s="14">
        <v>0.219291390471575</v>
      </c>
      <c r="AI214" s="14"/>
      <c r="AJ214" s="14">
        <v>0.26114086495448202</v>
      </c>
      <c r="AK214" s="14">
        <v>0.31578505168330301</v>
      </c>
      <c r="AL214" s="14">
        <v>0.33430613842056001</v>
      </c>
      <c r="AM214" s="14"/>
      <c r="AN214" s="14">
        <v>1.52640745408598E-2</v>
      </c>
      <c r="AO214" s="14">
        <v>0.23014095082422301</v>
      </c>
      <c r="AP214" s="14">
        <v>0.36310382575558697</v>
      </c>
      <c r="AQ214" s="14">
        <v>0.48543843699926398</v>
      </c>
      <c r="AR214" s="14">
        <v>0.62205787204062701</v>
      </c>
    </row>
    <row r="215" spans="2:4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row>
    <row r="216" spans="2:44">
      <c r="B216" s="6" t="s">
        <v>156</v>
      </c>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row>
    <row r="217" spans="2:44">
      <c r="B217" s="24" t="s">
        <v>15</v>
      </c>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row>
    <row r="218" spans="2:44">
      <c r="B218" t="s">
        <v>98</v>
      </c>
      <c r="C218" s="14">
        <v>5.3403500034833497E-2</v>
      </c>
      <c r="D218" s="14">
        <v>6.8142239734273094E-2</v>
      </c>
      <c r="E218" s="14">
        <v>3.88743670352895E-2</v>
      </c>
      <c r="F218" s="14"/>
      <c r="G218" s="14">
        <v>7.4764788586800399E-2</v>
      </c>
      <c r="H218" s="14">
        <v>0.10491081519116401</v>
      </c>
      <c r="I218" s="14">
        <v>6.4437578506320606E-2</v>
      </c>
      <c r="J218" s="14">
        <v>2.63441651894025E-2</v>
      </c>
      <c r="K218" s="14">
        <v>3.2881314650942302E-2</v>
      </c>
      <c r="L218" s="14">
        <v>2.3879220555783499E-2</v>
      </c>
      <c r="M218" s="14"/>
      <c r="N218" s="14">
        <v>7.6851787376331193E-2</v>
      </c>
      <c r="O218" s="14">
        <v>4.70270662285555E-2</v>
      </c>
      <c r="P218" s="14">
        <v>4.69742178108465E-2</v>
      </c>
      <c r="Q218" s="14">
        <v>4.1377273113659997E-2</v>
      </c>
      <c r="R218" s="14"/>
      <c r="S218" s="14">
        <v>9.3544969613900797E-2</v>
      </c>
      <c r="T218" s="14">
        <v>3.3110119918107098E-2</v>
      </c>
      <c r="U218" s="14">
        <v>5.2203107916079898E-2</v>
      </c>
      <c r="V218" s="14">
        <v>5.2135740292055102E-2</v>
      </c>
      <c r="W218" s="14">
        <v>4.6810156098473402E-2</v>
      </c>
      <c r="X218" s="14">
        <v>4.9676107464914E-2</v>
      </c>
      <c r="Y218" s="14">
        <v>5.8556852857582498E-2</v>
      </c>
      <c r="Z218" s="14">
        <v>5.4907396738662399E-2</v>
      </c>
      <c r="AA218" s="14">
        <v>3.7546834027136301E-2</v>
      </c>
      <c r="AB218" s="14">
        <v>4.8526051995841202E-2</v>
      </c>
      <c r="AC218" s="14">
        <v>5.8622916791388202E-2</v>
      </c>
      <c r="AD218" s="14">
        <v>3.6039043319240301E-2</v>
      </c>
      <c r="AE218" s="14"/>
      <c r="AF218" s="14">
        <v>4.25835412510841E-2</v>
      </c>
      <c r="AG218" s="14">
        <v>6.1363602728679197E-2</v>
      </c>
      <c r="AH218" s="14">
        <v>5.9965932844118101E-2</v>
      </c>
      <c r="AI218" s="14"/>
      <c r="AJ218" s="14">
        <v>6.0167705167740997E-2</v>
      </c>
      <c r="AK218" s="14">
        <v>5.5771006581568701E-2</v>
      </c>
      <c r="AL218" s="14">
        <v>9.8954056001741897E-2</v>
      </c>
      <c r="AM218" s="14"/>
      <c r="AN218" s="14">
        <v>3.1668895352330001E-2</v>
      </c>
      <c r="AO218" s="14">
        <v>4.4119457789876901E-2</v>
      </c>
      <c r="AP218" s="14">
        <v>5.5229198433937997E-2</v>
      </c>
      <c r="AQ218" s="14">
        <v>0.10830500687779999</v>
      </c>
      <c r="AR218" s="14">
        <v>0.25069685395207802</v>
      </c>
    </row>
    <row r="219" spans="2:44">
      <c r="B219" t="s">
        <v>99</v>
      </c>
      <c r="C219" s="14">
        <v>0.18961664601872499</v>
      </c>
      <c r="D219" s="14">
        <v>0.233714990373216</v>
      </c>
      <c r="E219" s="14">
        <v>0.14723057429751399</v>
      </c>
      <c r="F219" s="14"/>
      <c r="G219" s="14">
        <v>0.23056664027555601</v>
      </c>
      <c r="H219" s="14">
        <v>0.24134389171377699</v>
      </c>
      <c r="I219" s="14">
        <v>0.24468984839725999</v>
      </c>
      <c r="J219" s="14">
        <v>0.16059062038803401</v>
      </c>
      <c r="K219" s="14">
        <v>0.15155128653425001</v>
      </c>
      <c r="L219" s="14">
        <v>0.12437419386918599</v>
      </c>
      <c r="M219" s="14"/>
      <c r="N219" s="14">
        <v>0.23020241307382699</v>
      </c>
      <c r="O219" s="14">
        <v>0.194713238420686</v>
      </c>
      <c r="P219" s="14">
        <v>0.181131652278059</v>
      </c>
      <c r="Q219" s="14">
        <v>0.15062275580072401</v>
      </c>
      <c r="R219" s="14"/>
      <c r="S219" s="14">
        <v>0.21384586660086599</v>
      </c>
      <c r="T219" s="14">
        <v>0.187456966808382</v>
      </c>
      <c r="U219" s="14">
        <v>0.15982154362454301</v>
      </c>
      <c r="V219" s="14">
        <v>0.17297560020886901</v>
      </c>
      <c r="W219" s="14">
        <v>0.20114610019205001</v>
      </c>
      <c r="X219" s="14">
        <v>0.203744787726483</v>
      </c>
      <c r="Y219" s="14">
        <v>0.205690206772563</v>
      </c>
      <c r="Z219" s="14">
        <v>0.203897853800414</v>
      </c>
      <c r="AA219" s="14">
        <v>0.180315094367235</v>
      </c>
      <c r="AB219" s="14">
        <v>0.18839731376765301</v>
      </c>
      <c r="AC219" s="14">
        <v>0.16179985127398699</v>
      </c>
      <c r="AD219" s="14">
        <v>0.168259435456242</v>
      </c>
      <c r="AE219" s="14"/>
      <c r="AF219" s="14">
        <v>0.17042013923854599</v>
      </c>
      <c r="AG219" s="14">
        <v>0.21221888951208401</v>
      </c>
      <c r="AH219" s="14">
        <v>0.16486396433990899</v>
      </c>
      <c r="AI219" s="14"/>
      <c r="AJ219" s="14">
        <v>0.195526508106666</v>
      </c>
      <c r="AK219" s="14">
        <v>0.223884123906853</v>
      </c>
      <c r="AL219" s="14">
        <v>0.22074633502390301</v>
      </c>
      <c r="AM219" s="14"/>
      <c r="AN219" s="14">
        <v>0.119122292620626</v>
      </c>
      <c r="AO219" s="14">
        <v>0.16250616939290899</v>
      </c>
      <c r="AP219" s="14">
        <v>0.243381857844435</v>
      </c>
      <c r="AQ219" s="14">
        <v>0.282547971787042</v>
      </c>
      <c r="AR219" s="14">
        <v>0.21595310938607301</v>
      </c>
    </row>
    <row r="220" spans="2:44">
      <c r="B220" t="s">
        <v>100</v>
      </c>
      <c r="C220" s="14">
        <v>0.32546443861416002</v>
      </c>
      <c r="D220" s="14">
        <v>0.34781253397636802</v>
      </c>
      <c r="E220" s="14">
        <v>0.30442089536742301</v>
      </c>
      <c r="F220" s="14"/>
      <c r="G220" s="14">
        <v>0.30357810581748501</v>
      </c>
      <c r="H220" s="14">
        <v>0.31860117430834201</v>
      </c>
      <c r="I220" s="14">
        <v>0.27983698091463099</v>
      </c>
      <c r="J220" s="14">
        <v>0.32882340164009399</v>
      </c>
      <c r="K220" s="14">
        <v>0.341480913456296</v>
      </c>
      <c r="L220" s="14">
        <v>0.36932118622961602</v>
      </c>
      <c r="M220" s="14"/>
      <c r="N220" s="14">
        <v>0.338890561791658</v>
      </c>
      <c r="O220" s="14">
        <v>0.30994937872747902</v>
      </c>
      <c r="P220" s="14">
        <v>0.326533946696693</v>
      </c>
      <c r="Q220" s="14">
        <v>0.32448218764236703</v>
      </c>
      <c r="R220" s="14"/>
      <c r="S220" s="14">
        <v>0.32857550206659603</v>
      </c>
      <c r="T220" s="14">
        <v>0.31458309673387602</v>
      </c>
      <c r="U220" s="14">
        <v>0.31749103830967901</v>
      </c>
      <c r="V220" s="14">
        <v>0.32423759256997398</v>
      </c>
      <c r="W220" s="14">
        <v>0.300797743982744</v>
      </c>
      <c r="X220" s="14">
        <v>0.30261471697595399</v>
      </c>
      <c r="Y220" s="14">
        <v>0.31966804086259198</v>
      </c>
      <c r="Z220" s="14">
        <v>0.33819531813446202</v>
      </c>
      <c r="AA220" s="14">
        <v>0.33410739297606501</v>
      </c>
      <c r="AB220" s="14">
        <v>0.37787056955037601</v>
      </c>
      <c r="AC220" s="14">
        <v>0.29459114889953403</v>
      </c>
      <c r="AD220" s="14">
        <v>0.37048314379693997</v>
      </c>
      <c r="AE220" s="14"/>
      <c r="AF220" s="14">
        <v>0.30700926770567699</v>
      </c>
      <c r="AG220" s="14">
        <v>0.347605168169342</v>
      </c>
      <c r="AH220" s="14">
        <v>0.32604914155769099</v>
      </c>
      <c r="AI220" s="14"/>
      <c r="AJ220" s="14">
        <v>0.33753701126694302</v>
      </c>
      <c r="AK220" s="14">
        <v>0.316363767615856</v>
      </c>
      <c r="AL220" s="14">
        <v>0.35538854595951602</v>
      </c>
      <c r="AM220" s="14"/>
      <c r="AN220" s="14">
        <v>0.31756841240682399</v>
      </c>
      <c r="AO220" s="14">
        <v>0.33098942264975401</v>
      </c>
      <c r="AP220" s="14">
        <v>0.31954236063500902</v>
      </c>
      <c r="AQ220" s="14">
        <v>0.33120075310672797</v>
      </c>
      <c r="AR220" s="14">
        <v>0.27808557858546301</v>
      </c>
    </row>
    <row r="221" spans="2:44">
      <c r="B221" t="s">
        <v>101</v>
      </c>
      <c r="C221" s="14">
        <v>0.31476084572670998</v>
      </c>
      <c r="D221" s="14">
        <v>0.25540201562278902</v>
      </c>
      <c r="E221" s="14">
        <v>0.37266998497819798</v>
      </c>
      <c r="F221" s="14"/>
      <c r="G221" s="14">
        <v>0.29428480239803601</v>
      </c>
      <c r="H221" s="14">
        <v>0.23759256808384499</v>
      </c>
      <c r="I221" s="14">
        <v>0.31187770787853197</v>
      </c>
      <c r="J221" s="14">
        <v>0.33988462837003802</v>
      </c>
      <c r="K221" s="14">
        <v>0.33730901387495599</v>
      </c>
      <c r="L221" s="14">
        <v>0.35819305442613503</v>
      </c>
      <c r="M221" s="14"/>
      <c r="N221" s="14">
        <v>0.28708428800265001</v>
      </c>
      <c r="O221" s="14">
        <v>0.329246898512774</v>
      </c>
      <c r="P221" s="14">
        <v>0.31317360243696402</v>
      </c>
      <c r="Q221" s="14">
        <v>0.32870025750622101</v>
      </c>
      <c r="R221" s="14"/>
      <c r="S221" s="14">
        <v>0.26408663461391102</v>
      </c>
      <c r="T221" s="14">
        <v>0.32290536314032398</v>
      </c>
      <c r="U221" s="14">
        <v>0.33649428032461598</v>
      </c>
      <c r="V221" s="14">
        <v>0.33849017692542299</v>
      </c>
      <c r="W221" s="14">
        <v>0.33760550601387401</v>
      </c>
      <c r="X221" s="14">
        <v>0.33134773979377402</v>
      </c>
      <c r="Y221" s="14">
        <v>0.30130409865896202</v>
      </c>
      <c r="Z221" s="14">
        <v>0.29827219355949303</v>
      </c>
      <c r="AA221" s="14">
        <v>0.32241621686058702</v>
      </c>
      <c r="AB221" s="14">
        <v>0.28414283310914101</v>
      </c>
      <c r="AC221" s="14">
        <v>0.35622720213712</v>
      </c>
      <c r="AD221" s="14">
        <v>0.33599633439619497</v>
      </c>
      <c r="AE221" s="14"/>
      <c r="AF221" s="14">
        <v>0.34370451589540202</v>
      </c>
      <c r="AG221" s="14">
        <v>0.29039192985395201</v>
      </c>
      <c r="AH221" s="14">
        <v>0.30979555992368901</v>
      </c>
      <c r="AI221" s="14"/>
      <c r="AJ221" s="14">
        <v>0.30540667837463598</v>
      </c>
      <c r="AK221" s="14">
        <v>0.30366993645724899</v>
      </c>
      <c r="AL221" s="14">
        <v>0.247487898863819</v>
      </c>
      <c r="AM221" s="14"/>
      <c r="AN221" s="14">
        <v>0.36142099210713802</v>
      </c>
      <c r="AO221" s="14">
        <v>0.34030445104622098</v>
      </c>
      <c r="AP221" s="14">
        <v>0.29176162147984203</v>
      </c>
      <c r="AQ221" s="14">
        <v>0.222757451847962</v>
      </c>
      <c r="AR221" s="14">
        <v>0.20509919776777</v>
      </c>
    </row>
    <row r="222" spans="2:44">
      <c r="B222" t="s">
        <v>102</v>
      </c>
      <c r="C222" s="14">
        <v>0.10770594535714</v>
      </c>
      <c r="D222" s="14">
        <v>8.8619735082876794E-2</v>
      </c>
      <c r="E222" s="14">
        <v>0.126055824221284</v>
      </c>
      <c r="F222" s="14"/>
      <c r="G222" s="14">
        <v>7.8264275203262498E-2</v>
      </c>
      <c r="H222" s="14">
        <v>8.1633542222059097E-2</v>
      </c>
      <c r="I222" s="14">
        <v>9.3500169931670998E-2</v>
      </c>
      <c r="J222" s="14">
        <v>0.13977032797699801</v>
      </c>
      <c r="K222" s="14">
        <v>0.13078127759146599</v>
      </c>
      <c r="L222" s="14">
        <v>0.11871565383056699</v>
      </c>
      <c r="M222" s="14"/>
      <c r="N222" s="14">
        <v>6.5107457366191501E-2</v>
      </c>
      <c r="O222" s="14">
        <v>0.108349497285481</v>
      </c>
      <c r="P222" s="14">
        <v>0.124099272243159</v>
      </c>
      <c r="Q222" s="14">
        <v>0.13872199226340701</v>
      </c>
      <c r="R222" s="14"/>
      <c r="S222" s="14">
        <v>9.6465960700752695E-2</v>
      </c>
      <c r="T222" s="14">
        <v>0.130463505163017</v>
      </c>
      <c r="U222" s="14">
        <v>0.124773625540373</v>
      </c>
      <c r="V222" s="14">
        <v>9.83823088858993E-2</v>
      </c>
      <c r="W222" s="14">
        <v>0.106188481878687</v>
      </c>
      <c r="X222" s="14">
        <v>8.8761029886436402E-2</v>
      </c>
      <c r="Y222" s="14">
        <v>0.1147808008483</v>
      </c>
      <c r="Z222" s="14">
        <v>0.100176722356911</v>
      </c>
      <c r="AA222" s="14">
        <v>0.116719369961662</v>
      </c>
      <c r="AB222" s="14">
        <v>9.5107329363443502E-2</v>
      </c>
      <c r="AC222" s="14">
        <v>0.114313212034617</v>
      </c>
      <c r="AD222" s="14">
        <v>8.9222043031382994E-2</v>
      </c>
      <c r="AE222" s="14"/>
      <c r="AF222" s="14">
        <v>0.13098234646403201</v>
      </c>
      <c r="AG222" s="14">
        <v>8.3690310698457102E-2</v>
      </c>
      <c r="AH222" s="14">
        <v>0.125115197929729</v>
      </c>
      <c r="AI222" s="14"/>
      <c r="AJ222" s="14">
        <v>9.7651448174585806E-2</v>
      </c>
      <c r="AK222" s="14">
        <v>9.5936476666132697E-2</v>
      </c>
      <c r="AL222" s="14">
        <v>7.7423164151019394E-2</v>
      </c>
      <c r="AM222" s="14"/>
      <c r="AN222" s="14">
        <v>0.16282171266406301</v>
      </c>
      <c r="AO222" s="14">
        <v>0.111911331794672</v>
      </c>
      <c r="AP222" s="14">
        <v>8.0589297800995593E-2</v>
      </c>
      <c r="AQ222" s="14">
        <v>4.7013405764159702E-2</v>
      </c>
      <c r="AR222" s="14">
        <v>5.0165260308615497E-2</v>
      </c>
    </row>
    <row r="223" spans="2:44">
      <c r="B223" t="s">
        <v>103</v>
      </c>
      <c r="C223" s="14">
        <v>9.0486242484315391E-3</v>
      </c>
      <c r="D223" s="14">
        <v>6.30848521047782E-3</v>
      </c>
      <c r="E223" s="14">
        <v>1.0748354100291801E-2</v>
      </c>
      <c r="F223" s="14"/>
      <c r="G223" s="14">
        <v>1.85413877188602E-2</v>
      </c>
      <c r="H223" s="14">
        <v>1.59180084808133E-2</v>
      </c>
      <c r="I223" s="14">
        <v>5.6577143715851796E-3</v>
      </c>
      <c r="J223" s="14">
        <v>4.5868564354341603E-3</v>
      </c>
      <c r="K223" s="14">
        <v>5.9961938920890896E-3</v>
      </c>
      <c r="L223" s="14">
        <v>5.5166910887134903E-3</v>
      </c>
      <c r="M223" s="14"/>
      <c r="N223" s="14">
        <v>1.86349238934127E-3</v>
      </c>
      <c r="O223" s="14">
        <v>1.07139208250254E-2</v>
      </c>
      <c r="P223" s="14">
        <v>8.0873085342781301E-3</v>
      </c>
      <c r="Q223" s="14">
        <v>1.60955336736208E-2</v>
      </c>
      <c r="R223" s="14"/>
      <c r="S223" s="14">
        <v>3.4810664039731801E-3</v>
      </c>
      <c r="T223" s="14">
        <v>1.14809482362933E-2</v>
      </c>
      <c r="U223" s="14">
        <v>9.2164042847089397E-3</v>
      </c>
      <c r="V223" s="14">
        <v>1.3778581117779E-2</v>
      </c>
      <c r="W223" s="14">
        <v>7.4520118341711399E-3</v>
      </c>
      <c r="X223" s="14">
        <v>2.3855618152439199E-2</v>
      </c>
      <c r="Y223" s="14">
        <v>0</v>
      </c>
      <c r="Z223" s="14">
        <v>4.5505154100576499E-3</v>
      </c>
      <c r="AA223" s="14">
        <v>8.8950918073156006E-3</v>
      </c>
      <c r="AB223" s="14">
        <v>5.9559022135448796E-3</v>
      </c>
      <c r="AC223" s="14">
        <v>1.4445668863353399E-2</v>
      </c>
      <c r="AD223" s="14">
        <v>0</v>
      </c>
      <c r="AE223" s="14"/>
      <c r="AF223" s="14">
        <v>5.3001894452587E-3</v>
      </c>
      <c r="AG223" s="14">
        <v>4.7300990374854902E-3</v>
      </c>
      <c r="AH223" s="14">
        <v>1.4210203404863E-2</v>
      </c>
      <c r="AI223" s="14"/>
      <c r="AJ223" s="14">
        <v>3.7106489094281799E-3</v>
      </c>
      <c r="AK223" s="14">
        <v>4.3746887723401604E-3</v>
      </c>
      <c r="AL223" s="14">
        <v>0</v>
      </c>
      <c r="AM223" s="14"/>
      <c r="AN223" s="14">
        <v>7.3976948490194804E-3</v>
      </c>
      <c r="AO223" s="14">
        <v>1.01691673265675E-2</v>
      </c>
      <c r="AP223" s="14">
        <v>9.4956638057805392E-3</v>
      </c>
      <c r="AQ223" s="14">
        <v>8.1754106163076205E-3</v>
      </c>
      <c r="AR223" s="14">
        <v>0</v>
      </c>
    </row>
    <row r="224" spans="2:44">
      <c r="B224" t="s">
        <v>104</v>
      </c>
      <c r="C224" s="14">
        <v>0.24302014605355801</v>
      </c>
      <c r="D224" s="14">
        <v>0.30185723010748899</v>
      </c>
      <c r="E224" s="14">
        <v>0.186104941332803</v>
      </c>
      <c r="F224" s="14"/>
      <c r="G224" s="14">
        <v>0.30533142886235598</v>
      </c>
      <c r="H224" s="14">
        <v>0.34625470690494098</v>
      </c>
      <c r="I224" s="14">
        <v>0.30912742690358103</v>
      </c>
      <c r="J224" s="14">
        <v>0.18693478557743601</v>
      </c>
      <c r="K224" s="14">
        <v>0.184432601185193</v>
      </c>
      <c r="L224" s="14">
        <v>0.14825341442497</v>
      </c>
      <c r="M224" s="14"/>
      <c r="N224" s="14">
        <v>0.30705420045015802</v>
      </c>
      <c r="O224" s="14">
        <v>0.24174030464924101</v>
      </c>
      <c r="P224" s="14">
        <v>0.22810587008890501</v>
      </c>
      <c r="Q224" s="14">
        <v>0.192000028914384</v>
      </c>
      <c r="R224" s="14"/>
      <c r="S224" s="14">
        <v>0.30739083621476698</v>
      </c>
      <c r="T224" s="14">
        <v>0.220567086726489</v>
      </c>
      <c r="U224" s="14">
        <v>0.212024651540623</v>
      </c>
      <c r="V224" s="14">
        <v>0.22511134050092399</v>
      </c>
      <c r="W224" s="14">
        <v>0.24795625629052401</v>
      </c>
      <c r="X224" s="14">
        <v>0.25342089519139699</v>
      </c>
      <c r="Y224" s="14">
        <v>0.264247059630146</v>
      </c>
      <c r="Z224" s="14">
        <v>0.25880525053907599</v>
      </c>
      <c r="AA224" s="14">
        <v>0.21786192839437099</v>
      </c>
      <c r="AB224" s="14">
        <v>0.23692336576349499</v>
      </c>
      <c r="AC224" s="14">
        <v>0.220422768065375</v>
      </c>
      <c r="AD224" s="14">
        <v>0.20429847877548199</v>
      </c>
      <c r="AE224" s="14"/>
      <c r="AF224" s="14">
        <v>0.21300368048963</v>
      </c>
      <c r="AG224" s="14">
        <v>0.27358249224076298</v>
      </c>
      <c r="AH224" s="14">
        <v>0.22482989718402699</v>
      </c>
      <c r="AI224" s="14"/>
      <c r="AJ224" s="14">
        <v>0.255694213274407</v>
      </c>
      <c r="AK224" s="14">
        <v>0.279655130488421</v>
      </c>
      <c r="AL224" s="14">
        <v>0.31970039102564501</v>
      </c>
      <c r="AM224" s="14"/>
      <c r="AN224" s="14">
        <v>0.15079118797295599</v>
      </c>
      <c r="AO224" s="14">
        <v>0.20662562718278599</v>
      </c>
      <c r="AP224" s="14">
        <v>0.29861105627837298</v>
      </c>
      <c r="AQ224" s="14">
        <v>0.39085297866484198</v>
      </c>
      <c r="AR224" s="14">
        <v>0.46664996333815101</v>
      </c>
    </row>
    <row r="225" spans="2:44">
      <c r="B225" t="s">
        <v>105</v>
      </c>
      <c r="C225" s="14">
        <v>0.42246679108384999</v>
      </c>
      <c r="D225" s="14">
        <v>0.34402175070566599</v>
      </c>
      <c r="E225" s="14">
        <v>0.49872580919948201</v>
      </c>
      <c r="F225" s="14"/>
      <c r="G225" s="14">
        <v>0.37254907760129902</v>
      </c>
      <c r="H225" s="14">
        <v>0.31922611030590398</v>
      </c>
      <c r="I225" s="14">
        <v>0.40537787781020301</v>
      </c>
      <c r="J225" s="14">
        <v>0.47965495634703498</v>
      </c>
      <c r="K225" s="14">
        <v>0.468090291466422</v>
      </c>
      <c r="L225" s="14">
        <v>0.47690870825670101</v>
      </c>
      <c r="M225" s="14"/>
      <c r="N225" s="14">
        <v>0.35219174536884201</v>
      </c>
      <c r="O225" s="14">
        <v>0.43759639579825399</v>
      </c>
      <c r="P225" s="14">
        <v>0.43727287468012399</v>
      </c>
      <c r="Q225" s="14">
        <v>0.46742224976962798</v>
      </c>
      <c r="R225" s="14"/>
      <c r="S225" s="14">
        <v>0.36055259531466399</v>
      </c>
      <c r="T225" s="14">
        <v>0.453368868303341</v>
      </c>
      <c r="U225" s="14">
        <v>0.461267905864989</v>
      </c>
      <c r="V225" s="14">
        <v>0.43687248581132299</v>
      </c>
      <c r="W225" s="14">
        <v>0.44379398789256103</v>
      </c>
      <c r="X225" s="14">
        <v>0.42010876968020999</v>
      </c>
      <c r="Y225" s="14">
        <v>0.41608489950726202</v>
      </c>
      <c r="Z225" s="14">
        <v>0.39844891591640402</v>
      </c>
      <c r="AA225" s="14">
        <v>0.43913558682224901</v>
      </c>
      <c r="AB225" s="14">
        <v>0.37925016247258397</v>
      </c>
      <c r="AC225" s="14">
        <v>0.47054041417173698</v>
      </c>
      <c r="AD225" s="14">
        <v>0.42521837742757801</v>
      </c>
      <c r="AE225" s="14"/>
      <c r="AF225" s="14">
        <v>0.47468686235943403</v>
      </c>
      <c r="AG225" s="14">
        <v>0.37408224055240902</v>
      </c>
      <c r="AH225" s="14">
        <v>0.43491075785341898</v>
      </c>
      <c r="AI225" s="14"/>
      <c r="AJ225" s="14">
        <v>0.40305812654922202</v>
      </c>
      <c r="AK225" s="14">
        <v>0.39960641312338202</v>
      </c>
      <c r="AL225" s="14">
        <v>0.32491106301483902</v>
      </c>
      <c r="AM225" s="14"/>
      <c r="AN225" s="14">
        <v>0.52424270477120005</v>
      </c>
      <c r="AO225" s="14">
        <v>0.45221578284089298</v>
      </c>
      <c r="AP225" s="14">
        <v>0.37235091928083802</v>
      </c>
      <c r="AQ225" s="14">
        <v>0.26977085761212199</v>
      </c>
      <c r="AR225" s="14">
        <v>0.25526445807638598</v>
      </c>
    </row>
    <row r="226" spans="2:44">
      <c r="B226" t="s">
        <v>106</v>
      </c>
      <c r="C226" s="14">
        <v>-0.17944664503029201</v>
      </c>
      <c r="D226" s="14">
        <v>-4.21645205981767E-2</v>
      </c>
      <c r="E226" s="14">
        <v>-0.31262086786667898</v>
      </c>
      <c r="F226" s="14"/>
      <c r="G226" s="14">
        <v>-6.7217648738942495E-2</v>
      </c>
      <c r="H226" s="14">
        <v>2.7028596599037401E-2</v>
      </c>
      <c r="I226" s="14">
        <v>-9.6250450906622501E-2</v>
      </c>
      <c r="J226" s="14">
        <v>-0.292720170769599</v>
      </c>
      <c r="K226" s="14">
        <v>-0.283657690281229</v>
      </c>
      <c r="L226" s="14">
        <v>-0.32865529383173198</v>
      </c>
      <c r="M226" s="14"/>
      <c r="N226" s="14">
        <v>-4.5137544918683499E-2</v>
      </c>
      <c r="O226" s="14">
        <v>-0.19585609114901301</v>
      </c>
      <c r="P226" s="14">
        <v>-0.20916700459121801</v>
      </c>
      <c r="Q226" s="14">
        <v>-0.27542222085524298</v>
      </c>
      <c r="R226" s="14"/>
      <c r="S226" s="14">
        <v>-5.3161759099896698E-2</v>
      </c>
      <c r="T226" s="14">
        <v>-0.232801781576851</v>
      </c>
      <c r="U226" s="14">
        <v>-0.249243254324366</v>
      </c>
      <c r="V226" s="14">
        <v>-0.211761145310399</v>
      </c>
      <c r="W226" s="14">
        <v>-0.19583773160203699</v>
      </c>
      <c r="X226" s="14">
        <v>-0.166687874488813</v>
      </c>
      <c r="Y226" s="14">
        <v>-0.15183783987711599</v>
      </c>
      <c r="Z226" s="14">
        <v>-0.139643665377327</v>
      </c>
      <c r="AA226" s="14">
        <v>-0.22127365842787799</v>
      </c>
      <c r="AB226" s="14">
        <v>-0.14232679670908999</v>
      </c>
      <c r="AC226" s="14">
        <v>-0.250117646106362</v>
      </c>
      <c r="AD226" s="14">
        <v>-0.22091989865209499</v>
      </c>
      <c r="AE226" s="14"/>
      <c r="AF226" s="14">
        <v>-0.26168318186980399</v>
      </c>
      <c r="AG226" s="14">
        <v>-0.100499748311646</v>
      </c>
      <c r="AH226" s="14">
        <v>-0.21008086066939199</v>
      </c>
      <c r="AI226" s="14"/>
      <c r="AJ226" s="14">
        <v>-0.14736391327481499</v>
      </c>
      <c r="AK226" s="14">
        <v>-0.11995128263496101</v>
      </c>
      <c r="AL226" s="14">
        <v>-5.21067198919389E-3</v>
      </c>
      <c r="AM226" s="14"/>
      <c r="AN226" s="14">
        <v>-0.37345151679824401</v>
      </c>
      <c r="AO226" s="14">
        <v>-0.24559015565810699</v>
      </c>
      <c r="AP226" s="14">
        <v>-7.3739863002465295E-2</v>
      </c>
      <c r="AQ226" s="14">
        <v>0.121082121052721</v>
      </c>
      <c r="AR226" s="14">
        <v>0.211385505261765</v>
      </c>
    </row>
    <row r="227" spans="2:4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row>
    <row r="228" spans="2:44">
      <c r="B228" s="6" t="s">
        <v>157</v>
      </c>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row>
    <row r="229" spans="2:44">
      <c r="B229" s="24" t="s">
        <v>15</v>
      </c>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row>
    <row r="230" spans="2:44">
      <c r="B230" t="s">
        <v>158</v>
      </c>
      <c r="C230" s="14">
        <v>0.228099806911014</v>
      </c>
      <c r="D230" s="14">
        <v>0.26390288850207</v>
      </c>
      <c r="E230" s="14">
        <v>0.19261776570632599</v>
      </c>
      <c r="F230" s="14"/>
      <c r="G230" s="14">
        <v>0.21939317557753901</v>
      </c>
      <c r="H230" s="14">
        <v>0.19867836838415801</v>
      </c>
      <c r="I230" s="14">
        <v>0.26625690619609199</v>
      </c>
      <c r="J230" s="14">
        <v>0.255746946884362</v>
      </c>
      <c r="K230" s="14">
        <v>0.21750798372625199</v>
      </c>
      <c r="L230" s="14">
        <v>0.211576186760463</v>
      </c>
      <c r="M230" s="14"/>
      <c r="N230" s="14">
        <v>0.23284632700499</v>
      </c>
      <c r="O230" s="14">
        <v>0.23172887883134299</v>
      </c>
      <c r="P230" s="14">
        <v>0.228724721302205</v>
      </c>
      <c r="Q230" s="14">
        <v>0.22103392168886901</v>
      </c>
      <c r="R230" s="14"/>
      <c r="S230" s="14">
        <v>0.21055780294225099</v>
      </c>
      <c r="T230" s="14">
        <v>0.228951597554162</v>
      </c>
      <c r="U230" s="14">
        <v>0.25934454955424502</v>
      </c>
      <c r="V230" s="14">
        <v>0.216229466043904</v>
      </c>
      <c r="W230" s="14">
        <v>0.26683124880884401</v>
      </c>
      <c r="X230" s="14">
        <v>0.220736254262277</v>
      </c>
      <c r="Y230" s="14">
        <v>0.22362437755710601</v>
      </c>
      <c r="Z230" s="14">
        <v>0.27820967021019499</v>
      </c>
      <c r="AA230" s="14">
        <v>0.20019579988778499</v>
      </c>
      <c r="AB230" s="14">
        <v>0.224563886966858</v>
      </c>
      <c r="AC230" s="14">
        <v>0.24188106048650301</v>
      </c>
      <c r="AD230" s="14">
        <v>0.22533315478553201</v>
      </c>
      <c r="AE230" s="14"/>
      <c r="AF230" s="14">
        <v>0.21002829025679201</v>
      </c>
      <c r="AG230" s="14">
        <v>0.26313749520484597</v>
      </c>
      <c r="AH230" s="14">
        <v>0.20002972369414801</v>
      </c>
      <c r="AI230" s="14"/>
      <c r="AJ230" s="14">
        <v>0.19305602404355299</v>
      </c>
      <c r="AK230" s="14">
        <v>0.27943395164190099</v>
      </c>
      <c r="AL230" s="14">
        <v>0.29944506085193301</v>
      </c>
      <c r="AM230" s="14"/>
      <c r="AN230" s="14">
        <v>0.21307101828252001</v>
      </c>
      <c r="AO230" s="14">
        <v>0.212894453018248</v>
      </c>
      <c r="AP230" s="14">
        <v>0.220727865438821</v>
      </c>
      <c r="AQ230" s="14">
        <v>0.29721911810895402</v>
      </c>
      <c r="AR230" s="14">
        <v>0.41247444807098299</v>
      </c>
    </row>
    <row r="231" spans="2:44">
      <c r="B231" t="s">
        <v>159</v>
      </c>
      <c r="C231" s="14">
        <v>0.42085441454470701</v>
      </c>
      <c r="D231" s="14">
        <v>0.42494514374312697</v>
      </c>
      <c r="E231" s="14">
        <v>0.417238955750799</v>
      </c>
      <c r="F231" s="14"/>
      <c r="G231" s="14">
        <v>0.40614738235032599</v>
      </c>
      <c r="H231" s="14">
        <v>0.45585259017219298</v>
      </c>
      <c r="I231" s="14">
        <v>0.41735287731110698</v>
      </c>
      <c r="J231" s="14">
        <v>0.39357852605622201</v>
      </c>
      <c r="K231" s="14">
        <v>0.42693878579114602</v>
      </c>
      <c r="L231" s="14">
        <v>0.423074728297895</v>
      </c>
      <c r="M231" s="14"/>
      <c r="N231" s="14">
        <v>0.463119302231774</v>
      </c>
      <c r="O231" s="14">
        <v>0.42724326169686899</v>
      </c>
      <c r="P231" s="14">
        <v>0.39683926757737797</v>
      </c>
      <c r="Q231" s="14">
        <v>0.38659638441233202</v>
      </c>
      <c r="R231" s="14"/>
      <c r="S231" s="14">
        <v>0.38389874990449102</v>
      </c>
      <c r="T231" s="14">
        <v>0.421949715885578</v>
      </c>
      <c r="U231" s="14">
        <v>0.42782484420196198</v>
      </c>
      <c r="V231" s="14">
        <v>0.43848308559298399</v>
      </c>
      <c r="W231" s="14">
        <v>0.45534408513061198</v>
      </c>
      <c r="X231" s="14">
        <v>0.42893092650245102</v>
      </c>
      <c r="Y231" s="14">
        <v>0.44704205276132802</v>
      </c>
      <c r="Z231" s="14">
        <v>0.42424697359716002</v>
      </c>
      <c r="AA231" s="14">
        <v>0.40642044417006101</v>
      </c>
      <c r="AB231" s="14">
        <v>0.38921518925623999</v>
      </c>
      <c r="AC231" s="14">
        <v>0.44050647379673302</v>
      </c>
      <c r="AD231" s="14">
        <v>0.45310755054976098</v>
      </c>
      <c r="AE231" s="14"/>
      <c r="AF231" s="14">
        <v>0.39848420175725802</v>
      </c>
      <c r="AG231" s="14">
        <v>0.45233422420900199</v>
      </c>
      <c r="AH231" s="14">
        <v>0.39287128636533403</v>
      </c>
      <c r="AI231" s="14"/>
      <c r="AJ231" s="14">
        <v>0.45977123743308201</v>
      </c>
      <c r="AK231" s="14">
        <v>0.43992915267161598</v>
      </c>
      <c r="AL231" s="14">
        <v>0.39109310130758002</v>
      </c>
      <c r="AM231" s="14"/>
      <c r="AN231" s="14">
        <v>0.41314777838909</v>
      </c>
      <c r="AO231" s="14">
        <v>0.42109325337357201</v>
      </c>
      <c r="AP231" s="14">
        <v>0.443732165977057</v>
      </c>
      <c r="AQ231" s="14">
        <v>0.41448369423321502</v>
      </c>
      <c r="AR231" s="14">
        <v>0.28219691871024</v>
      </c>
    </row>
    <row r="232" spans="2:44">
      <c r="B232" t="s">
        <v>160</v>
      </c>
      <c r="C232" s="14">
        <v>0.19351384666201199</v>
      </c>
      <c r="D232" s="14">
        <v>0.166169557383639</v>
      </c>
      <c r="E232" s="14">
        <v>0.22042169267357201</v>
      </c>
      <c r="F232" s="14"/>
      <c r="G232" s="14">
        <v>0.225499874583585</v>
      </c>
      <c r="H232" s="14">
        <v>0.203389151046621</v>
      </c>
      <c r="I232" s="14">
        <v>0.190516206502401</v>
      </c>
      <c r="J232" s="14">
        <v>0.17949334198949299</v>
      </c>
      <c r="K232" s="14">
        <v>0.20027771193980701</v>
      </c>
      <c r="L232" s="14">
        <v>0.173317125046034</v>
      </c>
      <c r="M232" s="14"/>
      <c r="N232" s="14">
        <v>0.16323528816567001</v>
      </c>
      <c r="O232" s="14">
        <v>0.19278995042859501</v>
      </c>
      <c r="P232" s="14">
        <v>0.19250557332995299</v>
      </c>
      <c r="Q232" s="14">
        <v>0.22921164466399299</v>
      </c>
      <c r="R232" s="14"/>
      <c r="S232" s="14">
        <v>0.22971979498035999</v>
      </c>
      <c r="T232" s="14">
        <v>0.19450733810138099</v>
      </c>
      <c r="U232" s="14">
        <v>0.21022671195870901</v>
      </c>
      <c r="V232" s="14">
        <v>0.19578389199672699</v>
      </c>
      <c r="W232" s="14">
        <v>0.15337492252554399</v>
      </c>
      <c r="X232" s="14">
        <v>0.18154728104453</v>
      </c>
      <c r="Y232" s="14">
        <v>0.164077164117788</v>
      </c>
      <c r="Z232" s="14">
        <v>0.13628698169988601</v>
      </c>
      <c r="AA232" s="14">
        <v>0.23431693548808599</v>
      </c>
      <c r="AB232" s="14">
        <v>0.17869153131644699</v>
      </c>
      <c r="AC232" s="14">
        <v>0.159020997848765</v>
      </c>
      <c r="AD232" s="14">
        <v>0.20585759251660199</v>
      </c>
      <c r="AE232" s="14"/>
      <c r="AF232" s="14">
        <v>0.196201417166562</v>
      </c>
      <c r="AG232" s="14">
        <v>0.15988083253104499</v>
      </c>
      <c r="AH232" s="14">
        <v>0.27153684883287299</v>
      </c>
      <c r="AI232" s="14"/>
      <c r="AJ232" s="14">
        <v>0.17893074282280699</v>
      </c>
      <c r="AK232" s="14">
        <v>0.156900315097591</v>
      </c>
      <c r="AL232" s="14">
        <v>0.17998224474708699</v>
      </c>
      <c r="AM232" s="14"/>
      <c r="AN232" s="14">
        <v>0.202823391692591</v>
      </c>
      <c r="AO232" s="14">
        <v>0.198240907080381</v>
      </c>
      <c r="AP232" s="14">
        <v>0.19037411459785999</v>
      </c>
      <c r="AQ232" s="14">
        <v>0.16505206569714101</v>
      </c>
      <c r="AR232" s="14">
        <v>0.20572910933869301</v>
      </c>
    </row>
    <row r="233" spans="2:44">
      <c r="B233" t="s">
        <v>161</v>
      </c>
      <c r="C233" s="14">
        <v>8.2293606452323795E-2</v>
      </c>
      <c r="D233" s="14">
        <v>7.6428903431471601E-2</v>
      </c>
      <c r="E233" s="14">
        <v>8.8500673950746594E-2</v>
      </c>
      <c r="F233" s="14"/>
      <c r="G233" s="14">
        <v>8.2902189937898801E-2</v>
      </c>
      <c r="H233" s="14">
        <v>7.8249513957013198E-2</v>
      </c>
      <c r="I233" s="14">
        <v>7.0617941690722399E-2</v>
      </c>
      <c r="J233" s="14">
        <v>7.5647348525613403E-2</v>
      </c>
      <c r="K233" s="14">
        <v>7.52399428855553E-2</v>
      </c>
      <c r="L233" s="14">
        <v>0.104795928786324</v>
      </c>
      <c r="M233" s="14"/>
      <c r="N233" s="14">
        <v>8.1061847284917901E-2</v>
      </c>
      <c r="O233" s="14">
        <v>7.5879786919717404E-2</v>
      </c>
      <c r="P233" s="14">
        <v>9.8070538826741493E-2</v>
      </c>
      <c r="Q233" s="14">
        <v>7.6105665229533603E-2</v>
      </c>
      <c r="R233" s="14"/>
      <c r="S233" s="14">
        <v>0.101770854008911</v>
      </c>
      <c r="T233" s="14">
        <v>8.1968084204047595E-2</v>
      </c>
      <c r="U233" s="14">
        <v>4.9031985901429397E-2</v>
      </c>
      <c r="V233" s="14">
        <v>5.9899046359115297E-2</v>
      </c>
      <c r="W233" s="14">
        <v>5.5633969013542603E-2</v>
      </c>
      <c r="X233" s="14">
        <v>9.8243882318426706E-2</v>
      </c>
      <c r="Y233" s="14">
        <v>0.10540652895965399</v>
      </c>
      <c r="Z233" s="14">
        <v>7.7641704066044703E-2</v>
      </c>
      <c r="AA233" s="14">
        <v>7.2489854279179006E-2</v>
      </c>
      <c r="AB233" s="14">
        <v>0.11298501674188299</v>
      </c>
      <c r="AC233" s="14">
        <v>6.4277886577596005E-2</v>
      </c>
      <c r="AD233" s="14">
        <v>8.1638640646645305E-2</v>
      </c>
      <c r="AE233" s="14"/>
      <c r="AF233" s="14">
        <v>9.67049543886985E-2</v>
      </c>
      <c r="AG233" s="14">
        <v>7.4305755797313799E-2</v>
      </c>
      <c r="AH233" s="14">
        <v>6.0896535050248099E-2</v>
      </c>
      <c r="AI233" s="14"/>
      <c r="AJ233" s="14">
        <v>0.101798547098411</v>
      </c>
      <c r="AK233" s="14">
        <v>7.0781034719054198E-2</v>
      </c>
      <c r="AL233" s="14">
        <v>8.8393678532230194E-2</v>
      </c>
      <c r="AM233" s="14"/>
      <c r="AN233" s="14">
        <v>8.1913609685301605E-2</v>
      </c>
      <c r="AO233" s="14">
        <v>8.4613537444082398E-2</v>
      </c>
      <c r="AP233" s="14">
        <v>8.1099991030829405E-2</v>
      </c>
      <c r="AQ233" s="14">
        <v>7.1306700540565496E-2</v>
      </c>
      <c r="AR233" s="14">
        <v>6.2125635263599599E-2</v>
      </c>
    </row>
    <row r="234" spans="2:44">
      <c r="B234" t="s">
        <v>162</v>
      </c>
      <c r="C234" s="14">
        <v>4.2833392560207698E-2</v>
      </c>
      <c r="D234" s="14">
        <v>5.0468019803545497E-2</v>
      </c>
      <c r="E234" s="14">
        <v>3.5633011912814698E-2</v>
      </c>
      <c r="F234" s="14"/>
      <c r="G234" s="14">
        <v>3.86445611239188E-2</v>
      </c>
      <c r="H234" s="14">
        <v>2.38046529822637E-2</v>
      </c>
      <c r="I234" s="14">
        <v>2.3614476153234299E-2</v>
      </c>
      <c r="J234" s="14">
        <v>5.4044314649254598E-2</v>
      </c>
      <c r="K234" s="14">
        <v>5.4970416356214601E-2</v>
      </c>
      <c r="L234" s="14">
        <v>5.95242804319333E-2</v>
      </c>
      <c r="M234" s="14"/>
      <c r="N234" s="14">
        <v>4.6046155219568403E-2</v>
      </c>
      <c r="O234" s="14">
        <v>3.2355039997151003E-2</v>
      </c>
      <c r="P234" s="14">
        <v>5.3173074187166602E-2</v>
      </c>
      <c r="Q234" s="14">
        <v>4.0212628898545502E-2</v>
      </c>
      <c r="R234" s="14"/>
      <c r="S234" s="14">
        <v>4.2962840244949299E-2</v>
      </c>
      <c r="T234" s="14">
        <v>4.2720670847817999E-2</v>
      </c>
      <c r="U234" s="14">
        <v>2.70799752572746E-2</v>
      </c>
      <c r="V234" s="14">
        <v>6.0882777237849101E-2</v>
      </c>
      <c r="W234" s="14">
        <v>3.5771649777211097E-2</v>
      </c>
      <c r="X234" s="14">
        <v>2.1045021789349899E-2</v>
      </c>
      <c r="Y234" s="14">
        <v>3.7838361520540501E-2</v>
      </c>
      <c r="Z234" s="14">
        <v>6.0396082696316897E-2</v>
      </c>
      <c r="AA234" s="14">
        <v>4.6805032612716999E-2</v>
      </c>
      <c r="AB234" s="14">
        <v>5.81519955021053E-2</v>
      </c>
      <c r="AC234" s="14">
        <v>6.2903811974897E-2</v>
      </c>
      <c r="AD234" s="14">
        <v>8.0958984911371004E-3</v>
      </c>
      <c r="AE234" s="14"/>
      <c r="AF234" s="14">
        <v>7.2368385655172798E-2</v>
      </c>
      <c r="AG234" s="14">
        <v>2.2131423952639E-2</v>
      </c>
      <c r="AH234" s="14">
        <v>3.1154393048677301E-2</v>
      </c>
      <c r="AI234" s="14"/>
      <c r="AJ234" s="14">
        <v>4.7767620524765797E-2</v>
      </c>
      <c r="AK234" s="14">
        <v>2.5722116177041201E-2</v>
      </c>
      <c r="AL234" s="14">
        <v>2.78206068355288E-2</v>
      </c>
      <c r="AM234" s="14"/>
      <c r="AN234" s="14">
        <v>4.2921661295141002E-2</v>
      </c>
      <c r="AO234" s="14">
        <v>5.0550195034486697E-2</v>
      </c>
      <c r="AP234" s="14">
        <v>4.5015718929258298E-2</v>
      </c>
      <c r="AQ234" s="14">
        <v>1.81489631266461E-2</v>
      </c>
      <c r="AR234" s="14">
        <v>3.7473888616483098E-2</v>
      </c>
    </row>
    <row r="235" spans="2:44">
      <c r="B235" t="s">
        <v>129</v>
      </c>
      <c r="C235" s="14">
        <v>3.24049328697361E-2</v>
      </c>
      <c r="D235" s="14">
        <v>1.8085487136146602E-2</v>
      </c>
      <c r="E235" s="14">
        <v>4.5587900005741797E-2</v>
      </c>
      <c r="F235" s="14"/>
      <c r="G235" s="14">
        <v>2.74128164267326E-2</v>
      </c>
      <c r="H235" s="14">
        <v>4.0025723457750302E-2</v>
      </c>
      <c r="I235" s="14">
        <v>3.1641592146443402E-2</v>
      </c>
      <c r="J235" s="14">
        <v>4.14895218950561E-2</v>
      </c>
      <c r="K235" s="14">
        <v>2.50651593010249E-2</v>
      </c>
      <c r="L235" s="14">
        <v>2.7711750677349899E-2</v>
      </c>
      <c r="M235" s="14"/>
      <c r="N235" s="14">
        <v>1.3691080093079301E-2</v>
      </c>
      <c r="O235" s="14">
        <v>4.0003082126324301E-2</v>
      </c>
      <c r="P235" s="14">
        <v>3.0686824776556099E-2</v>
      </c>
      <c r="Q235" s="14">
        <v>4.68397551067272E-2</v>
      </c>
      <c r="R235" s="14"/>
      <c r="S235" s="14">
        <v>3.1089957919037198E-2</v>
      </c>
      <c r="T235" s="14">
        <v>2.9902593407013501E-2</v>
      </c>
      <c r="U235" s="14">
        <v>2.64919331263801E-2</v>
      </c>
      <c r="V235" s="14">
        <v>2.8721732769420201E-2</v>
      </c>
      <c r="W235" s="14">
        <v>3.3044124744246499E-2</v>
      </c>
      <c r="X235" s="14">
        <v>4.9496634082966E-2</v>
      </c>
      <c r="Y235" s="14">
        <v>2.2011515083583101E-2</v>
      </c>
      <c r="Z235" s="14">
        <v>2.32185877303972E-2</v>
      </c>
      <c r="AA235" s="14">
        <v>3.9771933562172401E-2</v>
      </c>
      <c r="AB235" s="14">
        <v>3.6392380216466999E-2</v>
      </c>
      <c r="AC235" s="14">
        <v>3.1409769315505799E-2</v>
      </c>
      <c r="AD235" s="14">
        <v>2.59671630103228E-2</v>
      </c>
      <c r="AE235" s="14"/>
      <c r="AF235" s="14">
        <v>2.6212750775516699E-2</v>
      </c>
      <c r="AG235" s="14">
        <v>2.8210268305153899E-2</v>
      </c>
      <c r="AH235" s="14">
        <v>4.3511213008719303E-2</v>
      </c>
      <c r="AI235" s="14"/>
      <c r="AJ235" s="14">
        <v>1.8675828077380802E-2</v>
      </c>
      <c r="AK235" s="14">
        <v>2.72334296927958E-2</v>
      </c>
      <c r="AL235" s="14">
        <v>1.3265307725641299E-2</v>
      </c>
      <c r="AM235" s="14"/>
      <c r="AN235" s="14">
        <v>4.6122540655356703E-2</v>
      </c>
      <c r="AO235" s="14">
        <v>3.2607654049230099E-2</v>
      </c>
      <c r="AP235" s="14">
        <v>1.90501440261737E-2</v>
      </c>
      <c r="AQ235" s="14">
        <v>3.3789458293478097E-2</v>
      </c>
      <c r="AR235" s="14">
        <v>0</v>
      </c>
    </row>
    <row r="236" spans="2:44">
      <c r="B236" t="s">
        <v>163</v>
      </c>
      <c r="C236" s="14">
        <v>0.64895422145572002</v>
      </c>
      <c r="D236" s="14">
        <v>0.68884803224519697</v>
      </c>
      <c r="E236" s="14">
        <v>0.609856721457125</v>
      </c>
      <c r="F236" s="14"/>
      <c r="G236" s="14">
        <v>0.625540557927865</v>
      </c>
      <c r="H236" s="14">
        <v>0.65453095855635202</v>
      </c>
      <c r="I236" s="14">
        <v>0.68360978350719903</v>
      </c>
      <c r="J236" s="14">
        <v>0.64932547294058296</v>
      </c>
      <c r="K236" s="14">
        <v>0.64444676951739799</v>
      </c>
      <c r="L236" s="14">
        <v>0.63465091505835902</v>
      </c>
      <c r="M236" s="14"/>
      <c r="N236" s="14">
        <v>0.69596562923676397</v>
      </c>
      <c r="O236" s="14">
        <v>0.65897214052821196</v>
      </c>
      <c r="P236" s="14">
        <v>0.62556398887958298</v>
      </c>
      <c r="Q236" s="14">
        <v>0.60763030610120095</v>
      </c>
      <c r="R236" s="14"/>
      <c r="S236" s="14">
        <v>0.59445655284674304</v>
      </c>
      <c r="T236" s="14">
        <v>0.650901313439739</v>
      </c>
      <c r="U236" s="14">
        <v>0.687169393756207</v>
      </c>
      <c r="V236" s="14">
        <v>0.65471255163688802</v>
      </c>
      <c r="W236" s="14">
        <v>0.72217533393945599</v>
      </c>
      <c r="X236" s="14">
        <v>0.64966718076472696</v>
      </c>
      <c r="Y236" s="14">
        <v>0.67066643031843398</v>
      </c>
      <c r="Z236" s="14">
        <v>0.70245664380735495</v>
      </c>
      <c r="AA236" s="14">
        <v>0.60661624405784598</v>
      </c>
      <c r="AB236" s="14">
        <v>0.61377907622309802</v>
      </c>
      <c r="AC236" s="14">
        <v>0.68238753428323595</v>
      </c>
      <c r="AD236" s="14">
        <v>0.67844070533529299</v>
      </c>
      <c r="AE236" s="14"/>
      <c r="AF236" s="14">
        <v>0.608512492014049</v>
      </c>
      <c r="AG236" s="14">
        <v>0.71547171941384802</v>
      </c>
      <c r="AH236" s="14">
        <v>0.59290101005948204</v>
      </c>
      <c r="AI236" s="14"/>
      <c r="AJ236" s="14">
        <v>0.65282726147663594</v>
      </c>
      <c r="AK236" s="14">
        <v>0.71936310431351702</v>
      </c>
      <c r="AL236" s="14">
        <v>0.69053816215951302</v>
      </c>
      <c r="AM236" s="14"/>
      <c r="AN236" s="14">
        <v>0.62621879667160996</v>
      </c>
      <c r="AO236" s="14">
        <v>0.63398770639181901</v>
      </c>
      <c r="AP236" s="14">
        <v>0.66446003141587795</v>
      </c>
      <c r="AQ236" s="14">
        <v>0.71170281234216903</v>
      </c>
      <c r="AR236" s="14">
        <v>0.69467136678122399</v>
      </c>
    </row>
    <row r="237" spans="2:44">
      <c r="B237" t="s">
        <v>164</v>
      </c>
      <c r="C237" s="14">
        <v>0.12512699901253199</v>
      </c>
      <c r="D237" s="14">
        <v>0.126896923235017</v>
      </c>
      <c r="E237" s="14">
        <v>0.12413368586356099</v>
      </c>
      <c r="F237" s="14"/>
      <c r="G237" s="14">
        <v>0.121546751061818</v>
      </c>
      <c r="H237" s="14">
        <v>0.10205416693927701</v>
      </c>
      <c r="I237" s="14">
        <v>9.4232417843956806E-2</v>
      </c>
      <c r="J237" s="14">
        <v>0.12969166317486799</v>
      </c>
      <c r="K237" s="14">
        <v>0.13021035924176999</v>
      </c>
      <c r="L237" s="14">
        <v>0.16432020921825699</v>
      </c>
      <c r="M237" s="14"/>
      <c r="N237" s="14">
        <v>0.12710800250448601</v>
      </c>
      <c r="O237" s="14">
        <v>0.108234826916868</v>
      </c>
      <c r="P237" s="14">
        <v>0.15124361301390801</v>
      </c>
      <c r="Q237" s="14">
        <v>0.11631829412807899</v>
      </c>
      <c r="R237" s="14"/>
      <c r="S237" s="14">
        <v>0.14473369425386001</v>
      </c>
      <c r="T237" s="14">
        <v>0.124688755051866</v>
      </c>
      <c r="U237" s="14">
        <v>7.6111961158703903E-2</v>
      </c>
      <c r="V237" s="14">
        <v>0.120781823596964</v>
      </c>
      <c r="W237" s="14">
        <v>9.1405618790753707E-2</v>
      </c>
      <c r="X237" s="14">
        <v>0.119288904107777</v>
      </c>
      <c r="Y237" s="14">
        <v>0.14324489048019501</v>
      </c>
      <c r="Z237" s="14">
        <v>0.138037786762362</v>
      </c>
      <c r="AA237" s="14">
        <v>0.119294886891896</v>
      </c>
      <c r="AB237" s="14">
        <v>0.171137012243988</v>
      </c>
      <c r="AC237" s="14">
        <v>0.12718169855249301</v>
      </c>
      <c r="AD237" s="14">
        <v>8.9734539137782399E-2</v>
      </c>
      <c r="AE237" s="14"/>
      <c r="AF237" s="14">
        <v>0.16907334004387101</v>
      </c>
      <c r="AG237" s="14">
        <v>9.6437179749952806E-2</v>
      </c>
      <c r="AH237" s="14">
        <v>9.20509280989254E-2</v>
      </c>
      <c r="AI237" s="14"/>
      <c r="AJ237" s="14">
        <v>0.14956616762317701</v>
      </c>
      <c r="AK237" s="14">
        <v>9.6503150896095402E-2</v>
      </c>
      <c r="AL237" s="14">
        <v>0.116214285367759</v>
      </c>
      <c r="AM237" s="14"/>
      <c r="AN237" s="14">
        <v>0.124835270980443</v>
      </c>
      <c r="AO237" s="14">
        <v>0.135163732478569</v>
      </c>
      <c r="AP237" s="14">
        <v>0.126115709960088</v>
      </c>
      <c r="AQ237" s="14">
        <v>8.9455663667211693E-2</v>
      </c>
      <c r="AR237" s="14">
        <v>9.9599523880082697E-2</v>
      </c>
    </row>
    <row r="238" spans="2:44">
      <c r="B238" t="s">
        <v>106</v>
      </c>
      <c r="C238" s="14">
        <v>0.52382722244318902</v>
      </c>
      <c r="D238" s="14">
        <v>0.56195110901017997</v>
      </c>
      <c r="E238" s="14">
        <v>0.485723035593564</v>
      </c>
      <c r="F238" s="14"/>
      <c r="G238" s="14">
        <v>0.503993806866047</v>
      </c>
      <c r="H238" s="14">
        <v>0.55247679161707497</v>
      </c>
      <c r="I238" s="14">
        <v>0.58937736566324195</v>
      </c>
      <c r="J238" s="14">
        <v>0.51963380976571505</v>
      </c>
      <c r="K238" s="14">
        <v>0.51423641027562805</v>
      </c>
      <c r="L238" s="14">
        <v>0.470330705840102</v>
      </c>
      <c r="M238" s="14"/>
      <c r="N238" s="14">
        <v>0.56885762673227802</v>
      </c>
      <c r="O238" s="14">
        <v>0.55073731361134404</v>
      </c>
      <c r="P238" s="14">
        <v>0.47432037586567499</v>
      </c>
      <c r="Q238" s="14">
        <v>0.49131201197312202</v>
      </c>
      <c r="R238" s="14"/>
      <c r="S238" s="14">
        <v>0.44972285859288302</v>
      </c>
      <c r="T238" s="14">
        <v>0.52621255838787395</v>
      </c>
      <c r="U238" s="14">
        <v>0.611057432597503</v>
      </c>
      <c r="V238" s="14">
        <v>0.53393072803992403</v>
      </c>
      <c r="W238" s="14">
        <v>0.63076971514870195</v>
      </c>
      <c r="X238" s="14">
        <v>0.53037827665695103</v>
      </c>
      <c r="Y238" s="14">
        <v>0.52742153983824003</v>
      </c>
      <c r="Z238" s="14">
        <v>0.56441885704499395</v>
      </c>
      <c r="AA238" s="14">
        <v>0.48732135716594999</v>
      </c>
      <c r="AB238" s="14">
        <v>0.44264206397910999</v>
      </c>
      <c r="AC238" s="14">
        <v>0.555205835730743</v>
      </c>
      <c r="AD238" s="14">
        <v>0.58870616619751004</v>
      </c>
      <c r="AE238" s="14"/>
      <c r="AF238" s="14">
        <v>0.43943915197017802</v>
      </c>
      <c r="AG238" s="14">
        <v>0.61903453966389499</v>
      </c>
      <c r="AH238" s="14">
        <v>0.50085008196055703</v>
      </c>
      <c r="AI238" s="14"/>
      <c r="AJ238" s="14">
        <v>0.50326109385345796</v>
      </c>
      <c r="AK238" s="14">
        <v>0.62285995341742195</v>
      </c>
      <c r="AL238" s="14">
        <v>0.57432387679175401</v>
      </c>
      <c r="AM238" s="14"/>
      <c r="AN238" s="14">
        <v>0.50138352569116695</v>
      </c>
      <c r="AO238" s="14">
        <v>0.49882397391325001</v>
      </c>
      <c r="AP238" s="14">
        <v>0.53834432145579003</v>
      </c>
      <c r="AQ238" s="14">
        <v>0.62224714867495701</v>
      </c>
      <c r="AR238" s="14">
        <v>0.59507184290114101</v>
      </c>
    </row>
    <row r="239" spans="2:4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c r="AQ239" s="14"/>
      <c r="AR239" s="14"/>
    </row>
    <row r="240" spans="2:44">
      <c r="B240" s="6" t="s">
        <v>165</v>
      </c>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c r="AA240" s="14"/>
      <c r="AB240" s="14"/>
      <c r="AC240" s="14"/>
      <c r="AD240" s="14"/>
      <c r="AE240" s="14"/>
      <c r="AF240" s="14"/>
      <c r="AG240" s="14"/>
      <c r="AH240" s="14"/>
      <c r="AI240" s="14"/>
      <c r="AJ240" s="14"/>
      <c r="AK240" s="14"/>
      <c r="AL240" s="14"/>
      <c r="AM240" s="14"/>
      <c r="AN240" s="14"/>
      <c r="AO240" s="14"/>
      <c r="AP240" s="14"/>
      <c r="AQ240" s="14"/>
      <c r="AR240" s="14"/>
    </row>
    <row r="241" spans="2:44">
      <c r="B241" s="24" t="s">
        <v>15</v>
      </c>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c r="AA241" s="14"/>
      <c r="AB241" s="14"/>
      <c r="AC241" s="14"/>
      <c r="AD241" s="14"/>
      <c r="AE241" s="14"/>
      <c r="AF241" s="14"/>
      <c r="AG241" s="14"/>
      <c r="AH241" s="14"/>
      <c r="AI241" s="14"/>
      <c r="AJ241" s="14"/>
      <c r="AK241" s="14"/>
      <c r="AL241" s="14"/>
      <c r="AM241" s="14"/>
      <c r="AN241" s="14"/>
      <c r="AO241" s="14"/>
      <c r="AP241" s="14"/>
      <c r="AQ241" s="14"/>
      <c r="AR241" s="14"/>
    </row>
    <row r="242" spans="2:44">
      <c r="B242" t="s">
        <v>158</v>
      </c>
      <c r="C242" s="14">
        <v>0.14412567684378</v>
      </c>
      <c r="D242" s="14">
        <v>0.14549325142217301</v>
      </c>
      <c r="E242" s="14">
        <v>0.14311653796933699</v>
      </c>
      <c r="F242" s="14"/>
      <c r="G242" s="14">
        <v>0.16357716726082699</v>
      </c>
      <c r="H242" s="14">
        <v>0.183703269572209</v>
      </c>
      <c r="I242" s="14">
        <v>0.15399356642994</v>
      </c>
      <c r="J242" s="14">
        <v>9.8799200878154997E-2</v>
      </c>
      <c r="K242" s="14">
        <v>0.152880154876919</v>
      </c>
      <c r="L242" s="14">
        <v>0.121726977838443</v>
      </c>
      <c r="M242" s="14"/>
      <c r="N242" s="14">
        <v>0.12803294586456901</v>
      </c>
      <c r="O242" s="14">
        <v>0.14029389314601001</v>
      </c>
      <c r="P242" s="14">
        <v>0.154041004611497</v>
      </c>
      <c r="Q242" s="14">
        <v>0.15709309263778601</v>
      </c>
      <c r="R242" s="14"/>
      <c r="S242" s="14">
        <v>0.15857713586768299</v>
      </c>
      <c r="T242" s="14">
        <v>0.108722688681634</v>
      </c>
      <c r="U242" s="14">
        <v>0.14433771773742199</v>
      </c>
      <c r="V242" s="14">
        <v>9.8223398500413603E-2</v>
      </c>
      <c r="W242" s="14">
        <v>0.134071588344264</v>
      </c>
      <c r="X242" s="14">
        <v>0.13164059432334499</v>
      </c>
      <c r="Y242" s="14">
        <v>0.140881248006478</v>
      </c>
      <c r="Z242" s="14">
        <v>0.22110015066862301</v>
      </c>
      <c r="AA242" s="14">
        <v>0.140658991961161</v>
      </c>
      <c r="AB242" s="14">
        <v>0.17378294205250999</v>
      </c>
      <c r="AC242" s="14">
        <v>0.18270038275287201</v>
      </c>
      <c r="AD242" s="14">
        <v>0.19399241801258099</v>
      </c>
      <c r="AE242" s="14"/>
      <c r="AF242" s="14">
        <v>0.145585955997417</v>
      </c>
      <c r="AG242" s="14">
        <v>0.14630478394841201</v>
      </c>
      <c r="AH242" s="14">
        <v>0.13854312964805299</v>
      </c>
      <c r="AI242" s="14"/>
      <c r="AJ242" s="14">
        <v>0.16289503011931999</v>
      </c>
      <c r="AK242" s="14">
        <v>0.152830901011136</v>
      </c>
      <c r="AL242" s="14">
        <v>0.15343084631960899</v>
      </c>
      <c r="AM242" s="14"/>
      <c r="AN242" s="14">
        <v>0.157467280089337</v>
      </c>
      <c r="AO242" s="14">
        <v>0.148391940306939</v>
      </c>
      <c r="AP242" s="14">
        <v>0.132856338257891</v>
      </c>
      <c r="AQ242" s="14">
        <v>0.14393047653544</v>
      </c>
      <c r="AR242" s="14">
        <v>0.16588727256848099</v>
      </c>
    </row>
    <row r="243" spans="2:44">
      <c r="B243" t="s">
        <v>159</v>
      </c>
      <c r="C243" s="14">
        <v>0.34876979898816302</v>
      </c>
      <c r="D243" s="14">
        <v>0.33460066848266201</v>
      </c>
      <c r="E243" s="14">
        <v>0.36369434978753301</v>
      </c>
      <c r="F243" s="14"/>
      <c r="G243" s="14">
        <v>0.36029557387828298</v>
      </c>
      <c r="H243" s="14">
        <v>0.37699709998474401</v>
      </c>
      <c r="I243" s="14">
        <v>0.40320998229941002</v>
      </c>
      <c r="J243" s="14">
        <v>0.37188613053603198</v>
      </c>
      <c r="K243" s="14">
        <v>0.29379234895612</v>
      </c>
      <c r="L243" s="14">
        <v>0.29194089324483402</v>
      </c>
      <c r="M243" s="14"/>
      <c r="N243" s="14">
        <v>0.31650262867704898</v>
      </c>
      <c r="O243" s="14">
        <v>0.36325342656863102</v>
      </c>
      <c r="P243" s="14">
        <v>0.39284766982378</v>
      </c>
      <c r="Q243" s="14">
        <v>0.33081165854621503</v>
      </c>
      <c r="R243" s="14"/>
      <c r="S243" s="14">
        <v>0.31011928486899698</v>
      </c>
      <c r="T243" s="14">
        <v>0.32497053419858002</v>
      </c>
      <c r="U243" s="14">
        <v>0.32863074626788302</v>
      </c>
      <c r="V243" s="14">
        <v>0.338070582822949</v>
      </c>
      <c r="W243" s="14">
        <v>0.33235588589141102</v>
      </c>
      <c r="X243" s="14">
        <v>0.38716072669940998</v>
      </c>
      <c r="Y243" s="14">
        <v>0.35157020173778603</v>
      </c>
      <c r="Z243" s="14">
        <v>0.35166879602574302</v>
      </c>
      <c r="AA243" s="14">
        <v>0.33968044463875802</v>
      </c>
      <c r="AB243" s="14">
        <v>0.44205145712988803</v>
      </c>
      <c r="AC243" s="14">
        <v>0.34279648783342498</v>
      </c>
      <c r="AD243" s="14">
        <v>0.39321499533629101</v>
      </c>
      <c r="AE243" s="14"/>
      <c r="AF243" s="14">
        <v>0.34759718431268199</v>
      </c>
      <c r="AG243" s="14">
        <v>0.34095070743237998</v>
      </c>
      <c r="AH243" s="14">
        <v>0.37064659251653098</v>
      </c>
      <c r="AI243" s="14"/>
      <c r="AJ243" s="14">
        <v>0.37589033269959898</v>
      </c>
      <c r="AK243" s="14">
        <v>0.36216245000364899</v>
      </c>
      <c r="AL243" s="14">
        <v>0.30059123941985799</v>
      </c>
      <c r="AM243" s="14"/>
      <c r="AN243" s="14">
        <v>0.37154333353493901</v>
      </c>
      <c r="AO243" s="14">
        <v>0.35372899977979499</v>
      </c>
      <c r="AP243" s="14">
        <v>0.32800975169118401</v>
      </c>
      <c r="AQ243" s="14">
        <v>0.358141855691686</v>
      </c>
      <c r="AR243" s="14">
        <v>0.27245409204795301</v>
      </c>
    </row>
    <row r="244" spans="2:44">
      <c r="B244" t="s">
        <v>160</v>
      </c>
      <c r="C244" s="14">
        <v>0.25217553860081399</v>
      </c>
      <c r="D244" s="14">
        <v>0.27082872121240298</v>
      </c>
      <c r="E244" s="14">
        <v>0.234090728565963</v>
      </c>
      <c r="F244" s="14"/>
      <c r="G244" s="14">
        <v>0.23705775854445299</v>
      </c>
      <c r="H244" s="14">
        <v>0.21550046232351799</v>
      </c>
      <c r="I244" s="14">
        <v>0.222371796890419</v>
      </c>
      <c r="J244" s="14">
        <v>0.26177915892961401</v>
      </c>
      <c r="K244" s="14">
        <v>0.25230756356107398</v>
      </c>
      <c r="L244" s="14">
        <v>0.308528923923792</v>
      </c>
      <c r="M244" s="14"/>
      <c r="N244" s="14">
        <v>0.26776546570374798</v>
      </c>
      <c r="O244" s="14">
        <v>0.242260120919152</v>
      </c>
      <c r="P244" s="14">
        <v>0.21913342797878199</v>
      </c>
      <c r="Q244" s="14">
        <v>0.27486546362740799</v>
      </c>
      <c r="R244" s="14"/>
      <c r="S244" s="14">
        <v>0.28590218693729502</v>
      </c>
      <c r="T244" s="14">
        <v>0.26006596756925199</v>
      </c>
      <c r="U244" s="14">
        <v>0.23384765996783499</v>
      </c>
      <c r="V244" s="14">
        <v>0.28430654970418501</v>
      </c>
      <c r="W244" s="14">
        <v>0.26220056881367698</v>
      </c>
      <c r="X244" s="14">
        <v>0.25806715179724898</v>
      </c>
      <c r="Y244" s="14">
        <v>0.27020274159270002</v>
      </c>
      <c r="Z244" s="14">
        <v>0.18663614172936799</v>
      </c>
      <c r="AA244" s="14">
        <v>0.24361178720230101</v>
      </c>
      <c r="AB244" s="14">
        <v>0.16350581966713301</v>
      </c>
      <c r="AC244" s="14">
        <v>0.292004632482116</v>
      </c>
      <c r="AD244" s="14">
        <v>0.24231468032765199</v>
      </c>
      <c r="AE244" s="14"/>
      <c r="AF244" s="14">
        <v>0.24828161698727899</v>
      </c>
      <c r="AG244" s="14">
        <v>0.25461421360064901</v>
      </c>
      <c r="AH244" s="14">
        <v>0.27088266459508598</v>
      </c>
      <c r="AI244" s="14"/>
      <c r="AJ244" s="14">
        <v>0.227068795381862</v>
      </c>
      <c r="AK244" s="14">
        <v>0.24811754629375599</v>
      </c>
      <c r="AL244" s="14">
        <v>0.28358779505749099</v>
      </c>
      <c r="AM244" s="14"/>
      <c r="AN244" s="14">
        <v>0.26055192646067299</v>
      </c>
      <c r="AO244" s="14">
        <v>0.224829608634007</v>
      </c>
      <c r="AP244" s="14">
        <v>0.25654059555209702</v>
      </c>
      <c r="AQ244" s="14">
        <v>0.23958908792737599</v>
      </c>
      <c r="AR244" s="14">
        <v>0.34882165076626498</v>
      </c>
    </row>
    <row r="245" spans="2:44">
      <c r="B245" t="s">
        <v>161</v>
      </c>
      <c r="C245" s="14">
        <v>0.17754599888809</v>
      </c>
      <c r="D245" s="14">
        <v>0.17240842065261999</v>
      </c>
      <c r="E245" s="14">
        <v>0.182125444590402</v>
      </c>
      <c r="F245" s="14"/>
      <c r="G245" s="14">
        <v>0.17495048730940499</v>
      </c>
      <c r="H245" s="14">
        <v>0.15432083385093401</v>
      </c>
      <c r="I245" s="14">
        <v>0.143365768430151</v>
      </c>
      <c r="J245" s="14">
        <v>0.170933922101905</v>
      </c>
      <c r="K245" s="14">
        <v>0.21781830924939899</v>
      </c>
      <c r="L245" s="14">
        <v>0.204329690701609</v>
      </c>
      <c r="M245" s="14"/>
      <c r="N245" s="14">
        <v>0.21343862943717501</v>
      </c>
      <c r="O245" s="14">
        <v>0.17507662317365899</v>
      </c>
      <c r="P245" s="14">
        <v>0.161393486205301</v>
      </c>
      <c r="Q245" s="14">
        <v>0.15438847948506099</v>
      </c>
      <c r="R245" s="14"/>
      <c r="S245" s="14">
        <v>0.18469916942818199</v>
      </c>
      <c r="T245" s="14">
        <v>0.209461049512571</v>
      </c>
      <c r="U245" s="14">
        <v>0.217117313459085</v>
      </c>
      <c r="V245" s="14">
        <v>0.17702547117635201</v>
      </c>
      <c r="W245" s="14">
        <v>0.17471953900107501</v>
      </c>
      <c r="X245" s="14">
        <v>0.15978251269806401</v>
      </c>
      <c r="Y245" s="14">
        <v>0.15634488419009099</v>
      </c>
      <c r="Z245" s="14">
        <v>0.15505437800830699</v>
      </c>
      <c r="AA245" s="14">
        <v>0.20604491774470399</v>
      </c>
      <c r="AB245" s="14">
        <v>0.14438000583932201</v>
      </c>
      <c r="AC245" s="14">
        <v>0.13639113431504099</v>
      </c>
      <c r="AD245" s="14">
        <v>0.11177812051972499</v>
      </c>
      <c r="AE245" s="14"/>
      <c r="AF245" s="14">
        <v>0.17562148901260699</v>
      </c>
      <c r="AG245" s="14">
        <v>0.18458775281783399</v>
      </c>
      <c r="AH245" s="14">
        <v>0.14818434487979401</v>
      </c>
      <c r="AI245" s="14"/>
      <c r="AJ245" s="14">
        <v>0.17461494130604499</v>
      </c>
      <c r="AK245" s="14">
        <v>0.174547010578043</v>
      </c>
      <c r="AL245" s="14">
        <v>0.18064555039570801</v>
      </c>
      <c r="AM245" s="14"/>
      <c r="AN245" s="14">
        <v>0.14325123880309801</v>
      </c>
      <c r="AO245" s="14">
        <v>0.19509679759972301</v>
      </c>
      <c r="AP245" s="14">
        <v>0.200832298960368</v>
      </c>
      <c r="AQ245" s="14">
        <v>0.179144035988479</v>
      </c>
      <c r="AR245" s="14">
        <v>0.16982048994385801</v>
      </c>
    </row>
    <row r="246" spans="2:44">
      <c r="B246" t="s">
        <v>162</v>
      </c>
      <c r="C246" s="14">
        <v>5.8434566424509803E-2</v>
      </c>
      <c r="D246" s="14">
        <v>6.3754393226118602E-2</v>
      </c>
      <c r="E246" s="14">
        <v>5.3007571764938602E-2</v>
      </c>
      <c r="F246" s="14"/>
      <c r="G246" s="14">
        <v>4.3501723496755802E-2</v>
      </c>
      <c r="H246" s="14">
        <v>4.30931661246374E-2</v>
      </c>
      <c r="I246" s="14">
        <v>5.8985680222076203E-2</v>
      </c>
      <c r="J246" s="14">
        <v>8.0051299433142195E-2</v>
      </c>
      <c r="K246" s="14">
        <v>6.8963184051236207E-2</v>
      </c>
      <c r="L246" s="14">
        <v>5.5886086131113101E-2</v>
      </c>
      <c r="M246" s="14"/>
      <c r="N246" s="14">
        <v>5.9112315739318799E-2</v>
      </c>
      <c r="O246" s="14">
        <v>6.0642843615931002E-2</v>
      </c>
      <c r="P246" s="14">
        <v>5.30963008380834E-2</v>
      </c>
      <c r="Q246" s="14">
        <v>5.9410707348556503E-2</v>
      </c>
      <c r="R246" s="14"/>
      <c r="S246" s="14">
        <v>4.9792300875994198E-2</v>
      </c>
      <c r="T246" s="14">
        <v>7.58840046178752E-2</v>
      </c>
      <c r="U246" s="14">
        <v>4.79886372901401E-2</v>
      </c>
      <c r="V246" s="14">
        <v>8.3220154669972193E-2</v>
      </c>
      <c r="W246" s="14">
        <v>7.0420350998792597E-2</v>
      </c>
      <c r="X246" s="14">
        <v>3.6617588135677601E-2</v>
      </c>
      <c r="Y246" s="14">
        <v>7.2516585878177997E-2</v>
      </c>
      <c r="Z246" s="14">
        <v>7.5434910276739806E-2</v>
      </c>
      <c r="AA246" s="14">
        <v>4.8346654647067701E-2</v>
      </c>
      <c r="AB246" s="14">
        <v>5.0910844563489099E-2</v>
      </c>
      <c r="AC246" s="14">
        <v>4.1908919234066103E-2</v>
      </c>
      <c r="AD246" s="14">
        <v>4.09520400843408E-2</v>
      </c>
      <c r="AE246" s="14"/>
      <c r="AF246" s="14">
        <v>6.8895202928629398E-2</v>
      </c>
      <c r="AG246" s="14">
        <v>5.4831193699959403E-2</v>
      </c>
      <c r="AH246" s="14">
        <v>5.4097772019972401E-2</v>
      </c>
      <c r="AI246" s="14"/>
      <c r="AJ246" s="14">
        <v>4.8406732661238197E-2</v>
      </c>
      <c r="AK246" s="14">
        <v>4.90591726694906E-2</v>
      </c>
      <c r="AL246" s="14">
        <v>6.7802170858667604E-2</v>
      </c>
      <c r="AM246" s="14"/>
      <c r="AN246" s="14">
        <v>5.2123791740001903E-2</v>
      </c>
      <c r="AO246" s="14">
        <v>5.5958675013687502E-2</v>
      </c>
      <c r="AP246" s="14">
        <v>6.4310315688820202E-2</v>
      </c>
      <c r="AQ246" s="14">
        <v>5.3054898964611102E-2</v>
      </c>
      <c r="AR246" s="14">
        <v>4.3016494673443699E-2</v>
      </c>
    </row>
    <row r="247" spans="2:44">
      <c r="B247" t="s">
        <v>129</v>
      </c>
      <c r="C247" s="14">
        <v>1.89484202546428E-2</v>
      </c>
      <c r="D247" s="14">
        <v>1.2914545004023999E-2</v>
      </c>
      <c r="E247" s="14">
        <v>2.39653673218258E-2</v>
      </c>
      <c r="F247" s="14"/>
      <c r="G247" s="14">
        <v>2.0617289510276599E-2</v>
      </c>
      <c r="H247" s="14">
        <v>2.6385168143956399E-2</v>
      </c>
      <c r="I247" s="14">
        <v>1.8073205728003201E-2</v>
      </c>
      <c r="J247" s="14">
        <v>1.6550288121152199E-2</v>
      </c>
      <c r="K247" s="14">
        <v>1.4238439305252299E-2</v>
      </c>
      <c r="L247" s="14">
        <v>1.7587428160209601E-2</v>
      </c>
      <c r="M247" s="14"/>
      <c r="N247" s="14">
        <v>1.5148014578140301E-2</v>
      </c>
      <c r="O247" s="14">
        <v>1.8473092576615301E-2</v>
      </c>
      <c r="P247" s="14">
        <v>1.94881105425567E-2</v>
      </c>
      <c r="Q247" s="14">
        <v>2.34305983549731E-2</v>
      </c>
      <c r="R247" s="14"/>
      <c r="S247" s="14">
        <v>1.0909922021848499E-2</v>
      </c>
      <c r="T247" s="14">
        <v>2.0895755420087401E-2</v>
      </c>
      <c r="U247" s="14">
        <v>2.8077925277635401E-2</v>
      </c>
      <c r="V247" s="14">
        <v>1.9153843126128899E-2</v>
      </c>
      <c r="W247" s="14">
        <v>2.6232066950780401E-2</v>
      </c>
      <c r="X247" s="14">
        <v>2.67314263462545E-2</v>
      </c>
      <c r="Y247" s="14">
        <v>8.4843385947665495E-3</v>
      </c>
      <c r="Z247" s="14">
        <v>1.0105623291219499E-2</v>
      </c>
      <c r="AA247" s="14">
        <v>2.1657203806008302E-2</v>
      </c>
      <c r="AB247" s="14">
        <v>2.53689307476569E-2</v>
      </c>
      <c r="AC247" s="14">
        <v>4.1984433824799102E-3</v>
      </c>
      <c r="AD247" s="14">
        <v>1.7747745719410301E-2</v>
      </c>
      <c r="AE247" s="14"/>
      <c r="AF247" s="14">
        <v>1.40185507613859E-2</v>
      </c>
      <c r="AG247" s="14">
        <v>1.8711348500765501E-2</v>
      </c>
      <c r="AH247" s="14">
        <v>1.7645496340562599E-2</v>
      </c>
      <c r="AI247" s="14"/>
      <c r="AJ247" s="14">
        <v>1.11241678319368E-2</v>
      </c>
      <c r="AK247" s="14">
        <v>1.32829194439256E-2</v>
      </c>
      <c r="AL247" s="14">
        <v>1.3942397948665501E-2</v>
      </c>
      <c r="AM247" s="14"/>
      <c r="AN247" s="14">
        <v>1.50624293719516E-2</v>
      </c>
      <c r="AO247" s="14">
        <v>2.1993978665849099E-2</v>
      </c>
      <c r="AP247" s="14">
        <v>1.7450699849639699E-2</v>
      </c>
      <c r="AQ247" s="14">
        <v>2.6139644892408501E-2</v>
      </c>
      <c r="AR247" s="14">
        <v>0</v>
      </c>
    </row>
    <row r="248" spans="2:44">
      <c r="B248" t="s">
        <v>163</v>
      </c>
      <c r="C248" s="14">
        <v>0.49289547583194299</v>
      </c>
      <c r="D248" s="14">
        <v>0.48009391990483502</v>
      </c>
      <c r="E248" s="14">
        <v>0.50681088775687</v>
      </c>
      <c r="F248" s="14"/>
      <c r="G248" s="14">
        <v>0.52387274113910898</v>
      </c>
      <c r="H248" s="14">
        <v>0.56070036955695401</v>
      </c>
      <c r="I248" s="14">
        <v>0.55720354872934996</v>
      </c>
      <c r="J248" s="14">
        <v>0.470685331414187</v>
      </c>
      <c r="K248" s="14">
        <v>0.44667250383303803</v>
      </c>
      <c r="L248" s="14">
        <v>0.41366787108327702</v>
      </c>
      <c r="M248" s="14"/>
      <c r="N248" s="14">
        <v>0.44453557454161702</v>
      </c>
      <c r="O248" s="14">
        <v>0.50354731971464195</v>
      </c>
      <c r="P248" s="14">
        <v>0.546888674435277</v>
      </c>
      <c r="Q248" s="14">
        <v>0.48790475118400101</v>
      </c>
      <c r="R248" s="14"/>
      <c r="S248" s="14">
        <v>0.46869642073668</v>
      </c>
      <c r="T248" s="14">
        <v>0.433693222880214</v>
      </c>
      <c r="U248" s="14">
        <v>0.47296846400530501</v>
      </c>
      <c r="V248" s="14">
        <v>0.436293981323363</v>
      </c>
      <c r="W248" s="14">
        <v>0.46642747423567499</v>
      </c>
      <c r="X248" s="14">
        <v>0.518801321022755</v>
      </c>
      <c r="Y248" s="14">
        <v>0.49245144974426402</v>
      </c>
      <c r="Z248" s="14">
        <v>0.57276894669436595</v>
      </c>
      <c r="AA248" s="14">
        <v>0.48033943659991901</v>
      </c>
      <c r="AB248" s="14">
        <v>0.61583439918239902</v>
      </c>
      <c r="AC248" s="14">
        <v>0.52549687058629702</v>
      </c>
      <c r="AD248" s="14">
        <v>0.58720741334887205</v>
      </c>
      <c r="AE248" s="14"/>
      <c r="AF248" s="14">
        <v>0.49318314031009902</v>
      </c>
      <c r="AG248" s="14">
        <v>0.48725549138079199</v>
      </c>
      <c r="AH248" s="14">
        <v>0.50918972216458402</v>
      </c>
      <c r="AI248" s="14"/>
      <c r="AJ248" s="14">
        <v>0.53878536281891798</v>
      </c>
      <c r="AK248" s="14">
        <v>0.51499335101478505</v>
      </c>
      <c r="AL248" s="14">
        <v>0.45402208573946701</v>
      </c>
      <c r="AM248" s="14"/>
      <c r="AN248" s="14">
        <v>0.52901061362427604</v>
      </c>
      <c r="AO248" s="14">
        <v>0.50212094008673402</v>
      </c>
      <c r="AP248" s="14">
        <v>0.46086608994907502</v>
      </c>
      <c r="AQ248" s="14">
        <v>0.50207233222712599</v>
      </c>
      <c r="AR248" s="14">
        <v>0.43834136461643303</v>
      </c>
    </row>
    <row r="249" spans="2:44">
      <c r="B249" t="s">
        <v>164</v>
      </c>
      <c r="C249" s="14">
        <v>0.2359805653126</v>
      </c>
      <c r="D249" s="14">
        <v>0.236162813878738</v>
      </c>
      <c r="E249" s="14">
        <v>0.23513301635534101</v>
      </c>
      <c r="F249" s="14"/>
      <c r="G249" s="14">
        <v>0.21845221080616101</v>
      </c>
      <c r="H249" s="14">
        <v>0.19741399997557199</v>
      </c>
      <c r="I249" s="14">
        <v>0.20235144865222701</v>
      </c>
      <c r="J249" s="14">
        <v>0.25098522153504699</v>
      </c>
      <c r="K249" s="14">
        <v>0.28678149330063502</v>
      </c>
      <c r="L249" s="14">
        <v>0.26021577683272201</v>
      </c>
      <c r="M249" s="14"/>
      <c r="N249" s="14">
        <v>0.27255094517649398</v>
      </c>
      <c r="O249" s="14">
        <v>0.23571946678958999</v>
      </c>
      <c r="P249" s="14">
        <v>0.21448978704338401</v>
      </c>
      <c r="Q249" s="14">
        <v>0.21379918683361801</v>
      </c>
      <c r="R249" s="14"/>
      <c r="S249" s="14">
        <v>0.234491470304176</v>
      </c>
      <c r="T249" s="14">
        <v>0.28534505413044697</v>
      </c>
      <c r="U249" s="14">
        <v>0.26510595074922499</v>
      </c>
      <c r="V249" s="14">
        <v>0.26024562584632399</v>
      </c>
      <c r="W249" s="14">
        <v>0.24513988999986699</v>
      </c>
      <c r="X249" s="14">
        <v>0.19640010083374099</v>
      </c>
      <c r="Y249" s="14">
        <v>0.22886147006826901</v>
      </c>
      <c r="Z249" s="14">
        <v>0.230489288285046</v>
      </c>
      <c r="AA249" s="14">
        <v>0.25439157239177101</v>
      </c>
      <c r="AB249" s="14">
        <v>0.19529085040281099</v>
      </c>
      <c r="AC249" s="14">
        <v>0.178300053549107</v>
      </c>
      <c r="AD249" s="14">
        <v>0.152730160604066</v>
      </c>
      <c r="AE249" s="14"/>
      <c r="AF249" s="14">
        <v>0.24451669194123701</v>
      </c>
      <c r="AG249" s="14">
        <v>0.239418946517793</v>
      </c>
      <c r="AH249" s="14">
        <v>0.20228211689976699</v>
      </c>
      <c r="AI249" s="14"/>
      <c r="AJ249" s="14">
        <v>0.22302167396728301</v>
      </c>
      <c r="AK249" s="14">
        <v>0.22360618324753401</v>
      </c>
      <c r="AL249" s="14">
        <v>0.248447721254376</v>
      </c>
      <c r="AM249" s="14"/>
      <c r="AN249" s="14">
        <v>0.19537503054309999</v>
      </c>
      <c r="AO249" s="14">
        <v>0.25105547261340999</v>
      </c>
      <c r="AP249" s="14">
        <v>0.26514261464918898</v>
      </c>
      <c r="AQ249" s="14">
        <v>0.23219893495308999</v>
      </c>
      <c r="AR249" s="14">
        <v>0.21283698461730199</v>
      </c>
    </row>
    <row r="250" spans="2:44">
      <c r="B250" t="s">
        <v>106</v>
      </c>
      <c r="C250" s="14">
        <v>0.25691491051934301</v>
      </c>
      <c r="D250" s="14">
        <v>0.24393110602609699</v>
      </c>
      <c r="E250" s="14">
        <v>0.27167787140152899</v>
      </c>
      <c r="F250" s="14"/>
      <c r="G250" s="14">
        <v>0.30542053033294803</v>
      </c>
      <c r="H250" s="14">
        <v>0.363286369581382</v>
      </c>
      <c r="I250" s="14">
        <v>0.35485210007712298</v>
      </c>
      <c r="J250" s="14">
        <v>0.21970010987913999</v>
      </c>
      <c r="K250" s="14">
        <v>0.15989101053240301</v>
      </c>
      <c r="L250" s="14">
        <v>0.153452094250555</v>
      </c>
      <c r="M250" s="14"/>
      <c r="N250" s="14">
        <v>0.17198462936512299</v>
      </c>
      <c r="O250" s="14">
        <v>0.26782785292505101</v>
      </c>
      <c r="P250" s="14">
        <v>0.33239888739189299</v>
      </c>
      <c r="Q250" s="14">
        <v>0.27410556435038302</v>
      </c>
      <c r="R250" s="14"/>
      <c r="S250" s="14">
        <v>0.234204950432504</v>
      </c>
      <c r="T250" s="14">
        <v>0.148348168749767</v>
      </c>
      <c r="U250" s="14">
        <v>0.20786251325607899</v>
      </c>
      <c r="V250" s="14">
        <v>0.17604835547703901</v>
      </c>
      <c r="W250" s="14">
        <v>0.22128758423580799</v>
      </c>
      <c r="X250" s="14">
        <v>0.32240122018901402</v>
      </c>
      <c r="Y250" s="14">
        <v>0.26358997967599501</v>
      </c>
      <c r="Z250" s="14">
        <v>0.34227965840932001</v>
      </c>
      <c r="AA250" s="14">
        <v>0.225947864208147</v>
      </c>
      <c r="AB250" s="14">
        <v>0.420543548779587</v>
      </c>
      <c r="AC250" s="14">
        <v>0.34719681703718902</v>
      </c>
      <c r="AD250" s="14">
        <v>0.43447725274480598</v>
      </c>
      <c r="AE250" s="14"/>
      <c r="AF250" s="14">
        <v>0.24866644836886201</v>
      </c>
      <c r="AG250" s="14">
        <v>0.247836544862999</v>
      </c>
      <c r="AH250" s="14">
        <v>0.30690760526481697</v>
      </c>
      <c r="AI250" s="14"/>
      <c r="AJ250" s="14">
        <v>0.31576368885163503</v>
      </c>
      <c r="AK250" s="14">
        <v>0.29138716776725099</v>
      </c>
      <c r="AL250" s="14">
        <v>0.205574364485092</v>
      </c>
      <c r="AM250" s="14"/>
      <c r="AN250" s="14">
        <v>0.33363558308117502</v>
      </c>
      <c r="AO250" s="14">
        <v>0.25106546747332398</v>
      </c>
      <c r="AP250" s="14">
        <v>0.19572347529988601</v>
      </c>
      <c r="AQ250" s="14">
        <v>0.26987339727403598</v>
      </c>
      <c r="AR250" s="14">
        <v>0.225504379999131</v>
      </c>
    </row>
    <row r="251" spans="2:4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c r="AA251" s="14"/>
      <c r="AB251" s="14"/>
      <c r="AC251" s="14"/>
      <c r="AD251" s="14"/>
      <c r="AE251" s="14"/>
      <c r="AF251" s="14"/>
      <c r="AG251" s="14"/>
      <c r="AH251" s="14"/>
      <c r="AI251" s="14"/>
      <c r="AJ251" s="14"/>
      <c r="AK251" s="14"/>
      <c r="AL251" s="14"/>
      <c r="AM251" s="14"/>
      <c r="AN251" s="14"/>
      <c r="AO251" s="14"/>
      <c r="AP251" s="14"/>
      <c r="AQ251" s="14"/>
      <c r="AR251" s="14"/>
    </row>
    <row r="252" spans="2:44">
      <c r="B252" s="6" t="s">
        <v>166</v>
      </c>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c r="AA252" s="14"/>
      <c r="AB252" s="14"/>
      <c r="AC252" s="14"/>
      <c r="AD252" s="14"/>
      <c r="AE252" s="14"/>
      <c r="AF252" s="14"/>
      <c r="AG252" s="14"/>
      <c r="AH252" s="14"/>
      <c r="AI252" s="14"/>
      <c r="AJ252" s="14"/>
      <c r="AK252" s="14"/>
      <c r="AL252" s="14"/>
      <c r="AM252" s="14"/>
      <c r="AN252" s="14"/>
      <c r="AO252" s="14"/>
      <c r="AP252" s="14"/>
      <c r="AQ252" s="14"/>
      <c r="AR252" s="14"/>
    </row>
    <row r="253" spans="2:44">
      <c r="B253" s="24" t="s">
        <v>15</v>
      </c>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row>
    <row r="254" spans="2:44">
      <c r="B254" t="s">
        <v>158</v>
      </c>
      <c r="C254" s="14">
        <v>0.168523135113536</v>
      </c>
      <c r="D254" s="14">
        <v>0.20670154615445999</v>
      </c>
      <c r="E254" s="14">
        <v>0.13023701665236501</v>
      </c>
      <c r="F254" s="14"/>
      <c r="G254" s="14">
        <v>0.137656761718781</v>
      </c>
      <c r="H254" s="14">
        <v>0.191319219961117</v>
      </c>
      <c r="I254" s="14">
        <v>0.189444081505908</v>
      </c>
      <c r="J254" s="14">
        <v>0.16581044362361799</v>
      </c>
      <c r="K254" s="14">
        <v>0.17171111247901999</v>
      </c>
      <c r="L254" s="14">
        <v>0.15367702136008601</v>
      </c>
      <c r="M254" s="14"/>
      <c r="N254" s="14">
        <v>0.17968881556029101</v>
      </c>
      <c r="O254" s="14">
        <v>0.17497214496798599</v>
      </c>
      <c r="P254" s="14">
        <v>0.16243652935750999</v>
      </c>
      <c r="Q254" s="14">
        <v>0.155844822666306</v>
      </c>
      <c r="R254" s="14"/>
      <c r="S254" s="14">
        <v>0.178591668258026</v>
      </c>
      <c r="T254" s="14">
        <v>0.13170595573159999</v>
      </c>
      <c r="U254" s="14">
        <v>0.148742691478257</v>
      </c>
      <c r="V254" s="14">
        <v>0.15376232873826801</v>
      </c>
      <c r="W254" s="14">
        <v>0.15806211260623701</v>
      </c>
      <c r="X254" s="14">
        <v>0.14637387926602299</v>
      </c>
      <c r="Y254" s="14">
        <v>0.164907971193576</v>
      </c>
      <c r="Z254" s="14">
        <v>0.17942750403739899</v>
      </c>
      <c r="AA254" s="14">
        <v>0.16510113392322501</v>
      </c>
      <c r="AB254" s="14">
        <v>0.202224899471349</v>
      </c>
      <c r="AC254" s="14">
        <v>0.240041421746858</v>
      </c>
      <c r="AD254" s="14">
        <v>0.25660697653872999</v>
      </c>
      <c r="AE254" s="14"/>
      <c r="AF254" s="14">
        <v>0.16073222593248301</v>
      </c>
      <c r="AG254" s="14">
        <v>0.19273445050642299</v>
      </c>
      <c r="AH254" s="14">
        <v>0.15074690720186901</v>
      </c>
      <c r="AI254" s="14"/>
      <c r="AJ254" s="14">
        <v>0.15829065054132699</v>
      </c>
      <c r="AK254" s="14">
        <v>0.196756362691657</v>
      </c>
      <c r="AL254" s="14">
        <v>0.22703983419910401</v>
      </c>
      <c r="AM254" s="14"/>
      <c r="AN254" s="14">
        <v>0.14217564470816499</v>
      </c>
      <c r="AO254" s="14">
        <v>0.15776919989322699</v>
      </c>
      <c r="AP254" s="14">
        <v>0.19270701686064801</v>
      </c>
      <c r="AQ254" s="14">
        <v>0.20637623910550901</v>
      </c>
      <c r="AR254" s="14">
        <v>0.23721638747480001</v>
      </c>
    </row>
    <row r="255" spans="2:44">
      <c r="B255" t="s">
        <v>159</v>
      </c>
      <c r="C255" s="14">
        <v>0.38276113685888702</v>
      </c>
      <c r="D255" s="14">
        <v>0.37153285756252002</v>
      </c>
      <c r="E255" s="14">
        <v>0.39596632838017298</v>
      </c>
      <c r="F255" s="14"/>
      <c r="G255" s="14">
        <v>0.37790031585519901</v>
      </c>
      <c r="H255" s="14">
        <v>0.38069923016629797</v>
      </c>
      <c r="I255" s="14">
        <v>0.37460734824560699</v>
      </c>
      <c r="J255" s="14">
        <v>0.41952824960777502</v>
      </c>
      <c r="K255" s="14">
        <v>0.35841229737625102</v>
      </c>
      <c r="L255" s="14">
        <v>0.38082941982021401</v>
      </c>
      <c r="M255" s="14"/>
      <c r="N255" s="14">
        <v>0.40988601677557501</v>
      </c>
      <c r="O255" s="14">
        <v>0.38691100129296202</v>
      </c>
      <c r="P255" s="14">
        <v>0.38727648297454398</v>
      </c>
      <c r="Q255" s="14">
        <v>0.34545703691035901</v>
      </c>
      <c r="R255" s="14"/>
      <c r="S255" s="14">
        <v>0.38518656915168997</v>
      </c>
      <c r="T255" s="14">
        <v>0.33558446404786302</v>
      </c>
      <c r="U255" s="14">
        <v>0.37587241912115799</v>
      </c>
      <c r="V255" s="14">
        <v>0.36515864592921898</v>
      </c>
      <c r="W255" s="14">
        <v>0.36750829980330602</v>
      </c>
      <c r="X255" s="14">
        <v>0.38946763023002801</v>
      </c>
      <c r="Y255" s="14">
        <v>0.37782302628523801</v>
      </c>
      <c r="Z255" s="14">
        <v>0.44625530395326501</v>
      </c>
      <c r="AA255" s="14">
        <v>0.38869299542637697</v>
      </c>
      <c r="AB255" s="14">
        <v>0.42466039940045103</v>
      </c>
      <c r="AC255" s="14">
        <v>0.39799679992704001</v>
      </c>
      <c r="AD255" s="14">
        <v>0.41838225059595502</v>
      </c>
      <c r="AE255" s="14"/>
      <c r="AF255" s="14">
        <v>0.383882389124307</v>
      </c>
      <c r="AG255" s="14">
        <v>0.40749038446914498</v>
      </c>
      <c r="AH255" s="14">
        <v>0.32585768746655902</v>
      </c>
      <c r="AI255" s="14"/>
      <c r="AJ255" s="14">
        <v>0.415459871576421</v>
      </c>
      <c r="AK255" s="14">
        <v>0.41700015511421201</v>
      </c>
      <c r="AL255" s="14">
        <v>0.38336475269026199</v>
      </c>
      <c r="AM255" s="14"/>
      <c r="AN255" s="14">
        <v>0.34710609996098901</v>
      </c>
      <c r="AO255" s="14">
        <v>0.37055853666905397</v>
      </c>
      <c r="AP255" s="14">
        <v>0.40387658112330499</v>
      </c>
      <c r="AQ255" s="14">
        <v>0.43262740341005301</v>
      </c>
      <c r="AR255" s="14">
        <v>0.50349684025254204</v>
      </c>
    </row>
    <row r="256" spans="2:44">
      <c r="B256" t="s">
        <v>160</v>
      </c>
      <c r="C256" s="14">
        <v>0.24346541107154401</v>
      </c>
      <c r="D256" s="14">
        <v>0.24385517964412601</v>
      </c>
      <c r="E256" s="14">
        <v>0.24315534444439699</v>
      </c>
      <c r="F256" s="14"/>
      <c r="G256" s="14">
        <v>0.23245018898890499</v>
      </c>
      <c r="H256" s="14">
        <v>0.226664209710908</v>
      </c>
      <c r="I256" s="14">
        <v>0.26040205797292798</v>
      </c>
      <c r="J256" s="14">
        <v>0.20397658614435399</v>
      </c>
      <c r="K256" s="14">
        <v>0.26656373394581001</v>
      </c>
      <c r="L256" s="14">
        <v>0.26731322454999001</v>
      </c>
      <c r="M256" s="14"/>
      <c r="N256" s="14">
        <v>0.22846766271692701</v>
      </c>
      <c r="O256" s="14">
        <v>0.23742657999852401</v>
      </c>
      <c r="P256" s="14">
        <v>0.24464878730471401</v>
      </c>
      <c r="Q256" s="14">
        <v>0.263764989183008</v>
      </c>
      <c r="R256" s="14"/>
      <c r="S256" s="14">
        <v>0.24245228431000801</v>
      </c>
      <c r="T256" s="14">
        <v>0.26896686625622002</v>
      </c>
      <c r="U256" s="14">
        <v>0.252530139592478</v>
      </c>
      <c r="V256" s="14">
        <v>0.27285771357878003</v>
      </c>
      <c r="W256" s="14">
        <v>0.242554350474673</v>
      </c>
      <c r="X256" s="14">
        <v>0.26783203554820101</v>
      </c>
      <c r="Y256" s="14">
        <v>0.248218394755987</v>
      </c>
      <c r="Z256" s="14">
        <v>0.15852958453920701</v>
      </c>
      <c r="AA256" s="14">
        <v>0.24335225396186899</v>
      </c>
      <c r="AB256" s="14">
        <v>0.20411412678142901</v>
      </c>
      <c r="AC256" s="14">
        <v>0.22035287065530099</v>
      </c>
      <c r="AD256" s="14">
        <v>0.21172739093152501</v>
      </c>
      <c r="AE256" s="14"/>
      <c r="AF256" s="14">
        <v>0.24663540825017499</v>
      </c>
      <c r="AG256" s="14">
        <v>0.22186761718984499</v>
      </c>
      <c r="AH256" s="14">
        <v>0.29819837073114402</v>
      </c>
      <c r="AI256" s="14"/>
      <c r="AJ256" s="14">
        <v>0.23355591549636801</v>
      </c>
      <c r="AK256" s="14">
        <v>0.20811496888213399</v>
      </c>
      <c r="AL256" s="14">
        <v>0.22734355617383101</v>
      </c>
      <c r="AM256" s="14"/>
      <c r="AN256" s="14">
        <v>0.264468257910496</v>
      </c>
      <c r="AO256" s="14">
        <v>0.24576338140298801</v>
      </c>
      <c r="AP256" s="14">
        <v>0.23253968622310001</v>
      </c>
      <c r="AQ256" s="14">
        <v>0.197582197293522</v>
      </c>
      <c r="AR256" s="14">
        <v>0.21887806863328799</v>
      </c>
    </row>
    <row r="257" spans="2:44">
      <c r="B257" t="s">
        <v>161</v>
      </c>
      <c r="C257" s="14">
        <v>0.13768916700648601</v>
      </c>
      <c r="D257" s="14">
        <v>0.123307932570835</v>
      </c>
      <c r="E257" s="14">
        <v>0.151019085370034</v>
      </c>
      <c r="F257" s="14"/>
      <c r="G257" s="14">
        <v>0.19647961955573501</v>
      </c>
      <c r="H257" s="14">
        <v>0.13007992068797</v>
      </c>
      <c r="I257" s="14">
        <v>0.10803025730745899</v>
      </c>
      <c r="J257" s="14">
        <v>0.131614301882473</v>
      </c>
      <c r="K257" s="14">
        <v>0.14116450065371799</v>
      </c>
      <c r="L257" s="14">
        <v>0.131216363426299</v>
      </c>
      <c r="M257" s="14"/>
      <c r="N257" s="14">
        <v>0.128959344590069</v>
      </c>
      <c r="O257" s="14">
        <v>0.14094794809531799</v>
      </c>
      <c r="P257" s="14">
        <v>0.13440975078893699</v>
      </c>
      <c r="Q257" s="14">
        <v>0.145459161862556</v>
      </c>
      <c r="R257" s="14"/>
      <c r="S257" s="14">
        <v>0.14880896944774299</v>
      </c>
      <c r="T257" s="14">
        <v>0.17685799904323099</v>
      </c>
      <c r="U257" s="14">
        <v>0.138448855986678</v>
      </c>
      <c r="V257" s="14">
        <v>0.13138534566278301</v>
      </c>
      <c r="W257" s="14">
        <v>0.15693267972623401</v>
      </c>
      <c r="X257" s="14">
        <v>0.124666825020726</v>
      </c>
      <c r="Y257" s="14">
        <v>0.14088152814395599</v>
      </c>
      <c r="Z257" s="14">
        <v>0.13069118497905899</v>
      </c>
      <c r="AA257" s="14">
        <v>0.143773577515799</v>
      </c>
      <c r="AB257" s="14">
        <v>0.105368031937986</v>
      </c>
      <c r="AC257" s="14">
        <v>8.7787870397399798E-2</v>
      </c>
      <c r="AD257" s="14">
        <v>8.5693385937975403E-2</v>
      </c>
      <c r="AE257" s="14"/>
      <c r="AF257" s="14">
        <v>0.13792755306048901</v>
      </c>
      <c r="AG257" s="14">
        <v>0.12104350292969</v>
      </c>
      <c r="AH257" s="14">
        <v>0.14476549454785501</v>
      </c>
      <c r="AI257" s="14"/>
      <c r="AJ257" s="14">
        <v>0.145607179357302</v>
      </c>
      <c r="AK257" s="14">
        <v>0.123558765781227</v>
      </c>
      <c r="AL257" s="14">
        <v>0.123173403001064</v>
      </c>
      <c r="AM257" s="14"/>
      <c r="AN257" s="14">
        <v>0.15915483901528499</v>
      </c>
      <c r="AO257" s="14">
        <v>0.164434904649987</v>
      </c>
      <c r="AP257" s="14">
        <v>0.11106579294779</v>
      </c>
      <c r="AQ257" s="14">
        <v>0.109368028737707</v>
      </c>
      <c r="AR257" s="14">
        <v>2.0829152072008798E-2</v>
      </c>
    </row>
    <row r="258" spans="2:44">
      <c r="B258" t="s">
        <v>162</v>
      </c>
      <c r="C258" s="14">
        <v>4.43422385817029E-2</v>
      </c>
      <c r="D258" s="14">
        <v>4.1138067873756998E-2</v>
      </c>
      <c r="E258" s="14">
        <v>4.7729828999428701E-2</v>
      </c>
      <c r="F258" s="14"/>
      <c r="G258" s="14">
        <v>3.3838261810703499E-2</v>
      </c>
      <c r="H258" s="14">
        <v>4.7117990500660997E-2</v>
      </c>
      <c r="I258" s="14">
        <v>3.6935108593804299E-2</v>
      </c>
      <c r="J258" s="14">
        <v>5.98563980057309E-2</v>
      </c>
      <c r="K258" s="14">
        <v>4.4516811514482203E-2</v>
      </c>
      <c r="L258" s="14">
        <v>4.24288732070323E-2</v>
      </c>
      <c r="M258" s="14"/>
      <c r="N258" s="14">
        <v>3.83442472575116E-2</v>
      </c>
      <c r="O258" s="14">
        <v>3.8482813983472301E-2</v>
      </c>
      <c r="P258" s="14">
        <v>4.98716933002901E-2</v>
      </c>
      <c r="Q258" s="14">
        <v>5.2884595425487797E-2</v>
      </c>
      <c r="R258" s="14"/>
      <c r="S258" s="14">
        <v>3.2439587095757901E-2</v>
      </c>
      <c r="T258" s="14">
        <v>6.0831406056333803E-2</v>
      </c>
      <c r="U258" s="14">
        <v>5.23833586482177E-2</v>
      </c>
      <c r="V258" s="14">
        <v>5.8711616868617499E-2</v>
      </c>
      <c r="W258" s="14">
        <v>5.0347994660284903E-2</v>
      </c>
      <c r="X258" s="14">
        <v>4.0164148261310199E-2</v>
      </c>
      <c r="Y258" s="14">
        <v>4.0273426554069E-2</v>
      </c>
      <c r="Z258" s="14">
        <v>5.8497520919421002E-2</v>
      </c>
      <c r="AA258" s="14">
        <v>4.0739144486611797E-2</v>
      </c>
      <c r="AB258" s="14">
        <v>3.4959869971302598E-2</v>
      </c>
      <c r="AC258" s="14">
        <v>3.50995632581039E-2</v>
      </c>
      <c r="AD258" s="14">
        <v>1.09615325513365E-2</v>
      </c>
      <c r="AE258" s="14"/>
      <c r="AF258" s="14">
        <v>5.2744316795919503E-2</v>
      </c>
      <c r="AG258" s="14">
        <v>3.8437508408393599E-2</v>
      </c>
      <c r="AH258" s="14">
        <v>4.31873111535045E-2</v>
      </c>
      <c r="AI258" s="14"/>
      <c r="AJ258" s="14">
        <v>3.7357460540908098E-2</v>
      </c>
      <c r="AK258" s="14">
        <v>3.6732962348769903E-2</v>
      </c>
      <c r="AL258" s="14">
        <v>2.1419626689307799E-2</v>
      </c>
      <c r="AM258" s="14"/>
      <c r="AN258" s="14">
        <v>5.0701943325816901E-2</v>
      </c>
      <c r="AO258" s="14">
        <v>4.4628807589578198E-2</v>
      </c>
      <c r="AP258" s="14">
        <v>4.1299295537455601E-2</v>
      </c>
      <c r="AQ258" s="14">
        <v>3.4215616383779401E-2</v>
      </c>
      <c r="AR258" s="14">
        <v>1.9579551567361599E-2</v>
      </c>
    </row>
    <row r="259" spans="2:44">
      <c r="B259" t="s">
        <v>129</v>
      </c>
      <c r="C259" s="14">
        <v>2.3218911367844101E-2</v>
      </c>
      <c r="D259" s="14">
        <v>1.34644161943021E-2</v>
      </c>
      <c r="E259" s="14">
        <v>3.18923961536038E-2</v>
      </c>
      <c r="F259" s="14"/>
      <c r="G259" s="14">
        <v>2.1674852070676098E-2</v>
      </c>
      <c r="H259" s="14">
        <v>2.4119428973046302E-2</v>
      </c>
      <c r="I259" s="14">
        <v>3.0581146374294099E-2</v>
      </c>
      <c r="J259" s="14">
        <v>1.92140207360493E-2</v>
      </c>
      <c r="K259" s="14">
        <v>1.7631544030719499E-2</v>
      </c>
      <c r="L259" s="14">
        <v>2.4535097636379701E-2</v>
      </c>
      <c r="M259" s="14"/>
      <c r="N259" s="14">
        <v>1.46539130996256E-2</v>
      </c>
      <c r="O259" s="14">
        <v>2.1259511661737101E-2</v>
      </c>
      <c r="P259" s="14">
        <v>2.1356756274004601E-2</v>
      </c>
      <c r="Q259" s="14">
        <v>3.6589393952283299E-2</v>
      </c>
      <c r="R259" s="14"/>
      <c r="S259" s="14">
        <v>1.2520921736775201E-2</v>
      </c>
      <c r="T259" s="14">
        <v>2.6053308864751702E-2</v>
      </c>
      <c r="U259" s="14">
        <v>3.2022535173211797E-2</v>
      </c>
      <c r="V259" s="14">
        <v>1.81243492223335E-2</v>
      </c>
      <c r="W259" s="14">
        <v>2.4594562729264299E-2</v>
      </c>
      <c r="X259" s="14">
        <v>3.1495481673712598E-2</v>
      </c>
      <c r="Y259" s="14">
        <v>2.7895653067174099E-2</v>
      </c>
      <c r="Z259" s="14">
        <v>2.6598901571648799E-2</v>
      </c>
      <c r="AA259" s="14">
        <v>1.83408946861181E-2</v>
      </c>
      <c r="AB259" s="14">
        <v>2.8672672437482699E-2</v>
      </c>
      <c r="AC259" s="14">
        <v>1.8721474015296401E-2</v>
      </c>
      <c r="AD259" s="14">
        <v>1.66284634444781E-2</v>
      </c>
      <c r="AE259" s="14"/>
      <c r="AF259" s="14">
        <v>1.8078106836626199E-2</v>
      </c>
      <c r="AG259" s="14">
        <v>1.8426536496503599E-2</v>
      </c>
      <c r="AH259" s="14">
        <v>3.7244228899069101E-2</v>
      </c>
      <c r="AI259" s="14"/>
      <c r="AJ259" s="14">
        <v>9.7289224876734807E-3</v>
      </c>
      <c r="AK259" s="14">
        <v>1.7836785181999999E-2</v>
      </c>
      <c r="AL259" s="14">
        <v>1.7658827246431599E-2</v>
      </c>
      <c r="AM259" s="14"/>
      <c r="AN259" s="14">
        <v>3.6393215079248399E-2</v>
      </c>
      <c r="AO259" s="14">
        <v>1.68451697951661E-2</v>
      </c>
      <c r="AP259" s="14">
        <v>1.8511627307701499E-2</v>
      </c>
      <c r="AQ259" s="14">
        <v>1.9830515069429899E-2</v>
      </c>
      <c r="AR259" s="14">
        <v>0</v>
      </c>
    </row>
    <row r="260" spans="2:44">
      <c r="B260" t="s">
        <v>163</v>
      </c>
      <c r="C260" s="14">
        <v>0.55128427197242302</v>
      </c>
      <c r="D260" s="14">
        <v>0.57823440371697998</v>
      </c>
      <c r="E260" s="14">
        <v>0.52620334503253696</v>
      </c>
      <c r="F260" s="14"/>
      <c r="G260" s="14">
        <v>0.51555707757397995</v>
      </c>
      <c r="H260" s="14">
        <v>0.57201845012741503</v>
      </c>
      <c r="I260" s="14">
        <v>0.56405142975151501</v>
      </c>
      <c r="J260" s="14">
        <v>0.58533869323139298</v>
      </c>
      <c r="K260" s="14">
        <v>0.53012340985527096</v>
      </c>
      <c r="L260" s="14">
        <v>0.5345064411803</v>
      </c>
      <c r="M260" s="14"/>
      <c r="N260" s="14">
        <v>0.58957483233586605</v>
      </c>
      <c r="O260" s="14">
        <v>0.56188314626094804</v>
      </c>
      <c r="P260" s="14">
        <v>0.54971301233205405</v>
      </c>
      <c r="Q260" s="14">
        <v>0.50130185957666495</v>
      </c>
      <c r="R260" s="14"/>
      <c r="S260" s="14">
        <v>0.563778237409716</v>
      </c>
      <c r="T260" s="14">
        <v>0.46729041977946301</v>
      </c>
      <c r="U260" s="14">
        <v>0.52461511059941501</v>
      </c>
      <c r="V260" s="14">
        <v>0.51892097466748599</v>
      </c>
      <c r="W260" s="14">
        <v>0.52557041240954305</v>
      </c>
      <c r="X260" s="14">
        <v>0.53584150949605103</v>
      </c>
      <c r="Y260" s="14">
        <v>0.54273099747881404</v>
      </c>
      <c r="Z260" s="14">
        <v>0.625682807990664</v>
      </c>
      <c r="AA260" s="14">
        <v>0.55379412934960204</v>
      </c>
      <c r="AB260" s="14">
        <v>0.626885298871799</v>
      </c>
      <c r="AC260" s="14">
        <v>0.63803822167389901</v>
      </c>
      <c r="AD260" s="14">
        <v>0.67498922713468501</v>
      </c>
      <c r="AE260" s="14"/>
      <c r="AF260" s="14">
        <v>0.54461461505678999</v>
      </c>
      <c r="AG260" s="14">
        <v>0.600224834975568</v>
      </c>
      <c r="AH260" s="14">
        <v>0.47660459466842803</v>
      </c>
      <c r="AI260" s="14"/>
      <c r="AJ260" s="14">
        <v>0.57375052211774802</v>
      </c>
      <c r="AK260" s="14">
        <v>0.61375651780586904</v>
      </c>
      <c r="AL260" s="14">
        <v>0.61040458688936605</v>
      </c>
      <c r="AM260" s="14"/>
      <c r="AN260" s="14">
        <v>0.48928174466915397</v>
      </c>
      <c r="AO260" s="14">
        <v>0.52832773656228105</v>
      </c>
      <c r="AP260" s="14">
        <v>0.596583597983953</v>
      </c>
      <c r="AQ260" s="14">
        <v>0.63900364251556196</v>
      </c>
      <c r="AR260" s="14">
        <v>0.74071322772734105</v>
      </c>
    </row>
    <row r="261" spans="2:44">
      <c r="B261" t="s">
        <v>164</v>
      </c>
      <c r="C261" s="14">
        <v>0.182031405588189</v>
      </c>
      <c r="D261" s="14">
        <v>0.16444600044459201</v>
      </c>
      <c r="E261" s="14">
        <v>0.19874891436946199</v>
      </c>
      <c r="F261" s="14"/>
      <c r="G261" s="14">
        <v>0.23031788136643799</v>
      </c>
      <c r="H261" s="14">
        <v>0.17719791118863101</v>
      </c>
      <c r="I261" s="14">
        <v>0.14496536590126299</v>
      </c>
      <c r="J261" s="14">
        <v>0.19147069988820301</v>
      </c>
      <c r="K261" s="14">
        <v>0.1856813121682</v>
      </c>
      <c r="L261" s="14">
        <v>0.17364523663333101</v>
      </c>
      <c r="M261" s="14"/>
      <c r="N261" s="14">
        <v>0.16730359184758001</v>
      </c>
      <c r="O261" s="14">
        <v>0.179430762078791</v>
      </c>
      <c r="P261" s="14">
        <v>0.184281444089227</v>
      </c>
      <c r="Q261" s="14">
        <v>0.19834375728804399</v>
      </c>
      <c r="R261" s="14"/>
      <c r="S261" s="14">
        <v>0.181248556543501</v>
      </c>
      <c r="T261" s="14">
        <v>0.23768940509956499</v>
      </c>
      <c r="U261" s="14">
        <v>0.190832214634895</v>
      </c>
      <c r="V261" s="14">
        <v>0.19009696253139999</v>
      </c>
      <c r="W261" s="14">
        <v>0.20728067438651901</v>
      </c>
      <c r="X261" s="14">
        <v>0.164830973282036</v>
      </c>
      <c r="Y261" s="14">
        <v>0.18115495469802501</v>
      </c>
      <c r="Z261" s="14">
        <v>0.18918870589848</v>
      </c>
      <c r="AA261" s="14">
        <v>0.18451272200241001</v>
      </c>
      <c r="AB261" s="14">
        <v>0.14032790190928901</v>
      </c>
      <c r="AC261" s="14">
        <v>0.122887433655504</v>
      </c>
      <c r="AD261" s="14">
        <v>9.6654918489312E-2</v>
      </c>
      <c r="AE261" s="14"/>
      <c r="AF261" s="14">
        <v>0.19067186985640899</v>
      </c>
      <c r="AG261" s="14">
        <v>0.15948101133808301</v>
      </c>
      <c r="AH261" s="14">
        <v>0.187952805701359</v>
      </c>
      <c r="AI261" s="14"/>
      <c r="AJ261" s="14">
        <v>0.18296463989820999</v>
      </c>
      <c r="AK261" s="14">
        <v>0.16029172812999701</v>
      </c>
      <c r="AL261" s="14">
        <v>0.14459302969037199</v>
      </c>
      <c r="AM261" s="14"/>
      <c r="AN261" s="14">
        <v>0.209856782341102</v>
      </c>
      <c r="AO261" s="14">
        <v>0.20906371223956499</v>
      </c>
      <c r="AP261" s="14">
        <v>0.15236508848524499</v>
      </c>
      <c r="AQ261" s="14">
        <v>0.143583645121486</v>
      </c>
      <c r="AR261" s="14">
        <v>4.0408703639370401E-2</v>
      </c>
    </row>
    <row r="262" spans="2:44">
      <c r="B262" t="s">
        <v>106</v>
      </c>
      <c r="C262" s="14">
        <v>0.36925286638423399</v>
      </c>
      <c r="D262" s="14">
        <v>0.41378840327238797</v>
      </c>
      <c r="E262" s="14">
        <v>0.327454430663075</v>
      </c>
      <c r="F262" s="14"/>
      <c r="G262" s="14">
        <v>0.28523919620754201</v>
      </c>
      <c r="H262" s="14">
        <v>0.39482053893878399</v>
      </c>
      <c r="I262" s="14">
        <v>0.41908606385025199</v>
      </c>
      <c r="J262" s="14">
        <v>0.39386799334319</v>
      </c>
      <c r="K262" s="14">
        <v>0.34444209768707101</v>
      </c>
      <c r="L262" s="14">
        <v>0.36086120454696902</v>
      </c>
      <c r="M262" s="14"/>
      <c r="N262" s="14">
        <v>0.42227124048828601</v>
      </c>
      <c r="O262" s="14">
        <v>0.38245238418215699</v>
      </c>
      <c r="P262" s="14">
        <v>0.36543156824282702</v>
      </c>
      <c r="Q262" s="14">
        <v>0.30295810228862102</v>
      </c>
      <c r="R262" s="14"/>
      <c r="S262" s="14">
        <v>0.38252968086621503</v>
      </c>
      <c r="T262" s="14">
        <v>0.22960101467989799</v>
      </c>
      <c r="U262" s="14">
        <v>0.33378289596451899</v>
      </c>
      <c r="V262" s="14">
        <v>0.32882401213608597</v>
      </c>
      <c r="W262" s="14">
        <v>0.31828973802302402</v>
      </c>
      <c r="X262" s="14">
        <v>0.37101053621401497</v>
      </c>
      <c r="Y262" s="14">
        <v>0.36157604278078997</v>
      </c>
      <c r="Z262" s="14">
        <v>0.43649410209218398</v>
      </c>
      <c r="AA262" s="14">
        <v>0.369281407347192</v>
      </c>
      <c r="AB262" s="14">
        <v>0.48655739696250999</v>
      </c>
      <c r="AC262" s="14">
        <v>0.51515078801839498</v>
      </c>
      <c r="AD262" s="14">
        <v>0.57833430864537305</v>
      </c>
      <c r="AE262" s="14"/>
      <c r="AF262" s="14">
        <v>0.35394274520038099</v>
      </c>
      <c r="AG262" s="14">
        <v>0.44074382363748499</v>
      </c>
      <c r="AH262" s="14">
        <v>0.288651788967069</v>
      </c>
      <c r="AI262" s="14"/>
      <c r="AJ262" s="14">
        <v>0.39078588221953803</v>
      </c>
      <c r="AK262" s="14">
        <v>0.453464789675872</v>
      </c>
      <c r="AL262" s="14">
        <v>0.46581155719899398</v>
      </c>
      <c r="AM262" s="14"/>
      <c r="AN262" s="14">
        <v>0.27942496232805197</v>
      </c>
      <c r="AO262" s="14">
        <v>0.319264024322716</v>
      </c>
      <c r="AP262" s="14">
        <v>0.444218509498708</v>
      </c>
      <c r="AQ262" s="14">
        <v>0.495419997394075</v>
      </c>
      <c r="AR262" s="14">
        <v>0.70030452408797095</v>
      </c>
    </row>
    <row r="263" spans="2:4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c r="AA263" s="14"/>
      <c r="AB263" s="14"/>
      <c r="AC263" s="14"/>
      <c r="AD263" s="14"/>
      <c r="AE263" s="14"/>
      <c r="AF263" s="14"/>
      <c r="AG263" s="14"/>
      <c r="AH263" s="14"/>
      <c r="AI263" s="14"/>
      <c r="AJ263" s="14"/>
      <c r="AK263" s="14"/>
      <c r="AL263" s="14"/>
      <c r="AM263" s="14"/>
      <c r="AN263" s="14"/>
      <c r="AO263" s="14"/>
      <c r="AP263" s="14"/>
      <c r="AQ263" s="14"/>
      <c r="AR263" s="14"/>
    </row>
    <row r="264" spans="2:44">
      <c r="B264" s="6" t="s">
        <v>167</v>
      </c>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c r="AA264" s="14"/>
      <c r="AB264" s="14"/>
      <c r="AC264" s="14"/>
      <c r="AD264" s="14"/>
      <c r="AE264" s="14"/>
      <c r="AF264" s="14"/>
      <c r="AG264" s="14"/>
      <c r="AH264" s="14"/>
      <c r="AI264" s="14"/>
      <c r="AJ264" s="14"/>
      <c r="AK264" s="14"/>
      <c r="AL264" s="14"/>
      <c r="AM264" s="14"/>
      <c r="AN264" s="14"/>
      <c r="AO264" s="14"/>
      <c r="AP264" s="14"/>
      <c r="AQ264" s="14"/>
      <c r="AR264" s="14"/>
    </row>
    <row r="265" spans="2:44">
      <c r="B265" s="24" t="s">
        <v>15</v>
      </c>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row>
    <row r="266" spans="2:44">
      <c r="B266" t="s">
        <v>158</v>
      </c>
      <c r="C266" s="14">
        <v>0.22504006751317901</v>
      </c>
      <c r="D266" s="14">
        <v>0.25439220630296</v>
      </c>
      <c r="E266" s="14">
        <v>0.19667726106005901</v>
      </c>
      <c r="F266" s="14"/>
      <c r="G266" s="14">
        <v>0.21920632809414201</v>
      </c>
      <c r="H266" s="14">
        <v>0.249402807574619</v>
      </c>
      <c r="I266" s="14">
        <v>0.240845383269262</v>
      </c>
      <c r="J266" s="14">
        <v>0.22847175676029799</v>
      </c>
      <c r="K266" s="14">
        <v>0.21366876913562999</v>
      </c>
      <c r="L266" s="14">
        <v>0.20109364830955101</v>
      </c>
      <c r="M266" s="14"/>
      <c r="N266" s="14">
        <v>0.234081602777373</v>
      </c>
      <c r="O266" s="14">
        <v>0.21801740556249199</v>
      </c>
      <c r="P266" s="14">
        <v>0.25593397072027502</v>
      </c>
      <c r="Q266" s="14">
        <v>0.19515439066366699</v>
      </c>
      <c r="R266" s="14"/>
      <c r="S266" s="14">
        <v>0.28185138667730197</v>
      </c>
      <c r="T266" s="14">
        <v>0.20399762334204799</v>
      </c>
      <c r="U266" s="14">
        <v>0.20794780834936999</v>
      </c>
      <c r="V266" s="14">
        <v>0.219725482380799</v>
      </c>
      <c r="W266" s="14">
        <v>0.17178779468970501</v>
      </c>
      <c r="X266" s="14">
        <v>0.20393428191020499</v>
      </c>
      <c r="Y266" s="14">
        <v>0.18757455458716499</v>
      </c>
      <c r="Z266" s="14">
        <v>0.23136712908698401</v>
      </c>
      <c r="AA266" s="14">
        <v>0.21783374634411301</v>
      </c>
      <c r="AB266" s="14">
        <v>0.26120348671601401</v>
      </c>
      <c r="AC266" s="14">
        <v>0.25644230809468199</v>
      </c>
      <c r="AD266" s="14">
        <v>0.25757403391213701</v>
      </c>
      <c r="AE266" s="14"/>
      <c r="AF266" s="14">
        <v>0.20688396082927199</v>
      </c>
      <c r="AG266" s="14">
        <v>0.25145795922337</v>
      </c>
      <c r="AH266" s="14">
        <v>0.21919428115477399</v>
      </c>
      <c r="AI266" s="14"/>
      <c r="AJ266" s="14">
        <v>0.230463086612475</v>
      </c>
      <c r="AK266" s="14">
        <v>0.25996192492713299</v>
      </c>
      <c r="AL266" s="14">
        <v>0.22288057983991599</v>
      </c>
      <c r="AM266" s="14"/>
      <c r="AN266" s="14">
        <v>0.199565953296268</v>
      </c>
      <c r="AO266" s="14">
        <v>0.21410462865447599</v>
      </c>
      <c r="AP266" s="14">
        <v>0.244228768840237</v>
      </c>
      <c r="AQ266" s="14">
        <v>0.25244104460567701</v>
      </c>
      <c r="AR266" s="14">
        <v>0.40514133655560203</v>
      </c>
    </row>
    <row r="267" spans="2:44">
      <c r="B267" t="s">
        <v>159</v>
      </c>
      <c r="C267" s="14">
        <v>0.461572706440806</v>
      </c>
      <c r="D267" s="14">
        <v>0.443592893119511</v>
      </c>
      <c r="E267" s="14">
        <v>0.48049111114599202</v>
      </c>
      <c r="F267" s="14"/>
      <c r="G267" s="14">
        <v>0.41932112076893202</v>
      </c>
      <c r="H267" s="14">
        <v>0.46526617796064801</v>
      </c>
      <c r="I267" s="14">
        <v>0.48205006938531297</v>
      </c>
      <c r="J267" s="14">
        <v>0.44971789294075898</v>
      </c>
      <c r="K267" s="14">
        <v>0.45792211386491299</v>
      </c>
      <c r="L267" s="14">
        <v>0.482287224745931</v>
      </c>
      <c r="M267" s="14"/>
      <c r="N267" s="14">
        <v>0.49259111325036598</v>
      </c>
      <c r="O267" s="14">
        <v>0.47281412820720398</v>
      </c>
      <c r="P267" s="14">
        <v>0.43023941523874198</v>
      </c>
      <c r="Q267" s="14">
        <v>0.44497676298528799</v>
      </c>
      <c r="R267" s="14"/>
      <c r="S267" s="14">
        <v>0.41474920933412301</v>
      </c>
      <c r="T267" s="14">
        <v>0.46493904044314399</v>
      </c>
      <c r="U267" s="14">
        <v>0.43579643677933699</v>
      </c>
      <c r="V267" s="14">
        <v>0.45600119145075602</v>
      </c>
      <c r="W267" s="14">
        <v>0.48561002241724199</v>
      </c>
      <c r="X267" s="14">
        <v>0.43917288490065398</v>
      </c>
      <c r="Y267" s="14">
        <v>0.50031470421601898</v>
      </c>
      <c r="Z267" s="14">
        <v>0.49185676415326202</v>
      </c>
      <c r="AA267" s="14">
        <v>0.49591127047057598</v>
      </c>
      <c r="AB267" s="14">
        <v>0.48001250904162202</v>
      </c>
      <c r="AC267" s="14">
        <v>0.45348082991737299</v>
      </c>
      <c r="AD267" s="14">
        <v>0.45039714307522699</v>
      </c>
      <c r="AE267" s="14"/>
      <c r="AF267" s="14">
        <v>0.45987071147543501</v>
      </c>
      <c r="AG267" s="14">
        <v>0.48014757682575299</v>
      </c>
      <c r="AH267" s="14">
        <v>0.45027358080291502</v>
      </c>
      <c r="AI267" s="14"/>
      <c r="AJ267" s="14">
        <v>0.48739411515243902</v>
      </c>
      <c r="AK267" s="14">
        <v>0.46447248969114402</v>
      </c>
      <c r="AL267" s="14">
        <v>0.50189070160378302</v>
      </c>
      <c r="AM267" s="14"/>
      <c r="AN267" s="14">
        <v>0.438445138524444</v>
      </c>
      <c r="AO267" s="14">
        <v>0.472244170832129</v>
      </c>
      <c r="AP267" s="14">
        <v>0.46873269737054502</v>
      </c>
      <c r="AQ267" s="14">
        <v>0.47937767433355799</v>
      </c>
      <c r="AR267" s="14">
        <v>0.390104106375879</v>
      </c>
    </row>
    <row r="268" spans="2:44">
      <c r="B268" t="s">
        <v>160</v>
      </c>
      <c r="C268" s="14">
        <v>0.19791220274969801</v>
      </c>
      <c r="D268" s="14">
        <v>0.194931470048997</v>
      </c>
      <c r="E268" s="14">
        <v>0.200448918137383</v>
      </c>
      <c r="F268" s="14"/>
      <c r="G268" s="14">
        <v>0.20694277265750599</v>
      </c>
      <c r="H268" s="14">
        <v>0.176429823496767</v>
      </c>
      <c r="I268" s="14">
        <v>0.184928374340282</v>
      </c>
      <c r="J268" s="14">
        <v>0.19337015643811101</v>
      </c>
      <c r="K268" s="14">
        <v>0.21635849685073999</v>
      </c>
      <c r="L268" s="14">
        <v>0.211230706171503</v>
      </c>
      <c r="M268" s="14"/>
      <c r="N268" s="14">
        <v>0.18234009484432601</v>
      </c>
      <c r="O268" s="14">
        <v>0.20015227987234699</v>
      </c>
      <c r="P268" s="14">
        <v>0.17780404721721699</v>
      </c>
      <c r="Q268" s="14">
        <v>0.231105403010887</v>
      </c>
      <c r="R268" s="14"/>
      <c r="S268" s="14">
        <v>0.20008313497701399</v>
      </c>
      <c r="T268" s="14">
        <v>0.19663083831976499</v>
      </c>
      <c r="U268" s="14">
        <v>0.200526051294488</v>
      </c>
      <c r="V268" s="14">
        <v>0.239625763128093</v>
      </c>
      <c r="W268" s="14">
        <v>0.21337047662364</v>
      </c>
      <c r="X268" s="14">
        <v>0.23344043252385799</v>
      </c>
      <c r="Y268" s="14">
        <v>0.181773315734688</v>
      </c>
      <c r="Z268" s="14">
        <v>0.18998964974238</v>
      </c>
      <c r="AA268" s="14">
        <v>0.17334150334111501</v>
      </c>
      <c r="AB268" s="14">
        <v>0.14688083670066199</v>
      </c>
      <c r="AC268" s="14">
        <v>0.19114248286715299</v>
      </c>
      <c r="AD268" s="14">
        <v>0.226718240567578</v>
      </c>
      <c r="AE268" s="14"/>
      <c r="AF268" s="14">
        <v>0.206271243706249</v>
      </c>
      <c r="AG268" s="14">
        <v>0.17349039084203999</v>
      </c>
      <c r="AH268" s="14">
        <v>0.23024971050154899</v>
      </c>
      <c r="AI268" s="14"/>
      <c r="AJ268" s="14">
        <v>0.18138435036995901</v>
      </c>
      <c r="AK268" s="14">
        <v>0.18231464936222699</v>
      </c>
      <c r="AL268" s="14">
        <v>0.168027066869084</v>
      </c>
      <c r="AM268" s="14"/>
      <c r="AN268" s="14">
        <v>0.220069129671395</v>
      </c>
      <c r="AO268" s="14">
        <v>0.192888635500061</v>
      </c>
      <c r="AP268" s="14">
        <v>0.192535222010463</v>
      </c>
      <c r="AQ268" s="14">
        <v>0.180796976339825</v>
      </c>
      <c r="AR268" s="14">
        <v>0.13697324550738099</v>
      </c>
    </row>
    <row r="269" spans="2:44">
      <c r="B269" t="s">
        <v>161</v>
      </c>
      <c r="C269" s="14">
        <v>6.3301956405266993E-2</v>
      </c>
      <c r="D269" s="14">
        <v>6.5269115531555996E-2</v>
      </c>
      <c r="E269" s="14">
        <v>6.07764842626883E-2</v>
      </c>
      <c r="F269" s="14"/>
      <c r="G269" s="14">
        <v>9.24297356847784E-2</v>
      </c>
      <c r="H269" s="14">
        <v>6.1262946814645898E-2</v>
      </c>
      <c r="I269" s="14">
        <v>4.4807292952352099E-2</v>
      </c>
      <c r="J269" s="14">
        <v>6.9770856191680206E-2</v>
      </c>
      <c r="K269" s="14">
        <v>5.8662486247802098E-2</v>
      </c>
      <c r="L269" s="14">
        <v>5.8350103172084299E-2</v>
      </c>
      <c r="M269" s="14"/>
      <c r="N269" s="14">
        <v>5.3824170483857202E-2</v>
      </c>
      <c r="O269" s="14">
        <v>5.9393724660880297E-2</v>
      </c>
      <c r="P269" s="14">
        <v>7.2069617539545994E-2</v>
      </c>
      <c r="Q269" s="14">
        <v>6.7896485630289397E-2</v>
      </c>
      <c r="R269" s="14"/>
      <c r="S269" s="14">
        <v>6.6747811276857097E-2</v>
      </c>
      <c r="T269" s="14">
        <v>6.86639287313969E-2</v>
      </c>
      <c r="U269" s="14">
        <v>8.3829232704299497E-2</v>
      </c>
      <c r="V269" s="14">
        <v>4.9161282988217703E-2</v>
      </c>
      <c r="W269" s="14">
        <v>7.4423555955742196E-2</v>
      </c>
      <c r="X269" s="14">
        <v>7.0641607896408498E-2</v>
      </c>
      <c r="Y269" s="14">
        <v>8.1093722080270506E-2</v>
      </c>
      <c r="Z269" s="14">
        <v>3.2708692137798999E-2</v>
      </c>
      <c r="AA269" s="14">
        <v>5.5889558290142402E-2</v>
      </c>
      <c r="AB269" s="14">
        <v>5.5353876189541497E-2</v>
      </c>
      <c r="AC269" s="14">
        <v>5.23795692038427E-2</v>
      </c>
      <c r="AD269" s="14">
        <v>2.6187709166091699E-2</v>
      </c>
      <c r="AE269" s="14"/>
      <c r="AF269" s="14">
        <v>7.2136026335340803E-2</v>
      </c>
      <c r="AG269" s="14">
        <v>5.5904648765340501E-2</v>
      </c>
      <c r="AH269" s="14">
        <v>4.5292462591245398E-2</v>
      </c>
      <c r="AI269" s="14"/>
      <c r="AJ269" s="14">
        <v>6.6325101487835506E-2</v>
      </c>
      <c r="AK269" s="14">
        <v>5.5394290052243299E-2</v>
      </c>
      <c r="AL269" s="14">
        <v>6.7874203048467696E-2</v>
      </c>
      <c r="AM269" s="14"/>
      <c r="AN269" s="14">
        <v>7.9288154064987904E-2</v>
      </c>
      <c r="AO269" s="14">
        <v>6.2754115411758404E-2</v>
      </c>
      <c r="AP269" s="14">
        <v>5.3857015783621599E-2</v>
      </c>
      <c r="AQ269" s="14">
        <v>5.1204790159966998E-2</v>
      </c>
      <c r="AR269" s="14">
        <v>6.7781311561138202E-2</v>
      </c>
    </row>
    <row r="270" spans="2:44">
      <c r="B270" t="s">
        <v>162</v>
      </c>
      <c r="C270" s="14">
        <v>3.0427643626874501E-2</v>
      </c>
      <c r="D270" s="14">
        <v>2.91371148059551E-2</v>
      </c>
      <c r="E270" s="14">
        <v>3.18657934305712E-2</v>
      </c>
      <c r="F270" s="14"/>
      <c r="G270" s="14">
        <v>3.8217435533783699E-2</v>
      </c>
      <c r="H270" s="14">
        <v>2.2200824887215798E-2</v>
      </c>
      <c r="I270" s="14">
        <v>2.7001005191459398E-2</v>
      </c>
      <c r="J270" s="14">
        <v>3.7022471215849999E-2</v>
      </c>
      <c r="K270" s="14">
        <v>3.5518413796577199E-2</v>
      </c>
      <c r="L270" s="14">
        <v>2.5933037241717999E-2</v>
      </c>
      <c r="M270" s="14"/>
      <c r="N270" s="14">
        <v>2.09042182810334E-2</v>
      </c>
      <c r="O270" s="14">
        <v>2.71674981876995E-2</v>
      </c>
      <c r="P270" s="14">
        <v>4.3428735411772099E-2</v>
      </c>
      <c r="Q270" s="14">
        <v>3.24467114258652E-2</v>
      </c>
      <c r="R270" s="14"/>
      <c r="S270" s="14">
        <v>2.4822069363907399E-2</v>
      </c>
      <c r="T270" s="14">
        <v>4.1061805183844002E-2</v>
      </c>
      <c r="U270" s="14">
        <v>3.2116607437532203E-2</v>
      </c>
      <c r="V270" s="14">
        <v>2.6136842353744499E-2</v>
      </c>
      <c r="W270" s="14">
        <v>3.3343958561914501E-2</v>
      </c>
      <c r="X270" s="14">
        <v>1.8361144904972999E-2</v>
      </c>
      <c r="Y270" s="14">
        <v>2.9467783829757999E-2</v>
      </c>
      <c r="Z270" s="14">
        <v>3.7768861339933298E-2</v>
      </c>
      <c r="AA270" s="14">
        <v>3.2198219040484602E-2</v>
      </c>
      <c r="AB270" s="14">
        <v>4.0418968031775901E-2</v>
      </c>
      <c r="AC270" s="14">
        <v>2.8810143770564799E-2</v>
      </c>
      <c r="AD270" s="14">
        <v>7.1437771754079204E-3</v>
      </c>
      <c r="AE270" s="14"/>
      <c r="AF270" s="14">
        <v>3.7712886812671598E-2</v>
      </c>
      <c r="AG270" s="14">
        <v>1.9875296340841599E-2</v>
      </c>
      <c r="AH270" s="14">
        <v>3.47236396600469E-2</v>
      </c>
      <c r="AI270" s="14"/>
      <c r="AJ270" s="14">
        <v>2.2229165181030699E-2</v>
      </c>
      <c r="AK270" s="14">
        <v>2.1660442355574901E-2</v>
      </c>
      <c r="AL270" s="14">
        <v>2.9408593991273699E-2</v>
      </c>
      <c r="AM270" s="14"/>
      <c r="AN270" s="14">
        <v>3.9340211255118003E-2</v>
      </c>
      <c r="AO270" s="14">
        <v>3.3967929289869601E-2</v>
      </c>
      <c r="AP270" s="14">
        <v>2.8024142831735901E-2</v>
      </c>
      <c r="AQ270" s="14">
        <v>1.2074429358486001E-2</v>
      </c>
      <c r="AR270" s="14">
        <v>0</v>
      </c>
    </row>
    <row r="271" spans="2:44">
      <c r="B271" t="s">
        <v>129</v>
      </c>
      <c r="C271" s="14">
        <v>2.17454232641754E-2</v>
      </c>
      <c r="D271" s="14">
        <v>1.26772001910204E-2</v>
      </c>
      <c r="E271" s="14">
        <v>2.97404319633062E-2</v>
      </c>
      <c r="F271" s="14"/>
      <c r="G271" s="14">
        <v>2.38826072608583E-2</v>
      </c>
      <c r="H271" s="14">
        <v>2.5437419266104801E-2</v>
      </c>
      <c r="I271" s="14">
        <v>2.0367874861330602E-2</v>
      </c>
      <c r="J271" s="14">
        <v>2.1646866453302299E-2</v>
      </c>
      <c r="K271" s="14">
        <v>1.7869720104337902E-2</v>
      </c>
      <c r="L271" s="14">
        <v>2.1105280359213101E-2</v>
      </c>
      <c r="M271" s="14"/>
      <c r="N271" s="14">
        <v>1.6258800363044501E-2</v>
      </c>
      <c r="O271" s="14">
        <v>2.2454963509377701E-2</v>
      </c>
      <c r="P271" s="14">
        <v>2.0524213872448301E-2</v>
      </c>
      <c r="Q271" s="14">
        <v>2.8420246284004101E-2</v>
      </c>
      <c r="R271" s="14"/>
      <c r="S271" s="14">
        <v>1.1746388370796799E-2</v>
      </c>
      <c r="T271" s="14">
        <v>2.4706763979802E-2</v>
      </c>
      <c r="U271" s="14">
        <v>3.9783863434972797E-2</v>
      </c>
      <c r="V271" s="14">
        <v>9.3494376983902002E-3</v>
      </c>
      <c r="W271" s="14">
        <v>2.1464191751755901E-2</v>
      </c>
      <c r="X271" s="14">
        <v>3.44496478639012E-2</v>
      </c>
      <c r="Y271" s="14">
        <v>1.97759195520993E-2</v>
      </c>
      <c r="Z271" s="14">
        <v>1.6308903539641501E-2</v>
      </c>
      <c r="AA271" s="14">
        <v>2.48257025135688E-2</v>
      </c>
      <c r="AB271" s="14">
        <v>1.6130323320383999E-2</v>
      </c>
      <c r="AC271" s="14">
        <v>1.7744666146383498E-2</v>
      </c>
      <c r="AD271" s="14">
        <v>3.1979096103558501E-2</v>
      </c>
      <c r="AE271" s="14"/>
      <c r="AF271" s="14">
        <v>1.71251708410315E-2</v>
      </c>
      <c r="AG271" s="14">
        <v>1.9124128002654998E-2</v>
      </c>
      <c r="AH271" s="14">
        <v>2.0266325289469998E-2</v>
      </c>
      <c r="AI271" s="14"/>
      <c r="AJ271" s="14">
        <v>1.2204181196260501E-2</v>
      </c>
      <c r="AK271" s="14">
        <v>1.6196203611677999E-2</v>
      </c>
      <c r="AL271" s="14">
        <v>9.9188546474755102E-3</v>
      </c>
      <c r="AM271" s="14"/>
      <c r="AN271" s="14">
        <v>2.3291413187787598E-2</v>
      </c>
      <c r="AO271" s="14">
        <v>2.40405203117065E-2</v>
      </c>
      <c r="AP271" s="14">
        <v>1.2622153163397201E-2</v>
      </c>
      <c r="AQ271" s="14">
        <v>2.4105085202485901E-2</v>
      </c>
      <c r="AR271" s="14">
        <v>0</v>
      </c>
    </row>
    <row r="272" spans="2:44">
      <c r="B272" t="s">
        <v>163</v>
      </c>
      <c r="C272" s="14">
        <v>0.68661277395398501</v>
      </c>
      <c r="D272" s="14">
        <v>0.697985099422471</v>
      </c>
      <c r="E272" s="14">
        <v>0.67716837220605097</v>
      </c>
      <c r="F272" s="14"/>
      <c r="G272" s="14">
        <v>0.638527448863073</v>
      </c>
      <c r="H272" s="14">
        <v>0.71466898553526703</v>
      </c>
      <c r="I272" s="14">
        <v>0.722895452654576</v>
      </c>
      <c r="J272" s="14">
        <v>0.678189649701056</v>
      </c>
      <c r="K272" s="14">
        <v>0.67159088300054204</v>
      </c>
      <c r="L272" s="14">
        <v>0.68338087305548201</v>
      </c>
      <c r="M272" s="14"/>
      <c r="N272" s="14">
        <v>0.72667271602773897</v>
      </c>
      <c r="O272" s="14">
        <v>0.69083153376969497</v>
      </c>
      <c r="P272" s="14">
        <v>0.686173385959017</v>
      </c>
      <c r="Q272" s="14">
        <v>0.64013115364895401</v>
      </c>
      <c r="R272" s="14"/>
      <c r="S272" s="14">
        <v>0.69660059601142499</v>
      </c>
      <c r="T272" s="14">
        <v>0.66893666378519201</v>
      </c>
      <c r="U272" s="14">
        <v>0.64374424512870698</v>
      </c>
      <c r="V272" s="14">
        <v>0.67572667383155505</v>
      </c>
      <c r="W272" s="14">
        <v>0.657397817106947</v>
      </c>
      <c r="X272" s="14">
        <v>0.643107166810859</v>
      </c>
      <c r="Y272" s="14">
        <v>0.68788925880318397</v>
      </c>
      <c r="Z272" s="14">
        <v>0.72322389324024605</v>
      </c>
      <c r="AA272" s="14">
        <v>0.71374501681468905</v>
      </c>
      <c r="AB272" s="14">
        <v>0.74121599575763597</v>
      </c>
      <c r="AC272" s="14">
        <v>0.70992313801205498</v>
      </c>
      <c r="AD272" s="14">
        <v>0.707971176987364</v>
      </c>
      <c r="AE272" s="14"/>
      <c r="AF272" s="14">
        <v>0.66675467230470697</v>
      </c>
      <c r="AG272" s="14">
        <v>0.73160553604912304</v>
      </c>
      <c r="AH272" s="14">
        <v>0.66946786195768904</v>
      </c>
      <c r="AI272" s="14"/>
      <c r="AJ272" s="14">
        <v>0.71785720176491397</v>
      </c>
      <c r="AK272" s="14">
        <v>0.72443441461827696</v>
      </c>
      <c r="AL272" s="14">
        <v>0.72477128144369896</v>
      </c>
      <c r="AM272" s="14"/>
      <c r="AN272" s="14">
        <v>0.63801109182071103</v>
      </c>
      <c r="AO272" s="14">
        <v>0.68634879948660499</v>
      </c>
      <c r="AP272" s="14">
        <v>0.71296146621078205</v>
      </c>
      <c r="AQ272" s="14">
        <v>0.731818718939236</v>
      </c>
      <c r="AR272" s="14">
        <v>0.79524544293148103</v>
      </c>
    </row>
    <row r="273" spans="2:44">
      <c r="B273" t="s">
        <v>164</v>
      </c>
      <c r="C273" s="14">
        <v>9.3729600032141494E-2</v>
      </c>
      <c r="D273" s="14">
        <v>9.4406230337511096E-2</v>
      </c>
      <c r="E273" s="14">
        <v>9.2642277693259598E-2</v>
      </c>
      <c r="F273" s="14"/>
      <c r="G273" s="14">
        <v>0.13064717121856201</v>
      </c>
      <c r="H273" s="14">
        <v>8.3463771701861603E-2</v>
      </c>
      <c r="I273" s="14">
        <v>7.1808298143811497E-2</v>
      </c>
      <c r="J273" s="14">
        <v>0.10679332740753</v>
      </c>
      <c r="K273" s="14">
        <v>9.4180900044379207E-2</v>
      </c>
      <c r="L273" s="14">
        <v>8.4283140413802304E-2</v>
      </c>
      <c r="M273" s="14"/>
      <c r="N273" s="14">
        <v>7.4728388764890602E-2</v>
      </c>
      <c r="O273" s="14">
        <v>8.6561222848579797E-2</v>
      </c>
      <c r="P273" s="14">
        <v>0.115498352951318</v>
      </c>
      <c r="Q273" s="14">
        <v>0.10034319705615501</v>
      </c>
      <c r="R273" s="14"/>
      <c r="S273" s="14">
        <v>9.15698806407646E-2</v>
      </c>
      <c r="T273" s="14">
        <v>0.109725733915241</v>
      </c>
      <c r="U273" s="14">
        <v>0.115945840141832</v>
      </c>
      <c r="V273" s="14">
        <v>7.5298125341962202E-2</v>
      </c>
      <c r="W273" s="14">
        <v>0.107767514517657</v>
      </c>
      <c r="X273" s="14">
        <v>8.9002752801381493E-2</v>
      </c>
      <c r="Y273" s="14">
        <v>0.110561505910028</v>
      </c>
      <c r="Z273" s="14">
        <v>7.0477553477732199E-2</v>
      </c>
      <c r="AA273" s="14">
        <v>8.8087777330627101E-2</v>
      </c>
      <c r="AB273" s="14">
        <v>9.5772844221317405E-2</v>
      </c>
      <c r="AC273" s="14">
        <v>8.1189712974407593E-2</v>
      </c>
      <c r="AD273" s="14">
        <v>3.33314863414996E-2</v>
      </c>
      <c r="AE273" s="14"/>
      <c r="AF273" s="14">
        <v>0.109848913148012</v>
      </c>
      <c r="AG273" s="14">
        <v>7.5779945106182106E-2</v>
      </c>
      <c r="AH273" s="14">
        <v>8.0016102251292395E-2</v>
      </c>
      <c r="AI273" s="14"/>
      <c r="AJ273" s="14">
        <v>8.8554266668866205E-2</v>
      </c>
      <c r="AK273" s="14">
        <v>7.7054732407818197E-2</v>
      </c>
      <c r="AL273" s="14">
        <v>9.7282797039741506E-2</v>
      </c>
      <c r="AM273" s="14"/>
      <c r="AN273" s="14">
        <v>0.118628365320106</v>
      </c>
      <c r="AO273" s="14">
        <v>9.6722044701627999E-2</v>
      </c>
      <c r="AP273" s="14">
        <v>8.1881158615357594E-2</v>
      </c>
      <c r="AQ273" s="14">
        <v>6.3279219518453E-2</v>
      </c>
      <c r="AR273" s="14">
        <v>6.7781311561138202E-2</v>
      </c>
    </row>
    <row r="274" spans="2:44">
      <c r="B274" t="s">
        <v>106</v>
      </c>
      <c r="C274" s="14">
        <v>0.59288317392184398</v>
      </c>
      <c r="D274" s="14">
        <v>0.60357886908495995</v>
      </c>
      <c r="E274" s="14">
        <v>0.58452609451279103</v>
      </c>
      <c r="F274" s="14"/>
      <c r="G274" s="14">
        <v>0.50788027764451105</v>
      </c>
      <c r="H274" s="14">
        <v>0.631205213833405</v>
      </c>
      <c r="I274" s="14">
        <v>0.65108715451076404</v>
      </c>
      <c r="J274" s="14">
        <v>0.57139632229352599</v>
      </c>
      <c r="K274" s="14">
        <v>0.57740998295616297</v>
      </c>
      <c r="L274" s="14">
        <v>0.59909773264167898</v>
      </c>
      <c r="M274" s="14"/>
      <c r="N274" s="14">
        <v>0.65194432726284801</v>
      </c>
      <c r="O274" s="14">
        <v>0.60427031092111505</v>
      </c>
      <c r="P274" s="14">
        <v>0.57067503300769895</v>
      </c>
      <c r="Q274" s="14">
        <v>0.53978795659279999</v>
      </c>
      <c r="R274" s="14"/>
      <c r="S274" s="14">
        <v>0.60503071537066</v>
      </c>
      <c r="T274" s="14">
        <v>0.55921092986995202</v>
      </c>
      <c r="U274" s="14">
        <v>0.52779840498687502</v>
      </c>
      <c r="V274" s="14">
        <v>0.60042854848959304</v>
      </c>
      <c r="W274" s="14">
        <v>0.54963030258929002</v>
      </c>
      <c r="X274" s="14">
        <v>0.55410441400947796</v>
      </c>
      <c r="Y274" s="14">
        <v>0.57732775289315497</v>
      </c>
      <c r="Z274" s="14">
        <v>0.65274633976251395</v>
      </c>
      <c r="AA274" s="14">
        <v>0.62565723948406204</v>
      </c>
      <c r="AB274" s="14">
        <v>0.64544315153631904</v>
      </c>
      <c r="AC274" s="14">
        <v>0.62873342503764795</v>
      </c>
      <c r="AD274" s="14">
        <v>0.67463969064586404</v>
      </c>
      <c r="AE274" s="14"/>
      <c r="AF274" s="14">
        <v>0.55690575915669505</v>
      </c>
      <c r="AG274" s="14">
        <v>0.65582559094294102</v>
      </c>
      <c r="AH274" s="14">
        <v>0.58945175970639596</v>
      </c>
      <c r="AI274" s="14"/>
      <c r="AJ274" s="14">
        <v>0.62930293509604796</v>
      </c>
      <c r="AK274" s="14">
        <v>0.64737968221045805</v>
      </c>
      <c r="AL274" s="14">
        <v>0.62748848440395699</v>
      </c>
      <c r="AM274" s="14"/>
      <c r="AN274" s="14">
        <v>0.51938272650060502</v>
      </c>
      <c r="AO274" s="14">
        <v>0.58962675478497695</v>
      </c>
      <c r="AP274" s="14">
        <v>0.63108030759542499</v>
      </c>
      <c r="AQ274" s="14">
        <v>0.66853949942078295</v>
      </c>
      <c r="AR274" s="14">
        <v>0.72746413137034305</v>
      </c>
    </row>
    <row r="275" spans="2:4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c r="AA275" s="14"/>
      <c r="AB275" s="14"/>
      <c r="AC275" s="14"/>
      <c r="AD275" s="14"/>
      <c r="AE275" s="14"/>
      <c r="AF275" s="14"/>
      <c r="AG275" s="14"/>
      <c r="AH275" s="14"/>
      <c r="AI275" s="14"/>
      <c r="AJ275" s="14"/>
      <c r="AK275" s="14"/>
      <c r="AL275" s="14"/>
      <c r="AM275" s="14"/>
      <c r="AN275" s="14"/>
      <c r="AO275" s="14"/>
      <c r="AP275" s="14"/>
      <c r="AQ275" s="14"/>
      <c r="AR275" s="14"/>
    </row>
    <row r="276" spans="2:44">
      <c r="B276" s="6" t="s">
        <v>168</v>
      </c>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c r="AA276" s="14"/>
      <c r="AB276" s="14"/>
      <c r="AC276" s="14"/>
      <c r="AD276" s="14"/>
      <c r="AE276" s="14"/>
      <c r="AF276" s="14"/>
      <c r="AG276" s="14"/>
      <c r="AH276" s="14"/>
      <c r="AI276" s="14"/>
      <c r="AJ276" s="14"/>
      <c r="AK276" s="14"/>
      <c r="AL276" s="14"/>
      <c r="AM276" s="14"/>
      <c r="AN276" s="14"/>
      <c r="AO276" s="14"/>
      <c r="AP276" s="14"/>
      <c r="AQ276" s="14"/>
      <c r="AR276" s="14"/>
    </row>
    <row r="277" spans="2:44">
      <c r="B277" s="24" t="s">
        <v>15</v>
      </c>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c r="AQ277" s="14"/>
      <c r="AR277" s="14"/>
    </row>
    <row r="278" spans="2:44">
      <c r="B278" t="s">
        <v>158</v>
      </c>
      <c r="C278" s="14">
        <v>0.20568420399595899</v>
      </c>
      <c r="D278" s="14">
        <v>0.25118646900681402</v>
      </c>
      <c r="E278" s="14">
        <v>0.161565261548203</v>
      </c>
      <c r="F278" s="14"/>
      <c r="G278" s="14">
        <v>0.173077567625261</v>
      </c>
      <c r="H278" s="14">
        <v>0.21242640319825401</v>
      </c>
      <c r="I278" s="14">
        <v>0.210948620678929</v>
      </c>
      <c r="J278" s="14">
        <v>0.20421053037047701</v>
      </c>
      <c r="K278" s="14">
        <v>0.22089843730347</v>
      </c>
      <c r="L278" s="14">
        <v>0.20873513629607099</v>
      </c>
      <c r="M278" s="14"/>
      <c r="N278" s="14">
        <v>0.25135845022687803</v>
      </c>
      <c r="O278" s="14">
        <v>0.202099082852747</v>
      </c>
      <c r="P278" s="14">
        <v>0.19476895845334999</v>
      </c>
      <c r="Q278" s="14">
        <v>0.16847221407530999</v>
      </c>
      <c r="R278" s="14"/>
      <c r="S278" s="14">
        <v>0.22224859199456501</v>
      </c>
      <c r="T278" s="14">
        <v>0.18371099647538899</v>
      </c>
      <c r="U278" s="14">
        <v>0.16403492897571301</v>
      </c>
      <c r="V278" s="14">
        <v>0.19783679695121001</v>
      </c>
      <c r="W278" s="14">
        <v>0.20804157085886399</v>
      </c>
      <c r="X278" s="14">
        <v>0.20023417699293999</v>
      </c>
      <c r="Y278" s="14">
        <v>0.199588533029885</v>
      </c>
      <c r="Z278" s="14">
        <v>0.25621681604469498</v>
      </c>
      <c r="AA278" s="14">
        <v>0.21470425657799599</v>
      </c>
      <c r="AB278" s="14">
        <v>0.219961474906395</v>
      </c>
      <c r="AC278" s="14">
        <v>0.24504992091448799</v>
      </c>
      <c r="AD278" s="14">
        <v>0.17618006165125699</v>
      </c>
      <c r="AE278" s="14"/>
      <c r="AF278" s="14">
        <v>0.203908092318799</v>
      </c>
      <c r="AG278" s="14">
        <v>0.228254323997863</v>
      </c>
      <c r="AH278" s="14">
        <v>0.192279477995316</v>
      </c>
      <c r="AI278" s="14"/>
      <c r="AJ278" s="14">
        <v>0.23104132980886899</v>
      </c>
      <c r="AK278" s="14">
        <v>0.231541200373512</v>
      </c>
      <c r="AL278" s="14">
        <v>0.256503159371124</v>
      </c>
      <c r="AM278" s="14"/>
      <c r="AN278" s="14">
        <v>0.16805026105520501</v>
      </c>
      <c r="AO278" s="14">
        <v>0.17823354062914501</v>
      </c>
      <c r="AP278" s="14">
        <v>0.209993889876427</v>
      </c>
      <c r="AQ278" s="14">
        <v>0.31113799435983702</v>
      </c>
      <c r="AR278" s="14">
        <v>0.50137196181789201</v>
      </c>
    </row>
    <row r="279" spans="2:44">
      <c r="B279" t="s">
        <v>159</v>
      </c>
      <c r="C279" s="14">
        <v>0.45763981934599401</v>
      </c>
      <c r="D279" s="14">
        <v>0.46290422571766998</v>
      </c>
      <c r="E279" s="14">
        <v>0.45269631403169702</v>
      </c>
      <c r="F279" s="14"/>
      <c r="G279" s="14">
        <v>0.42418202202176097</v>
      </c>
      <c r="H279" s="14">
        <v>0.40898235617919299</v>
      </c>
      <c r="I279" s="14">
        <v>0.45936327884771</v>
      </c>
      <c r="J279" s="14">
        <v>0.45430652988480602</v>
      </c>
      <c r="K279" s="14">
        <v>0.43380726738807202</v>
      </c>
      <c r="L279" s="14">
        <v>0.53699922588462001</v>
      </c>
      <c r="M279" s="14"/>
      <c r="N279" s="14">
        <v>0.49509218687980899</v>
      </c>
      <c r="O279" s="14">
        <v>0.46536013706792501</v>
      </c>
      <c r="P279" s="14">
        <v>0.43333594382262303</v>
      </c>
      <c r="Q279" s="14">
        <v>0.43017196687378401</v>
      </c>
      <c r="R279" s="14"/>
      <c r="S279" s="14">
        <v>0.46544120754048601</v>
      </c>
      <c r="T279" s="14">
        <v>0.42205740389854102</v>
      </c>
      <c r="U279" s="14">
        <v>0.47298721767410301</v>
      </c>
      <c r="V279" s="14">
        <v>0.49691461355993199</v>
      </c>
      <c r="W279" s="14">
        <v>0.46508968501263698</v>
      </c>
      <c r="X279" s="14">
        <v>0.41186134330694302</v>
      </c>
      <c r="Y279" s="14">
        <v>0.51074298449134803</v>
      </c>
      <c r="Z279" s="14">
        <v>0.49017599216653002</v>
      </c>
      <c r="AA279" s="14">
        <v>0.413391552310934</v>
      </c>
      <c r="AB279" s="14">
        <v>0.47724648084292498</v>
      </c>
      <c r="AC279" s="14">
        <v>0.45353447274865399</v>
      </c>
      <c r="AD279" s="14">
        <v>0.46218334879807199</v>
      </c>
      <c r="AE279" s="14"/>
      <c r="AF279" s="14">
        <v>0.46449463659975898</v>
      </c>
      <c r="AG279" s="14">
        <v>0.48570122103135199</v>
      </c>
      <c r="AH279" s="14">
        <v>0.385238139469743</v>
      </c>
      <c r="AI279" s="14"/>
      <c r="AJ279" s="14">
        <v>0.50692435889638598</v>
      </c>
      <c r="AK279" s="14">
        <v>0.46054388845667599</v>
      </c>
      <c r="AL279" s="14">
        <v>0.50785490720626403</v>
      </c>
      <c r="AM279" s="14"/>
      <c r="AN279" s="14">
        <v>0.43339349022288498</v>
      </c>
      <c r="AO279" s="14">
        <v>0.451270608750728</v>
      </c>
      <c r="AP279" s="14">
        <v>0.49354009476320099</v>
      </c>
      <c r="AQ279" s="14">
        <v>0.45197248106465499</v>
      </c>
      <c r="AR279" s="14">
        <v>0.30441478325833898</v>
      </c>
    </row>
    <row r="280" spans="2:44">
      <c r="B280" t="s">
        <v>160</v>
      </c>
      <c r="C280" s="14">
        <v>0.23793095502455</v>
      </c>
      <c r="D280" s="14">
        <v>0.21189433253751999</v>
      </c>
      <c r="E280" s="14">
        <v>0.26274606366571501</v>
      </c>
      <c r="F280" s="14"/>
      <c r="G280" s="14">
        <v>0.28935122627382498</v>
      </c>
      <c r="H280" s="14">
        <v>0.24827731301842301</v>
      </c>
      <c r="I280" s="14">
        <v>0.22723510754679399</v>
      </c>
      <c r="J280" s="14">
        <v>0.24237080023455199</v>
      </c>
      <c r="K280" s="14">
        <v>0.25170443760309902</v>
      </c>
      <c r="L280" s="14">
        <v>0.19090843524801901</v>
      </c>
      <c r="M280" s="14"/>
      <c r="N280" s="14">
        <v>0.19243074837326399</v>
      </c>
      <c r="O280" s="14">
        <v>0.231653131769918</v>
      </c>
      <c r="P280" s="14">
        <v>0.25587901780158401</v>
      </c>
      <c r="Q280" s="14">
        <v>0.27851475027816203</v>
      </c>
      <c r="R280" s="14"/>
      <c r="S280" s="14">
        <v>0.21085513754176699</v>
      </c>
      <c r="T280" s="14">
        <v>0.27355420645220702</v>
      </c>
      <c r="U280" s="14">
        <v>0.26845767310969698</v>
      </c>
      <c r="V280" s="14">
        <v>0.221816788083667</v>
      </c>
      <c r="W280" s="14">
        <v>0.232007702474888</v>
      </c>
      <c r="X280" s="14">
        <v>0.27310101025126499</v>
      </c>
      <c r="Y280" s="14">
        <v>0.21588619616372601</v>
      </c>
      <c r="Z280" s="14">
        <v>0.177120592904634</v>
      </c>
      <c r="AA280" s="14">
        <v>0.263798450834068</v>
      </c>
      <c r="AB280" s="14">
        <v>0.21690384560532699</v>
      </c>
      <c r="AC280" s="14">
        <v>0.17956035140917601</v>
      </c>
      <c r="AD280" s="14">
        <v>0.29078279263117901</v>
      </c>
      <c r="AE280" s="14"/>
      <c r="AF280" s="14">
        <v>0.23386144621628599</v>
      </c>
      <c r="AG280" s="14">
        <v>0.206634047571403</v>
      </c>
      <c r="AH280" s="14">
        <v>0.28649814858089001</v>
      </c>
      <c r="AI280" s="14"/>
      <c r="AJ280" s="14">
        <v>0.18293290552968</v>
      </c>
      <c r="AK280" s="14">
        <v>0.22406687731369701</v>
      </c>
      <c r="AL280" s="14">
        <v>0.16802259160015601</v>
      </c>
      <c r="AM280" s="14"/>
      <c r="AN280" s="14">
        <v>0.27908400170743702</v>
      </c>
      <c r="AO280" s="14">
        <v>0.26136114623780798</v>
      </c>
      <c r="AP280" s="14">
        <v>0.215270124123359</v>
      </c>
      <c r="AQ280" s="14">
        <v>0.17341836314442699</v>
      </c>
      <c r="AR280" s="14">
        <v>0.15597003277150101</v>
      </c>
    </row>
    <row r="281" spans="2:44">
      <c r="B281" t="s">
        <v>161</v>
      </c>
      <c r="C281" s="14">
        <v>4.3176906474440099E-2</v>
      </c>
      <c r="D281" s="14">
        <v>3.5769535364925401E-2</v>
      </c>
      <c r="E281" s="14">
        <v>5.0660157501559999E-2</v>
      </c>
      <c r="F281" s="14"/>
      <c r="G281" s="14">
        <v>6.0292581520481101E-2</v>
      </c>
      <c r="H281" s="14">
        <v>5.19357367601576E-2</v>
      </c>
      <c r="I281" s="14">
        <v>4.1189072630438299E-2</v>
      </c>
      <c r="J281" s="14">
        <v>4.1711482977462501E-2</v>
      </c>
      <c r="K281" s="14">
        <v>4.5398911322575002E-2</v>
      </c>
      <c r="L281" s="14">
        <v>2.5889158425296099E-2</v>
      </c>
      <c r="M281" s="14"/>
      <c r="N281" s="14">
        <v>2.54005348842418E-2</v>
      </c>
      <c r="O281" s="14">
        <v>4.3040594535929198E-2</v>
      </c>
      <c r="P281" s="14">
        <v>5.9484091853500898E-2</v>
      </c>
      <c r="Q281" s="14">
        <v>4.8971589501853E-2</v>
      </c>
      <c r="R281" s="14"/>
      <c r="S281" s="14">
        <v>3.9018118013546002E-2</v>
      </c>
      <c r="T281" s="14">
        <v>6.0171592441502803E-2</v>
      </c>
      <c r="U281" s="14">
        <v>3.0752208733058201E-2</v>
      </c>
      <c r="V281" s="14">
        <v>3.8666904601999202E-2</v>
      </c>
      <c r="W281" s="14">
        <v>4.0215340883862201E-2</v>
      </c>
      <c r="X281" s="14">
        <v>5.5282064891638297E-2</v>
      </c>
      <c r="Y281" s="14">
        <v>4.0564741075646199E-2</v>
      </c>
      <c r="Z281" s="14">
        <v>2.5644066549457299E-2</v>
      </c>
      <c r="AA281" s="14">
        <v>5.3994071087911502E-2</v>
      </c>
      <c r="AB281" s="14">
        <v>2.84843517031158E-2</v>
      </c>
      <c r="AC281" s="14">
        <v>4.0473045326162901E-2</v>
      </c>
      <c r="AD281" s="14">
        <v>4.5408475573714399E-2</v>
      </c>
      <c r="AE281" s="14"/>
      <c r="AF281" s="14">
        <v>4.4196477592803103E-2</v>
      </c>
      <c r="AG281" s="14">
        <v>3.9545196024060897E-2</v>
      </c>
      <c r="AH281" s="14">
        <v>4.0291681130522103E-2</v>
      </c>
      <c r="AI281" s="14"/>
      <c r="AJ281" s="14">
        <v>4.8535552898008302E-2</v>
      </c>
      <c r="AK281" s="14">
        <v>3.8348043372444199E-2</v>
      </c>
      <c r="AL281" s="14">
        <v>3.0746502569305001E-2</v>
      </c>
      <c r="AM281" s="14"/>
      <c r="AN281" s="14">
        <v>4.9114976997543497E-2</v>
      </c>
      <c r="AO281" s="14">
        <v>4.98784121622282E-2</v>
      </c>
      <c r="AP281" s="14">
        <v>3.47782722538474E-2</v>
      </c>
      <c r="AQ281" s="14">
        <v>3.1618313123000598E-2</v>
      </c>
      <c r="AR281" s="14">
        <v>2.5607424146814502E-2</v>
      </c>
    </row>
    <row r="282" spans="2:44">
      <c r="B282" t="s">
        <v>162</v>
      </c>
      <c r="C282" s="14">
        <v>2.2667779963356199E-2</v>
      </c>
      <c r="D282" s="14">
        <v>2.0479893908755001E-2</v>
      </c>
      <c r="E282" s="14">
        <v>2.4936255272645098E-2</v>
      </c>
      <c r="F282" s="14"/>
      <c r="G282" s="14">
        <v>2.7247369626360301E-2</v>
      </c>
      <c r="H282" s="14">
        <v>2.5642867288667898E-2</v>
      </c>
      <c r="I282" s="14">
        <v>2.1790735109149102E-2</v>
      </c>
      <c r="J282" s="14">
        <v>2.45486266369612E-2</v>
      </c>
      <c r="K282" s="14">
        <v>2.2838423749782101E-2</v>
      </c>
      <c r="L282" s="14">
        <v>1.62481636195866E-2</v>
      </c>
      <c r="M282" s="14"/>
      <c r="N282" s="14">
        <v>1.51112837823825E-2</v>
      </c>
      <c r="O282" s="14">
        <v>2.09380979165813E-2</v>
      </c>
      <c r="P282" s="14">
        <v>2.7969737390225201E-2</v>
      </c>
      <c r="Q282" s="14">
        <v>2.8388028408188899E-2</v>
      </c>
      <c r="R282" s="14"/>
      <c r="S282" s="14">
        <v>3.4369132837848398E-2</v>
      </c>
      <c r="T282" s="14">
        <v>2.9753582984303199E-2</v>
      </c>
      <c r="U282" s="14">
        <v>2.51361873422907E-2</v>
      </c>
      <c r="V282" s="14">
        <v>2.4688224901974799E-2</v>
      </c>
      <c r="W282" s="14">
        <v>2.4554811586967401E-2</v>
      </c>
      <c r="X282" s="14">
        <v>1.11922546488893E-2</v>
      </c>
      <c r="Y282" s="14">
        <v>1.11389231190222E-2</v>
      </c>
      <c r="Z282" s="14">
        <v>4.8902082815144802E-3</v>
      </c>
      <c r="AA282" s="14">
        <v>2.3796266855278001E-2</v>
      </c>
      <c r="AB282" s="14">
        <v>2.3731720643872599E-2</v>
      </c>
      <c r="AC282" s="14">
        <v>2.3717595121395998E-2</v>
      </c>
      <c r="AD282" s="14">
        <v>0</v>
      </c>
      <c r="AE282" s="14"/>
      <c r="AF282" s="14">
        <v>2.71455715632095E-2</v>
      </c>
      <c r="AG282" s="14">
        <v>1.2088470995064601E-2</v>
      </c>
      <c r="AH282" s="14">
        <v>4.1591452939705002E-2</v>
      </c>
      <c r="AI282" s="14"/>
      <c r="AJ282" s="14">
        <v>1.2724826527922201E-2</v>
      </c>
      <c r="AK282" s="14">
        <v>1.8475620429985601E-2</v>
      </c>
      <c r="AL282" s="14">
        <v>2.3266303806009501E-2</v>
      </c>
      <c r="AM282" s="14"/>
      <c r="AN282" s="14">
        <v>3.0848641191040201E-2</v>
      </c>
      <c r="AO282" s="14">
        <v>2.5092689118056101E-2</v>
      </c>
      <c r="AP282" s="14">
        <v>2.3003319788846299E-2</v>
      </c>
      <c r="AQ282" s="14">
        <v>2.0194921351139599E-3</v>
      </c>
      <c r="AR282" s="14">
        <v>1.2635798005454E-2</v>
      </c>
    </row>
    <row r="283" spans="2:44">
      <c r="B283" t="s">
        <v>129</v>
      </c>
      <c r="C283" s="14">
        <v>3.2900335195701701E-2</v>
      </c>
      <c r="D283" s="14">
        <v>1.77655434643154E-2</v>
      </c>
      <c r="E283" s="14">
        <v>4.7395947980179799E-2</v>
      </c>
      <c r="F283" s="14"/>
      <c r="G283" s="14">
        <v>2.5849232932311499E-2</v>
      </c>
      <c r="H283" s="14">
        <v>5.2735323555304199E-2</v>
      </c>
      <c r="I283" s="14">
        <v>3.9473185186979703E-2</v>
      </c>
      <c r="J283" s="14">
        <v>3.2852029895740903E-2</v>
      </c>
      <c r="K283" s="14">
        <v>2.53525226330025E-2</v>
      </c>
      <c r="L283" s="14">
        <v>2.1219880526406502E-2</v>
      </c>
      <c r="M283" s="14"/>
      <c r="N283" s="14">
        <v>2.06067958534247E-2</v>
      </c>
      <c r="O283" s="14">
        <v>3.6908955856898698E-2</v>
      </c>
      <c r="P283" s="14">
        <v>2.8562250678717802E-2</v>
      </c>
      <c r="Q283" s="14">
        <v>4.5481450862701597E-2</v>
      </c>
      <c r="R283" s="14"/>
      <c r="S283" s="14">
        <v>2.8067812071788101E-2</v>
      </c>
      <c r="T283" s="14">
        <v>3.0752217748057201E-2</v>
      </c>
      <c r="U283" s="14">
        <v>3.8631784165137503E-2</v>
      </c>
      <c r="V283" s="14">
        <v>2.0076671901217799E-2</v>
      </c>
      <c r="W283" s="14">
        <v>3.0090889182781799E-2</v>
      </c>
      <c r="X283" s="14">
        <v>4.8329149908324098E-2</v>
      </c>
      <c r="Y283" s="14">
        <v>2.2078622120371798E-2</v>
      </c>
      <c r="Z283" s="14">
        <v>4.5952324053168701E-2</v>
      </c>
      <c r="AA283" s="14">
        <v>3.0315402333812299E-2</v>
      </c>
      <c r="AB283" s="14">
        <v>3.3672126298364302E-2</v>
      </c>
      <c r="AC283" s="14">
        <v>5.7664614480123097E-2</v>
      </c>
      <c r="AD283" s="14">
        <v>2.5445321345776602E-2</v>
      </c>
      <c r="AE283" s="14"/>
      <c r="AF283" s="14">
        <v>2.6393775709144002E-2</v>
      </c>
      <c r="AG283" s="14">
        <v>2.7776740380256199E-2</v>
      </c>
      <c r="AH283" s="14">
        <v>5.41010998838235E-2</v>
      </c>
      <c r="AI283" s="14"/>
      <c r="AJ283" s="14">
        <v>1.78410263391348E-2</v>
      </c>
      <c r="AK283" s="14">
        <v>2.7024370053685999E-2</v>
      </c>
      <c r="AL283" s="14">
        <v>1.36065354471423E-2</v>
      </c>
      <c r="AM283" s="14"/>
      <c r="AN283" s="14">
        <v>3.9508628825889701E-2</v>
      </c>
      <c r="AO283" s="14">
        <v>3.4163603102034701E-2</v>
      </c>
      <c r="AP283" s="14">
        <v>2.3414299194320101E-2</v>
      </c>
      <c r="AQ283" s="14">
        <v>2.9833356172967101E-2</v>
      </c>
      <c r="AR283" s="14">
        <v>0</v>
      </c>
    </row>
    <row r="284" spans="2:44">
      <c r="B284" t="s">
        <v>163</v>
      </c>
      <c r="C284" s="14">
        <v>0.66332402334195195</v>
      </c>
      <c r="D284" s="14">
        <v>0.71409069472448405</v>
      </c>
      <c r="E284" s="14">
        <v>0.61426157557990002</v>
      </c>
      <c r="F284" s="14"/>
      <c r="G284" s="14">
        <v>0.59725958964702197</v>
      </c>
      <c r="H284" s="14">
        <v>0.62140875937744799</v>
      </c>
      <c r="I284" s="14">
        <v>0.67031189952663905</v>
      </c>
      <c r="J284" s="14">
        <v>0.658517060255283</v>
      </c>
      <c r="K284" s="14">
        <v>0.65470570469154199</v>
      </c>
      <c r="L284" s="14">
        <v>0.745734362180692</v>
      </c>
      <c r="M284" s="14"/>
      <c r="N284" s="14">
        <v>0.74645063710668702</v>
      </c>
      <c r="O284" s="14">
        <v>0.66745921992067203</v>
      </c>
      <c r="P284" s="14">
        <v>0.62810490227597204</v>
      </c>
      <c r="Q284" s="14">
        <v>0.598644180949094</v>
      </c>
      <c r="R284" s="14"/>
      <c r="S284" s="14">
        <v>0.68768979953505105</v>
      </c>
      <c r="T284" s="14">
        <v>0.60576840037392998</v>
      </c>
      <c r="U284" s="14">
        <v>0.63702214664981605</v>
      </c>
      <c r="V284" s="14">
        <v>0.69475141051114098</v>
      </c>
      <c r="W284" s="14">
        <v>0.67313125587150002</v>
      </c>
      <c r="X284" s="14">
        <v>0.61209552029988301</v>
      </c>
      <c r="Y284" s="14">
        <v>0.71033151752123402</v>
      </c>
      <c r="Z284" s="14">
        <v>0.746392808211225</v>
      </c>
      <c r="AA284" s="14">
        <v>0.62809580888893002</v>
      </c>
      <c r="AB284" s="14">
        <v>0.69720795574932004</v>
      </c>
      <c r="AC284" s="14">
        <v>0.69858439366314196</v>
      </c>
      <c r="AD284" s="14">
        <v>0.63836341044932998</v>
      </c>
      <c r="AE284" s="14"/>
      <c r="AF284" s="14">
        <v>0.66840272891855701</v>
      </c>
      <c r="AG284" s="14">
        <v>0.71395554502921499</v>
      </c>
      <c r="AH284" s="14">
        <v>0.57751761746505903</v>
      </c>
      <c r="AI284" s="14"/>
      <c r="AJ284" s="14">
        <v>0.73796568870525503</v>
      </c>
      <c r="AK284" s="14">
        <v>0.69208508883018705</v>
      </c>
      <c r="AL284" s="14">
        <v>0.76435806657738803</v>
      </c>
      <c r="AM284" s="14"/>
      <c r="AN284" s="14">
        <v>0.60144375127809002</v>
      </c>
      <c r="AO284" s="14">
        <v>0.62950414937987298</v>
      </c>
      <c r="AP284" s="14">
        <v>0.70353398463962702</v>
      </c>
      <c r="AQ284" s="14">
        <v>0.76311047542449195</v>
      </c>
      <c r="AR284" s="14">
        <v>0.80578674507623005</v>
      </c>
    </row>
    <row r="285" spans="2:44">
      <c r="B285" t="s">
        <v>164</v>
      </c>
      <c r="C285" s="14">
        <v>6.5844686437796299E-2</v>
      </c>
      <c r="D285" s="14">
        <v>5.6249429273680401E-2</v>
      </c>
      <c r="E285" s="14">
        <v>7.5596412774204994E-2</v>
      </c>
      <c r="F285" s="14"/>
      <c r="G285" s="14">
        <v>8.7539951146841405E-2</v>
      </c>
      <c r="H285" s="14">
        <v>7.7578604048825495E-2</v>
      </c>
      <c r="I285" s="14">
        <v>6.2979807739587404E-2</v>
      </c>
      <c r="J285" s="14">
        <v>6.6260109614423607E-2</v>
      </c>
      <c r="K285" s="14">
        <v>6.8237335072357103E-2</v>
      </c>
      <c r="L285" s="14">
        <v>4.21373220448827E-2</v>
      </c>
      <c r="M285" s="14"/>
      <c r="N285" s="14">
        <v>4.0511818666624302E-2</v>
      </c>
      <c r="O285" s="14">
        <v>6.3978692452510505E-2</v>
      </c>
      <c r="P285" s="14">
        <v>8.7453829243726106E-2</v>
      </c>
      <c r="Q285" s="14">
        <v>7.7359617910042006E-2</v>
      </c>
      <c r="R285" s="14"/>
      <c r="S285" s="14">
        <v>7.3387250851394303E-2</v>
      </c>
      <c r="T285" s="14">
        <v>8.9925175425805998E-2</v>
      </c>
      <c r="U285" s="14">
        <v>5.5888396075348901E-2</v>
      </c>
      <c r="V285" s="14">
        <v>6.3355129503973998E-2</v>
      </c>
      <c r="W285" s="14">
        <v>6.4770152470829595E-2</v>
      </c>
      <c r="X285" s="14">
        <v>6.6474319540527599E-2</v>
      </c>
      <c r="Y285" s="14">
        <v>5.1703664194668403E-2</v>
      </c>
      <c r="Z285" s="14">
        <v>3.0534274830971798E-2</v>
      </c>
      <c r="AA285" s="14">
        <v>7.7790337943189597E-2</v>
      </c>
      <c r="AB285" s="14">
        <v>5.2216072346988399E-2</v>
      </c>
      <c r="AC285" s="14">
        <v>6.41906404475589E-2</v>
      </c>
      <c r="AD285" s="14">
        <v>4.5408475573714399E-2</v>
      </c>
      <c r="AE285" s="14"/>
      <c r="AF285" s="14">
        <v>7.1342049156012596E-2</v>
      </c>
      <c r="AG285" s="14">
        <v>5.1633667019125501E-2</v>
      </c>
      <c r="AH285" s="14">
        <v>8.1883134070227098E-2</v>
      </c>
      <c r="AI285" s="14"/>
      <c r="AJ285" s="14">
        <v>6.1260379425930503E-2</v>
      </c>
      <c r="AK285" s="14">
        <v>5.6823663802429702E-2</v>
      </c>
      <c r="AL285" s="14">
        <v>5.4012806375314498E-2</v>
      </c>
      <c r="AM285" s="14"/>
      <c r="AN285" s="14">
        <v>7.9963618188583593E-2</v>
      </c>
      <c r="AO285" s="14">
        <v>7.4971101280284294E-2</v>
      </c>
      <c r="AP285" s="14">
        <v>5.7781592042693702E-2</v>
      </c>
      <c r="AQ285" s="14">
        <v>3.3637805258114502E-2</v>
      </c>
      <c r="AR285" s="14">
        <v>3.8243222152268497E-2</v>
      </c>
    </row>
    <row r="286" spans="2:44">
      <c r="B286" t="s">
        <v>106</v>
      </c>
      <c r="C286" s="14">
        <v>0.597479336904156</v>
      </c>
      <c r="D286" s="14">
        <v>0.65784126545080401</v>
      </c>
      <c r="E286" s="14">
        <v>0.53866516280569499</v>
      </c>
      <c r="F286" s="14"/>
      <c r="G286" s="14">
        <v>0.50971963850017998</v>
      </c>
      <c r="H286" s="14">
        <v>0.543830155328622</v>
      </c>
      <c r="I286" s="14">
        <v>0.60733209178705205</v>
      </c>
      <c r="J286" s="14">
        <v>0.59225695064085904</v>
      </c>
      <c r="K286" s="14">
        <v>0.58646836961918503</v>
      </c>
      <c r="L286" s="14">
        <v>0.70359704013580904</v>
      </c>
      <c r="M286" s="14"/>
      <c r="N286" s="14">
        <v>0.70593881844006301</v>
      </c>
      <c r="O286" s="14">
        <v>0.60348052746816205</v>
      </c>
      <c r="P286" s="14">
        <v>0.54065107303224602</v>
      </c>
      <c r="Q286" s="14">
        <v>0.52128456303905202</v>
      </c>
      <c r="R286" s="14"/>
      <c r="S286" s="14">
        <v>0.61430254868365597</v>
      </c>
      <c r="T286" s="14">
        <v>0.51584322494812396</v>
      </c>
      <c r="U286" s="14">
        <v>0.58113375057446803</v>
      </c>
      <c r="V286" s="14">
        <v>0.63139628100716705</v>
      </c>
      <c r="W286" s="14">
        <v>0.60836110340067096</v>
      </c>
      <c r="X286" s="14">
        <v>0.54562120075935505</v>
      </c>
      <c r="Y286" s="14">
        <v>0.65862785332656504</v>
      </c>
      <c r="Z286" s="14">
        <v>0.71585853338025296</v>
      </c>
      <c r="AA286" s="14">
        <v>0.55030547094574001</v>
      </c>
      <c r="AB286" s="14">
        <v>0.64499188340233204</v>
      </c>
      <c r="AC286" s="14">
        <v>0.634393753215583</v>
      </c>
      <c r="AD286" s="14">
        <v>0.59295493487561501</v>
      </c>
      <c r="AE286" s="14"/>
      <c r="AF286" s="14">
        <v>0.59706067976254495</v>
      </c>
      <c r="AG286" s="14">
        <v>0.66232187801009001</v>
      </c>
      <c r="AH286" s="14">
        <v>0.49563448339483201</v>
      </c>
      <c r="AI286" s="14"/>
      <c r="AJ286" s="14">
        <v>0.67670530927932404</v>
      </c>
      <c r="AK286" s="14">
        <v>0.63526142502775795</v>
      </c>
      <c r="AL286" s="14">
        <v>0.710345260202073</v>
      </c>
      <c r="AM286" s="14"/>
      <c r="AN286" s="14">
        <v>0.52148013308950603</v>
      </c>
      <c r="AO286" s="14">
        <v>0.55453304809958903</v>
      </c>
      <c r="AP286" s="14">
        <v>0.64575239259693396</v>
      </c>
      <c r="AQ286" s="14">
        <v>0.72947267016637696</v>
      </c>
      <c r="AR286" s="14">
        <v>0.767543522923962</v>
      </c>
    </row>
    <row r="287" spans="2:4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c r="AQ287" s="14"/>
      <c r="AR287" s="14"/>
    </row>
    <row r="288" spans="2:44">
      <c r="B288" s="6" t="s">
        <v>169</v>
      </c>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c r="AQ288" s="14"/>
      <c r="AR288" s="14"/>
    </row>
    <row r="289" spans="2:44">
      <c r="B289" s="24" t="s">
        <v>15</v>
      </c>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c r="AQ289" s="14"/>
      <c r="AR289" s="14"/>
    </row>
    <row r="290" spans="2:44">
      <c r="B290" t="s">
        <v>158</v>
      </c>
      <c r="C290" s="14">
        <v>0.110843642923785</v>
      </c>
      <c r="D290" s="14">
        <v>0.147845795971982</v>
      </c>
      <c r="E290" s="14">
        <v>7.5378398697041493E-2</v>
      </c>
      <c r="F290" s="14"/>
      <c r="G290" s="14">
        <v>8.3780732841453501E-2</v>
      </c>
      <c r="H290" s="14">
        <v>0.125606174550834</v>
      </c>
      <c r="I290" s="14">
        <v>0.102035087085819</v>
      </c>
      <c r="J290" s="14">
        <v>0.10921811200645801</v>
      </c>
      <c r="K290" s="14">
        <v>0.123028207807378</v>
      </c>
      <c r="L290" s="14">
        <v>0.117237707684891</v>
      </c>
      <c r="M290" s="14"/>
      <c r="N290" s="14">
        <v>0.10851624400889499</v>
      </c>
      <c r="O290" s="14">
        <v>9.9218431373186006E-2</v>
      </c>
      <c r="P290" s="14">
        <v>0.119151781132219</v>
      </c>
      <c r="Q290" s="14">
        <v>0.119232484733316</v>
      </c>
      <c r="R290" s="14"/>
      <c r="S290" s="14">
        <v>0.102018930458792</v>
      </c>
      <c r="T290" s="14">
        <v>7.0104815553469202E-2</v>
      </c>
      <c r="U290" s="14">
        <v>8.3614316073385195E-2</v>
      </c>
      <c r="V290" s="14">
        <v>6.5396480180410596E-2</v>
      </c>
      <c r="W290" s="14">
        <v>8.7533978386910197E-2</v>
      </c>
      <c r="X290" s="14">
        <v>9.4784288368269506E-2</v>
      </c>
      <c r="Y290" s="14">
        <v>0.13827834366873801</v>
      </c>
      <c r="Z290" s="14">
        <v>0.208927473546206</v>
      </c>
      <c r="AA290" s="14">
        <v>0.110340413185203</v>
      </c>
      <c r="AB290" s="14">
        <v>0.15231234780064901</v>
      </c>
      <c r="AC290" s="14">
        <v>0.17454054661038701</v>
      </c>
      <c r="AD290" s="14">
        <v>0.20791062778288799</v>
      </c>
      <c r="AE290" s="14"/>
      <c r="AF290" s="14">
        <v>0.120595889211809</v>
      </c>
      <c r="AG290" s="14">
        <v>0.121180689736966</v>
      </c>
      <c r="AH290" s="14">
        <v>9.6806361135871696E-2</v>
      </c>
      <c r="AI290" s="14"/>
      <c r="AJ290" s="14">
        <v>0.109345679180355</v>
      </c>
      <c r="AK290" s="14">
        <v>0.125882116216983</v>
      </c>
      <c r="AL290" s="14">
        <v>0.10892574399640199</v>
      </c>
      <c r="AM290" s="14"/>
      <c r="AN290" s="14">
        <v>0.117495301334979</v>
      </c>
      <c r="AO290" s="14">
        <v>9.5854357203301196E-2</v>
      </c>
      <c r="AP290" s="14">
        <v>0.106229991992403</v>
      </c>
      <c r="AQ290" s="14">
        <v>0.123838341844535</v>
      </c>
      <c r="AR290" s="14">
        <v>0.12253172363025699</v>
      </c>
    </row>
    <row r="291" spans="2:44">
      <c r="B291" t="s">
        <v>159</v>
      </c>
      <c r="C291" s="14">
        <v>0.33055226856113101</v>
      </c>
      <c r="D291" s="14">
        <v>0.36173835396825899</v>
      </c>
      <c r="E291" s="14">
        <v>0.30155821254833198</v>
      </c>
      <c r="F291" s="14"/>
      <c r="G291" s="14">
        <v>0.19312108566122499</v>
      </c>
      <c r="H291" s="14">
        <v>0.30557793066871902</v>
      </c>
      <c r="I291" s="14">
        <v>0.329245455315957</v>
      </c>
      <c r="J291" s="14">
        <v>0.35548930435120302</v>
      </c>
      <c r="K291" s="14">
        <v>0.36423994476163601</v>
      </c>
      <c r="L291" s="14">
        <v>0.40116957945434101</v>
      </c>
      <c r="M291" s="14"/>
      <c r="N291" s="14">
        <v>0.32681339436679302</v>
      </c>
      <c r="O291" s="14">
        <v>0.32244162753989603</v>
      </c>
      <c r="P291" s="14">
        <v>0.35819161505208202</v>
      </c>
      <c r="Q291" s="14">
        <v>0.31959660538031298</v>
      </c>
      <c r="R291" s="14"/>
      <c r="S291" s="14">
        <v>0.29624161227843299</v>
      </c>
      <c r="T291" s="14">
        <v>0.27800966155546097</v>
      </c>
      <c r="U291" s="14">
        <v>0.30264501759561402</v>
      </c>
      <c r="V291" s="14">
        <v>0.31061387325803202</v>
      </c>
      <c r="W291" s="14">
        <v>0.33940987492324198</v>
      </c>
      <c r="X291" s="14">
        <v>0.33036723910774402</v>
      </c>
      <c r="Y291" s="14">
        <v>0.354615215175003</v>
      </c>
      <c r="Z291" s="14">
        <v>0.449728130642158</v>
      </c>
      <c r="AA291" s="14">
        <v>0.346744785708406</v>
      </c>
      <c r="AB291" s="14">
        <v>0.37852232218665099</v>
      </c>
      <c r="AC291" s="14">
        <v>0.33533904330698</v>
      </c>
      <c r="AD291" s="14">
        <v>0.39840430391885601</v>
      </c>
      <c r="AE291" s="14"/>
      <c r="AF291" s="14">
        <v>0.37809299504416499</v>
      </c>
      <c r="AG291" s="14">
        <v>0.34864158882232599</v>
      </c>
      <c r="AH291" s="14">
        <v>0.25646978359578698</v>
      </c>
      <c r="AI291" s="14"/>
      <c r="AJ291" s="14">
        <v>0.401948924290145</v>
      </c>
      <c r="AK291" s="14">
        <v>0.33249562237220498</v>
      </c>
      <c r="AL291" s="14">
        <v>0.32750428921894698</v>
      </c>
      <c r="AM291" s="14"/>
      <c r="AN291" s="14">
        <v>0.34622974605006301</v>
      </c>
      <c r="AO291" s="14">
        <v>0.31418483058503699</v>
      </c>
      <c r="AP291" s="14">
        <v>0.31490810448416301</v>
      </c>
      <c r="AQ291" s="14">
        <v>0.30864531836463399</v>
      </c>
      <c r="AR291" s="14">
        <v>0.28495897350170601</v>
      </c>
    </row>
    <row r="292" spans="2:44">
      <c r="B292" t="s">
        <v>160</v>
      </c>
      <c r="C292" s="14">
        <v>0.30260573237857302</v>
      </c>
      <c r="D292" s="14">
        <v>0.28711109173902799</v>
      </c>
      <c r="E292" s="14">
        <v>0.31677593124411502</v>
      </c>
      <c r="F292" s="14"/>
      <c r="G292" s="14">
        <v>0.306074459560854</v>
      </c>
      <c r="H292" s="14">
        <v>0.28546532508401701</v>
      </c>
      <c r="I292" s="14">
        <v>0.31285427404891197</v>
      </c>
      <c r="J292" s="14">
        <v>0.31561685965488701</v>
      </c>
      <c r="K292" s="14">
        <v>0.30662751210838601</v>
      </c>
      <c r="L292" s="14">
        <v>0.29266783747818498</v>
      </c>
      <c r="M292" s="14"/>
      <c r="N292" s="14">
        <v>0.299406776728188</v>
      </c>
      <c r="O292" s="14">
        <v>0.30932844839361701</v>
      </c>
      <c r="P292" s="14">
        <v>0.29641939610076401</v>
      </c>
      <c r="Q292" s="14">
        <v>0.30419349599169099</v>
      </c>
      <c r="R292" s="14"/>
      <c r="S292" s="14">
        <v>0.28826486709438598</v>
      </c>
      <c r="T292" s="14">
        <v>0.33575494313425602</v>
      </c>
      <c r="U292" s="14">
        <v>0.35257222967276902</v>
      </c>
      <c r="V292" s="14">
        <v>0.34972732125475298</v>
      </c>
      <c r="W292" s="14">
        <v>0.29831333904538698</v>
      </c>
      <c r="X292" s="14">
        <v>0.28861110110814597</v>
      </c>
      <c r="Y292" s="14">
        <v>0.28527882587651698</v>
      </c>
      <c r="Z292" s="14">
        <v>0.16373883341241799</v>
      </c>
      <c r="AA292" s="14">
        <v>0.30677856958265198</v>
      </c>
      <c r="AB292" s="14">
        <v>0.27260315026079102</v>
      </c>
      <c r="AC292" s="14">
        <v>0.32895243656107698</v>
      </c>
      <c r="AD292" s="14">
        <v>0.26501646568530202</v>
      </c>
      <c r="AE292" s="14"/>
      <c r="AF292" s="14">
        <v>0.29127915963766599</v>
      </c>
      <c r="AG292" s="14">
        <v>0.29567489882926401</v>
      </c>
      <c r="AH292" s="14">
        <v>0.34079292967881197</v>
      </c>
      <c r="AI292" s="14"/>
      <c r="AJ292" s="14">
        <v>0.26364294236380897</v>
      </c>
      <c r="AK292" s="14">
        <v>0.29400675026069001</v>
      </c>
      <c r="AL292" s="14">
        <v>0.325441866649816</v>
      </c>
      <c r="AM292" s="14"/>
      <c r="AN292" s="14">
        <v>0.29342087000542999</v>
      </c>
      <c r="AO292" s="14">
        <v>0.306786753708293</v>
      </c>
      <c r="AP292" s="14">
        <v>0.33122431202858998</v>
      </c>
      <c r="AQ292" s="14">
        <v>0.28101711536576501</v>
      </c>
      <c r="AR292" s="14">
        <v>0.48981896621166798</v>
      </c>
    </row>
    <row r="293" spans="2:44">
      <c r="B293" t="s">
        <v>161</v>
      </c>
      <c r="C293" s="14">
        <v>0.15996087534963399</v>
      </c>
      <c r="D293" s="14">
        <v>0.132583921813102</v>
      </c>
      <c r="E293" s="14">
        <v>0.18652300916009101</v>
      </c>
      <c r="F293" s="14"/>
      <c r="G293" s="14">
        <v>0.259051471097694</v>
      </c>
      <c r="H293" s="14">
        <v>0.18654755464306599</v>
      </c>
      <c r="I293" s="14">
        <v>0.166050630244716</v>
      </c>
      <c r="J293" s="14">
        <v>0.12894928093335001</v>
      </c>
      <c r="K293" s="14">
        <v>0.116495769289612</v>
      </c>
      <c r="L293" s="14">
        <v>0.121310016688618</v>
      </c>
      <c r="M293" s="14"/>
      <c r="N293" s="14">
        <v>0.16979315992955499</v>
      </c>
      <c r="O293" s="14">
        <v>0.17196823377833101</v>
      </c>
      <c r="P293" s="14">
        <v>0.13728142628668699</v>
      </c>
      <c r="Q293" s="14">
        <v>0.15545676823810201</v>
      </c>
      <c r="R293" s="14"/>
      <c r="S293" s="14">
        <v>0.20820009233161599</v>
      </c>
      <c r="T293" s="14">
        <v>0.19906495251321199</v>
      </c>
      <c r="U293" s="14">
        <v>0.15835251291601701</v>
      </c>
      <c r="V293" s="14">
        <v>0.172679811165938</v>
      </c>
      <c r="W293" s="14">
        <v>0.14674137388344</v>
      </c>
      <c r="X293" s="14">
        <v>0.17373863736905101</v>
      </c>
      <c r="Y293" s="14">
        <v>0.150660335622717</v>
      </c>
      <c r="Z293" s="14">
        <v>0.109763737153277</v>
      </c>
      <c r="AA293" s="14">
        <v>0.155705445351976</v>
      </c>
      <c r="AB293" s="14">
        <v>0.114735948778035</v>
      </c>
      <c r="AC293" s="14">
        <v>8.8246207913634106E-2</v>
      </c>
      <c r="AD293" s="14">
        <v>8.3538080606098894E-2</v>
      </c>
      <c r="AE293" s="14"/>
      <c r="AF293" s="14">
        <v>0.12829413975079601</v>
      </c>
      <c r="AG293" s="14">
        <v>0.15372910521555999</v>
      </c>
      <c r="AH293" s="14">
        <v>0.20058879139753599</v>
      </c>
      <c r="AI293" s="14"/>
      <c r="AJ293" s="14">
        <v>0.15593117242299401</v>
      </c>
      <c r="AK293" s="14">
        <v>0.16127498681378399</v>
      </c>
      <c r="AL293" s="14">
        <v>0.15025807941243999</v>
      </c>
      <c r="AM293" s="14"/>
      <c r="AN293" s="14">
        <v>0.15097108833588499</v>
      </c>
      <c r="AO293" s="14">
        <v>0.18529055372102199</v>
      </c>
      <c r="AP293" s="14">
        <v>0.158083267818482</v>
      </c>
      <c r="AQ293" s="14">
        <v>0.18339549975507599</v>
      </c>
      <c r="AR293" s="14">
        <v>8.0799004326426602E-2</v>
      </c>
    </row>
    <row r="294" spans="2:44">
      <c r="B294" t="s">
        <v>162</v>
      </c>
      <c r="C294" s="14">
        <v>6.3780129662606197E-2</v>
      </c>
      <c r="D294" s="14">
        <v>4.8515501317505802E-2</v>
      </c>
      <c r="E294" s="14">
        <v>7.8490185035587703E-2</v>
      </c>
      <c r="F294" s="14"/>
      <c r="G294" s="14">
        <v>0.12265818410387</v>
      </c>
      <c r="H294" s="14">
        <v>5.9588934158603002E-2</v>
      </c>
      <c r="I294" s="14">
        <v>6.00319331003943E-2</v>
      </c>
      <c r="J294" s="14">
        <v>4.9051699458109901E-2</v>
      </c>
      <c r="K294" s="14">
        <v>5.7907038758778902E-2</v>
      </c>
      <c r="L294" s="14">
        <v>4.6701506618483997E-2</v>
      </c>
      <c r="M294" s="14"/>
      <c r="N294" s="14">
        <v>6.6871520359128397E-2</v>
      </c>
      <c r="O294" s="14">
        <v>6.8642233494543903E-2</v>
      </c>
      <c r="P294" s="14">
        <v>6.02006978501625E-2</v>
      </c>
      <c r="Q294" s="14">
        <v>5.8574747830989801E-2</v>
      </c>
      <c r="R294" s="14"/>
      <c r="S294" s="14">
        <v>8.4111696128774602E-2</v>
      </c>
      <c r="T294" s="14">
        <v>7.9172886018370595E-2</v>
      </c>
      <c r="U294" s="14">
        <v>5.1510102638794901E-2</v>
      </c>
      <c r="V294" s="14">
        <v>6.9663923095402702E-2</v>
      </c>
      <c r="W294" s="14">
        <v>8.5475220274168595E-2</v>
      </c>
      <c r="X294" s="14">
        <v>6.1355393789603398E-2</v>
      </c>
      <c r="Y294" s="14">
        <v>5.3620300813483297E-2</v>
      </c>
      <c r="Z294" s="14">
        <v>4.21544176476569E-2</v>
      </c>
      <c r="AA294" s="14">
        <v>5.7549306466268803E-2</v>
      </c>
      <c r="AB294" s="14">
        <v>5.22725661040516E-2</v>
      </c>
      <c r="AC294" s="14">
        <v>3.9095586587539498E-2</v>
      </c>
      <c r="AD294" s="14">
        <v>2.8217765614419899E-2</v>
      </c>
      <c r="AE294" s="14"/>
      <c r="AF294" s="14">
        <v>5.6097090864356401E-2</v>
      </c>
      <c r="AG294" s="14">
        <v>5.1414374816560998E-2</v>
      </c>
      <c r="AH294" s="14">
        <v>6.7760936542891698E-2</v>
      </c>
      <c r="AI294" s="14"/>
      <c r="AJ294" s="14">
        <v>4.11855758011717E-2</v>
      </c>
      <c r="AK294" s="14">
        <v>6.0044950070139901E-2</v>
      </c>
      <c r="AL294" s="14">
        <v>6.6080440192507098E-2</v>
      </c>
      <c r="AM294" s="14"/>
      <c r="AN294" s="14">
        <v>6.1300292616923303E-2</v>
      </c>
      <c r="AO294" s="14">
        <v>6.4849326867164103E-2</v>
      </c>
      <c r="AP294" s="14">
        <v>6.7064585888078398E-2</v>
      </c>
      <c r="AQ294" s="14">
        <v>6.8618931222637403E-2</v>
      </c>
      <c r="AR294" s="14">
        <v>2.18913323299431E-2</v>
      </c>
    </row>
    <row r="295" spans="2:44">
      <c r="B295" t="s">
        <v>129</v>
      </c>
      <c r="C295" s="14">
        <v>3.2257351124271402E-2</v>
      </c>
      <c r="D295" s="14">
        <v>2.2205335190122001E-2</v>
      </c>
      <c r="E295" s="14">
        <v>4.1274263314832998E-2</v>
      </c>
      <c r="F295" s="14"/>
      <c r="G295" s="14">
        <v>3.5314066734903997E-2</v>
      </c>
      <c r="H295" s="14">
        <v>3.7214080894761303E-2</v>
      </c>
      <c r="I295" s="14">
        <v>2.9782620204200898E-2</v>
      </c>
      <c r="J295" s="14">
        <v>4.1674743595991902E-2</v>
      </c>
      <c r="K295" s="14">
        <v>3.1701527274208101E-2</v>
      </c>
      <c r="L295" s="14">
        <v>2.09133520754817E-2</v>
      </c>
      <c r="M295" s="14"/>
      <c r="N295" s="14">
        <v>2.8598904607441501E-2</v>
      </c>
      <c r="O295" s="14">
        <v>2.8401025420425399E-2</v>
      </c>
      <c r="P295" s="14">
        <v>2.8755083578086E-2</v>
      </c>
      <c r="Q295" s="14">
        <v>4.2945897825588497E-2</v>
      </c>
      <c r="R295" s="14"/>
      <c r="S295" s="14">
        <v>2.1162801707998599E-2</v>
      </c>
      <c r="T295" s="14">
        <v>3.7892741225230897E-2</v>
      </c>
      <c r="U295" s="14">
        <v>5.1305821103419899E-2</v>
      </c>
      <c r="V295" s="14">
        <v>3.1918591045464198E-2</v>
      </c>
      <c r="W295" s="14">
        <v>4.2526213486852697E-2</v>
      </c>
      <c r="X295" s="14">
        <v>5.11433402571859E-2</v>
      </c>
      <c r="Y295" s="14">
        <v>1.7546978843541599E-2</v>
      </c>
      <c r="Z295" s="14">
        <v>2.5687407598284102E-2</v>
      </c>
      <c r="AA295" s="14">
        <v>2.2881479705494801E-2</v>
      </c>
      <c r="AB295" s="14">
        <v>2.9553664869822801E-2</v>
      </c>
      <c r="AC295" s="14">
        <v>3.3826179020382499E-2</v>
      </c>
      <c r="AD295" s="14">
        <v>1.69127563924357E-2</v>
      </c>
      <c r="AE295" s="14"/>
      <c r="AF295" s="14">
        <v>2.5640725491207599E-2</v>
      </c>
      <c r="AG295" s="14">
        <v>2.9359342579322399E-2</v>
      </c>
      <c r="AH295" s="14">
        <v>3.7581197649101998E-2</v>
      </c>
      <c r="AI295" s="14"/>
      <c r="AJ295" s="14">
        <v>2.7945705941525699E-2</v>
      </c>
      <c r="AK295" s="14">
        <v>2.6295574266197799E-2</v>
      </c>
      <c r="AL295" s="14">
        <v>2.1789580529888102E-2</v>
      </c>
      <c r="AM295" s="14"/>
      <c r="AN295" s="14">
        <v>3.0582701656719599E-2</v>
      </c>
      <c r="AO295" s="14">
        <v>3.3034177915182698E-2</v>
      </c>
      <c r="AP295" s="14">
        <v>2.2489737788283701E-2</v>
      </c>
      <c r="AQ295" s="14">
        <v>3.4484793447352897E-2</v>
      </c>
      <c r="AR295" s="14">
        <v>0</v>
      </c>
    </row>
    <row r="296" spans="2:44">
      <c r="B296" t="s">
        <v>163</v>
      </c>
      <c r="C296" s="14">
        <v>0.44139591148491503</v>
      </c>
      <c r="D296" s="14">
        <v>0.50958414994024204</v>
      </c>
      <c r="E296" s="14">
        <v>0.37693661124537298</v>
      </c>
      <c r="F296" s="14"/>
      <c r="G296" s="14">
        <v>0.27690181850267798</v>
      </c>
      <c r="H296" s="14">
        <v>0.43118410521955303</v>
      </c>
      <c r="I296" s="14">
        <v>0.43128054240177699</v>
      </c>
      <c r="J296" s="14">
        <v>0.464707416357661</v>
      </c>
      <c r="K296" s="14">
        <v>0.48726815256901401</v>
      </c>
      <c r="L296" s="14">
        <v>0.51840728713923201</v>
      </c>
      <c r="M296" s="14"/>
      <c r="N296" s="14">
        <v>0.435329638375687</v>
      </c>
      <c r="O296" s="14">
        <v>0.421660058913082</v>
      </c>
      <c r="P296" s="14">
        <v>0.47734339618430099</v>
      </c>
      <c r="Q296" s="14">
        <v>0.43882909011362897</v>
      </c>
      <c r="R296" s="14"/>
      <c r="S296" s="14">
        <v>0.398260542737225</v>
      </c>
      <c r="T296" s="14">
        <v>0.34811447710893001</v>
      </c>
      <c r="U296" s="14">
        <v>0.386259333669</v>
      </c>
      <c r="V296" s="14">
        <v>0.37601035343844202</v>
      </c>
      <c r="W296" s="14">
        <v>0.426943853310152</v>
      </c>
      <c r="X296" s="14">
        <v>0.42515152747601398</v>
      </c>
      <c r="Y296" s="14">
        <v>0.49289355884374098</v>
      </c>
      <c r="Z296" s="14">
        <v>0.658655604188364</v>
      </c>
      <c r="AA296" s="14">
        <v>0.45708519889360899</v>
      </c>
      <c r="AB296" s="14">
        <v>0.5308346699873</v>
      </c>
      <c r="AC296" s="14">
        <v>0.50987958991736604</v>
      </c>
      <c r="AD296" s="14">
        <v>0.606314931701744</v>
      </c>
      <c r="AE296" s="14"/>
      <c r="AF296" s="14">
        <v>0.49868888425597402</v>
      </c>
      <c r="AG296" s="14">
        <v>0.46982227855929298</v>
      </c>
      <c r="AH296" s="14">
        <v>0.35327614473165803</v>
      </c>
      <c r="AI296" s="14"/>
      <c r="AJ296" s="14">
        <v>0.51129460347050004</v>
      </c>
      <c r="AK296" s="14">
        <v>0.45837773858918801</v>
      </c>
      <c r="AL296" s="14">
        <v>0.43643003321534901</v>
      </c>
      <c r="AM296" s="14"/>
      <c r="AN296" s="14">
        <v>0.463725047385042</v>
      </c>
      <c r="AO296" s="14">
        <v>0.41003918778833798</v>
      </c>
      <c r="AP296" s="14">
        <v>0.42113809647656603</v>
      </c>
      <c r="AQ296" s="14">
        <v>0.43248366020916901</v>
      </c>
      <c r="AR296" s="14">
        <v>0.40749069713196301</v>
      </c>
    </row>
    <row r="297" spans="2:44">
      <c r="B297" t="s">
        <v>164</v>
      </c>
      <c r="C297" s="14">
        <v>0.22374100501224001</v>
      </c>
      <c r="D297" s="14">
        <v>0.18109942313060801</v>
      </c>
      <c r="E297" s="14">
        <v>0.26501319419567898</v>
      </c>
      <c r="F297" s="14"/>
      <c r="G297" s="14">
        <v>0.38170965520156402</v>
      </c>
      <c r="H297" s="14">
        <v>0.246136488801669</v>
      </c>
      <c r="I297" s="14">
        <v>0.22608256334511001</v>
      </c>
      <c r="J297" s="14">
        <v>0.17800098039146001</v>
      </c>
      <c r="K297" s="14">
        <v>0.17440280804839101</v>
      </c>
      <c r="L297" s="14">
        <v>0.16801152330710201</v>
      </c>
      <c r="M297" s="14"/>
      <c r="N297" s="14">
        <v>0.23666468028868301</v>
      </c>
      <c r="O297" s="14">
        <v>0.24061046727287499</v>
      </c>
      <c r="P297" s="14">
        <v>0.19748212413684901</v>
      </c>
      <c r="Q297" s="14">
        <v>0.21403151606909199</v>
      </c>
      <c r="R297" s="14"/>
      <c r="S297" s="14">
        <v>0.29231178846039102</v>
      </c>
      <c r="T297" s="14">
        <v>0.27823783853158301</v>
      </c>
      <c r="U297" s="14">
        <v>0.209862615554812</v>
      </c>
      <c r="V297" s="14">
        <v>0.24234373426134101</v>
      </c>
      <c r="W297" s="14">
        <v>0.23221659415760901</v>
      </c>
      <c r="X297" s="14">
        <v>0.23509403115865399</v>
      </c>
      <c r="Y297" s="14">
        <v>0.20428063643620101</v>
      </c>
      <c r="Z297" s="14">
        <v>0.15191815480093401</v>
      </c>
      <c r="AA297" s="14">
        <v>0.21325475181824499</v>
      </c>
      <c r="AB297" s="14">
        <v>0.16700851488208701</v>
      </c>
      <c r="AC297" s="14">
        <v>0.127341794501174</v>
      </c>
      <c r="AD297" s="14">
        <v>0.111755846220519</v>
      </c>
      <c r="AE297" s="14"/>
      <c r="AF297" s="14">
        <v>0.184391230615152</v>
      </c>
      <c r="AG297" s="14">
        <v>0.20514348003212099</v>
      </c>
      <c r="AH297" s="14">
        <v>0.268349727940428</v>
      </c>
      <c r="AI297" s="14"/>
      <c r="AJ297" s="14">
        <v>0.197116748224166</v>
      </c>
      <c r="AK297" s="14">
        <v>0.22131993688392401</v>
      </c>
      <c r="AL297" s="14">
        <v>0.21633851960494699</v>
      </c>
      <c r="AM297" s="14"/>
      <c r="AN297" s="14">
        <v>0.21227138095280901</v>
      </c>
      <c r="AO297" s="14">
        <v>0.25013988058818598</v>
      </c>
      <c r="AP297" s="14">
        <v>0.22514785370656101</v>
      </c>
      <c r="AQ297" s="14">
        <v>0.25201443097771298</v>
      </c>
      <c r="AR297" s="14">
        <v>0.10269033665636999</v>
      </c>
    </row>
    <row r="298" spans="2:44">
      <c r="B298" t="s">
        <v>106</v>
      </c>
      <c r="C298" s="14">
        <v>0.21765490647267599</v>
      </c>
      <c r="D298" s="14">
        <v>0.32848472680963398</v>
      </c>
      <c r="E298" s="14">
        <v>0.111923417049694</v>
      </c>
      <c r="F298" s="14"/>
      <c r="G298" s="14">
        <v>-0.10480783669888501</v>
      </c>
      <c r="H298" s="14">
        <v>0.185047616417885</v>
      </c>
      <c r="I298" s="14">
        <v>0.20519797905666601</v>
      </c>
      <c r="J298" s="14">
        <v>0.28670643596620099</v>
      </c>
      <c r="K298" s="14">
        <v>0.31286534452062298</v>
      </c>
      <c r="L298" s="14">
        <v>0.35039576383213</v>
      </c>
      <c r="M298" s="14"/>
      <c r="N298" s="14">
        <v>0.19866495808700399</v>
      </c>
      <c r="O298" s="14">
        <v>0.18104959164020801</v>
      </c>
      <c r="P298" s="14">
        <v>0.27986127204745198</v>
      </c>
      <c r="Q298" s="14">
        <v>0.22479757404453701</v>
      </c>
      <c r="R298" s="14"/>
      <c r="S298" s="14">
        <v>0.10594875427683401</v>
      </c>
      <c r="T298" s="14">
        <v>6.98766385773473E-2</v>
      </c>
      <c r="U298" s="14">
        <v>0.176396718114188</v>
      </c>
      <c r="V298" s="14">
        <v>0.13366661917710199</v>
      </c>
      <c r="W298" s="14">
        <v>0.19472725915254299</v>
      </c>
      <c r="X298" s="14">
        <v>0.19005749631735899</v>
      </c>
      <c r="Y298" s="14">
        <v>0.28861292240754</v>
      </c>
      <c r="Z298" s="14">
        <v>0.50673744938743004</v>
      </c>
      <c r="AA298" s="14">
        <v>0.243830447075364</v>
      </c>
      <c r="AB298" s="14">
        <v>0.36382615510521299</v>
      </c>
      <c r="AC298" s="14">
        <v>0.38253779541619298</v>
      </c>
      <c r="AD298" s="14">
        <v>0.49455908548122501</v>
      </c>
      <c r="AE298" s="14"/>
      <c r="AF298" s="14">
        <v>0.31429765364082202</v>
      </c>
      <c r="AG298" s="14">
        <v>0.26467879852717202</v>
      </c>
      <c r="AH298" s="14">
        <v>8.49264167912306E-2</v>
      </c>
      <c r="AI298" s="14"/>
      <c r="AJ298" s="14">
        <v>0.31417785524633401</v>
      </c>
      <c r="AK298" s="14">
        <v>0.237057801705264</v>
      </c>
      <c r="AL298" s="14">
        <v>0.220091513610402</v>
      </c>
      <c r="AM298" s="14"/>
      <c r="AN298" s="14">
        <v>0.25145366643223299</v>
      </c>
      <c r="AO298" s="14">
        <v>0.159899307200152</v>
      </c>
      <c r="AP298" s="14">
        <v>0.19599024277000501</v>
      </c>
      <c r="AQ298" s="14">
        <v>0.180469229231456</v>
      </c>
      <c r="AR298" s="14">
        <v>0.304800360475593</v>
      </c>
    </row>
    <row r="299" spans="2:4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c r="AA299" s="14"/>
      <c r="AB299" s="14"/>
      <c r="AC299" s="14"/>
      <c r="AD299" s="14"/>
      <c r="AE299" s="14"/>
      <c r="AF299" s="14"/>
      <c r="AG299" s="14"/>
      <c r="AH299" s="14"/>
      <c r="AI299" s="14"/>
      <c r="AJ299" s="14"/>
      <c r="AK299" s="14"/>
      <c r="AL299" s="14"/>
      <c r="AM299" s="14"/>
      <c r="AN299" s="14"/>
      <c r="AO299" s="14"/>
      <c r="AP299" s="14"/>
      <c r="AQ299" s="14"/>
      <c r="AR299" s="14"/>
    </row>
    <row r="300" spans="2:44">
      <c r="B300" s="6" t="s">
        <v>170</v>
      </c>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c r="AA300" s="14"/>
      <c r="AB300" s="14"/>
      <c r="AC300" s="14"/>
      <c r="AD300" s="14"/>
      <c r="AE300" s="14"/>
      <c r="AF300" s="14"/>
      <c r="AG300" s="14"/>
      <c r="AH300" s="14"/>
      <c r="AI300" s="14"/>
      <c r="AJ300" s="14"/>
      <c r="AK300" s="14"/>
      <c r="AL300" s="14"/>
      <c r="AM300" s="14"/>
      <c r="AN300" s="14"/>
      <c r="AO300" s="14"/>
      <c r="AP300" s="14"/>
      <c r="AQ300" s="14"/>
      <c r="AR300" s="14"/>
    </row>
    <row r="301" spans="2:44">
      <c r="B301" s="24" t="s">
        <v>16</v>
      </c>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c r="AA301" s="14"/>
      <c r="AB301" s="14"/>
      <c r="AC301" s="14"/>
      <c r="AD301" s="14"/>
      <c r="AE301" s="14"/>
      <c r="AF301" s="14"/>
      <c r="AG301" s="14"/>
      <c r="AH301" s="14"/>
      <c r="AI301" s="14"/>
      <c r="AJ301" s="14"/>
      <c r="AK301" s="14"/>
      <c r="AL301" s="14"/>
      <c r="AM301" s="14"/>
      <c r="AN301" s="14"/>
      <c r="AO301" s="14"/>
      <c r="AP301" s="14"/>
      <c r="AQ301" s="14"/>
      <c r="AR301" s="14"/>
    </row>
    <row r="302" spans="2:44">
      <c r="B302" t="s">
        <v>171</v>
      </c>
      <c r="C302" s="14">
        <v>0.617483035229065</v>
      </c>
      <c r="D302" s="14">
        <v>0.64204977585831902</v>
      </c>
      <c r="E302" s="14">
        <v>0.59073715544652505</v>
      </c>
      <c r="F302" s="14"/>
      <c r="G302" s="14">
        <v>0.421737327226473</v>
      </c>
      <c r="H302" s="14">
        <v>0.51770185708138095</v>
      </c>
      <c r="I302" s="14">
        <v>0.60355355929048604</v>
      </c>
      <c r="J302" s="14">
        <v>0.67457199530497103</v>
      </c>
      <c r="K302" s="14">
        <v>0.67637014586380995</v>
      </c>
      <c r="L302" s="14">
        <v>0.72482001046131195</v>
      </c>
      <c r="M302" s="14"/>
      <c r="N302" s="14">
        <v>0.63046351678697199</v>
      </c>
      <c r="O302" s="14">
        <v>0.61834711413037002</v>
      </c>
      <c r="P302" s="14">
        <v>0.64474216655380601</v>
      </c>
      <c r="Q302" s="14">
        <v>0.572714326656658</v>
      </c>
      <c r="R302" s="14"/>
      <c r="S302" s="14">
        <v>0.54845671154922404</v>
      </c>
      <c r="T302" s="14">
        <v>0.64197870431869597</v>
      </c>
      <c r="U302" s="14">
        <v>0.65749588356593602</v>
      </c>
      <c r="V302" s="14">
        <v>0.65298692769511302</v>
      </c>
      <c r="W302" s="14">
        <v>0.55980647160358599</v>
      </c>
      <c r="X302" s="14">
        <v>0.52787516641727505</v>
      </c>
      <c r="Y302" s="14">
        <v>0.60856364627711002</v>
      </c>
      <c r="Z302" s="14">
        <v>0.65808064953914902</v>
      </c>
      <c r="AA302" s="14">
        <v>0.64182177329290202</v>
      </c>
      <c r="AB302" s="14">
        <v>0.69552539449329298</v>
      </c>
      <c r="AC302" s="14">
        <v>0.60719240588161505</v>
      </c>
      <c r="AD302" s="14">
        <v>0.67966969492539497</v>
      </c>
      <c r="AE302" s="14"/>
      <c r="AF302" s="14">
        <v>0.65814521662245895</v>
      </c>
      <c r="AG302" s="14">
        <v>0.667464999639231</v>
      </c>
      <c r="AH302" s="14">
        <v>0.44626489410464598</v>
      </c>
      <c r="AI302" s="14"/>
      <c r="AJ302" s="14">
        <v>0.64516932241806402</v>
      </c>
      <c r="AK302" s="14">
        <v>0.60021605369794795</v>
      </c>
      <c r="AL302" s="14">
        <v>0.60407087804820703</v>
      </c>
      <c r="AM302" s="14"/>
      <c r="AN302" s="14">
        <v>0.60253093439372796</v>
      </c>
      <c r="AO302" s="14">
        <v>0.58002716201975801</v>
      </c>
      <c r="AP302" s="14">
        <v>0.64949717055158396</v>
      </c>
      <c r="AQ302" s="14">
        <v>0.59994135462991904</v>
      </c>
      <c r="AR302" s="14">
        <v>0.60389809652223303</v>
      </c>
    </row>
    <row r="303" spans="2:44">
      <c r="B303" t="s">
        <v>172</v>
      </c>
      <c r="C303" s="14">
        <v>0.60091859210193599</v>
      </c>
      <c r="D303" s="14">
        <v>0.60723639342855096</v>
      </c>
      <c r="E303" s="14">
        <v>0.59468457314849499</v>
      </c>
      <c r="F303" s="14"/>
      <c r="G303" s="14">
        <v>0.52859167528498396</v>
      </c>
      <c r="H303" s="14">
        <v>0.525705906500614</v>
      </c>
      <c r="I303" s="14">
        <v>0.59235987509435095</v>
      </c>
      <c r="J303" s="14">
        <v>0.618547805378316</v>
      </c>
      <c r="K303" s="14">
        <v>0.66268606013860598</v>
      </c>
      <c r="L303" s="14">
        <v>0.64802386448362903</v>
      </c>
      <c r="M303" s="14"/>
      <c r="N303" s="14">
        <v>0.58349322306490203</v>
      </c>
      <c r="O303" s="14">
        <v>0.63111543667655001</v>
      </c>
      <c r="P303" s="14">
        <v>0.59810955093048601</v>
      </c>
      <c r="Q303" s="14">
        <v>0.58719095251127595</v>
      </c>
      <c r="R303" s="14"/>
      <c r="S303" s="14">
        <v>0.55405667479061405</v>
      </c>
      <c r="T303" s="14">
        <v>0.59053951054834497</v>
      </c>
      <c r="U303" s="14">
        <v>0.63168461071837401</v>
      </c>
      <c r="V303" s="14">
        <v>0.59606127337755099</v>
      </c>
      <c r="W303" s="14">
        <v>0.59235308981369195</v>
      </c>
      <c r="X303" s="14">
        <v>0.49317814055588599</v>
      </c>
      <c r="Y303" s="14">
        <v>0.623059345237162</v>
      </c>
      <c r="Z303" s="14">
        <v>0.56758410476460697</v>
      </c>
      <c r="AA303" s="14">
        <v>0.65525982056094401</v>
      </c>
      <c r="AB303" s="14">
        <v>0.65509769508728999</v>
      </c>
      <c r="AC303" s="14">
        <v>0.62343404350425502</v>
      </c>
      <c r="AD303" s="14">
        <v>0.71624281222140196</v>
      </c>
      <c r="AE303" s="14"/>
      <c r="AF303" s="14">
        <v>0.60659868226447999</v>
      </c>
      <c r="AG303" s="14">
        <v>0.633322191706024</v>
      </c>
      <c r="AH303" s="14">
        <v>0.499916201826335</v>
      </c>
      <c r="AI303" s="14"/>
      <c r="AJ303" s="14">
        <v>0.58892435354116701</v>
      </c>
      <c r="AK303" s="14">
        <v>0.61493999383939302</v>
      </c>
      <c r="AL303" s="14">
        <v>0.57803763050238399</v>
      </c>
      <c r="AM303" s="14"/>
      <c r="AN303" s="14">
        <v>0.61185526442959903</v>
      </c>
      <c r="AO303" s="14">
        <v>0.57499980782385796</v>
      </c>
      <c r="AP303" s="14">
        <v>0.64412708660807605</v>
      </c>
      <c r="AQ303" s="14">
        <v>0.56391486226696996</v>
      </c>
      <c r="AR303" s="14">
        <v>0.54563084660921601</v>
      </c>
    </row>
    <row r="304" spans="2:44">
      <c r="B304" t="s">
        <v>173</v>
      </c>
      <c r="C304" s="14">
        <v>0.57029536589031904</v>
      </c>
      <c r="D304" s="14">
        <v>0.53792161460395305</v>
      </c>
      <c r="E304" s="14">
        <v>0.604647358590641</v>
      </c>
      <c r="F304" s="14"/>
      <c r="G304" s="14">
        <v>0.58881440658475304</v>
      </c>
      <c r="H304" s="14">
        <v>0.50522517189107297</v>
      </c>
      <c r="I304" s="14">
        <v>0.58295902182984105</v>
      </c>
      <c r="J304" s="14">
        <v>0.54460024761296799</v>
      </c>
      <c r="K304" s="14">
        <v>0.59931192041881498</v>
      </c>
      <c r="L304" s="14">
        <v>0.59661872410633698</v>
      </c>
      <c r="M304" s="14"/>
      <c r="N304" s="14">
        <v>0.58391655084718797</v>
      </c>
      <c r="O304" s="14">
        <v>0.60292043646100701</v>
      </c>
      <c r="P304" s="14">
        <v>0.51326560691933498</v>
      </c>
      <c r="Q304" s="14">
        <v>0.559480903531274</v>
      </c>
      <c r="R304" s="14"/>
      <c r="S304" s="14">
        <v>0.58758165858818301</v>
      </c>
      <c r="T304" s="14">
        <v>0.59670590045907801</v>
      </c>
      <c r="U304" s="14">
        <v>0.59657791811813199</v>
      </c>
      <c r="V304" s="14">
        <v>0.53337363630097601</v>
      </c>
      <c r="W304" s="14">
        <v>0.63752797383613502</v>
      </c>
      <c r="X304" s="14">
        <v>0.594612448410755</v>
      </c>
      <c r="Y304" s="14">
        <v>0.53649267620354002</v>
      </c>
      <c r="Z304" s="14">
        <v>0.57492252405169697</v>
      </c>
      <c r="AA304" s="14">
        <v>0.50185277874883805</v>
      </c>
      <c r="AB304" s="14">
        <v>0.55412733754385002</v>
      </c>
      <c r="AC304" s="14">
        <v>0.59047002530127102</v>
      </c>
      <c r="AD304" s="14">
        <v>0.54605573180244804</v>
      </c>
      <c r="AE304" s="14"/>
      <c r="AF304" s="14">
        <v>0.56529704923095203</v>
      </c>
      <c r="AG304" s="14">
        <v>0.56987478766125199</v>
      </c>
      <c r="AH304" s="14">
        <v>0.54364397236331496</v>
      </c>
      <c r="AI304" s="14"/>
      <c r="AJ304" s="14">
        <v>0.54388511774758297</v>
      </c>
      <c r="AK304" s="14">
        <v>0.57403949537075505</v>
      </c>
      <c r="AL304" s="14">
        <v>0.59470219774248401</v>
      </c>
      <c r="AM304" s="14"/>
      <c r="AN304" s="14">
        <v>0.54778783250557495</v>
      </c>
      <c r="AO304" s="14">
        <v>0.58529448725254496</v>
      </c>
      <c r="AP304" s="14">
        <v>0.58827016490439199</v>
      </c>
      <c r="AQ304" s="14">
        <v>0.56438652601799599</v>
      </c>
      <c r="AR304" s="14">
        <v>0.65872954022337804</v>
      </c>
    </row>
    <row r="305" spans="2:44">
      <c r="B305" t="s">
        <v>174</v>
      </c>
      <c r="C305" s="14">
        <v>0.55929951396192801</v>
      </c>
      <c r="D305" s="14">
        <v>0.54026688096210496</v>
      </c>
      <c r="E305" s="14">
        <v>0.58082341491196299</v>
      </c>
      <c r="F305" s="14"/>
      <c r="G305" s="14">
        <v>0.51347737969530405</v>
      </c>
      <c r="H305" s="14">
        <v>0.50781210566475199</v>
      </c>
      <c r="I305" s="14">
        <v>0.50377894324091499</v>
      </c>
      <c r="J305" s="14">
        <v>0.53577419778909496</v>
      </c>
      <c r="K305" s="14">
        <v>0.62223679954625399</v>
      </c>
      <c r="L305" s="14">
        <v>0.63917668205213596</v>
      </c>
      <c r="M305" s="14"/>
      <c r="N305" s="14">
        <v>0.57261575194614101</v>
      </c>
      <c r="O305" s="14">
        <v>0.569644664823582</v>
      </c>
      <c r="P305" s="14">
        <v>0.55688471579662202</v>
      </c>
      <c r="Q305" s="14">
        <v>0.52885325788999005</v>
      </c>
      <c r="R305" s="14"/>
      <c r="S305" s="14">
        <v>0.53523229730705901</v>
      </c>
      <c r="T305" s="14">
        <v>0.58582081809167297</v>
      </c>
      <c r="U305" s="14">
        <v>0.65090868716971195</v>
      </c>
      <c r="V305" s="14">
        <v>0.57530899837822003</v>
      </c>
      <c r="W305" s="14">
        <v>0.55315386695934299</v>
      </c>
      <c r="X305" s="14">
        <v>0.48103176057587999</v>
      </c>
      <c r="Y305" s="14">
        <v>0.49363158350668201</v>
      </c>
      <c r="Z305" s="14">
        <v>0.436501585832826</v>
      </c>
      <c r="AA305" s="14">
        <v>0.58293019069974805</v>
      </c>
      <c r="AB305" s="14">
        <v>0.64093501608166703</v>
      </c>
      <c r="AC305" s="14">
        <v>0.54005548230338896</v>
      </c>
      <c r="AD305" s="14">
        <v>0.58399433074700002</v>
      </c>
      <c r="AE305" s="14"/>
      <c r="AF305" s="14">
        <v>0.55365841656525505</v>
      </c>
      <c r="AG305" s="14">
        <v>0.58563495969507895</v>
      </c>
      <c r="AH305" s="14">
        <v>0.47266047512072401</v>
      </c>
      <c r="AI305" s="14"/>
      <c r="AJ305" s="14">
        <v>0.55688084816386596</v>
      </c>
      <c r="AK305" s="14">
        <v>0.55172732155412896</v>
      </c>
      <c r="AL305" s="14">
        <v>0.54604041153393201</v>
      </c>
      <c r="AM305" s="14"/>
      <c r="AN305" s="14">
        <v>0.55891030696169197</v>
      </c>
      <c r="AO305" s="14">
        <v>0.53936021183256</v>
      </c>
      <c r="AP305" s="14">
        <v>0.59245520769425597</v>
      </c>
      <c r="AQ305" s="14">
        <v>0.53881252609700103</v>
      </c>
      <c r="AR305" s="14">
        <v>0.529560667283413</v>
      </c>
    </row>
    <row r="306" spans="2:44">
      <c r="B306" t="s">
        <v>175</v>
      </c>
      <c r="C306" s="14">
        <v>0.42391009842696997</v>
      </c>
      <c r="D306" s="14">
        <v>0.453389983996902</v>
      </c>
      <c r="E306" s="14">
        <v>0.39126041595102701</v>
      </c>
      <c r="F306" s="14"/>
      <c r="G306" s="14">
        <v>0.31993535606128298</v>
      </c>
      <c r="H306" s="14">
        <v>0.39576788049350298</v>
      </c>
      <c r="I306" s="14">
        <v>0.43230235671834</v>
      </c>
      <c r="J306" s="14">
        <v>0.41978400443996</v>
      </c>
      <c r="K306" s="14">
        <v>0.446815436396787</v>
      </c>
      <c r="L306" s="14">
        <v>0.482124308076814</v>
      </c>
      <c r="M306" s="14"/>
      <c r="N306" s="14">
        <v>0.456158771013223</v>
      </c>
      <c r="O306" s="14">
        <v>0.42920174050264198</v>
      </c>
      <c r="P306" s="14">
        <v>0.39848852861571699</v>
      </c>
      <c r="Q306" s="14">
        <v>0.39591908720200703</v>
      </c>
      <c r="R306" s="14"/>
      <c r="S306" s="14">
        <v>0.42449886155444799</v>
      </c>
      <c r="T306" s="14">
        <v>0.43664029507408297</v>
      </c>
      <c r="U306" s="14">
        <v>0.43518933599714699</v>
      </c>
      <c r="V306" s="14">
        <v>0.467032445591957</v>
      </c>
      <c r="W306" s="14">
        <v>0.46480560076306099</v>
      </c>
      <c r="X306" s="14">
        <v>0.320862178619227</v>
      </c>
      <c r="Y306" s="14">
        <v>0.367964923190023</v>
      </c>
      <c r="Z306" s="14">
        <v>0.38024689989485599</v>
      </c>
      <c r="AA306" s="14">
        <v>0.45371006027622601</v>
      </c>
      <c r="AB306" s="14">
        <v>0.47830130130701798</v>
      </c>
      <c r="AC306" s="14">
        <v>0.38252050826115003</v>
      </c>
      <c r="AD306" s="14">
        <v>0.41722165298693198</v>
      </c>
      <c r="AE306" s="14"/>
      <c r="AF306" s="14">
        <v>0.44136565191907201</v>
      </c>
      <c r="AG306" s="14">
        <v>0.44993980988843402</v>
      </c>
      <c r="AH306" s="14">
        <v>0.348258523193963</v>
      </c>
      <c r="AI306" s="14"/>
      <c r="AJ306" s="14">
        <v>0.44240743422900802</v>
      </c>
      <c r="AK306" s="14">
        <v>0.42512548574505599</v>
      </c>
      <c r="AL306" s="14">
        <v>0.43206219094860898</v>
      </c>
      <c r="AM306" s="14"/>
      <c r="AN306" s="14">
        <v>0.38653779936718502</v>
      </c>
      <c r="AO306" s="14">
        <v>0.40169920373028101</v>
      </c>
      <c r="AP306" s="14">
        <v>0.44138950922109399</v>
      </c>
      <c r="AQ306" s="14">
        <v>0.41972026108066901</v>
      </c>
      <c r="AR306" s="14">
        <v>0.39140927817314097</v>
      </c>
    </row>
    <row r="307" spans="2:44">
      <c r="B307" t="s">
        <v>176</v>
      </c>
      <c r="C307" s="14">
        <v>0.415888103401232</v>
      </c>
      <c r="D307" s="14">
        <v>0.41289721842085397</v>
      </c>
      <c r="E307" s="14">
        <v>0.41925252372135802</v>
      </c>
      <c r="F307" s="14"/>
      <c r="G307" s="14">
        <v>0.42409693553168998</v>
      </c>
      <c r="H307" s="14">
        <v>0.39567335690164201</v>
      </c>
      <c r="I307" s="14">
        <v>0.43488160824337302</v>
      </c>
      <c r="J307" s="14">
        <v>0.41641942886870997</v>
      </c>
      <c r="K307" s="14">
        <v>0.408761370694879</v>
      </c>
      <c r="L307" s="14">
        <v>0.41515741567742098</v>
      </c>
      <c r="M307" s="14"/>
      <c r="N307" s="14">
        <v>0.418161987723008</v>
      </c>
      <c r="O307" s="14">
        <v>0.43421715943636702</v>
      </c>
      <c r="P307" s="14">
        <v>0.41441229199621299</v>
      </c>
      <c r="Q307" s="14">
        <v>0.39140033358269899</v>
      </c>
      <c r="R307" s="14"/>
      <c r="S307" s="14">
        <v>0.44392280899974701</v>
      </c>
      <c r="T307" s="14">
        <v>0.37768145214972498</v>
      </c>
      <c r="U307" s="14">
        <v>0.38096814455080202</v>
      </c>
      <c r="V307" s="14">
        <v>0.35990345923740003</v>
      </c>
      <c r="W307" s="14">
        <v>0.39206108190598798</v>
      </c>
      <c r="X307" s="14">
        <v>0.39103223068913401</v>
      </c>
      <c r="Y307" s="14">
        <v>0.46036891694230497</v>
      </c>
      <c r="Z307" s="14">
        <v>0.44181896374386698</v>
      </c>
      <c r="AA307" s="14">
        <v>0.38175309750257103</v>
      </c>
      <c r="AB307" s="14">
        <v>0.44814309986948903</v>
      </c>
      <c r="AC307" s="14">
        <v>0.52186078944498204</v>
      </c>
      <c r="AD307" s="14">
        <v>0.49009577468916599</v>
      </c>
      <c r="AE307" s="14"/>
      <c r="AF307" s="14">
        <v>0.37485769400264202</v>
      </c>
      <c r="AG307" s="14">
        <v>0.45034105308539302</v>
      </c>
      <c r="AH307" s="14">
        <v>0.36882040881300598</v>
      </c>
      <c r="AI307" s="14"/>
      <c r="AJ307" s="14">
        <v>0.36937482317237302</v>
      </c>
      <c r="AK307" s="14">
        <v>0.423880321488385</v>
      </c>
      <c r="AL307" s="14">
        <v>0.42072331827387</v>
      </c>
      <c r="AM307" s="14"/>
      <c r="AN307" s="14">
        <v>0.39178452182172502</v>
      </c>
      <c r="AO307" s="14">
        <v>0.405568557700549</v>
      </c>
      <c r="AP307" s="14">
        <v>0.45782544847163098</v>
      </c>
      <c r="AQ307" s="14">
        <v>0.40849670653053899</v>
      </c>
      <c r="AR307" s="14">
        <v>0.42957819501546601</v>
      </c>
    </row>
    <row r="308" spans="2:44">
      <c r="B308" t="s">
        <v>177</v>
      </c>
      <c r="C308" s="14">
        <v>0.19729172081034499</v>
      </c>
      <c r="D308" s="14">
        <v>0.21958478599105899</v>
      </c>
      <c r="E308" s="14">
        <v>0.17160238620573501</v>
      </c>
      <c r="F308" s="14"/>
      <c r="G308" s="14">
        <v>0.18361316792592899</v>
      </c>
      <c r="H308" s="14">
        <v>0.19514836952557599</v>
      </c>
      <c r="I308" s="14">
        <v>0.22204550618180899</v>
      </c>
      <c r="J308" s="14">
        <v>0.20246014673613</v>
      </c>
      <c r="K308" s="14">
        <v>0.199082364155233</v>
      </c>
      <c r="L308" s="14">
        <v>0.18324486088617001</v>
      </c>
      <c r="M308" s="14"/>
      <c r="N308" s="14">
        <v>0.17925291221398701</v>
      </c>
      <c r="O308" s="14">
        <v>0.19941767152084899</v>
      </c>
      <c r="P308" s="14">
        <v>0.19186502566955599</v>
      </c>
      <c r="Q308" s="14">
        <v>0.21859310163849099</v>
      </c>
      <c r="R308" s="14"/>
      <c r="S308" s="14">
        <v>0.166291930912248</v>
      </c>
      <c r="T308" s="14">
        <v>0.18226952188009701</v>
      </c>
      <c r="U308" s="14">
        <v>0.148005109916583</v>
      </c>
      <c r="V308" s="14">
        <v>0.190784681873712</v>
      </c>
      <c r="W308" s="14">
        <v>0.199075029012208</v>
      </c>
      <c r="X308" s="14">
        <v>0.20347160142346399</v>
      </c>
      <c r="Y308" s="14">
        <v>0.23703921620763899</v>
      </c>
      <c r="Z308" s="14">
        <v>0.205717296828</v>
      </c>
      <c r="AA308" s="14">
        <v>0.216529068017106</v>
      </c>
      <c r="AB308" s="14">
        <v>0.229269358800856</v>
      </c>
      <c r="AC308" s="14">
        <v>0.198474344472888</v>
      </c>
      <c r="AD308" s="14">
        <v>0.23772544260550599</v>
      </c>
      <c r="AE308" s="14"/>
      <c r="AF308" s="14">
        <v>0.19414848831331599</v>
      </c>
      <c r="AG308" s="14">
        <v>0.21477472759534799</v>
      </c>
      <c r="AH308" s="14">
        <v>0.17861710963976499</v>
      </c>
      <c r="AI308" s="14"/>
      <c r="AJ308" s="14">
        <v>0.223117575380545</v>
      </c>
      <c r="AK308" s="14">
        <v>0.195568869395636</v>
      </c>
      <c r="AL308" s="14">
        <v>0.17868228401303701</v>
      </c>
      <c r="AM308" s="14"/>
      <c r="AN308" s="14">
        <v>0.20721130474043101</v>
      </c>
      <c r="AO308" s="14">
        <v>0.18910332241098901</v>
      </c>
      <c r="AP308" s="14">
        <v>0.19568170083691599</v>
      </c>
      <c r="AQ308" s="14">
        <v>0.183536969381246</v>
      </c>
      <c r="AR308" s="14">
        <v>0.20136055074092299</v>
      </c>
    </row>
    <row r="309" spans="2:44">
      <c r="B309" t="s">
        <v>129</v>
      </c>
      <c r="C309" s="14">
        <v>7.6411092721746501E-3</v>
      </c>
      <c r="D309" s="14">
        <v>7.3661770971844504E-3</v>
      </c>
      <c r="E309" s="14">
        <v>7.9954128042416198E-3</v>
      </c>
      <c r="F309" s="14"/>
      <c r="G309" s="14">
        <v>1.34587496169175E-2</v>
      </c>
      <c r="H309" s="14">
        <v>7.45606010996234E-3</v>
      </c>
      <c r="I309" s="14">
        <v>1.55506297564549E-2</v>
      </c>
      <c r="J309" s="14">
        <v>1.05635831673508E-2</v>
      </c>
      <c r="K309" s="14">
        <v>2.1666837188172201E-3</v>
      </c>
      <c r="L309" s="14">
        <v>0</v>
      </c>
      <c r="M309" s="14"/>
      <c r="N309" s="14">
        <v>7.2731469075323404E-3</v>
      </c>
      <c r="O309" s="14">
        <v>4.6975470002041204E-3</v>
      </c>
      <c r="P309" s="14">
        <v>8.6724051548221007E-3</v>
      </c>
      <c r="Q309" s="14">
        <v>1.0778944933912699E-2</v>
      </c>
      <c r="R309" s="14"/>
      <c r="S309" s="14">
        <v>8.3247165230464094E-3</v>
      </c>
      <c r="T309" s="14">
        <v>0</v>
      </c>
      <c r="U309" s="14">
        <v>0</v>
      </c>
      <c r="V309" s="14">
        <v>9.6276861143821408E-3</v>
      </c>
      <c r="W309" s="14">
        <v>4.5743351459719798E-3</v>
      </c>
      <c r="X309" s="14">
        <v>1.48867624045501E-2</v>
      </c>
      <c r="Y309" s="14">
        <v>1.7510947893565901E-2</v>
      </c>
      <c r="Z309" s="14">
        <v>0</v>
      </c>
      <c r="AA309" s="14">
        <v>1.06084808038236E-2</v>
      </c>
      <c r="AB309" s="14">
        <v>1.1129342606181701E-2</v>
      </c>
      <c r="AC309" s="14">
        <v>5.7885426226835998E-3</v>
      </c>
      <c r="AD309" s="14">
        <v>0</v>
      </c>
      <c r="AE309" s="14"/>
      <c r="AF309" s="14">
        <v>5.1997444807327098E-3</v>
      </c>
      <c r="AG309" s="14">
        <v>8.7365300395800295E-3</v>
      </c>
      <c r="AH309" s="14">
        <v>1.5822489991084099E-2</v>
      </c>
      <c r="AI309" s="14"/>
      <c r="AJ309" s="14">
        <v>4.0919023757584197E-3</v>
      </c>
      <c r="AK309" s="14">
        <v>7.9438541273997507E-3</v>
      </c>
      <c r="AL309" s="14">
        <v>6.0984453346668603E-3</v>
      </c>
      <c r="AM309" s="14"/>
      <c r="AN309" s="14">
        <v>9.3245808276666408E-3</v>
      </c>
      <c r="AO309" s="14">
        <v>9.3231816039654903E-3</v>
      </c>
      <c r="AP309" s="14">
        <v>6.35818192173092E-3</v>
      </c>
      <c r="AQ309" s="14">
        <v>6.9946404694702698E-3</v>
      </c>
      <c r="AR309" s="14">
        <v>0</v>
      </c>
    </row>
    <row r="310" spans="2:44">
      <c r="B310" t="s">
        <v>130</v>
      </c>
      <c r="C310" s="14">
        <v>3.9189229128068596E-3</v>
      </c>
      <c r="D310" s="14">
        <v>3.2603756911592698E-3</v>
      </c>
      <c r="E310" s="14">
        <v>4.6878733027801997E-3</v>
      </c>
      <c r="F310" s="14"/>
      <c r="G310" s="14">
        <v>0</v>
      </c>
      <c r="H310" s="14">
        <v>2.7045069324784401E-3</v>
      </c>
      <c r="I310" s="14">
        <v>2.4540172054808001E-3</v>
      </c>
      <c r="J310" s="14">
        <v>6.1638135248726798E-3</v>
      </c>
      <c r="K310" s="14">
        <v>1.99272553234671E-3</v>
      </c>
      <c r="L310" s="14">
        <v>7.44204302023092E-3</v>
      </c>
      <c r="M310" s="14"/>
      <c r="N310" s="14">
        <v>8.4322013601393197E-3</v>
      </c>
      <c r="O310" s="14">
        <v>2.5631584789562799E-3</v>
      </c>
      <c r="P310" s="14">
        <v>1.8163696833002701E-3</v>
      </c>
      <c r="Q310" s="14">
        <v>1.4478865660231899E-3</v>
      </c>
      <c r="R310" s="14"/>
      <c r="S310" s="14">
        <v>1.9038627811854801E-3</v>
      </c>
      <c r="T310" s="14">
        <v>2.2076292276371101E-3</v>
      </c>
      <c r="U310" s="14">
        <v>5.20265300416643E-3</v>
      </c>
      <c r="V310" s="14">
        <v>1.21563599942228E-2</v>
      </c>
      <c r="W310" s="14">
        <v>0</v>
      </c>
      <c r="X310" s="14">
        <v>0</v>
      </c>
      <c r="Y310" s="14">
        <v>0</v>
      </c>
      <c r="Z310" s="14">
        <v>0</v>
      </c>
      <c r="AA310" s="14">
        <v>7.31870201998261E-3</v>
      </c>
      <c r="AB310" s="14">
        <v>7.5406633536972498E-3</v>
      </c>
      <c r="AC310" s="14">
        <v>6.7913204695850497E-3</v>
      </c>
      <c r="AD310" s="14">
        <v>0</v>
      </c>
      <c r="AE310" s="14"/>
      <c r="AF310" s="14">
        <v>5.8536137526246897E-3</v>
      </c>
      <c r="AG310" s="14">
        <v>2.3291090605701901E-3</v>
      </c>
      <c r="AH310" s="14">
        <v>6.0677723874103797E-3</v>
      </c>
      <c r="AI310" s="14"/>
      <c r="AJ310" s="14">
        <v>3.3689924798538202E-3</v>
      </c>
      <c r="AK310" s="14">
        <v>3.8396843532451401E-3</v>
      </c>
      <c r="AL310" s="14">
        <v>0</v>
      </c>
      <c r="AM310" s="14"/>
      <c r="AN310" s="14">
        <v>0</v>
      </c>
      <c r="AO310" s="14">
        <v>3.4800128076614102E-3</v>
      </c>
      <c r="AP310" s="14">
        <v>4.3756117794707897E-3</v>
      </c>
      <c r="AQ310" s="14">
        <v>6.7826348241908597E-3</v>
      </c>
      <c r="AR310" s="14">
        <v>0</v>
      </c>
    </row>
    <row r="311" spans="2:4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c r="AA311" s="14"/>
      <c r="AB311" s="14"/>
      <c r="AC311" s="14"/>
      <c r="AD311" s="14"/>
      <c r="AE311" s="14"/>
      <c r="AF311" s="14"/>
      <c r="AG311" s="14"/>
      <c r="AH311" s="14"/>
      <c r="AI311" s="14"/>
      <c r="AJ311" s="14"/>
      <c r="AK311" s="14"/>
      <c r="AL311" s="14"/>
      <c r="AM311" s="14"/>
      <c r="AN311" s="14"/>
      <c r="AO311" s="14"/>
      <c r="AP311" s="14"/>
      <c r="AQ311" s="14"/>
      <c r="AR311" s="14"/>
    </row>
    <row r="312" spans="2:44">
      <c r="B312" s="6" t="s">
        <v>178</v>
      </c>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c r="AA312" s="14"/>
      <c r="AB312" s="14"/>
      <c r="AC312" s="14"/>
      <c r="AD312" s="14"/>
      <c r="AE312" s="14"/>
      <c r="AF312" s="14"/>
      <c r="AG312" s="14"/>
      <c r="AH312" s="14"/>
      <c r="AI312" s="14"/>
      <c r="AJ312" s="14"/>
      <c r="AK312" s="14"/>
      <c r="AL312" s="14"/>
      <c r="AM312" s="14"/>
      <c r="AN312" s="14"/>
      <c r="AO312" s="14"/>
      <c r="AP312" s="14"/>
      <c r="AQ312" s="14"/>
      <c r="AR312" s="14"/>
    </row>
    <row r="313" spans="2:44">
      <c r="B313" s="24" t="s">
        <v>17</v>
      </c>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c r="AA313" s="14"/>
      <c r="AB313" s="14"/>
      <c r="AC313" s="14"/>
      <c r="AD313" s="14"/>
      <c r="AE313" s="14"/>
      <c r="AF313" s="14"/>
      <c r="AG313" s="14"/>
      <c r="AH313" s="14"/>
      <c r="AI313" s="14"/>
      <c r="AJ313" s="14"/>
      <c r="AK313" s="14"/>
      <c r="AL313" s="14"/>
      <c r="AM313" s="14"/>
      <c r="AN313" s="14"/>
      <c r="AO313" s="14"/>
      <c r="AP313" s="14"/>
      <c r="AQ313" s="14"/>
      <c r="AR313" s="14"/>
    </row>
    <row r="314" spans="2:44">
      <c r="B314" t="s">
        <v>179</v>
      </c>
      <c r="C314" s="14">
        <v>0.43073406644885098</v>
      </c>
      <c r="D314" s="14">
        <v>0.39138277085960899</v>
      </c>
      <c r="E314" s="14">
        <v>0.45931288646665802</v>
      </c>
      <c r="F314" s="14"/>
      <c r="G314" s="14">
        <v>0.46476002938316702</v>
      </c>
      <c r="H314" s="14">
        <v>0.35285178715847998</v>
      </c>
      <c r="I314" s="14">
        <v>0.51973891833232599</v>
      </c>
      <c r="J314" s="14">
        <v>0.33565631851177702</v>
      </c>
      <c r="K314" s="14">
        <v>0.43002095553484299</v>
      </c>
      <c r="L314" s="14">
        <v>0.51423264807511504</v>
      </c>
      <c r="M314" s="14"/>
      <c r="N314" s="14">
        <v>0.33337720099138901</v>
      </c>
      <c r="O314" s="14">
        <v>0.38729000413262399</v>
      </c>
      <c r="P314" s="14">
        <v>0.420370546875804</v>
      </c>
      <c r="Q314" s="14">
        <v>0.53352700974498302</v>
      </c>
      <c r="R314" s="14"/>
      <c r="S314" s="14">
        <v>0.365958236624498</v>
      </c>
      <c r="T314" s="14">
        <v>0.49676550234307199</v>
      </c>
      <c r="U314" s="14">
        <v>0.52091475110762397</v>
      </c>
      <c r="V314" s="14">
        <v>0.48098041786296097</v>
      </c>
      <c r="W314" s="14">
        <v>0.40845718137792603</v>
      </c>
      <c r="X314" s="14">
        <v>0.30062517497328201</v>
      </c>
      <c r="Y314" s="14">
        <v>0.30240524758848297</v>
      </c>
      <c r="Z314" s="14">
        <v>0.29043268926430998</v>
      </c>
      <c r="AA314" s="14">
        <v>0.435860264524846</v>
      </c>
      <c r="AB314" s="14">
        <v>0.49642605754115099</v>
      </c>
      <c r="AC314" s="14">
        <v>0.54204804174059495</v>
      </c>
      <c r="AD314" s="14">
        <v>0.485556837457917</v>
      </c>
      <c r="AE314" s="14"/>
      <c r="AF314" s="14">
        <v>0.44627001061557597</v>
      </c>
      <c r="AG314" s="14">
        <v>0.45128927798257101</v>
      </c>
      <c r="AH314" s="14">
        <v>0.33743866006180701</v>
      </c>
      <c r="AI314" s="14"/>
      <c r="AJ314" s="14">
        <v>0.38074812207308001</v>
      </c>
      <c r="AK314" s="14">
        <v>0.48875718505196097</v>
      </c>
      <c r="AL314" s="14">
        <v>0.486959852760038</v>
      </c>
      <c r="AM314" s="14"/>
      <c r="AN314" s="14">
        <v>0.386842038370173</v>
      </c>
      <c r="AO314" s="14">
        <v>0.45649541825728701</v>
      </c>
      <c r="AP314" s="14">
        <v>0.48229376171259403</v>
      </c>
      <c r="AQ314" s="14">
        <v>0.32665003493509498</v>
      </c>
      <c r="AR314" s="14">
        <v>0.66959379219816895</v>
      </c>
    </row>
    <row r="315" spans="2:44">
      <c r="B315" t="s">
        <v>180</v>
      </c>
      <c r="C315" s="14">
        <v>0.346646226520194</v>
      </c>
      <c r="D315" s="14">
        <v>0.31197789596832698</v>
      </c>
      <c r="E315" s="14">
        <v>0.37182405012990599</v>
      </c>
      <c r="F315" s="14"/>
      <c r="G315" s="14">
        <v>0.33374901869526402</v>
      </c>
      <c r="H315" s="14">
        <v>0.33324037154471797</v>
      </c>
      <c r="I315" s="14">
        <v>0.31776777097858899</v>
      </c>
      <c r="J315" s="14">
        <v>0.25974033553220999</v>
      </c>
      <c r="K315" s="14">
        <v>0.41323029417139601</v>
      </c>
      <c r="L315" s="14">
        <v>0.45830906161254398</v>
      </c>
      <c r="M315" s="14"/>
      <c r="N315" s="14">
        <v>0.40202272498003699</v>
      </c>
      <c r="O315" s="14">
        <v>0.280176173438418</v>
      </c>
      <c r="P315" s="14">
        <v>0.302877939658524</v>
      </c>
      <c r="Q315" s="14">
        <v>0.41611388789427101</v>
      </c>
      <c r="R315" s="14"/>
      <c r="S315" s="14">
        <v>0.36631700163595399</v>
      </c>
      <c r="T315" s="14">
        <v>0.31523359676111801</v>
      </c>
      <c r="U315" s="14">
        <v>0.41950635966634198</v>
      </c>
      <c r="V315" s="14">
        <v>0.39551584867919598</v>
      </c>
      <c r="W315" s="14">
        <v>0.34220903707844902</v>
      </c>
      <c r="X315" s="14">
        <v>0.31014346320929098</v>
      </c>
      <c r="Y315" s="14">
        <v>0.44511630722967999</v>
      </c>
      <c r="Z315" s="14">
        <v>0.49619923695964602</v>
      </c>
      <c r="AA315" s="14">
        <v>0.33261204730427302</v>
      </c>
      <c r="AB315" s="14">
        <v>0.44082679337609398</v>
      </c>
      <c r="AC315" s="14">
        <v>0.14674788113154499</v>
      </c>
      <c r="AD315" s="14">
        <v>0</v>
      </c>
      <c r="AE315" s="14"/>
      <c r="AF315" s="14">
        <v>0.37347657053517402</v>
      </c>
      <c r="AG315" s="14">
        <v>0.32592065485510102</v>
      </c>
      <c r="AH315" s="14">
        <v>0.36254820758324802</v>
      </c>
      <c r="AI315" s="14"/>
      <c r="AJ315" s="14">
        <v>0.36827781726750503</v>
      </c>
      <c r="AK315" s="14">
        <v>0.38508743397047002</v>
      </c>
      <c r="AL315" s="14">
        <v>0.26242853454380499</v>
      </c>
      <c r="AM315" s="14"/>
      <c r="AN315" s="14">
        <v>0.37571063064662202</v>
      </c>
      <c r="AO315" s="14">
        <v>0.31639763837239498</v>
      </c>
      <c r="AP315" s="14">
        <v>0.42192957636476502</v>
      </c>
      <c r="AQ315" s="14">
        <v>0.25143762489444099</v>
      </c>
      <c r="AR315" s="14">
        <v>0</v>
      </c>
    </row>
    <row r="316" spans="2:44">
      <c r="B316" t="s">
        <v>181</v>
      </c>
      <c r="C316" s="14">
        <v>0.27779900193377899</v>
      </c>
      <c r="D316" s="14">
        <v>0.291042082310214</v>
      </c>
      <c r="E316" s="14">
        <v>0.26818123446533199</v>
      </c>
      <c r="F316" s="14"/>
      <c r="G316" s="14">
        <v>0.221525237680781</v>
      </c>
      <c r="H316" s="14">
        <v>0.28917160397400199</v>
      </c>
      <c r="I316" s="14">
        <v>0.40496030855471299</v>
      </c>
      <c r="J316" s="14">
        <v>0.27978283544587601</v>
      </c>
      <c r="K316" s="14">
        <v>0.298353634710536</v>
      </c>
      <c r="L316" s="14">
        <v>0.15971434575938701</v>
      </c>
      <c r="M316" s="14"/>
      <c r="N316" s="14">
        <v>0.18788494503735001</v>
      </c>
      <c r="O316" s="14">
        <v>0.31836584442752502</v>
      </c>
      <c r="P316" s="14">
        <v>0.27949313825080901</v>
      </c>
      <c r="Q316" s="14">
        <v>0.292067269484657</v>
      </c>
      <c r="R316" s="14"/>
      <c r="S316" s="14">
        <v>0.25334533563662998</v>
      </c>
      <c r="T316" s="14">
        <v>0.25311985619198502</v>
      </c>
      <c r="U316" s="14">
        <v>0.336928081751177</v>
      </c>
      <c r="V316" s="14">
        <v>0.29212031480491002</v>
      </c>
      <c r="W316" s="14">
        <v>0.31340618283932598</v>
      </c>
      <c r="X316" s="14">
        <v>0.31202381299663701</v>
      </c>
      <c r="Y316" s="14">
        <v>0.28683903854095399</v>
      </c>
      <c r="Z316" s="14">
        <v>0</v>
      </c>
      <c r="AA316" s="14">
        <v>0.15157407941439399</v>
      </c>
      <c r="AB316" s="14">
        <v>0.38609951702628498</v>
      </c>
      <c r="AC316" s="14">
        <v>0.48056543543027203</v>
      </c>
      <c r="AD316" s="14">
        <v>0.31340735852375301</v>
      </c>
      <c r="AE316" s="14"/>
      <c r="AF316" s="14">
        <v>0.31873787176806601</v>
      </c>
      <c r="AG316" s="14">
        <v>0.27596362516624001</v>
      </c>
      <c r="AH316" s="14">
        <v>0.20621954080639801</v>
      </c>
      <c r="AI316" s="14"/>
      <c r="AJ316" s="14">
        <v>0.30161318490115202</v>
      </c>
      <c r="AK316" s="14">
        <v>0.31731425463416002</v>
      </c>
      <c r="AL316" s="14">
        <v>0.123533567097199</v>
      </c>
      <c r="AM316" s="14"/>
      <c r="AN316" s="14">
        <v>0.262263061915818</v>
      </c>
      <c r="AO316" s="14">
        <v>0.32591019062010301</v>
      </c>
      <c r="AP316" s="14">
        <v>0.32305849747960802</v>
      </c>
      <c r="AQ316" s="14">
        <v>0.12529630844701101</v>
      </c>
      <c r="AR316" s="14">
        <v>0</v>
      </c>
    </row>
    <row r="317" spans="2:44">
      <c r="B317" t="s">
        <v>182</v>
      </c>
      <c r="C317" s="14">
        <v>0.25630882084433398</v>
      </c>
      <c r="D317" s="14">
        <v>0.21326238430010799</v>
      </c>
      <c r="E317" s="14">
        <v>0.287571231496491</v>
      </c>
      <c r="F317" s="14"/>
      <c r="G317" s="14">
        <v>0.21623956133890801</v>
      </c>
      <c r="H317" s="14">
        <v>0.17133563836216401</v>
      </c>
      <c r="I317" s="14">
        <v>0.106419863215338</v>
      </c>
      <c r="J317" s="14">
        <v>0.283896091488268</v>
      </c>
      <c r="K317" s="14">
        <v>0.37348838094372799</v>
      </c>
      <c r="L317" s="14">
        <v>0.45907892867616501</v>
      </c>
      <c r="M317" s="14"/>
      <c r="N317" s="14">
        <v>0.27376282585832301</v>
      </c>
      <c r="O317" s="14">
        <v>0.16819199142126001</v>
      </c>
      <c r="P317" s="14">
        <v>0.32478087587083698</v>
      </c>
      <c r="Q317" s="14">
        <v>0.25408187036575902</v>
      </c>
      <c r="R317" s="14"/>
      <c r="S317" s="14">
        <v>0.13676848869897601</v>
      </c>
      <c r="T317" s="14">
        <v>0.25346800194568098</v>
      </c>
      <c r="U317" s="14">
        <v>0.32067977962738697</v>
      </c>
      <c r="V317" s="14">
        <v>0.35831511612400702</v>
      </c>
      <c r="W317" s="14">
        <v>0.30441154973187501</v>
      </c>
      <c r="X317" s="14">
        <v>0.29790168254625399</v>
      </c>
      <c r="Y317" s="14">
        <v>0.32893611676974399</v>
      </c>
      <c r="Z317" s="14">
        <v>0.51967688803896295</v>
      </c>
      <c r="AA317" s="14">
        <v>0.236439479922403</v>
      </c>
      <c r="AB317" s="14">
        <v>0.15236341822506999</v>
      </c>
      <c r="AC317" s="14">
        <v>0.22004587807901199</v>
      </c>
      <c r="AD317" s="14">
        <v>0.31340735852375301</v>
      </c>
      <c r="AE317" s="14"/>
      <c r="AF317" s="14">
        <v>0.29539088555536003</v>
      </c>
      <c r="AG317" s="14">
        <v>0.194921311585358</v>
      </c>
      <c r="AH317" s="14">
        <v>0.344834455669361</v>
      </c>
      <c r="AI317" s="14"/>
      <c r="AJ317" s="14">
        <v>0.34800323395100202</v>
      </c>
      <c r="AK317" s="14">
        <v>0.17128319180771601</v>
      </c>
      <c r="AL317" s="14">
        <v>0.188229385359686</v>
      </c>
      <c r="AM317" s="14"/>
      <c r="AN317" s="14">
        <v>0.32273002120567201</v>
      </c>
      <c r="AO317" s="14">
        <v>0.25482253221599899</v>
      </c>
      <c r="AP317" s="14">
        <v>0.18719925890506101</v>
      </c>
      <c r="AQ317" s="14">
        <v>0.25217921278269301</v>
      </c>
      <c r="AR317" s="14">
        <v>0</v>
      </c>
    </row>
    <row r="318" spans="2:44">
      <c r="B318" t="s">
        <v>183</v>
      </c>
      <c r="C318" s="14">
        <v>0.16163101863016599</v>
      </c>
      <c r="D318" s="14">
        <v>0.118867564878569</v>
      </c>
      <c r="E318" s="14">
        <v>0.19268791344917099</v>
      </c>
      <c r="F318" s="14"/>
      <c r="G318" s="14">
        <v>0.13359165201657899</v>
      </c>
      <c r="H318" s="14">
        <v>0.183769961690147</v>
      </c>
      <c r="I318" s="14">
        <v>0.163285585585176</v>
      </c>
      <c r="J318" s="14">
        <v>0.16599313981882499</v>
      </c>
      <c r="K318" s="14">
        <v>0.12662238754449201</v>
      </c>
      <c r="L318" s="14">
        <v>0.197891929162751</v>
      </c>
      <c r="M318" s="14"/>
      <c r="N318" s="14">
        <v>0.18412515323140799</v>
      </c>
      <c r="O318" s="14">
        <v>0.167299766330406</v>
      </c>
      <c r="P318" s="14">
        <v>0.13092503779525799</v>
      </c>
      <c r="Q318" s="14">
        <v>0.174605921108619</v>
      </c>
      <c r="R318" s="14"/>
      <c r="S318" s="14">
        <v>0.13007123828766701</v>
      </c>
      <c r="T318" s="14">
        <v>0.101561139399093</v>
      </c>
      <c r="U318" s="14">
        <v>0.22296532720589299</v>
      </c>
      <c r="V318" s="14">
        <v>0.25709340207185899</v>
      </c>
      <c r="W318" s="14">
        <v>0.32578431759189902</v>
      </c>
      <c r="X318" s="14">
        <v>0.193945557529206</v>
      </c>
      <c r="Y318" s="14">
        <v>5.9595636445437403E-2</v>
      </c>
      <c r="Z318" s="14">
        <v>0.18989042269672701</v>
      </c>
      <c r="AA318" s="14">
        <v>0.129544143366737</v>
      </c>
      <c r="AB318" s="14">
        <v>9.6598853819486005E-2</v>
      </c>
      <c r="AC318" s="14">
        <v>0.23089783200215799</v>
      </c>
      <c r="AD318" s="14">
        <v>0.17214947893416299</v>
      </c>
      <c r="AE318" s="14"/>
      <c r="AF318" s="14">
        <v>0.183916285864308</v>
      </c>
      <c r="AG318" s="14">
        <v>0.16370276233004</v>
      </c>
      <c r="AH318" s="14">
        <v>7.4304548370684106E-2</v>
      </c>
      <c r="AI318" s="14"/>
      <c r="AJ318" s="14">
        <v>9.21213067920751E-2</v>
      </c>
      <c r="AK318" s="14">
        <v>0.17351247895722</v>
      </c>
      <c r="AL318" s="14">
        <v>0.32598987028161203</v>
      </c>
      <c r="AM318" s="14"/>
      <c r="AN318" s="14">
        <v>0.169595924748046</v>
      </c>
      <c r="AO318" s="14">
        <v>0.17468396552679499</v>
      </c>
      <c r="AP318" s="14">
        <v>0.13544870280594601</v>
      </c>
      <c r="AQ318" s="14">
        <v>0.13558516836430001</v>
      </c>
      <c r="AR318" s="14">
        <v>0</v>
      </c>
    </row>
    <row r="319" spans="2:44">
      <c r="B319" t="s">
        <v>184</v>
      </c>
      <c r="C319" s="14">
        <v>0.13605148237439699</v>
      </c>
      <c r="D319" s="14">
        <v>0.135297806355796</v>
      </c>
      <c r="E319" s="14">
        <v>0.136598838464325</v>
      </c>
      <c r="F319" s="14"/>
      <c r="G319" s="14">
        <v>0.19238777987327901</v>
      </c>
      <c r="H319" s="14">
        <v>0.118533329200475</v>
      </c>
      <c r="I319" s="14">
        <v>0.12871626522520299</v>
      </c>
      <c r="J319" s="14">
        <v>0.104111314746667</v>
      </c>
      <c r="K319" s="14">
        <v>0.14927426340048899</v>
      </c>
      <c r="L319" s="14">
        <v>0.119246905019487</v>
      </c>
      <c r="M319" s="14"/>
      <c r="N319" s="14">
        <v>6.4528690777217207E-2</v>
      </c>
      <c r="O319" s="14">
        <v>0.134044027293589</v>
      </c>
      <c r="P319" s="14">
        <v>0.13040755875587701</v>
      </c>
      <c r="Q319" s="14">
        <v>0.18386500590940399</v>
      </c>
      <c r="R319" s="14"/>
      <c r="S319" s="14">
        <v>0.15100138118676401</v>
      </c>
      <c r="T319" s="14">
        <v>0.16060442388391899</v>
      </c>
      <c r="U319" s="14">
        <v>0.30038186878371298</v>
      </c>
      <c r="V319" s="14">
        <v>0.16198284959131501</v>
      </c>
      <c r="W319" s="14">
        <v>0.18068181393544999</v>
      </c>
      <c r="X319" s="14">
        <v>0.117340128948229</v>
      </c>
      <c r="Y319" s="14">
        <v>0</v>
      </c>
      <c r="Z319" s="14">
        <v>0</v>
      </c>
      <c r="AA319" s="14">
        <v>5.6154040125630397E-2</v>
      </c>
      <c r="AB319" s="14">
        <v>0.167760475520599</v>
      </c>
      <c r="AC319" s="14">
        <v>0.14674788113154499</v>
      </c>
      <c r="AD319" s="14">
        <v>0</v>
      </c>
      <c r="AE319" s="14"/>
      <c r="AF319" s="14">
        <v>0.115748252175686</v>
      </c>
      <c r="AG319" s="14">
        <v>6.7795411612137604E-2</v>
      </c>
      <c r="AH319" s="14">
        <v>0.27564926285795599</v>
      </c>
      <c r="AI319" s="14"/>
      <c r="AJ319" s="14">
        <v>8.9998790537087606E-2</v>
      </c>
      <c r="AK319" s="14">
        <v>0.15976201147574601</v>
      </c>
      <c r="AL319" s="14">
        <v>0.116659122789186</v>
      </c>
      <c r="AM319" s="14"/>
      <c r="AN319" s="14">
        <v>0.202519759680554</v>
      </c>
      <c r="AO319" s="14">
        <v>0.10039598688684601</v>
      </c>
      <c r="AP319" s="14">
        <v>0.16307232468687299</v>
      </c>
      <c r="AQ319" s="14">
        <v>0</v>
      </c>
      <c r="AR319" s="14">
        <v>0.330406207801831</v>
      </c>
    </row>
    <row r="320" spans="2:44">
      <c r="B320" t="s">
        <v>185</v>
      </c>
      <c r="C320" s="14">
        <v>0.13588593003263399</v>
      </c>
      <c r="D320" s="14">
        <v>0.15422228711186101</v>
      </c>
      <c r="E320" s="14">
        <v>0.12256917791805499</v>
      </c>
      <c r="F320" s="14"/>
      <c r="G320" s="14">
        <v>0.16215840416041699</v>
      </c>
      <c r="H320" s="14">
        <v>0.203050614750727</v>
      </c>
      <c r="I320" s="14">
        <v>0.12753916924068601</v>
      </c>
      <c r="J320" s="14">
        <v>0.114039348651632</v>
      </c>
      <c r="K320" s="14">
        <v>5.8101126259130297E-2</v>
      </c>
      <c r="L320" s="14">
        <v>0.121091116307288</v>
      </c>
      <c r="M320" s="14"/>
      <c r="N320" s="14">
        <v>0.159332153561343</v>
      </c>
      <c r="O320" s="14">
        <v>0.113958524268293</v>
      </c>
      <c r="P320" s="14">
        <v>0.108435624477261</v>
      </c>
      <c r="Q320" s="14">
        <v>0.168830984481114</v>
      </c>
      <c r="R320" s="14"/>
      <c r="S320" s="14">
        <v>0.12925342642359999</v>
      </c>
      <c r="T320" s="14">
        <v>0.12666618842363001</v>
      </c>
      <c r="U320" s="14">
        <v>0.28765747520301599</v>
      </c>
      <c r="V320" s="14">
        <v>0.10601743023401</v>
      </c>
      <c r="W320" s="14">
        <v>5.40514545842063E-2</v>
      </c>
      <c r="X320" s="14">
        <v>0</v>
      </c>
      <c r="Y320" s="14">
        <v>0.106164511000158</v>
      </c>
      <c r="Z320" s="14">
        <v>0</v>
      </c>
      <c r="AA320" s="14">
        <v>0.184373080357741</v>
      </c>
      <c r="AB320" s="14">
        <v>0.33723255039151001</v>
      </c>
      <c r="AC320" s="14">
        <v>0.12473604757607</v>
      </c>
      <c r="AD320" s="14">
        <v>0</v>
      </c>
      <c r="AE320" s="14"/>
      <c r="AF320" s="14">
        <v>0.154762682004386</v>
      </c>
      <c r="AG320" s="14">
        <v>0.12628818181749499</v>
      </c>
      <c r="AH320" s="14">
        <v>0.12569552787239199</v>
      </c>
      <c r="AI320" s="14"/>
      <c r="AJ320" s="14">
        <v>0.100511052632484</v>
      </c>
      <c r="AK320" s="14">
        <v>0.198506597558987</v>
      </c>
      <c r="AL320" s="14">
        <v>0.13481138043509</v>
      </c>
      <c r="AM320" s="14"/>
      <c r="AN320" s="14">
        <v>0.165376296824226</v>
      </c>
      <c r="AO320" s="14">
        <v>0.174147543490282</v>
      </c>
      <c r="AP320" s="14">
        <v>0.11160340485277399</v>
      </c>
      <c r="AQ320" s="14">
        <v>0.128450534967399</v>
      </c>
      <c r="AR320" s="14">
        <v>0</v>
      </c>
    </row>
    <row r="321" spans="2:44">
      <c r="B321" t="s">
        <v>186</v>
      </c>
      <c r="C321" s="14">
        <v>0.11430623845108</v>
      </c>
      <c r="D321" s="14">
        <v>0.112561225302097</v>
      </c>
      <c r="E321" s="14">
        <v>0.115573551660639</v>
      </c>
      <c r="F321" s="14"/>
      <c r="G321" s="14">
        <v>0.118430444011868</v>
      </c>
      <c r="H321" s="14">
        <v>0.143944540529265</v>
      </c>
      <c r="I321" s="14">
        <v>7.5848777896623906E-2</v>
      </c>
      <c r="J321" s="14">
        <v>0.161106857580326</v>
      </c>
      <c r="K321" s="14">
        <v>9.9285696279987207E-2</v>
      </c>
      <c r="L321" s="14">
        <v>6.7416266575944003E-2</v>
      </c>
      <c r="M321" s="14"/>
      <c r="N321" s="14">
        <v>0.15399352698225199</v>
      </c>
      <c r="O321" s="14">
        <v>8.2402826127654594E-2</v>
      </c>
      <c r="P321" s="14">
        <v>0.122634173801141</v>
      </c>
      <c r="Q321" s="14">
        <v>0.111017080954536</v>
      </c>
      <c r="R321" s="14"/>
      <c r="S321" s="14">
        <v>0.16338805691810199</v>
      </c>
      <c r="T321" s="14">
        <v>2.3223457966072902E-2</v>
      </c>
      <c r="U321" s="14">
        <v>0.17734565877801101</v>
      </c>
      <c r="V321" s="14">
        <v>0.11071988950496001</v>
      </c>
      <c r="W321" s="14">
        <v>4.5926561638124301E-2</v>
      </c>
      <c r="X321" s="14">
        <v>8.0899275727385603E-2</v>
      </c>
      <c r="Y321" s="14">
        <v>4.1096889458457901E-2</v>
      </c>
      <c r="Z321" s="14">
        <v>0</v>
      </c>
      <c r="AA321" s="14">
        <v>0.20895476232561999</v>
      </c>
      <c r="AB321" s="14">
        <v>0.21910429640510201</v>
      </c>
      <c r="AC321" s="14">
        <v>0.14674788113154499</v>
      </c>
      <c r="AD321" s="14">
        <v>0</v>
      </c>
      <c r="AE321" s="14"/>
      <c r="AF321" s="14">
        <v>0.104437154703082</v>
      </c>
      <c r="AG321" s="14">
        <v>8.7958883639121702E-2</v>
      </c>
      <c r="AH321" s="14">
        <v>0.17669659636033999</v>
      </c>
      <c r="AI321" s="14"/>
      <c r="AJ321" s="14">
        <v>0.16990253795260499</v>
      </c>
      <c r="AK321" s="14">
        <v>0.11693435761380901</v>
      </c>
      <c r="AL321" s="14">
        <v>0</v>
      </c>
      <c r="AM321" s="14"/>
      <c r="AN321" s="14">
        <v>0.158124407406318</v>
      </c>
      <c r="AO321" s="14">
        <v>6.1045139896715298E-2</v>
      </c>
      <c r="AP321" s="14">
        <v>0.187099462820108</v>
      </c>
      <c r="AQ321" s="14">
        <v>0.14823637622719901</v>
      </c>
      <c r="AR321" s="14">
        <v>0</v>
      </c>
    </row>
    <row r="322" spans="2:44">
      <c r="B322" t="s">
        <v>187</v>
      </c>
      <c r="C322" s="14">
        <v>8.7402821342046202E-2</v>
      </c>
      <c r="D322" s="14">
        <v>8.2193421202286607E-2</v>
      </c>
      <c r="E322" s="14">
        <v>9.1186140461928605E-2</v>
      </c>
      <c r="F322" s="14"/>
      <c r="G322" s="14">
        <v>0.137686473733412</v>
      </c>
      <c r="H322" s="14">
        <v>0.102264396943337</v>
      </c>
      <c r="I322" s="14">
        <v>6.2568350414637305E-2</v>
      </c>
      <c r="J322" s="14">
        <v>5.7009657740353797E-2</v>
      </c>
      <c r="K322" s="14">
        <v>8.08890302552151E-2</v>
      </c>
      <c r="L322" s="14">
        <v>7.1162216734703798E-2</v>
      </c>
      <c r="M322" s="14"/>
      <c r="N322" s="14">
        <v>5.3267866108233301E-2</v>
      </c>
      <c r="O322" s="14">
        <v>0.117151458129088</v>
      </c>
      <c r="P322" s="14">
        <v>5.11811808909578E-2</v>
      </c>
      <c r="Q322" s="14">
        <v>0.117184638910083</v>
      </c>
      <c r="R322" s="14"/>
      <c r="S322" s="14">
        <v>0.15345654772582301</v>
      </c>
      <c r="T322" s="14">
        <v>4.0392393129638299E-2</v>
      </c>
      <c r="U322" s="14">
        <v>0.116352502940821</v>
      </c>
      <c r="V322" s="14">
        <v>4.78368214484177E-2</v>
      </c>
      <c r="W322" s="14">
        <v>0.184089383027572</v>
      </c>
      <c r="X322" s="14">
        <v>8.5358496902015898E-2</v>
      </c>
      <c r="Y322" s="14">
        <v>0</v>
      </c>
      <c r="Z322" s="14">
        <v>0</v>
      </c>
      <c r="AA322" s="14">
        <v>9.6870108844408498E-2</v>
      </c>
      <c r="AB322" s="14">
        <v>4.96101651101356E-2</v>
      </c>
      <c r="AC322" s="14">
        <v>0.157219664040577</v>
      </c>
      <c r="AD322" s="14">
        <v>0</v>
      </c>
      <c r="AE322" s="14"/>
      <c r="AF322" s="14">
        <v>8.0020517521524503E-2</v>
      </c>
      <c r="AG322" s="14">
        <v>9.5236367309302003E-2</v>
      </c>
      <c r="AH322" s="14">
        <v>5.1246391993405402E-2</v>
      </c>
      <c r="AI322" s="14"/>
      <c r="AJ322" s="14">
        <v>6.9216845552514894E-2</v>
      </c>
      <c r="AK322" s="14">
        <v>8.5497441450748696E-2</v>
      </c>
      <c r="AL322" s="14">
        <v>6.5965891898079096E-2</v>
      </c>
      <c r="AM322" s="14"/>
      <c r="AN322" s="14">
        <v>0.108161569271678</v>
      </c>
      <c r="AO322" s="14">
        <v>0.13224826054324701</v>
      </c>
      <c r="AP322" s="14">
        <v>1.8077252317448798E-2</v>
      </c>
      <c r="AQ322" s="14">
        <v>0</v>
      </c>
      <c r="AR322" s="14">
        <v>0</v>
      </c>
    </row>
    <row r="323" spans="2:44">
      <c r="B323" t="s">
        <v>130</v>
      </c>
      <c r="C323" s="14">
        <v>9.6177113001881601E-2</v>
      </c>
      <c r="D323" s="14">
        <v>0.12552957247635399</v>
      </c>
      <c r="E323" s="14">
        <v>7.4859932872488502E-2</v>
      </c>
      <c r="F323" s="14"/>
      <c r="G323" s="14">
        <v>4.2750271471809799E-2</v>
      </c>
      <c r="H323" s="14">
        <v>7.5260099780042597E-2</v>
      </c>
      <c r="I323" s="14">
        <v>2.2374847711542498E-2</v>
      </c>
      <c r="J323" s="14">
        <v>0.148049362963207</v>
      </c>
      <c r="K323" s="14">
        <v>0.105201208113129</v>
      </c>
      <c r="L323" s="14">
        <v>0.21554738162396</v>
      </c>
      <c r="M323" s="14"/>
      <c r="N323" s="14">
        <v>0.129708663148702</v>
      </c>
      <c r="O323" s="14">
        <v>0.118870853199705</v>
      </c>
      <c r="P323" s="14">
        <v>0.109301760084486</v>
      </c>
      <c r="Q323" s="14">
        <v>4.4603528483268103E-2</v>
      </c>
      <c r="R323" s="14"/>
      <c r="S323" s="14">
        <v>4.72302352853778E-2</v>
      </c>
      <c r="T323" s="14">
        <v>0.10179037183011599</v>
      </c>
      <c r="U323" s="14">
        <v>0</v>
      </c>
      <c r="V323" s="14">
        <v>0.13726725847857699</v>
      </c>
      <c r="W323" s="14">
        <v>9.0442782564723406E-2</v>
      </c>
      <c r="X323" s="14">
        <v>0.23150474273964999</v>
      </c>
      <c r="Y323" s="14">
        <v>0.14122913403255899</v>
      </c>
      <c r="Z323" s="14">
        <v>0</v>
      </c>
      <c r="AA323" s="14">
        <v>8.5919224142712497E-2</v>
      </c>
      <c r="AB323" s="14">
        <v>0</v>
      </c>
      <c r="AC323" s="14">
        <v>0.15126498494076901</v>
      </c>
      <c r="AD323" s="14">
        <v>0.20103580401832999</v>
      </c>
      <c r="AE323" s="14"/>
      <c r="AF323" s="14">
        <v>0.13039883454873</v>
      </c>
      <c r="AG323" s="14">
        <v>9.5652663140254807E-2</v>
      </c>
      <c r="AH323" s="14">
        <v>3.6569503121852698E-2</v>
      </c>
      <c r="AI323" s="14"/>
      <c r="AJ323" s="14">
        <v>0.126978909953603</v>
      </c>
      <c r="AK323" s="14">
        <v>6.7564040096410705E-2</v>
      </c>
      <c r="AL323" s="14">
        <v>0</v>
      </c>
      <c r="AM323" s="14"/>
      <c r="AN323" s="14">
        <v>6.2537182580167106E-2</v>
      </c>
      <c r="AO323" s="14">
        <v>0.12865815947866299</v>
      </c>
      <c r="AP323" s="14">
        <v>7.9391475914462301E-2</v>
      </c>
      <c r="AQ323" s="14">
        <v>0.13906253712119801</v>
      </c>
      <c r="AR323" s="14">
        <v>0</v>
      </c>
    </row>
    <row r="324" spans="2:44">
      <c r="B324" t="s">
        <v>103</v>
      </c>
      <c r="C324" s="14">
        <v>4.7870585622627297E-2</v>
      </c>
      <c r="D324" s="14">
        <v>6.9174056679483606E-2</v>
      </c>
      <c r="E324" s="14">
        <v>3.23989713854873E-2</v>
      </c>
      <c r="F324" s="14"/>
      <c r="G324" s="14">
        <v>2.13843146110907E-2</v>
      </c>
      <c r="H324" s="14">
        <v>2.4102393750274301E-2</v>
      </c>
      <c r="I324" s="14">
        <v>0</v>
      </c>
      <c r="J324" s="14">
        <v>0.12958101867104499</v>
      </c>
      <c r="K324" s="14">
        <v>4.2730502183916302E-2</v>
      </c>
      <c r="L324" s="14">
        <v>7.98605622077741E-2</v>
      </c>
      <c r="M324" s="14"/>
      <c r="N324" s="14">
        <v>4.2962001822323299E-2</v>
      </c>
      <c r="O324" s="14">
        <v>4.1544677333950397E-2</v>
      </c>
      <c r="P324" s="14">
        <v>4.4368353207680497E-2</v>
      </c>
      <c r="Q324" s="14">
        <v>5.9580076360978902E-2</v>
      </c>
      <c r="R324" s="14"/>
      <c r="S324" s="14">
        <v>5.2107026066119E-2</v>
      </c>
      <c r="T324" s="14">
        <v>4.2796700878165103E-2</v>
      </c>
      <c r="U324" s="14">
        <v>0</v>
      </c>
      <c r="V324" s="14">
        <v>3.3864640531493399E-2</v>
      </c>
      <c r="W324" s="14">
        <v>0</v>
      </c>
      <c r="X324" s="14">
        <v>4.27126168677089E-2</v>
      </c>
      <c r="Y324" s="14">
        <v>0.127444957841788</v>
      </c>
      <c r="Z324" s="14">
        <v>0</v>
      </c>
      <c r="AA324" s="14">
        <v>5.1288168545448501E-2</v>
      </c>
      <c r="AB324" s="14">
        <v>0</v>
      </c>
      <c r="AC324" s="14">
        <v>0.218329649858125</v>
      </c>
      <c r="AD324" s="14">
        <v>0</v>
      </c>
      <c r="AE324" s="14"/>
      <c r="AF324" s="14">
        <v>3.9577017903578801E-2</v>
      </c>
      <c r="AG324" s="14">
        <v>7.2784431461028198E-2</v>
      </c>
      <c r="AH324" s="14">
        <v>3.2362055338941799E-2</v>
      </c>
      <c r="AI324" s="14"/>
      <c r="AJ324" s="14">
        <v>3.6155357611872302E-2</v>
      </c>
      <c r="AK324" s="14">
        <v>4.0274136495288902E-2</v>
      </c>
      <c r="AL324" s="14">
        <v>0</v>
      </c>
      <c r="AM324" s="14"/>
      <c r="AN324" s="14">
        <v>9.0257229002098205E-2</v>
      </c>
      <c r="AO324" s="14">
        <v>2.4555468948908098E-2</v>
      </c>
      <c r="AP324" s="14">
        <v>3.5891406149572001E-2</v>
      </c>
      <c r="AQ324" s="14">
        <v>6.9399831413478302E-2</v>
      </c>
      <c r="AR324" s="14">
        <v>0</v>
      </c>
    </row>
    <row r="325" spans="2:4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c r="AA325" s="14"/>
      <c r="AB325" s="14"/>
      <c r="AC325" s="14"/>
      <c r="AD325" s="14"/>
      <c r="AE325" s="14"/>
      <c r="AF325" s="14"/>
      <c r="AG325" s="14"/>
      <c r="AH325" s="14"/>
      <c r="AI325" s="14"/>
      <c r="AJ325" s="14"/>
      <c r="AK325" s="14"/>
      <c r="AL325" s="14"/>
      <c r="AM325" s="14"/>
      <c r="AN325" s="14"/>
      <c r="AO325" s="14"/>
      <c r="AP325" s="14"/>
      <c r="AQ325" s="14"/>
      <c r="AR325" s="14"/>
    </row>
    <row r="326" spans="2:44">
      <c r="B326" s="6" t="s">
        <v>188</v>
      </c>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c r="AA326" s="14"/>
      <c r="AB326" s="14"/>
      <c r="AC326" s="14"/>
      <c r="AD326" s="14"/>
      <c r="AE326" s="14"/>
      <c r="AF326" s="14"/>
      <c r="AG326" s="14"/>
      <c r="AH326" s="14"/>
      <c r="AI326" s="14"/>
      <c r="AJ326" s="14"/>
      <c r="AK326" s="14"/>
      <c r="AL326" s="14"/>
      <c r="AM326" s="14"/>
      <c r="AN326" s="14"/>
      <c r="AO326" s="14"/>
      <c r="AP326" s="14"/>
      <c r="AQ326" s="14"/>
      <c r="AR326" s="14"/>
    </row>
    <row r="327" spans="2:44">
      <c r="B327" s="24" t="s">
        <v>15</v>
      </c>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c r="AA327" s="14"/>
      <c r="AB327" s="14"/>
      <c r="AC327" s="14"/>
      <c r="AD327" s="14"/>
      <c r="AE327" s="14"/>
      <c r="AF327" s="14"/>
      <c r="AG327" s="14"/>
      <c r="AH327" s="14"/>
      <c r="AI327" s="14"/>
      <c r="AJ327" s="14"/>
      <c r="AK327" s="14"/>
      <c r="AL327" s="14"/>
      <c r="AM327" s="14"/>
      <c r="AN327" s="14"/>
      <c r="AO327" s="14"/>
      <c r="AP327" s="14"/>
      <c r="AQ327" s="14"/>
      <c r="AR327" s="14"/>
    </row>
    <row r="328" spans="2:44">
      <c r="B328" t="s">
        <v>189</v>
      </c>
      <c r="C328" s="14">
        <v>0.34413190874177702</v>
      </c>
      <c r="D328" s="14">
        <v>0.42057423988155701</v>
      </c>
      <c r="E328" s="14">
        <v>0.27108340836640998</v>
      </c>
      <c r="F328" s="14"/>
      <c r="G328" s="14">
        <v>0.22826571369255599</v>
      </c>
      <c r="H328" s="14">
        <v>0.29505133581304099</v>
      </c>
      <c r="I328" s="14">
        <v>0.29124059834632998</v>
      </c>
      <c r="J328" s="14">
        <v>0.29987870370021702</v>
      </c>
      <c r="K328" s="14">
        <v>0.43289312151889803</v>
      </c>
      <c r="L328" s="14">
        <v>0.48105667856697998</v>
      </c>
      <c r="M328" s="14"/>
      <c r="N328" s="14">
        <v>0.45021203150846301</v>
      </c>
      <c r="O328" s="14">
        <v>0.330215893492188</v>
      </c>
      <c r="P328" s="14">
        <v>0.30608389743819597</v>
      </c>
      <c r="Q328" s="14">
        <v>0.276288985700406</v>
      </c>
      <c r="R328" s="14"/>
      <c r="S328" s="14">
        <v>0.39585727849671798</v>
      </c>
      <c r="T328" s="14">
        <v>0.32531622679793698</v>
      </c>
      <c r="U328" s="14">
        <v>0.34824068284543602</v>
      </c>
      <c r="V328" s="14">
        <v>0.38561508176649101</v>
      </c>
      <c r="W328" s="14">
        <v>0.33861601484431902</v>
      </c>
      <c r="X328" s="14">
        <v>0.29643678724539502</v>
      </c>
      <c r="Y328" s="14">
        <v>0.34270427346363702</v>
      </c>
      <c r="Z328" s="14">
        <v>0.38187391276583099</v>
      </c>
      <c r="AA328" s="14">
        <v>0.29568437116809299</v>
      </c>
      <c r="AB328" s="14">
        <v>0.33477627869217802</v>
      </c>
      <c r="AC328" s="14">
        <v>0.33919520818534898</v>
      </c>
      <c r="AD328" s="14">
        <v>0.37275735293039403</v>
      </c>
      <c r="AE328" s="14"/>
      <c r="AF328" s="14">
        <v>0.359615615420808</v>
      </c>
      <c r="AG328" s="14">
        <v>0.38577044624596502</v>
      </c>
      <c r="AH328" s="14">
        <v>0.28928706536749799</v>
      </c>
      <c r="AI328" s="14"/>
      <c r="AJ328" s="14">
        <v>0.40655729200619001</v>
      </c>
      <c r="AK328" s="14">
        <v>0.33186880586371098</v>
      </c>
      <c r="AL328" s="14">
        <v>0.44843658208598203</v>
      </c>
      <c r="AM328" s="14"/>
      <c r="AN328" s="14">
        <v>0.28486761116334403</v>
      </c>
      <c r="AO328" s="14">
        <v>0.28569795255625102</v>
      </c>
      <c r="AP328" s="14">
        <v>0.38911596966539702</v>
      </c>
      <c r="AQ328" s="14">
        <v>0.44356479628619599</v>
      </c>
      <c r="AR328" s="14">
        <v>0.521811112635718</v>
      </c>
    </row>
    <row r="329" spans="2:44">
      <c r="B329" t="s">
        <v>190</v>
      </c>
      <c r="C329" s="14">
        <v>0.53644335915397801</v>
      </c>
      <c r="D329" s="14">
        <v>0.48409141881928602</v>
      </c>
      <c r="E329" s="14">
        <v>0.58626143834264</v>
      </c>
      <c r="F329" s="14"/>
      <c r="G329" s="14">
        <v>0.59717423911648204</v>
      </c>
      <c r="H329" s="14">
        <v>0.54626292845886704</v>
      </c>
      <c r="I329" s="14">
        <v>0.56048884865600002</v>
      </c>
      <c r="J329" s="14">
        <v>0.59624076188225505</v>
      </c>
      <c r="K329" s="14">
        <v>0.46776946671286002</v>
      </c>
      <c r="L329" s="14">
        <v>0.46579087739923802</v>
      </c>
      <c r="M329" s="14"/>
      <c r="N329" s="14">
        <v>0.46655259357162698</v>
      </c>
      <c r="O329" s="14">
        <v>0.57767821530166397</v>
      </c>
      <c r="P329" s="14">
        <v>0.566720165087779</v>
      </c>
      <c r="Q329" s="14">
        <v>0.54135382820977396</v>
      </c>
      <c r="R329" s="14"/>
      <c r="S329" s="14">
        <v>0.48710798409060202</v>
      </c>
      <c r="T329" s="14">
        <v>0.56336269898292801</v>
      </c>
      <c r="U329" s="14">
        <v>0.52284790171724804</v>
      </c>
      <c r="V329" s="14">
        <v>0.52680009318398202</v>
      </c>
      <c r="W329" s="14">
        <v>0.55541505572369698</v>
      </c>
      <c r="X329" s="14">
        <v>0.55732566434768105</v>
      </c>
      <c r="Y329" s="14">
        <v>0.52880298769773204</v>
      </c>
      <c r="Z329" s="14">
        <v>0.535059413339251</v>
      </c>
      <c r="AA329" s="14">
        <v>0.56790788479627896</v>
      </c>
      <c r="AB329" s="14">
        <v>0.53612530474167297</v>
      </c>
      <c r="AC329" s="14">
        <v>0.52287351071211996</v>
      </c>
      <c r="AD329" s="14">
        <v>0.53841154361254395</v>
      </c>
      <c r="AE329" s="14"/>
      <c r="AF329" s="14">
        <v>0.53313652411121604</v>
      </c>
      <c r="AG329" s="14">
        <v>0.52412929018168597</v>
      </c>
      <c r="AH329" s="14">
        <v>0.52723800366059403</v>
      </c>
      <c r="AI329" s="14"/>
      <c r="AJ329" s="14">
        <v>0.522781731593985</v>
      </c>
      <c r="AK329" s="14">
        <v>0.55829343761449401</v>
      </c>
      <c r="AL329" s="14">
        <v>0.48868829057373703</v>
      </c>
      <c r="AM329" s="14"/>
      <c r="AN329" s="14">
        <v>0.55761175756071402</v>
      </c>
      <c r="AO329" s="14">
        <v>0.57431328120193403</v>
      </c>
      <c r="AP329" s="14">
        <v>0.52783400145216497</v>
      </c>
      <c r="AQ329" s="14">
        <v>0.469723465076202</v>
      </c>
      <c r="AR329" s="14">
        <v>0.38720418394240602</v>
      </c>
    </row>
    <row r="330" spans="2:44">
      <c r="B330" t="s">
        <v>191</v>
      </c>
      <c r="C330" s="14">
        <v>4.88562512311356E-2</v>
      </c>
      <c r="D330" s="14">
        <v>4.3257401353262601E-2</v>
      </c>
      <c r="E330" s="14">
        <v>5.4607634951064597E-2</v>
      </c>
      <c r="F330" s="14"/>
      <c r="G330" s="14">
        <v>8.5230370333241906E-2</v>
      </c>
      <c r="H330" s="14">
        <v>7.8725110384467001E-2</v>
      </c>
      <c r="I330" s="14">
        <v>6.2374460011701001E-2</v>
      </c>
      <c r="J330" s="14">
        <v>2.7319913700326701E-2</v>
      </c>
      <c r="K330" s="14">
        <v>2.8529718180698299E-2</v>
      </c>
      <c r="L330" s="14">
        <v>2.0281510647241999E-2</v>
      </c>
      <c r="M330" s="14"/>
      <c r="N330" s="14">
        <v>4.4015377133368103E-2</v>
      </c>
      <c r="O330" s="14">
        <v>3.5721955324907601E-2</v>
      </c>
      <c r="P330" s="14">
        <v>4.8086229715829598E-2</v>
      </c>
      <c r="Q330" s="14">
        <v>6.9353906168720197E-2</v>
      </c>
      <c r="R330" s="14"/>
      <c r="S330" s="14">
        <v>5.3826647664542898E-2</v>
      </c>
      <c r="T330" s="14">
        <v>4.9854622800044199E-2</v>
      </c>
      <c r="U330" s="14">
        <v>4.5363923578550298E-2</v>
      </c>
      <c r="V330" s="14">
        <v>1.86968694993448E-2</v>
      </c>
      <c r="W330" s="14">
        <v>3.8030353848574602E-2</v>
      </c>
      <c r="X330" s="14">
        <v>6.7148490624354795E-2</v>
      </c>
      <c r="Y330" s="14">
        <v>4.8429046701671703E-2</v>
      </c>
      <c r="Z330" s="14">
        <v>3.5534557740365902E-2</v>
      </c>
      <c r="AA330" s="14">
        <v>6.2176307988742997E-2</v>
      </c>
      <c r="AB330" s="14">
        <v>5.3119507438137398E-2</v>
      </c>
      <c r="AC330" s="14">
        <v>6.71492401751662E-2</v>
      </c>
      <c r="AD330" s="14">
        <v>1.8107965058193901E-2</v>
      </c>
      <c r="AE330" s="14"/>
      <c r="AF330" s="14">
        <v>4.8682010052835303E-2</v>
      </c>
      <c r="AG330" s="14">
        <v>3.8928486281676299E-2</v>
      </c>
      <c r="AH330" s="14">
        <v>6.1628267973651701E-2</v>
      </c>
      <c r="AI330" s="14"/>
      <c r="AJ330" s="14">
        <v>3.4976047401712798E-2</v>
      </c>
      <c r="AK330" s="14">
        <v>5.8842972263660802E-2</v>
      </c>
      <c r="AL330" s="14">
        <v>1.16083763582561E-2</v>
      </c>
      <c r="AM330" s="14"/>
      <c r="AN330" s="14">
        <v>5.8004231227629398E-2</v>
      </c>
      <c r="AO330" s="14">
        <v>6.2094472276219198E-2</v>
      </c>
      <c r="AP330" s="14">
        <v>2.83424141213078E-2</v>
      </c>
      <c r="AQ330" s="14">
        <v>4.5043764844322001E-2</v>
      </c>
      <c r="AR330" s="14">
        <v>6.2290168566762401E-2</v>
      </c>
    </row>
    <row r="331" spans="2:44">
      <c r="B331" t="s">
        <v>192</v>
      </c>
      <c r="C331" s="14">
        <v>1.16639042568409E-2</v>
      </c>
      <c r="D331" s="14">
        <v>1.2256150582921999E-2</v>
      </c>
      <c r="E331" s="14">
        <v>1.1154287389775801E-2</v>
      </c>
      <c r="F331" s="14"/>
      <c r="G331" s="14">
        <v>1.77524452603137E-2</v>
      </c>
      <c r="H331" s="14">
        <v>1.06151451046613E-2</v>
      </c>
      <c r="I331" s="14">
        <v>1.3326395030326401E-2</v>
      </c>
      <c r="J331" s="14">
        <v>1.5645421270318802E-2</v>
      </c>
      <c r="K331" s="14">
        <v>9.8338635914960101E-3</v>
      </c>
      <c r="L331" s="14">
        <v>5.0874699726957198E-3</v>
      </c>
      <c r="M331" s="14"/>
      <c r="N331" s="14">
        <v>7.1144794545561097E-3</v>
      </c>
      <c r="O331" s="14">
        <v>9.8653788051055093E-3</v>
      </c>
      <c r="P331" s="14">
        <v>1.6565798003527699E-2</v>
      </c>
      <c r="Q331" s="14">
        <v>1.4352107969520101E-2</v>
      </c>
      <c r="R331" s="14"/>
      <c r="S331" s="14">
        <v>9.9369793896313501E-3</v>
      </c>
      <c r="T331" s="14">
        <v>5.6555102512798302E-3</v>
      </c>
      <c r="U331" s="14">
        <v>1.48318164602852E-2</v>
      </c>
      <c r="V331" s="14">
        <v>7.0784445086533596E-3</v>
      </c>
      <c r="W331" s="14">
        <v>1.41346571723552E-2</v>
      </c>
      <c r="X331" s="14">
        <v>1.3530233435153499E-2</v>
      </c>
      <c r="Y331" s="14">
        <v>1.53636588000779E-2</v>
      </c>
      <c r="Z331" s="14">
        <v>1.1384342865598199E-2</v>
      </c>
      <c r="AA331" s="14">
        <v>1.25220609057792E-2</v>
      </c>
      <c r="AB331" s="14">
        <v>1.9018587029450501E-2</v>
      </c>
      <c r="AC331" s="14">
        <v>1.46229884477129E-2</v>
      </c>
      <c r="AD331" s="14">
        <v>0</v>
      </c>
      <c r="AE331" s="14"/>
      <c r="AF331" s="14">
        <v>1.10244750363248E-2</v>
      </c>
      <c r="AG331" s="14">
        <v>7.4368713467081902E-3</v>
      </c>
      <c r="AH331" s="14">
        <v>2.5293221738609699E-2</v>
      </c>
      <c r="AI331" s="14"/>
      <c r="AJ331" s="14">
        <v>4.0577479141606296E-3</v>
      </c>
      <c r="AK331" s="14">
        <v>8.5361817783420404E-3</v>
      </c>
      <c r="AL331" s="14">
        <v>1.79674607103242E-2</v>
      </c>
      <c r="AM331" s="14"/>
      <c r="AN331" s="14">
        <v>1.5574578812561E-2</v>
      </c>
      <c r="AO331" s="14">
        <v>8.5774042359867599E-3</v>
      </c>
      <c r="AP331" s="14">
        <v>1.6941855830130501E-2</v>
      </c>
      <c r="AQ331" s="14">
        <v>2.3091343043619901E-3</v>
      </c>
      <c r="AR331" s="14">
        <v>0</v>
      </c>
    </row>
    <row r="332" spans="2:44">
      <c r="B332" t="s">
        <v>129</v>
      </c>
      <c r="C332" s="14">
        <v>5.89045766162683E-2</v>
      </c>
      <c r="D332" s="14">
        <v>3.9820789362972599E-2</v>
      </c>
      <c r="E332" s="14">
        <v>7.6893230950109998E-2</v>
      </c>
      <c r="F332" s="14"/>
      <c r="G332" s="14">
        <v>7.1577231597407101E-2</v>
      </c>
      <c r="H332" s="14">
        <v>6.9345480238964002E-2</v>
      </c>
      <c r="I332" s="14">
        <v>7.2569697955642401E-2</v>
      </c>
      <c r="J332" s="14">
        <v>6.0915199446882798E-2</v>
      </c>
      <c r="K332" s="14">
        <v>6.0973829996048501E-2</v>
      </c>
      <c r="L332" s="14">
        <v>2.77834634138437E-2</v>
      </c>
      <c r="M332" s="14"/>
      <c r="N332" s="14">
        <v>3.2105518331985203E-2</v>
      </c>
      <c r="O332" s="14">
        <v>4.65185570761356E-2</v>
      </c>
      <c r="P332" s="14">
        <v>6.2543909754667795E-2</v>
      </c>
      <c r="Q332" s="14">
        <v>9.8651171951579505E-2</v>
      </c>
      <c r="R332" s="14"/>
      <c r="S332" s="14">
        <v>5.3271110358506603E-2</v>
      </c>
      <c r="T332" s="14">
        <v>5.5810941167811101E-2</v>
      </c>
      <c r="U332" s="14">
        <v>6.8715675398479795E-2</v>
      </c>
      <c r="V332" s="14">
        <v>6.1809511041529097E-2</v>
      </c>
      <c r="W332" s="14">
        <v>5.3803918411053898E-2</v>
      </c>
      <c r="X332" s="14">
        <v>6.5558824347415001E-2</v>
      </c>
      <c r="Y332" s="14">
        <v>6.4700033336881596E-2</v>
      </c>
      <c r="Z332" s="14">
        <v>3.6147773288953099E-2</v>
      </c>
      <c r="AA332" s="14">
        <v>6.1709375141105902E-2</v>
      </c>
      <c r="AB332" s="14">
        <v>5.6960322098560799E-2</v>
      </c>
      <c r="AC332" s="14">
        <v>5.6159052479652298E-2</v>
      </c>
      <c r="AD332" s="14">
        <v>7.0723138398867902E-2</v>
      </c>
      <c r="AE332" s="14"/>
      <c r="AF332" s="14">
        <v>4.7541375378815802E-2</v>
      </c>
      <c r="AG332" s="14">
        <v>4.3734905943964002E-2</v>
      </c>
      <c r="AH332" s="14">
        <v>9.6553441259646502E-2</v>
      </c>
      <c r="AI332" s="14"/>
      <c r="AJ332" s="14">
        <v>3.1627181083950802E-2</v>
      </c>
      <c r="AK332" s="14">
        <v>4.2458602479792003E-2</v>
      </c>
      <c r="AL332" s="14">
        <v>3.3299290271701198E-2</v>
      </c>
      <c r="AM332" s="14"/>
      <c r="AN332" s="14">
        <v>8.3941821235752501E-2</v>
      </c>
      <c r="AO332" s="14">
        <v>6.9316889729609005E-2</v>
      </c>
      <c r="AP332" s="14">
        <v>3.7765758931000003E-2</v>
      </c>
      <c r="AQ332" s="14">
        <v>3.9358839488917399E-2</v>
      </c>
      <c r="AR332" s="14">
        <v>2.8694534855113502E-2</v>
      </c>
    </row>
    <row r="333" spans="2:4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c r="AA333" s="14"/>
      <c r="AB333" s="14"/>
      <c r="AC333" s="14"/>
      <c r="AD333" s="14"/>
      <c r="AE333" s="14"/>
      <c r="AF333" s="14"/>
      <c r="AG333" s="14"/>
      <c r="AH333" s="14"/>
      <c r="AI333" s="14"/>
      <c r="AJ333" s="14"/>
      <c r="AK333" s="14"/>
      <c r="AL333" s="14"/>
      <c r="AM333" s="14"/>
      <c r="AN333" s="14"/>
      <c r="AO333" s="14"/>
      <c r="AP333" s="14"/>
      <c r="AQ333" s="14"/>
      <c r="AR333" s="14"/>
    </row>
    <row r="334" spans="2:44">
      <c r="B334" s="6" t="s">
        <v>193</v>
      </c>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c r="AA334" s="14"/>
      <c r="AB334" s="14"/>
      <c r="AC334" s="14"/>
      <c r="AD334" s="14"/>
      <c r="AE334" s="14"/>
      <c r="AF334" s="14"/>
      <c r="AG334" s="14"/>
      <c r="AH334" s="14"/>
      <c r="AI334" s="14"/>
      <c r="AJ334" s="14"/>
      <c r="AK334" s="14"/>
      <c r="AL334" s="14"/>
      <c r="AM334" s="14"/>
      <c r="AN334" s="14"/>
      <c r="AO334" s="14"/>
      <c r="AP334" s="14"/>
      <c r="AQ334" s="14"/>
      <c r="AR334" s="14"/>
    </row>
    <row r="335" spans="2:44">
      <c r="B335" s="24" t="s">
        <v>15</v>
      </c>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c r="AA335" s="14"/>
      <c r="AB335" s="14"/>
      <c r="AC335" s="14"/>
      <c r="AD335" s="14"/>
      <c r="AE335" s="14"/>
      <c r="AF335" s="14"/>
      <c r="AG335" s="14"/>
      <c r="AH335" s="14"/>
      <c r="AI335" s="14"/>
      <c r="AJ335" s="14"/>
      <c r="AK335" s="14"/>
      <c r="AL335" s="14"/>
      <c r="AM335" s="14"/>
      <c r="AN335" s="14"/>
      <c r="AO335" s="14"/>
      <c r="AP335" s="14"/>
      <c r="AQ335" s="14"/>
      <c r="AR335" s="14"/>
    </row>
    <row r="336" spans="2:44">
      <c r="B336" t="s">
        <v>194</v>
      </c>
      <c r="C336" s="14">
        <v>0.23828725794376401</v>
      </c>
      <c r="D336" s="14">
        <v>0.32315909021800499</v>
      </c>
      <c r="E336" s="14">
        <v>0.15547641973176499</v>
      </c>
      <c r="F336" s="14"/>
      <c r="G336" s="14">
        <v>0.210561402069809</v>
      </c>
      <c r="H336" s="14">
        <v>0.21881724368580599</v>
      </c>
      <c r="I336" s="14">
        <v>0.23146083550163801</v>
      </c>
      <c r="J336" s="14">
        <v>0.187584172264737</v>
      </c>
      <c r="K336" s="14">
        <v>0.24824737154252699</v>
      </c>
      <c r="L336" s="14">
        <v>0.31272759059403399</v>
      </c>
      <c r="M336" s="14"/>
      <c r="N336" s="14">
        <v>0.34257862778076198</v>
      </c>
      <c r="O336" s="14">
        <v>0.223977554126054</v>
      </c>
      <c r="P336" s="14">
        <v>0.19775371259067601</v>
      </c>
      <c r="Q336" s="14">
        <v>0.173792127186813</v>
      </c>
      <c r="R336" s="14"/>
      <c r="S336" s="14">
        <v>0.26465155772384202</v>
      </c>
      <c r="T336" s="14">
        <v>0.240486818043569</v>
      </c>
      <c r="U336" s="14">
        <v>0.26417333433166901</v>
      </c>
      <c r="V336" s="14">
        <v>0.25296191498326198</v>
      </c>
      <c r="W336" s="14">
        <v>0.206615375534591</v>
      </c>
      <c r="X336" s="14">
        <v>0.217191095204948</v>
      </c>
      <c r="Y336" s="14">
        <v>0.21469813089505199</v>
      </c>
      <c r="Z336" s="14">
        <v>0.234830123897703</v>
      </c>
      <c r="AA336" s="14">
        <v>0.229491669858533</v>
      </c>
      <c r="AB336" s="14">
        <v>0.23844774500275001</v>
      </c>
      <c r="AC336" s="14">
        <v>0.27058866464819298</v>
      </c>
      <c r="AD336" s="14">
        <v>0.17509697320513801</v>
      </c>
      <c r="AE336" s="14"/>
      <c r="AF336" s="14">
        <v>0.21882190346539501</v>
      </c>
      <c r="AG336" s="14">
        <v>0.29130098359721102</v>
      </c>
      <c r="AH336" s="14">
        <v>0.18442642243480201</v>
      </c>
      <c r="AI336" s="14"/>
      <c r="AJ336" s="14">
        <v>0.253190515893573</v>
      </c>
      <c r="AK336" s="14">
        <v>0.256837547496295</v>
      </c>
      <c r="AL336" s="14">
        <v>0.333399558004629</v>
      </c>
      <c r="AM336" s="14"/>
      <c r="AN336" s="14">
        <v>0.16656910982606299</v>
      </c>
      <c r="AO336" s="14">
        <v>0.21145165428896501</v>
      </c>
      <c r="AP336" s="14">
        <v>0.28028642661738701</v>
      </c>
      <c r="AQ336" s="14">
        <v>0.33718314533563598</v>
      </c>
      <c r="AR336" s="14">
        <v>0.49597438453116</v>
      </c>
    </row>
    <row r="337" spans="2:44">
      <c r="B337" t="s">
        <v>195</v>
      </c>
      <c r="C337" s="14">
        <v>0.46412334141214601</v>
      </c>
      <c r="D337" s="14">
        <v>0.44829975450901099</v>
      </c>
      <c r="E337" s="14">
        <v>0.47984569630447399</v>
      </c>
      <c r="F337" s="14"/>
      <c r="G337" s="14">
        <v>0.43959494000114202</v>
      </c>
      <c r="H337" s="14">
        <v>0.46116783573848102</v>
      </c>
      <c r="I337" s="14">
        <v>0.433233336560926</v>
      </c>
      <c r="J337" s="14">
        <v>0.48758778595799401</v>
      </c>
      <c r="K337" s="14">
        <v>0.46002596533236501</v>
      </c>
      <c r="L337" s="14">
        <v>0.49177221514173303</v>
      </c>
      <c r="M337" s="14"/>
      <c r="N337" s="14">
        <v>0.449110186473757</v>
      </c>
      <c r="O337" s="14">
        <v>0.485665427610383</v>
      </c>
      <c r="P337" s="14">
        <v>0.48203960108410399</v>
      </c>
      <c r="Q337" s="14">
        <v>0.440841251812992</v>
      </c>
      <c r="R337" s="14"/>
      <c r="S337" s="14">
        <v>0.460452975297519</v>
      </c>
      <c r="T337" s="14">
        <v>0.44616572618047401</v>
      </c>
      <c r="U337" s="14">
        <v>0.443271649609011</v>
      </c>
      <c r="V337" s="14">
        <v>0.472938606838052</v>
      </c>
      <c r="W337" s="14">
        <v>0.52205817554402301</v>
      </c>
      <c r="X337" s="14">
        <v>0.45458516371248298</v>
      </c>
      <c r="Y337" s="14">
        <v>0.486921756858257</v>
      </c>
      <c r="Z337" s="14">
        <v>0.49221227693696701</v>
      </c>
      <c r="AA337" s="14">
        <v>0.458318013227064</v>
      </c>
      <c r="AB337" s="14">
        <v>0.46903560741046302</v>
      </c>
      <c r="AC337" s="14">
        <v>0.40603692198731201</v>
      </c>
      <c r="AD337" s="14">
        <v>0.48694829139555301</v>
      </c>
      <c r="AE337" s="14"/>
      <c r="AF337" s="14">
        <v>0.51119747607853006</v>
      </c>
      <c r="AG337" s="14">
        <v>0.44855553145962102</v>
      </c>
      <c r="AH337" s="14">
        <v>0.41448995797553601</v>
      </c>
      <c r="AI337" s="14"/>
      <c r="AJ337" s="14">
        <v>0.55283839581523997</v>
      </c>
      <c r="AK337" s="14">
        <v>0.46265440818182302</v>
      </c>
      <c r="AL337" s="14">
        <v>0.47547627472245002</v>
      </c>
      <c r="AM337" s="14"/>
      <c r="AN337" s="14">
        <v>0.47629453179842401</v>
      </c>
      <c r="AO337" s="14">
        <v>0.46958685652694099</v>
      </c>
      <c r="AP337" s="14">
        <v>0.462221280273862</v>
      </c>
      <c r="AQ337" s="14">
        <v>0.450911555997767</v>
      </c>
      <c r="AR337" s="14">
        <v>0.349918943633241</v>
      </c>
    </row>
    <row r="338" spans="2:44">
      <c r="B338" t="s">
        <v>196</v>
      </c>
      <c r="C338" s="14">
        <v>0.13788507417083001</v>
      </c>
      <c r="D338" s="14">
        <v>0.112491581608351</v>
      </c>
      <c r="E338" s="14">
        <v>0.162916147196977</v>
      </c>
      <c r="F338" s="14"/>
      <c r="G338" s="14">
        <v>0.19328354375550999</v>
      </c>
      <c r="H338" s="14">
        <v>0.17338325585720199</v>
      </c>
      <c r="I338" s="14">
        <v>0.15148029278835701</v>
      </c>
      <c r="J338" s="14">
        <v>0.142365993980724</v>
      </c>
      <c r="K338" s="14">
        <v>0.120928755092608</v>
      </c>
      <c r="L338" s="14">
        <v>6.8547232024098903E-2</v>
      </c>
      <c r="M338" s="14"/>
      <c r="N338" s="14">
        <v>9.0175198828289796E-2</v>
      </c>
      <c r="O338" s="14">
        <v>0.134002674652518</v>
      </c>
      <c r="P338" s="14">
        <v>0.162956974760812</v>
      </c>
      <c r="Q338" s="14">
        <v>0.173071905318818</v>
      </c>
      <c r="R338" s="14"/>
      <c r="S338" s="14">
        <v>0.140411646978125</v>
      </c>
      <c r="T338" s="14">
        <v>0.14698339634287599</v>
      </c>
      <c r="U338" s="14">
        <v>9.8841414177198203E-2</v>
      </c>
      <c r="V338" s="14">
        <v>0.116171298507028</v>
      </c>
      <c r="W338" s="14">
        <v>0.13738409538524701</v>
      </c>
      <c r="X338" s="14">
        <v>0.149244603322403</v>
      </c>
      <c r="Y338" s="14">
        <v>0.177672795792993</v>
      </c>
      <c r="Z338" s="14">
        <v>9.7989429510057902E-2</v>
      </c>
      <c r="AA338" s="14">
        <v>0.14448567579719299</v>
      </c>
      <c r="AB338" s="14">
        <v>0.13814052977015001</v>
      </c>
      <c r="AC338" s="14">
        <v>0.138532403328571</v>
      </c>
      <c r="AD338" s="14">
        <v>0.144065282955153</v>
      </c>
      <c r="AE338" s="14"/>
      <c r="AF338" s="14">
        <v>0.12665763379811301</v>
      </c>
      <c r="AG338" s="14">
        <v>0.111140100533963</v>
      </c>
      <c r="AH338" s="14">
        <v>0.194554020035201</v>
      </c>
      <c r="AI338" s="14"/>
      <c r="AJ338" s="14">
        <v>8.7886256293164502E-2</v>
      </c>
      <c r="AK338" s="14">
        <v>0.147874318715328</v>
      </c>
      <c r="AL338" s="14">
        <v>8.3235560951217397E-2</v>
      </c>
      <c r="AM338" s="14"/>
      <c r="AN338" s="14">
        <v>0.16530425359322001</v>
      </c>
      <c r="AO338" s="14">
        <v>0.15087255547478301</v>
      </c>
      <c r="AP338" s="14">
        <v>0.12373696578933099</v>
      </c>
      <c r="AQ338" s="14">
        <v>8.6258047296965804E-2</v>
      </c>
      <c r="AR338" s="14">
        <v>7.2598661985941296E-2</v>
      </c>
    </row>
    <row r="339" spans="2:44">
      <c r="B339" t="s">
        <v>129</v>
      </c>
      <c r="C339" s="14">
        <v>0.15970432647325999</v>
      </c>
      <c r="D339" s="14">
        <v>0.116049573664633</v>
      </c>
      <c r="E339" s="14">
        <v>0.20176173676678399</v>
      </c>
      <c r="F339" s="14"/>
      <c r="G339" s="14">
        <v>0.15656011417353899</v>
      </c>
      <c r="H339" s="14">
        <v>0.146631664718511</v>
      </c>
      <c r="I339" s="14">
        <v>0.18382553514907901</v>
      </c>
      <c r="J339" s="14">
        <v>0.18246204779654501</v>
      </c>
      <c r="K339" s="14">
        <v>0.170797908032501</v>
      </c>
      <c r="L339" s="14">
        <v>0.126952962240135</v>
      </c>
      <c r="M339" s="14"/>
      <c r="N339" s="14">
        <v>0.118135986917191</v>
      </c>
      <c r="O339" s="14">
        <v>0.156354343611045</v>
      </c>
      <c r="P339" s="14">
        <v>0.15724971156440801</v>
      </c>
      <c r="Q339" s="14">
        <v>0.21229471568137701</v>
      </c>
      <c r="R339" s="14"/>
      <c r="S339" s="14">
        <v>0.13448382000051301</v>
      </c>
      <c r="T339" s="14">
        <v>0.166364059433081</v>
      </c>
      <c r="U339" s="14">
        <v>0.193713601882122</v>
      </c>
      <c r="V339" s="14">
        <v>0.15792817967165801</v>
      </c>
      <c r="W339" s="14">
        <v>0.13394235353614001</v>
      </c>
      <c r="X339" s="14">
        <v>0.178979137760166</v>
      </c>
      <c r="Y339" s="14">
        <v>0.120707316453698</v>
      </c>
      <c r="Z339" s="14">
        <v>0.17496816965527101</v>
      </c>
      <c r="AA339" s="14">
        <v>0.16770464111720901</v>
      </c>
      <c r="AB339" s="14">
        <v>0.15437611781663699</v>
      </c>
      <c r="AC339" s="14">
        <v>0.18484201003592399</v>
      </c>
      <c r="AD339" s="14">
        <v>0.19388945244415701</v>
      </c>
      <c r="AE339" s="14"/>
      <c r="AF339" s="14">
        <v>0.143322986657962</v>
      </c>
      <c r="AG339" s="14">
        <v>0.14900338440920599</v>
      </c>
      <c r="AH339" s="14">
        <v>0.20652959955446101</v>
      </c>
      <c r="AI339" s="14"/>
      <c r="AJ339" s="14">
        <v>0.106084831998022</v>
      </c>
      <c r="AK339" s="14">
        <v>0.13263372560655301</v>
      </c>
      <c r="AL339" s="14">
        <v>0.10788860632170399</v>
      </c>
      <c r="AM339" s="14"/>
      <c r="AN339" s="14">
        <v>0.19183210478229301</v>
      </c>
      <c r="AO339" s="14">
        <v>0.16808893370931099</v>
      </c>
      <c r="AP339" s="14">
        <v>0.133755327319421</v>
      </c>
      <c r="AQ339" s="14">
        <v>0.12564725136963101</v>
      </c>
      <c r="AR339" s="14">
        <v>8.1508009849657198E-2</v>
      </c>
    </row>
    <row r="340" spans="2:4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14"/>
      <c r="AO340" s="14"/>
      <c r="AP340" s="14"/>
      <c r="AQ340" s="14"/>
      <c r="AR340" s="14"/>
    </row>
    <row r="341" spans="2:44">
      <c r="B341" s="6" t="s">
        <v>197</v>
      </c>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c r="AA341" s="14"/>
      <c r="AB341" s="14"/>
      <c r="AC341" s="14"/>
      <c r="AD341" s="14"/>
      <c r="AE341" s="14"/>
      <c r="AF341" s="14"/>
      <c r="AG341" s="14"/>
      <c r="AH341" s="14"/>
      <c r="AI341" s="14"/>
      <c r="AJ341" s="14"/>
      <c r="AK341" s="14"/>
      <c r="AL341" s="14"/>
      <c r="AM341" s="14"/>
      <c r="AN341" s="14"/>
      <c r="AO341" s="14"/>
      <c r="AP341" s="14"/>
      <c r="AQ341" s="14"/>
      <c r="AR341" s="14"/>
    </row>
    <row r="342" spans="2:44">
      <c r="B342" s="24" t="s">
        <v>18</v>
      </c>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c r="AA342" s="14"/>
      <c r="AB342" s="14"/>
      <c r="AC342" s="14"/>
      <c r="AD342" s="14"/>
      <c r="AE342" s="14"/>
      <c r="AF342" s="14"/>
      <c r="AG342" s="14"/>
      <c r="AH342" s="14"/>
      <c r="AI342" s="14"/>
      <c r="AJ342" s="14"/>
      <c r="AK342" s="14"/>
      <c r="AL342" s="14"/>
      <c r="AM342" s="14"/>
      <c r="AN342" s="14"/>
      <c r="AO342" s="14"/>
      <c r="AP342" s="14"/>
      <c r="AQ342" s="14"/>
      <c r="AR342" s="14"/>
    </row>
    <row r="343" spans="2:44">
      <c r="B343" t="s">
        <v>198</v>
      </c>
      <c r="C343" s="14">
        <v>0.20207518382699999</v>
      </c>
      <c r="D343" s="14">
        <v>0.239941709063938</v>
      </c>
      <c r="E343" s="14">
        <v>0.16511803653819099</v>
      </c>
      <c r="F343" s="14"/>
      <c r="G343" s="14">
        <v>0.112216855553189</v>
      </c>
      <c r="H343" s="14">
        <v>0.25187022266169801</v>
      </c>
      <c r="I343" s="14">
        <v>0.158019798517054</v>
      </c>
      <c r="J343" s="14">
        <v>0.23648161509781199</v>
      </c>
      <c r="K343" s="14">
        <v>0.213264088594982</v>
      </c>
      <c r="L343" s="14">
        <v>0.21489624400474799</v>
      </c>
      <c r="M343" s="14"/>
      <c r="N343" s="14">
        <v>0.186216225636963</v>
      </c>
      <c r="O343" s="14">
        <v>0.17887546801959101</v>
      </c>
      <c r="P343" s="14">
        <v>0.23766371500691499</v>
      </c>
      <c r="Q343" s="14">
        <v>0.211586423821301</v>
      </c>
      <c r="R343" s="14"/>
      <c r="S343" s="14">
        <v>0.22994064047641999</v>
      </c>
      <c r="T343" s="14">
        <v>0.248304250095988</v>
      </c>
      <c r="U343" s="14">
        <v>0.22675652033680699</v>
      </c>
      <c r="V343" s="14">
        <v>0.199554994506808</v>
      </c>
      <c r="W343" s="14">
        <v>0.11441933216950501</v>
      </c>
      <c r="X343" s="14">
        <v>0.17294265650215199</v>
      </c>
      <c r="Y343" s="14">
        <v>0.19014236041202201</v>
      </c>
      <c r="Z343" s="14">
        <v>0.22518840644681701</v>
      </c>
      <c r="AA343" s="14">
        <v>0.185726866684048</v>
      </c>
      <c r="AB343" s="14">
        <v>0.165150273119125</v>
      </c>
      <c r="AC343" s="14">
        <v>0.21756632119452099</v>
      </c>
      <c r="AD343" s="14">
        <v>0.290265319263043</v>
      </c>
      <c r="AE343" s="14"/>
      <c r="AF343" s="14">
        <v>0.26143120857069302</v>
      </c>
      <c r="AG343" s="14">
        <v>0.187165966718218</v>
      </c>
      <c r="AH343" s="14">
        <v>0.154912523763196</v>
      </c>
      <c r="AI343" s="14"/>
      <c r="AJ343" s="14">
        <v>0.24349877508196299</v>
      </c>
      <c r="AK343" s="14">
        <v>0.214041078026521</v>
      </c>
      <c r="AL343" s="14">
        <v>0.15362889307791699</v>
      </c>
      <c r="AM343" s="14"/>
      <c r="AN343" s="14">
        <v>0.23224821059919701</v>
      </c>
      <c r="AO343" s="14">
        <v>0.18284371721260201</v>
      </c>
      <c r="AP343" s="14">
        <v>0.183622751565021</v>
      </c>
      <c r="AQ343" s="14">
        <v>0.20250433568055601</v>
      </c>
      <c r="AR343" s="14">
        <v>0.32946848503161402</v>
      </c>
    </row>
    <row r="344" spans="2:44">
      <c r="B344" t="s">
        <v>199</v>
      </c>
      <c r="C344" s="14">
        <v>0.52650927419391103</v>
      </c>
      <c r="D344" s="14">
        <v>0.52185762753352805</v>
      </c>
      <c r="E344" s="14">
        <v>0.53104920992045401</v>
      </c>
      <c r="F344" s="14"/>
      <c r="G344" s="14">
        <v>0.56171447769835203</v>
      </c>
      <c r="H344" s="14">
        <v>0.51012142675231398</v>
      </c>
      <c r="I344" s="14">
        <v>0.54058982605359496</v>
      </c>
      <c r="J344" s="14">
        <v>0.47075525744009999</v>
      </c>
      <c r="K344" s="14">
        <v>0.53699827977539405</v>
      </c>
      <c r="L344" s="14">
        <v>0.54412087915453999</v>
      </c>
      <c r="M344" s="14"/>
      <c r="N344" s="14">
        <v>0.62648490314758498</v>
      </c>
      <c r="O344" s="14">
        <v>0.535269803875839</v>
      </c>
      <c r="P344" s="14">
        <v>0.49332964600778401</v>
      </c>
      <c r="Q344" s="14">
        <v>0.42530800163072102</v>
      </c>
      <c r="R344" s="14"/>
      <c r="S344" s="14">
        <v>0.51643371761392198</v>
      </c>
      <c r="T344" s="14">
        <v>0.42932486164437</v>
      </c>
      <c r="U344" s="14">
        <v>0.54123891868007801</v>
      </c>
      <c r="V344" s="14">
        <v>0.48158942708400199</v>
      </c>
      <c r="W344" s="14">
        <v>0.66649905799128095</v>
      </c>
      <c r="X344" s="14">
        <v>0.51872381886819297</v>
      </c>
      <c r="Y344" s="14">
        <v>0.58955321996921195</v>
      </c>
      <c r="Z344" s="14">
        <v>0.57311173335098597</v>
      </c>
      <c r="AA344" s="14">
        <v>0.53076841487566495</v>
      </c>
      <c r="AB344" s="14">
        <v>0.50267873293902998</v>
      </c>
      <c r="AC344" s="14">
        <v>0.55964176133810295</v>
      </c>
      <c r="AD344" s="14">
        <v>0.50894050462086804</v>
      </c>
      <c r="AE344" s="14"/>
      <c r="AF344" s="14">
        <v>0.46134177186285902</v>
      </c>
      <c r="AG344" s="14">
        <v>0.58880279054178097</v>
      </c>
      <c r="AH344" s="14">
        <v>0.46037774794212999</v>
      </c>
      <c r="AI344" s="14"/>
      <c r="AJ344" s="14">
        <v>0.57666392590815296</v>
      </c>
      <c r="AK344" s="14">
        <v>0.54010561511676203</v>
      </c>
      <c r="AL344" s="14">
        <v>0.65454961532795597</v>
      </c>
      <c r="AM344" s="14"/>
      <c r="AN344" s="14">
        <v>0.414799256475476</v>
      </c>
      <c r="AO344" s="14">
        <v>0.53724785845811895</v>
      </c>
      <c r="AP344" s="14">
        <v>0.61686231090182997</v>
      </c>
      <c r="AQ344" s="14">
        <v>0.55868063606909002</v>
      </c>
      <c r="AR344" s="14">
        <v>0.36975222724124601</v>
      </c>
    </row>
    <row r="345" spans="2:44">
      <c r="B345" t="s">
        <v>200</v>
      </c>
      <c r="C345" s="14">
        <v>0.20709568352583099</v>
      </c>
      <c r="D345" s="14">
        <v>0.18773928816782801</v>
      </c>
      <c r="E345" s="14">
        <v>0.22598722822791301</v>
      </c>
      <c r="F345" s="14"/>
      <c r="G345" s="14">
        <v>0.24734809299136701</v>
      </c>
      <c r="H345" s="14">
        <v>0.17062698788352099</v>
      </c>
      <c r="I345" s="14">
        <v>0.24141109213569401</v>
      </c>
      <c r="J345" s="14">
        <v>0.20157955337756001</v>
      </c>
      <c r="K345" s="14">
        <v>0.183996860145652</v>
      </c>
      <c r="L345" s="14">
        <v>0.20709912030120101</v>
      </c>
      <c r="M345" s="14"/>
      <c r="N345" s="14">
        <v>0.136655435607524</v>
      </c>
      <c r="O345" s="14">
        <v>0.23058329518232301</v>
      </c>
      <c r="P345" s="14">
        <v>0.19709646324285801</v>
      </c>
      <c r="Q345" s="14">
        <v>0.27860589198187002</v>
      </c>
      <c r="R345" s="14"/>
      <c r="S345" s="14">
        <v>0.172449635485285</v>
      </c>
      <c r="T345" s="14">
        <v>0.24949349351813399</v>
      </c>
      <c r="U345" s="14">
        <v>0.200357109267781</v>
      </c>
      <c r="V345" s="14">
        <v>0.26688592463743499</v>
      </c>
      <c r="W345" s="14">
        <v>0.163678161656273</v>
      </c>
      <c r="X345" s="14">
        <v>0.19143823552919001</v>
      </c>
      <c r="Y345" s="14">
        <v>0.17672870442007599</v>
      </c>
      <c r="Z345" s="14">
        <v>0.12723419967697999</v>
      </c>
      <c r="AA345" s="14">
        <v>0.22417352489303899</v>
      </c>
      <c r="AB345" s="14">
        <v>0.28215865281251201</v>
      </c>
      <c r="AC345" s="14">
        <v>0.15486985385690599</v>
      </c>
      <c r="AD345" s="14">
        <v>0.20079417611608899</v>
      </c>
      <c r="AE345" s="14"/>
      <c r="AF345" s="14">
        <v>0.20776502616950901</v>
      </c>
      <c r="AG345" s="14">
        <v>0.178416055301057</v>
      </c>
      <c r="AH345" s="14">
        <v>0.28077674555653898</v>
      </c>
      <c r="AI345" s="14"/>
      <c r="AJ345" s="14">
        <v>0.13944409627465701</v>
      </c>
      <c r="AK345" s="14">
        <v>0.194114370110822</v>
      </c>
      <c r="AL345" s="14">
        <v>0.148741530619838</v>
      </c>
      <c r="AM345" s="14"/>
      <c r="AN345" s="14">
        <v>0.27266733140864202</v>
      </c>
      <c r="AO345" s="14">
        <v>0.21511670036907299</v>
      </c>
      <c r="AP345" s="14">
        <v>0.145637642519788</v>
      </c>
      <c r="AQ345" s="14">
        <v>0.197101290462187</v>
      </c>
      <c r="AR345" s="14">
        <v>0.21650463077697801</v>
      </c>
    </row>
    <row r="346" spans="2:44">
      <c r="B346" t="s">
        <v>201</v>
      </c>
      <c r="C346" s="14">
        <v>2.6975112341956601E-2</v>
      </c>
      <c r="D346" s="14">
        <v>2.4426223048074999E-2</v>
      </c>
      <c r="E346" s="14">
        <v>2.94627891611902E-2</v>
      </c>
      <c r="F346" s="14"/>
      <c r="G346" s="14">
        <v>3.1160660306248901E-2</v>
      </c>
      <c r="H346" s="14">
        <v>3.1727915570886597E-2</v>
      </c>
      <c r="I346" s="14">
        <v>1.80949946726007E-2</v>
      </c>
      <c r="J346" s="14">
        <v>5.02272426011122E-2</v>
      </c>
      <c r="K346" s="14">
        <v>1.5988589732378499E-2</v>
      </c>
      <c r="L346" s="14">
        <v>1.6182800177085201E-2</v>
      </c>
      <c r="M346" s="14"/>
      <c r="N346" s="14">
        <v>2.8595371951264499E-2</v>
      </c>
      <c r="O346" s="14">
        <v>2.7826331358571502E-2</v>
      </c>
      <c r="P346" s="14">
        <v>2.2589358664138599E-2</v>
      </c>
      <c r="Q346" s="14">
        <v>2.9027178529031101E-2</v>
      </c>
      <c r="R346" s="14"/>
      <c r="S346" s="14">
        <v>3.3175672905700199E-2</v>
      </c>
      <c r="T346" s="14">
        <v>3.4388776821059203E-2</v>
      </c>
      <c r="U346" s="14">
        <v>1.01471941032675E-2</v>
      </c>
      <c r="V346" s="14">
        <v>1.59012458535924E-2</v>
      </c>
      <c r="W346" s="14">
        <v>3.1929418134344502E-2</v>
      </c>
      <c r="X346" s="14">
        <v>5.82110957203896E-2</v>
      </c>
      <c r="Y346" s="14">
        <v>2.9554278302106499E-2</v>
      </c>
      <c r="Z346" s="14">
        <v>3.91064649361232E-2</v>
      </c>
      <c r="AA346" s="14">
        <v>1.64977407281157E-2</v>
      </c>
      <c r="AB346" s="14">
        <v>0</v>
      </c>
      <c r="AC346" s="14">
        <v>3.4190068928654602E-2</v>
      </c>
      <c r="AD346" s="14">
        <v>0</v>
      </c>
      <c r="AE346" s="14"/>
      <c r="AF346" s="14">
        <v>2.87937597978856E-2</v>
      </c>
      <c r="AG346" s="14">
        <v>2.4877989809666101E-2</v>
      </c>
      <c r="AH346" s="14">
        <v>2.4475289956615801E-2</v>
      </c>
      <c r="AI346" s="14"/>
      <c r="AJ346" s="14">
        <v>1.6084333353707798E-2</v>
      </c>
      <c r="AK346" s="14">
        <v>2.97012937172231E-2</v>
      </c>
      <c r="AL346" s="14">
        <v>4.3079960974289101E-2</v>
      </c>
      <c r="AM346" s="14"/>
      <c r="AN346" s="14">
        <v>4.4684256853200502E-2</v>
      </c>
      <c r="AO346" s="14">
        <v>2.8883898371421302E-2</v>
      </c>
      <c r="AP346" s="14">
        <v>1.1844042338102901E-2</v>
      </c>
      <c r="AQ346" s="14">
        <v>2.5611452041410999E-2</v>
      </c>
      <c r="AR346" s="14">
        <v>0</v>
      </c>
    </row>
    <row r="347" spans="2:44">
      <c r="B347" t="s">
        <v>202</v>
      </c>
      <c r="C347" s="14">
        <v>7.7505207808364297E-3</v>
      </c>
      <c r="D347" s="14">
        <v>3.4105266585801801E-3</v>
      </c>
      <c r="E347" s="14">
        <v>1.19862884147869E-2</v>
      </c>
      <c r="F347" s="14"/>
      <c r="G347" s="14">
        <v>8.3960386684559293E-3</v>
      </c>
      <c r="H347" s="14">
        <v>1.12246165648576E-2</v>
      </c>
      <c r="I347" s="14">
        <v>0</v>
      </c>
      <c r="J347" s="14">
        <v>5.21824402584691E-3</v>
      </c>
      <c r="K347" s="14">
        <v>1.7827032075705199E-2</v>
      </c>
      <c r="L347" s="14">
        <v>5.1070787440409496E-3</v>
      </c>
      <c r="M347" s="14"/>
      <c r="N347" s="14">
        <v>1.11186520551075E-2</v>
      </c>
      <c r="O347" s="14">
        <v>7.8967963994068992E-3</v>
      </c>
      <c r="P347" s="14">
        <v>4.25765976851752E-3</v>
      </c>
      <c r="Q347" s="14">
        <v>7.2163412619348499E-3</v>
      </c>
      <c r="R347" s="14"/>
      <c r="S347" s="14">
        <v>1.35907801577886E-2</v>
      </c>
      <c r="T347" s="14">
        <v>6.9119431481995397E-3</v>
      </c>
      <c r="U347" s="14">
        <v>1.27258487121853E-2</v>
      </c>
      <c r="V347" s="14">
        <v>1.3164207508914E-2</v>
      </c>
      <c r="W347" s="14">
        <v>0</v>
      </c>
      <c r="X347" s="14">
        <v>0</v>
      </c>
      <c r="Y347" s="14">
        <v>1.40214368965832E-2</v>
      </c>
      <c r="Z347" s="14">
        <v>0</v>
      </c>
      <c r="AA347" s="14">
        <v>8.9770993571099498E-3</v>
      </c>
      <c r="AB347" s="14">
        <v>1.2196731850937399E-2</v>
      </c>
      <c r="AC347" s="14">
        <v>0</v>
      </c>
      <c r="AD347" s="14">
        <v>0</v>
      </c>
      <c r="AE347" s="14"/>
      <c r="AF347" s="14">
        <v>7.9913626824281003E-3</v>
      </c>
      <c r="AG347" s="14">
        <v>0</v>
      </c>
      <c r="AH347" s="14">
        <v>2.69663369365938E-2</v>
      </c>
      <c r="AI347" s="14"/>
      <c r="AJ347" s="14">
        <v>1.0361055695921899E-2</v>
      </c>
      <c r="AK347" s="14">
        <v>4.8558185670308299E-3</v>
      </c>
      <c r="AL347" s="14">
        <v>0</v>
      </c>
      <c r="AM347" s="14"/>
      <c r="AN347" s="14">
        <v>1.2132224088717799E-2</v>
      </c>
      <c r="AO347" s="14">
        <v>8.0157312186228003E-3</v>
      </c>
      <c r="AP347" s="14">
        <v>7.8697022332146205E-3</v>
      </c>
      <c r="AQ347" s="14">
        <v>0</v>
      </c>
      <c r="AR347" s="14">
        <v>0</v>
      </c>
    </row>
    <row r="348" spans="2:44">
      <c r="B348" t="s">
        <v>203</v>
      </c>
      <c r="C348" s="14">
        <v>2.9594225330465102E-2</v>
      </c>
      <c r="D348" s="14">
        <v>2.26246255280503E-2</v>
      </c>
      <c r="E348" s="14">
        <v>3.6396447737464199E-2</v>
      </c>
      <c r="F348" s="14"/>
      <c r="G348" s="14">
        <v>3.91638747823876E-2</v>
      </c>
      <c r="H348" s="14">
        <v>2.4428830566723601E-2</v>
      </c>
      <c r="I348" s="14">
        <v>4.18842886210571E-2</v>
      </c>
      <c r="J348" s="14">
        <v>3.5738087457568499E-2</v>
      </c>
      <c r="K348" s="14">
        <v>3.1925149675887901E-2</v>
      </c>
      <c r="L348" s="14">
        <v>1.25938776183856E-2</v>
      </c>
      <c r="M348" s="14"/>
      <c r="N348" s="14">
        <v>1.09294116015561E-2</v>
      </c>
      <c r="O348" s="14">
        <v>1.9548305164268299E-2</v>
      </c>
      <c r="P348" s="14">
        <v>4.5063157309785898E-2</v>
      </c>
      <c r="Q348" s="14">
        <v>4.8256162775142303E-2</v>
      </c>
      <c r="R348" s="14"/>
      <c r="S348" s="14">
        <v>3.4409553360884797E-2</v>
      </c>
      <c r="T348" s="14">
        <v>3.1576674772249402E-2</v>
      </c>
      <c r="U348" s="14">
        <v>8.7744088998819407E-3</v>
      </c>
      <c r="V348" s="14">
        <v>2.2904200409249099E-2</v>
      </c>
      <c r="W348" s="14">
        <v>2.3474030048596599E-2</v>
      </c>
      <c r="X348" s="14">
        <v>5.86841933800753E-2</v>
      </c>
      <c r="Y348" s="14">
        <v>0</v>
      </c>
      <c r="Z348" s="14">
        <v>3.5359195589093201E-2</v>
      </c>
      <c r="AA348" s="14">
        <v>3.3856353462022197E-2</v>
      </c>
      <c r="AB348" s="14">
        <v>3.7815609278396903E-2</v>
      </c>
      <c r="AC348" s="14">
        <v>3.3731994681815397E-2</v>
      </c>
      <c r="AD348" s="14">
        <v>0</v>
      </c>
      <c r="AE348" s="14"/>
      <c r="AF348" s="14">
        <v>3.2676870916625203E-2</v>
      </c>
      <c r="AG348" s="14">
        <v>2.07371976292785E-2</v>
      </c>
      <c r="AH348" s="14">
        <v>5.2491355844925501E-2</v>
      </c>
      <c r="AI348" s="14"/>
      <c r="AJ348" s="14">
        <v>1.39478136855977E-2</v>
      </c>
      <c r="AK348" s="14">
        <v>1.7181824461641401E-2</v>
      </c>
      <c r="AL348" s="14">
        <v>0</v>
      </c>
      <c r="AM348" s="14"/>
      <c r="AN348" s="14">
        <v>2.3468720574766799E-2</v>
      </c>
      <c r="AO348" s="14">
        <v>2.78920943701618E-2</v>
      </c>
      <c r="AP348" s="14">
        <v>3.4163550442044097E-2</v>
      </c>
      <c r="AQ348" s="14">
        <v>1.61022857467568E-2</v>
      </c>
      <c r="AR348" s="14">
        <v>8.4274656950162494E-2</v>
      </c>
    </row>
    <row r="349" spans="2:44">
      <c r="B349" t="s">
        <v>104</v>
      </c>
      <c r="C349" s="14">
        <v>0.72858445802091099</v>
      </c>
      <c r="D349" s="14">
        <v>0.76179933659746601</v>
      </c>
      <c r="E349" s="14">
        <v>0.69616724645864603</v>
      </c>
      <c r="F349" s="14"/>
      <c r="G349" s="14">
        <v>0.67393133325154098</v>
      </c>
      <c r="H349" s="14">
        <v>0.76199164941401198</v>
      </c>
      <c r="I349" s="14">
        <v>0.69860962457064901</v>
      </c>
      <c r="J349" s="14">
        <v>0.70723687253791301</v>
      </c>
      <c r="K349" s="14">
        <v>0.75026236837037696</v>
      </c>
      <c r="L349" s="14">
        <v>0.75901712315928804</v>
      </c>
      <c r="M349" s="14"/>
      <c r="N349" s="14">
        <v>0.81270112878454803</v>
      </c>
      <c r="O349" s="14">
        <v>0.71414527189542998</v>
      </c>
      <c r="P349" s="14">
        <v>0.73099336101470003</v>
      </c>
      <c r="Q349" s="14">
        <v>0.63689442545202202</v>
      </c>
      <c r="R349" s="14"/>
      <c r="S349" s="14">
        <v>0.74637435809034103</v>
      </c>
      <c r="T349" s="14">
        <v>0.677629111740358</v>
      </c>
      <c r="U349" s="14">
        <v>0.76799543901688505</v>
      </c>
      <c r="V349" s="14">
        <v>0.68114442159080901</v>
      </c>
      <c r="W349" s="14">
        <v>0.78091839016078601</v>
      </c>
      <c r="X349" s="14">
        <v>0.69166647537034498</v>
      </c>
      <c r="Y349" s="14">
        <v>0.77969558038123399</v>
      </c>
      <c r="Z349" s="14">
        <v>0.79830013979780301</v>
      </c>
      <c r="AA349" s="14">
        <v>0.71649528155971298</v>
      </c>
      <c r="AB349" s="14">
        <v>0.66782900605815398</v>
      </c>
      <c r="AC349" s="14">
        <v>0.77720808253262397</v>
      </c>
      <c r="AD349" s="14">
        <v>0.79920582388391104</v>
      </c>
      <c r="AE349" s="14"/>
      <c r="AF349" s="14">
        <v>0.72277298043355198</v>
      </c>
      <c r="AG349" s="14">
        <v>0.77596875725999903</v>
      </c>
      <c r="AH349" s="14">
        <v>0.61529027170532602</v>
      </c>
      <c r="AI349" s="14"/>
      <c r="AJ349" s="14">
        <v>0.82016270099011501</v>
      </c>
      <c r="AK349" s="14">
        <v>0.75414669314328298</v>
      </c>
      <c r="AL349" s="14">
        <v>0.80817850840587302</v>
      </c>
      <c r="AM349" s="14"/>
      <c r="AN349" s="14">
        <v>0.64704746707467298</v>
      </c>
      <c r="AO349" s="14">
        <v>0.72009157567072102</v>
      </c>
      <c r="AP349" s="14">
        <v>0.80048506246685003</v>
      </c>
      <c r="AQ349" s="14">
        <v>0.76118497174964495</v>
      </c>
      <c r="AR349" s="14">
        <v>0.69922071227285998</v>
      </c>
    </row>
    <row r="350" spans="2:44">
      <c r="B350" t="s">
        <v>105</v>
      </c>
      <c r="C350" s="14">
        <v>3.4725633122793101E-2</v>
      </c>
      <c r="D350" s="14">
        <v>2.7836749706655201E-2</v>
      </c>
      <c r="E350" s="14">
        <v>4.1449077575977003E-2</v>
      </c>
      <c r="F350" s="14"/>
      <c r="G350" s="14">
        <v>3.9556698974704797E-2</v>
      </c>
      <c r="H350" s="14">
        <v>4.2952532135744202E-2</v>
      </c>
      <c r="I350" s="14">
        <v>1.80949946726007E-2</v>
      </c>
      <c r="J350" s="14">
        <v>5.5445486626959098E-2</v>
      </c>
      <c r="K350" s="14">
        <v>3.3815621808083701E-2</v>
      </c>
      <c r="L350" s="14">
        <v>2.1289878921126101E-2</v>
      </c>
      <c r="M350" s="14"/>
      <c r="N350" s="14">
        <v>3.9714024006372001E-2</v>
      </c>
      <c r="O350" s="14">
        <v>3.5723127757978403E-2</v>
      </c>
      <c r="P350" s="14">
        <v>2.6847018432656099E-2</v>
      </c>
      <c r="Q350" s="14">
        <v>3.6243519790966003E-2</v>
      </c>
      <c r="R350" s="14"/>
      <c r="S350" s="14">
        <v>4.6766453063488797E-2</v>
      </c>
      <c r="T350" s="14">
        <v>4.1300719969258701E-2</v>
      </c>
      <c r="U350" s="14">
        <v>2.2873042815452799E-2</v>
      </c>
      <c r="V350" s="14">
        <v>2.9065453362506401E-2</v>
      </c>
      <c r="W350" s="14">
        <v>3.1929418134344502E-2</v>
      </c>
      <c r="X350" s="14">
        <v>5.82110957203896E-2</v>
      </c>
      <c r="Y350" s="14">
        <v>4.35757151986896E-2</v>
      </c>
      <c r="Z350" s="14">
        <v>3.91064649361232E-2</v>
      </c>
      <c r="AA350" s="14">
        <v>2.54748400852257E-2</v>
      </c>
      <c r="AB350" s="14">
        <v>1.2196731850937399E-2</v>
      </c>
      <c r="AC350" s="14">
        <v>3.4190068928654602E-2</v>
      </c>
      <c r="AD350" s="14">
        <v>0</v>
      </c>
      <c r="AE350" s="14"/>
      <c r="AF350" s="14">
        <v>3.6785122480313702E-2</v>
      </c>
      <c r="AG350" s="14">
        <v>2.4877989809666101E-2</v>
      </c>
      <c r="AH350" s="14">
        <v>5.1441626893209601E-2</v>
      </c>
      <c r="AI350" s="14"/>
      <c r="AJ350" s="14">
        <v>2.64453890496298E-2</v>
      </c>
      <c r="AK350" s="14">
        <v>3.4557112284253899E-2</v>
      </c>
      <c r="AL350" s="14">
        <v>4.3079960974289101E-2</v>
      </c>
      <c r="AM350" s="14"/>
      <c r="AN350" s="14">
        <v>5.6816480941918303E-2</v>
      </c>
      <c r="AO350" s="14">
        <v>3.68996295900441E-2</v>
      </c>
      <c r="AP350" s="14">
        <v>1.9713744571317499E-2</v>
      </c>
      <c r="AQ350" s="14">
        <v>2.5611452041410999E-2</v>
      </c>
      <c r="AR350" s="14">
        <v>0</v>
      </c>
    </row>
    <row r="351" spans="2:44">
      <c r="B351" t="s">
        <v>106</v>
      </c>
      <c r="C351" s="14">
        <v>0.69385882489811801</v>
      </c>
      <c r="D351" s="14">
        <v>0.73396258689081095</v>
      </c>
      <c r="E351" s="14">
        <v>0.65471816888266898</v>
      </c>
      <c r="F351" s="14"/>
      <c r="G351" s="14">
        <v>0.63437463427683605</v>
      </c>
      <c r="H351" s="14">
        <v>0.71903911727826697</v>
      </c>
      <c r="I351" s="14">
        <v>0.68051462989804801</v>
      </c>
      <c r="J351" s="14">
        <v>0.65179138591095398</v>
      </c>
      <c r="K351" s="14">
        <v>0.71644674656229301</v>
      </c>
      <c r="L351" s="14">
        <v>0.73772724423816205</v>
      </c>
      <c r="M351" s="14"/>
      <c r="N351" s="14">
        <v>0.772987104778176</v>
      </c>
      <c r="O351" s="14">
        <v>0.67842214413745106</v>
      </c>
      <c r="P351" s="14">
        <v>0.704146342582044</v>
      </c>
      <c r="Q351" s="14">
        <v>0.60065090566105594</v>
      </c>
      <c r="R351" s="14"/>
      <c r="S351" s="14">
        <v>0.69960790502685199</v>
      </c>
      <c r="T351" s="14">
        <v>0.63632839177110001</v>
      </c>
      <c r="U351" s="14">
        <v>0.74512239620143195</v>
      </c>
      <c r="V351" s="14">
        <v>0.65207896822830302</v>
      </c>
      <c r="W351" s="14">
        <v>0.74898897202644199</v>
      </c>
      <c r="X351" s="14">
        <v>0.63345537964995602</v>
      </c>
      <c r="Y351" s="14">
        <v>0.73611986518254402</v>
      </c>
      <c r="Z351" s="14">
        <v>0.75919367486167999</v>
      </c>
      <c r="AA351" s="14">
        <v>0.69102044147448705</v>
      </c>
      <c r="AB351" s="14">
        <v>0.65563227420721704</v>
      </c>
      <c r="AC351" s="14">
        <v>0.74301801360396902</v>
      </c>
      <c r="AD351" s="14">
        <v>0.79920582388391104</v>
      </c>
      <c r="AE351" s="14"/>
      <c r="AF351" s="14">
        <v>0.68598785795323802</v>
      </c>
      <c r="AG351" s="14">
        <v>0.75109076745033299</v>
      </c>
      <c r="AH351" s="14">
        <v>0.56384864481211605</v>
      </c>
      <c r="AI351" s="14"/>
      <c r="AJ351" s="14">
        <v>0.793717311940486</v>
      </c>
      <c r="AK351" s="14">
        <v>0.71958958085902902</v>
      </c>
      <c r="AL351" s="14">
        <v>0.76509854743158401</v>
      </c>
      <c r="AM351" s="14"/>
      <c r="AN351" s="14">
        <v>0.59023098613275404</v>
      </c>
      <c r="AO351" s="14">
        <v>0.68319194608067702</v>
      </c>
      <c r="AP351" s="14">
        <v>0.780771317895533</v>
      </c>
      <c r="AQ351" s="14">
        <v>0.73557351970823404</v>
      </c>
      <c r="AR351" s="14">
        <v>0.69922071227285998</v>
      </c>
    </row>
    <row r="352" spans="2:4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row>
    <row r="353" spans="2:44">
      <c r="B353" s="6" t="s">
        <v>204</v>
      </c>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row>
    <row r="354" spans="2:44">
      <c r="B354" s="24" t="s">
        <v>18</v>
      </c>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row>
    <row r="355" spans="2:44">
      <c r="B355" t="s">
        <v>198</v>
      </c>
      <c r="C355" s="14">
        <v>0.240301625191602</v>
      </c>
      <c r="D355" s="14">
        <v>0.27342536652237298</v>
      </c>
      <c r="E355" s="14">
        <v>0.212147057061921</v>
      </c>
      <c r="F355" s="14"/>
      <c r="G355" s="14">
        <v>0.21418135757131401</v>
      </c>
      <c r="H355" s="14">
        <v>0.22955298516759401</v>
      </c>
      <c r="I355" s="14">
        <v>0.20042685730416901</v>
      </c>
      <c r="J355" s="14">
        <v>0.21649289127332899</v>
      </c>
      <c r="K355" s="14">
        <v>0.28041258996000201</v>
      </c>
      <c r="L355" s="14">
        <v>0.29083487598679703</v>
      </c>
      <c r="M355" s="14"/>
      <c r="N355" s="14">
        <v>0.27566567845317302</v>
      </c>
      <c r="O355" s="14">
        <v>0.25033249003691399</v>
      </c>
      <c r="P355" s="14">
        <v>0.236602469301395</v>
      </c>
      <c r="Q355" s="14">
        <v>0.19908099777846799</v>
      </c>
      <c r="R355" s="14"/>
      <c r="S355" s="14">
        <v>0.30416798823936703</v>
      </c>
      <c r="T355" s="14">
        <v>0.231196494249884</v>
      </c>
      <c r="U355" s="14">
        <v>0.225479756429595</v>
      </c>
      <c r="V355" s="14">
        <v>0.241634427011819</v>
      </c>
      <c r="W355" s="14">
        <v>0.184702093719571</v>
      </c>
      <c r="X355" s="14">
        <v>0.20467851930902001</v>
      </c>
      <c r="Y355" s="14">
        <v>0.30684556656939099</v>
      </c>
      <c r="Z355" s="14">
        <v>0.250656660677191</v>
      </c>
      <c r="AA355" s="14">
        <v>0.14841242383516501</v>
      </c>
      <c r="AB355" s="14">
        <v>0.23196543315906301</v>
      </c>
      <c r="AC355" s="14">
        <v>0.269217146685021</v>
      </c>
      <c r="AD355" s="14">
        <v>0.324448415388772</v>
      </c>
      <c r="AE355" s="14"/>
      <c r="AF355" s="14">
        <v>0.24204879914425001</v>
      </c>
      <c r="AG355" s="14">
        <v>0.25916809163807603</v>
      </c>
      <c r="AH355" s="14">
        <v>0.232487868203784</v>
      </c>
      <c r="AI355" s="14"/>
      <c r="AJ355" s="14">
        <v>0.300952885125365</v>
      </c>
      <c r="AK355" s="14">
        <v>0.25365881888978598</v>
      </c>
      <c r="AL355" s="14">
        <v>0.129884947543947</v>
      </c>
      <c r="AM355" s="14"/>
      <c r="AN355" s="14">
        <v>0.20519169951580801</v>
      </c>
      <c r="AO355" s="14">
        <v>0.19710777798665</v>
      </c>
      <c r="AP355" s="14">
        <v>0.26365852364675302</v>
      </c>
      <c r="AQ355" s="14">
        <v>0.35080315074987101</v>
      </c>
      <c r="AR355" s="14">
        <v>0.348599593013242</v>
      </c>
    </row>
    <row r="356" spans="2:44">
      <c r="B356" t="s">
        <v>199</v>
      </c>
      <c r="C356" s="14">
        <v>0.52017246758703395</v>
      </c>
      <c r="D356" s="14">
        <v>0.51358844167337703</v>
      </c>
      <c r="E356" s="14">
        <v>0.52970884459966805</v>
      </c>
      <c r="F356" s="14"/>
      <c r="G356" s="14">
        <v>0.436958054378628</v>
      </c>
      <c r="H356" s="14">
        <v>0.47563778376246102</v>
      </c>
      <c r="I356" s="14">
        <v>0.57003563611628705</v>
      </c>
      <c r="J356" s="14">
        <v>0.53659689084117601</v>
      </c>
      <c r="K356" s="14">
        <v>0.51749480237079304</v>
      </c>
      <c r="L356" s="14">
        <v>0.56178890194893605</v>
      </c>
      <c r="M356" s="14"/>
      <c r="N356" s="14">
        <v>0.54834310534013198</v>
      </c>
      <c r="O356" s="14">
        <v>0.54642379182322498</v>
      </c>
      <c r="P356" s="14">
        <v>0.54077970134703901</v>
      </c>
      <c r="Q356" s="14">
        <v>0.44796668102794102</v>
      </c>
      <c r="R356" s="14"/>
      <c r="S356" s="14">
        <v>0.44211163961135602</v>
      </c>
      <c r="T356" s="14">
        <v>0.56760807865934004</v>
      </c>
      <c r="U356" s="14">
        <v>0.50710931225118305</v>
      </c>
      <c r="V356" s="14">
        <v>0.57924010752500499</v>
      </c>
      <c r="W356" s="14">
        <v>0.59734638825913</v>
      </c>
      <c r="X356" s="14">
        <v>0.51186244225733302</v>
      </c>
      <c r="Y356" s="14">
        <v>0.47897660175811602</v>
      </c>
      <c r="Z356" s="14">
        <v>0.58512199896724404</v>
      </c>
      <c r="AA356" s="14">
        <v>0.52212587445611303</v>
      </c>
      <c r="AB356" s="14">
        <v>0.577638843440477</v>
      </c>
      <c r="AC356" s="14">
        <v>0.47828830560989799</v>
      </c>
      <c r="AD356" s="14">
        <v>0.35151390552275502</v>
      </c>
      <c r="AE356" s="14"/>
      <c r="AF356" s="14">
        <v>0.53023151816096503</v>
      </c>
      <c r="AG356" s="14">
        <v>0.553533464348402</v>
      </c>
      <c r="AH356" s="14">
        <v>0.42941083871422903</v>
      </c>
      <c r="AI356" s="14"/>
      <c r="AJ356" s="14">
        <v>0.50470373035041904</v>
      </c>
      <c r="AK356" s="14">
        <v>0.54052015699711298</v>
      </c>
      <c r="AL356" s="14">
        <v>0.70161095400531004</v>
      </c>
      <c r="AM356" s="14"/>
      <c r="AN356" s="14">
        <v>0.50245856145298995</v>
      </c>
      <c r="AO356" s="14">
        <v>0.52450685207583003</v>
      </c>
      <c r="AP356" s="14">
        <v>0.56066599409893203</v>
      </c>
      <c r="AQ356" s="14">
        <v>0.42075819069289999</v>
      </c>
      <c r="AR356" s="14">
        <v>0.584421533204175</v>
      </c>
    </row>
    <row r="357" spans="2:44">
      <c r="B357" t="s">
        <v>200</v>
      </c>
      <c r="C357" s="14">
        <v>0.168928580502094</v>
      </c>
      <c r="D357" s="14">
        <v>0.16181754023308301</v>
      </c>
      <c r="E357" s="14">
        <v>0.173264159333785</v>
      </c>
      <c r="F357" s="14"/>
      <c r="G357" s="14">
        <v>0.235789558771688</v>
      </c>
      <c r="H357" s="14">
        <v>0.19094788716377101</v>
      </c>
      <c r="I357" s="14">
        <v>0.15623047226671999</v>
      </c>
      <c r="J357" s="14">
        <v>0.197806652509326</v>
      </c>
      <c r="K357" s="14">
        <v>0.13286192862961299</v>
      </c>
      <c r="L357" s="14">
        <v>0.118211472595385</v>
      </c>
      <c r="M357" s="14"/>
      <c r="N357" s="14">
        <v>0.12405725778197101</v>
      </c>
      <c r="O357" s="14">
        <v>0.14041342914371299</v>
      </c>
      <c r="P357" s="14">
        <v>0.16804825628060499</v>
      </c>
      <c r="Q357" s="14">
        <v>0.24313433689421199</v>
      </c>
      <c r="R357" s="14"/>
      <c r="S357" s="14">
        <v>0.17643660187583801</v>
      </c>
      <c r="T357" s="14">
        <v>0.14559611070190501</v>
      </c>
      <c r="U357" s="14">
        <v>0.17087025184600299</v>
      </c>
      <c r="V357" s="14">
        <v>0.133737488717563</v>
      </c>
      <c r="W357" s="14">
        <v>0.16233251662978199</v>
      </c>
      <c r="X357" s="14">
        <v>0.19116339149882899</v>
      </c>
      <c r="Y357" s="14">
        <v>0.152661153455973</v>
      </c>
      <c r="Z357" s="14">
        <v>7.90398365582414E-2</v>
      </c>
      <c r="AA357" s="14">
        <v>0.22688922208958601</v>
      </c>
      <c r="AB357" s="14">
        <v>0.140849945831621</v>
      </c>
      <c r="AC357" s="14">
        <v>0.17323705715718901</v>
      </c>
      <c r="AD357" s="14">
        <v>0.32403767908847297</v>
      </c>
      <c r="AE357" s="14"/>
      <c r="AF357" s="14">
        <v>0.16430096507866099</v>
      </c>
      <c r="AG357" s="14">
        <v>0.13309776663816</v>
      </c>
      <c r="AH357" s="14">
        <v>0.25818442271383002</v>
      </c>
      <c r="AI357" s="14"/>
      <c r="AJ357" s="14">
        <v>0.16995920823510699</v>
      </c>
      <c r="AK357" s="14">
        <v>0.149048698079013</v>
      </c>
      <c r="AL357" s="14">
        <v>9.3553211753691398E-2</v>
      </c>
      <c r="AM357" s="14"/>
      <c r="AN357" s="14">
        <v>0.21529907311055199</v>
      </c>
      <c r="AO357" s="14">
        <v>0.18411330477061399</v>
      </c>
      <c r="AP357" s="14">
        <v>0.114741351851227</v>
      </c>
      <c r="AQ357" s="14">
        <v>0.159951723598487</v>
      </c>
      <c r="AR357" s="14">
        <v>6.6978873782583007E-2</v>
      </c>
    </row>
    <row r="358" spans="2:44">
      <c r="B358" t="s">
        <v>201</v>
      </c>
      <c r="C358" s="14">
        <v>3.8485191291307397E-2</v>
      </c>
      <c r="D358" s="14">
        <v>3.7481295348419798E-2</v>
      </c>
      <c r="E358" s="14">
        <v>3.7758367967271902E-2</v>
      </c>
      <c r="F358" s="14"/>
      <c r="G358" s="14">
        <v>8.7416263802380198E-2</v>
      </c>
      <c r="H358" s="14">
        <v>7.1662261547261394E-2</v>
      </c>
      <c r="I358" s="14">
        <v>2.37206989369287E-2</v>
      </c>
      <c r="J358" s="14">
        <v>2.2179666088515401E-2</v>
      </c>
      <c r="K358" s="14">
        <v>3.4767192707549098E-2</v>
      </c>
      <c r="L358" s="14">
        <v>4.9362934975164096E-3</v>
      </c>
      <c r="M358" s="14"/>
      <c r="N358" s="14">
        <v>3.3807816101908597E-2</v>
      </c>
      <c r="O358" s="14">
        <v>2.8392737502675899E-2</v>
      </c>
      <c r="P358" s="14">
        <v>2.3788814061335099E-2</v>
      </c>
      <c r="Q358" s="14">
        <v>6.5105582958419395E-2</v>
      </c>
      <c r="R358" s="14"/>
      <c r="S358" s="14">
        <v>4.16000247091044E-2</v>
      </c>
      <c r="T358" s="14">
        <v>2.4486709290817699E-2</v>
      </c>
      <c r="U358" s="14">
        <v>7.1005362832272698E-2</v>
      </c>
      <c r="V358" s="14">
        <v>0</v>
      </c>
      <c r="W358" s="14">
        <v>2.79906041818632E-2</v>
      </c>
      <c r="X358" s="14">
        <v>6.06639313881683E-2</v>
      </c>
      <c r="Y358" s="14">
        <v>5.1801253146315202E-2</v>
      </c>
      <c r="Z358" s="14">
        <v>3.9595301155809802E-2</v>
      </c>
      <c r="AA358" s="14">
        <v>5.7837741502685697E-2</v>
      </c>
      <c r="AB358" s="14">
        <v>3.0383122901488299E-2</v>
      </c>
      <c r="AC358" s="14">
        <v>2.3756691350435899E-2</v>
      </c>
      <c r="AD358" s="14">
        <v>0</v>
      </c>
      <c r="AE358" s="14"/>
      <c r="AF358" s="14">
        <v>3.1825686386898699E-2</v>
      </c>
      <c r="AG358" s="14">
        <v>2.8917558862916901E-2</v>
      </c>
      <c r="AH358" s="14">
        <v>5.2713845407315801E-2</v>
      </c>
      <c r="AI358" s="14"/>
      <c r="AJ358" s="14">
        <v>1.6023072348870598E-2</v>
      </c>
      <c r="AK358" s="14">
        <v>3.6917779432998003E-2</v>
      </c>
      <c r="AL358" s="14">
        <v>4.4027981757372103E-2</v>
      </c>
      <c r="AM358" s="14"/>
      <c r="AN358" s="14">
        <v>3.3332456170532897E-2</v>
      </c>
      <c r="AO358" s="14">
        <v>6.3672777843975195E-2</v>
      </c>
      <c r="AP358" s="14">
        <v>3.5648805891218098E-2</v>
      </c>
      <c r="AQ358" s="14">
        <v>3.5243163863718202E-2</v>
      </c>
      <c r="AR358" s="14">
        <v>0</v>
      </c>
    </row>
    <row r="359" spans="2:44">
      <c r="B359" t="s">
        <v>202</v>
      </c>
      <c r="C359" s="14">
        <v>5.4439216945776202E-3</v>
      </c>
      <c r="D359" s="14">
        <v>3.5009814996612202E-3</v>
      </c>
      <c r="E359" s="14">
        <v>7.2309392442754901E-3</v>
      </c>
      <c r="F359" s="14"/>
      <c r="G359" s="14">
        <v>0</v>
      </c>
      <c r="H359" s="14">
        <v>0</v>
      </c>
      <c r="I359" s="14">
        <v>1.0520158594797199E-2</v>
      </c>
      <c r="J359" s="14">
        <v>0</v>
      </c>
      <c r="K359" s="14">
        <v>1.11613631321737E-2</v>
      </c>
      <c r="L359" s="14">
        <v>9.9841588607141405E-3</v>
      </c>
      <c r="M359" s="14"/>
      <c r="N359" s="14">
        <v>0</v>
      </c>
      <c r="O359" s="14">
        <v>6.5063175346399497E-3</v>
      </c>
      <c r="P359" s="14">
        <v>1.3310736271263401E-2</v>
      </c>
      <c r="Q359" s="14">
        <v>3.4631575081138901E-3</v>
      </c>
      <c r="R359" s="14"/>
      <c r="S359" s="14">
        <v>5.3336946084352101E-3</v>
      </c>
      <c r="T359" s="14">
        <v>0</v>
      </c>
      <c r="U359" s="14">
        <v>0</v>
      </c>
      <c r="V359" s="14">
        <v>1.4344182712292399E-2</v>
      </c>
      <c r="W359" s="14">
        <v>0</v>
      </c>
      <c r="X359" s="14">
        <v>0</v>
      </c>
      <c r="Y359" s="14">
        <v>9.7154250702049597E-3</v>
      </c>
      <c r="Z359" s="14">
        <v>0</v>
      </c>
      <c r="AA359" s="14">
        <v>1.54986153061737E-2</v>
      </c>
      <c r="AB359" s="14">
        <v>0</v>
      </c>
      <c r="AC359" s="14">
        <v>1.5978512910755301E-2</v>
      </c>
      <c r="AD359" s="14">
        <v>0</v>
      </c>
      <c r="AE359" s="14"/>
      <c r="AF359" s="14">
        <v>7.80595839710445E-3</v>
      </c>
      <c r="AG359" s="14">
        <v>2.22366279054691E-3</v>
      </c>
      <c r="AH359" s="14">
        <v>1.06583339513984E-2</v>
      </c>
      <c r="AI359" s="14"/>
      <c r="AJ359" s="14">
        <v>0</v>
      </c>
      <c r="AK359" s="14">
        <v>2.1765806566199902E-3</v>
      </c>
      <c r="AL359" s="14">
        <v>0</v>
      </c>
      <c r="AM359" s="14"/>
      <c r="AN359" s="14">
        <v>1.20006930861367E-2</v>
      </c>
      <c r="AO359" s="14">
        <v>6.8238294651501103E-3</v>
      </c>
      <c r="AP359" s="14">
        <v>3.5168237105907799E-3</v>
      </c>
      <c r="AQ359" s="14">
        <v>0</v>
      </c>
      <c r="AR359" s="14">
        <v>0</v>
      </c>
    </row>
    <row r="360" spans="2:44">
      <c r="B360" t="s">
        <v>203</v>
      </c>
      <c r="C360" s="14">
        <v>2.6668213733385199E-2</v>
      </c>
      <c r="D360" s="14">
        <v>1.0186374723086001E-2</v>
      </c>
      <c r="E360" s="14">
        <v>3.9890631793078897E-2</v>
      </c>
      <c r="F360" s="14"/>
      <c r="G360" s="14">
        <v>2.5654765475990299E-2</v>
      </c>
      <c r="H360" s="14">
        <v>3.2199082358912397E-2</v>
      </c>
      <c r="I360" s="14">
        <v>3.90661767810975E-2</v>
      </c>
      <c r="J360" s="14">
        <v>2.6923899287653898E-2</v>
      </c>
      <c r="K360" s="14">
        <v>2.3302123199869199E-2</v>
      </c>
      <c r="L360" s="14">
        <v>1.4244297110651401E-2</v>
      </c>
      <c r="M360" s="14"/>
      <c r="N360" s="14">
        <v>1.8126142322815699E-2</v>
      </c>
      <c r="O360" s="14">
        <v>2.7931233958831798E-2</v>
      </c>
      <c r="P360" s="14">
        <v>1.7470022738362401E-2</v>
      </c>
      <c r="Q360" s="14">
        <v>4.1249243832846297E-2</v>
      </c>
      <c r="R360" s="14"/>
      <c r="S360" s="14">
        <v>3.0350050955899599E-2</v>
      </c>
      <c r="T360" s="14">
        <v>3.1112607098053101E-2</v>
      </c>
      <c r="U360" s="14">
        <v>2.5535316640946298E-2</v>
      </c>
      <c r="V360" s="14">
        <v>3.1043794033320499E-2</v>
      </c>
      <c r="W360" s="14">
        <v>2.7628397209654099E-2</v>
      </c>
      <c r="X360" s="14">
        <v>3.1631715546649598E-2</v>
      </c>
      <c r="Y360" s="14">
        <v>0</v>
      </c>
      <c r="Z360" s="14">
        <v>4.5586202641514098E-2</v>
      </c>
      <c r="AA360" s="14">
        <v>2.9236122810276498E-2</v>
      </c>
      <c r="AB360" s="14">
        <v>1.91626546673507E-2</v>
      </c>
      <c r="AC360" s="14">
        <v>3.9522286286701298E-2</v>
      </c>
      <c r="AD360" s="14">
        <v>0</v>
      </c>
      <c r="AE360" s="14"/>
      <c r="AF360" s="14">
        <v>2.37870728321205E-2</v>
      </c>
      <c r="AG360" s="14">
        <v>2.3059455721897801E-2</v>
      </c>
      <c r="AH360" s="14">
        <v>1.6544691009443099E-2</v>
      </c>
      <c r="AI360" s="14"/>
      <c r="AJ360" s="14">
        <v>8.36110394023914E-3</v>
      </c>
      <c r="AK360" s="14">
        <v>1.7677965944469302E-2</v>
      </c>
      <c r="AL360" s="14">
        <v>3.0922904939680002E-2</v>
      </c>
      <c r="AM360" s="14"/>
      <c r="AN360" s="14">
        <v>3.1717516663981198E-2</v>
      </c>
      <c r="AO360" s="14">
        <v>2.37754578577801E-2</v>
      </c>
      <c r="AP360" s="14">
        <v>2.17685008012788E-2</v>
      </c>
      <c r="AQ360" s="14">
        <v>3.3243771095023598E-2</v>
      </c>
      <c r="AR360" s="14">
        <v>0</v>
      </c>
    </row>
    <row r="361" spans="2:44">
      <c r="B361" t="s">
        <v>104</v>
      </c>
      <c r="C361" s="14">
        <v>0.76047409277863598</v>
      </c>
      <c r="D361" s="14">
        <v>0.78701380819574995</v>
      </c>
      <c r="E361" s="14">
        <v>0.74185590166158799</v>
      </c>
      <c r="F361" s="14"/>
      <c r="G361" s="14">
        <v>0.65113941194994196</v>
      </c>
      <c r="H361" s="14">
        <v>0.70519076893005594</v>
      </c>
      <c r="I361" s="14">
        <v>0.77046249342045603</v>
      </c>
      <c r="J361" s="14">
        <v>0.75308978211450495</v>
      </c>
      <c r="K361" s="14">
        <v>0.797907392330795</v>
      </c>
      <c r="L361" s="14">
        <v>0.85262377793573296</v>
      </c>
      <c r="M361" s="14"/>
      <c r="N361" s="14">
        <v>0.824008783793305</v>
      </c>
      <c r="O361" s="14">
        <v>0.79675628186013903</v>
      </c>
      <c r="P361" s="14">
        <v>0.77738217064843396</v>
      </c>
      <c r="Q361" s="14">
        <v>0.64704767880640801</v>
      </c>
      <c r="R361" s="14"/>
      <c r="S361" s="14">
        <v>0.74627962785072299</v>
      </c>
      <c r="T361" s="14">
        <v>0.79880457290922502</v>
      </c>
      <c r="U361" s="14">
        <v>0.732589068680778</v>
      </c>
      <c r="V361" s="14">
        <v>0.82087453453682402</v>
      </c>
      <c r="W361" s="14">
        <v>0.78204848197870003</v>
      </c>
      <c r="X361" s="14">
        <v>0.71654096156635305</v>
      </c>
      <c r="Y361" s="14">
        <v>0.78582216832750695</v>
      </c>
      <c r="Z361" s="14">
        <v>0.83577865964443498</v>
      </c>
      <c r="AA361" s="14">
        <v>0.67053829829127798</v>
      </c>
      <c r="AB361" s="14">
        <v>0.80960427659954004</v>
      </c>
      <c r="AC361" s="14">
        <v>0.74750545229491905</v>
      </c>
      <c r="AD361" s="14">
        <v>0.67596232091152697</v>
      </c>
      <c r="AE361" s="14"/>
      <c r="AF361" s="14">
        <v>0.77228031730521496</v>
      </c>
      <c r="AG361" s="14">
        <v>0.81270155598647797</v>
      </c>
      <c r="AH361" s="14">
        <v>0.661898706918013</v>
      </c>
      <c r="AI361" s="14"/>
      <c r="AJ361" s="14">
        <v>0.80565661547578404</v>
      </c>
      <c r="AK361" s="14">
        <v>0.79417897588689901</v>
      </c>
      <c r="AL361" s="14">
        <v>0.83149590154925601</v>
      </c>
      <c r="AM361" s="14"/>
      <c r="AN361" s="14">
        <v>0.70765026096879702</v>
      </c>
      <c r="AO361" s="14">
        <v>0.72161463006248106</v>
      </c>
      <c r="AP361" s="14">
        <v>0.82432451774568505</v>
      </c>
      <c r="AQ361" s="14">
        <v>0.771561341442771</v>
      </c>
      <c r="AR361" s="14">
        <v>0.93302112621741695</v>
      </c>
    </row>
    <row r="362" spans="2:44">
      <c r="B362" t="s">
        <v>105</v>
      </c>
      <c r="C362" s="14">
        <v>4.3929112985884998E-2</v>
      </c>
      <c r="D362" s="14">
        <v>4.0982276848080999E-2</v>
      </c>
      <c r="E362" s="14">
        <v>4.4989307211547397E-2</v>
      </c>
      <c r="F362" s="14"/>
      <c r="G362" s="14">
        <v>8.7416263802380198E-2</v>
      </c>
      <c r="H362" s="14">
        <v>7.1662261547261394E-2</v>
      </c>
      <c r="I362" s="14">
        <v>3.4240857531725899E-2</v>
      </c>
      <c r="J362" s="14">
        <v>2.2179666088515401E-2</v>
      </c>
      <c r="K362" s="14">
        <v>4.5928555839722801E-2</v>
      </c>
      <c r="L362" s="14">
        <v>1.49204523582305E-2</v>
      </c>
      <c r="M362" s="14"/>
      <c r="N362" s="14">
        <v>3.3807816101908597E-2</v>
      </c>
      <c r="O362" s="14">
        <v>3.4899055037315801E-2</v>
      </c>
      <c r="P362" s="14">
        <v>3.7099550332598499E-2</v>
      </c>
      <c r="Q362" s="14">
        <v>6.8568740466533301E-2</v>
      </c>
      <c r="R362" s="14"/>
      <c r="S362" s="14">
        <v>4.6933719317539598E-2</v>
      </c>
      <c r="T362" s="14">
        <v>2.4486709290817699E-2</v>
      </c>
      <c r="U362" s="14">
        <v>7.1005362832272698E-2</v>
      </c>
      <c r="V362" s="14">
        <v>1.4344182712292399E-2</v>
      </c>
      <c r="W362" s="14">
        <v>2.79906041818632E-2</v>
      </c>
      <c r="X362" s="14">
        <v>6.06639313881683E-2</v>
      </c>
      <c r="Y362" s="14">
        <v>6.1516678216520099E-2</v>
      </c>
      <c r="Z362" s="14">
        <v>3.9595301155809802E-2</v>
      </c>
      <c r="AA362" s="14">
        <v>7.3336356808859401E-2</v>
      </c>
      <c r="AB362" s="14">
        <v>3.0383122901488299E-2</v>
      </c>
      <c r="AC362" s="14">
        <v>3.9735204261191197E-2</v>
      </c>
      <c r="AD362" s="14">
        <v>0</v>
      </c>
      <c r="AE362" s="14"/>
      <c r="AF362" s="14">
        <v>3.9631644784003203E-2</v>
      </c>
      <c r="AG362" s="14">
        <v>3.1141221653463801E-2</v>
      </c>
      <c r="AH362" s="14">
        <v>6.3372179358714198E-2</v>
      </c>
      <c r="AI362" s="14"/>
      <c r="AJ362" s="14">
        <v>1.6023072348870598E-2</v>
      </c>
      <c r="AK362" s="14">
        <v>3.9094360089618002E-2</v>
      </c>
      <c r="AL362" s="14">
        <v>4.4027981757372103E-2</v>
      </c>
      <c r="AM362" s="14"/>
      <c r="AN362" s="14">
        <v>4.5333149256669598E-2</v>
      </c>
      <c r="AO362" s="14">
        <v>7.0496607309125298E-2</v>
      </c>
      <c r="AP362" s="14">
        <v>3.9165629601808902E-2</v>
      </c>
      <c r="AQ362" s="14">
        <v>3.5243163863718202E-2</v>
      </c>
      <c r="AR362" s="14">
        <v>0</v>
      </c>
    </row>
    <row r="363" spans="2:44">
      <c r="B363" t="s">
        <v>106</v>
      </c>
      <c r="C363" s="14">
        <v>0.716544979792751</v>
      </c>
      <c r="D363" s="14">
        <v>0.74603153134766897</v>
      </c>
      <c r="E363" s="14">
        <v>0.69686659445004095</v>
      </c>
      <c r="F363" s="14"/>
      <c r="G363" s="14">
        <v>0.56372314814756097</v>
      </c>
      <c r="H363" s="14">
        <v>0.63352850738279398</v>
      </c>
      <c r="I363" s="14">
        <v>0.73622163588873002</v>
      </c>
      <c r="J363" s="14">
        <v>0.73091011602598999</v>
      </c>
      <c r="K363" s="14">
        <v>0.751978836491072</v>
      </c>
      <c r="L363" s="14">
        <v>0.83770332557750204</v>
      </c>
      <c r="M363" s="14"/>
      <c r="N363" s="14">
        <v>0.79020096769139603</v>
      </c>
      <c r="O363" s="14">
        <v>0.76185722682282297</v>
      </c>
      <c r="P363" s="14">
        <v>0.74028262031583503</v>
      </c>
      <c r="Q363" s="14">
        <v>0.57847893833987496</v>
      </c>
      <c r="R363" s="14"/>
      <c r="S363" s="14">
        <v>0.69934590853318301</v>
      </c>
      <c r="T363" s="14">
        <v>0.77431786361840704</v>
      </c>
      <c r="U363" s="14">
        <v>0.66158370584850501</v>
      </c>
      <c r="V363" s="14">
        <v>0.80653035182453203</v>
      </c>
      <c r="W363" s="14">
        <v>0.75405787779683697</v>
      </c>
      <c r="X363" s="14">
        <v>0.65587703017818499</v>
      </c>
      <c r="Y363" s="14">
        <v>0.72430549011098699</v>
      </c>
      <c r="Z363" s="14">
        <v>0.79618335848862498</v>
      </c>
      <c r="AA363" s="14">
        <v>0.59720194148241901</v>
      </c>
      <c r="AB363" s="14">
        <v>0.779221153698052</v>
      </c>
      <c r="AC363" s="14">
        <v>0.70777024803372801</v>
      </c>
      <c r="AD363" s="14">
        <v>0.67596232091152697</v>
      </c>
      <c r="AE363" s="14"/>
      <c r="AF363" s="14">
        <v>0.73264867252121202</v>
      </c>
      <c r="AG363" s="14">
        <v>0.78156033433301397</v>
      </c>
      <c r="AH363" s="14">
        <v>0.59852652755929903</v>
      </c>
      <c r="AI363" s="14"/>
      <c r="AJ363" s="14">
        <v>0.78963354312691303</v>
      </c>
      <c r="AK363" s="14">
        <v>0.75508461579728103</v>
      </c>
      <c r="AL363" s="14">
        <v>0.78746791979188402</v>
      </c>
      <c r="AM363" s="14"/>
      <c r="AN363" s="14">
        <v>0.66231711171212804</v>
      </c>
      <c r="AO363" s="14">
        <v>0.65111802275335495</v>
      </c>
      <c r="AP363" s="14">
        <v>0.78515888814387602</v>
      </c>
      <c r="AQ363" s="14">
        <v>0.73631817757905305</v>
      </c>
      <c r="AR363" s="14">
        <v>0.93302112621741695</v>
      </c>
    </row>
    <row r="364" spans="2:4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row>
    <row r="365" spans="2:44">
      <c r="B365" s="6" t="s">
        <v>205</v>
      </c>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row>
    <row r="366" spans="2:44">
      <c r="B366" s="24" t="s">
        <v>18</v>
      </c>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row>
    <row r="367" spans="2:44">
      <c r="B367" t="s">
        <v>198</v>
      </c>
      <c r="C367" s="14">
        <v>0.28565657560508101</v>
      </c>
      <c r="D367" s="14">
        <v>0.301625684714042</v>
      </c>
      <c r="E367" s="14">
        <v>0.27049966935944297</v>
      </c>
      <c r="F367" s="14"/>
      <c r="G367" s="14">
        <v>0.29861279916309003</v>
      </c>
      <c r="H367" s="14">
        <v>0.220338816124756</v>
      </c>
      <c r="I367" s="14">
        <v>0.31641852424109401</v>
      </c>
      <c r="J367" s="14">
        <v>0.19552133001003899</v>
      </c>
      <c r="K367" s="14">
        <v>0.30672097748729699</v>
      </c>
      <c r="L367" s="14">
        <v>0.35756883436289899</v>
      </c>
      <c r="M367" s="14"/>
      <c r="N367" s="14">
        <v>0.31766872009680402</v>
      </c>
      <c r="O367" s="14">
        <v>0.23145909248504301</v>
      </c>
      <c r="P367" s="14">
        <v>0.29822393698230598</v>
      </c>
      <c r="Q367" s="14">
        <v>0.29206651726799399</v>
      </c>
      <c r="R367" s="14"/>
      <c r="S367" s="14">
        <v>0.33452469044195399</v>
      </c>
      <c r="T367" s="14">
        <v>0.26360515382036098</v>
      </c>
      <c r="U367" s="14">
        <v>0.25604826133391501</v>
      </c>
      <c r="V367" s="14">
        <v>0.35992532849826298</v>
      </c>
      <c r="W367" s="14">
        <v>0.31960215287308802</v>
      </c>
      <c r="X367" s="14">
        <v>0.15620349177984699</v>
      </c>
      <c r="Y367" s="14">
        <v>0.31160930445041002</v>
      </c>
      <c r="Z367" s="14">
        <v>0.188642311162346</v>
      </c>
      <c r="AA367" s="14">
        <v>0.27836156648938198</v>
      </c>
      <c r="AB367" s="14">
        <v>0.30150971289999901</v>
      </c>
      <c r="AC367" s="14">
        <v>0.32236410701445101</v>
      </c>
      <c r="AD367" s="14">
        <v>0.25123980108538901</v>
      </c>
      <c r="AE367" s="14"/>
      <c r="AF367" s="14">
        <v>0.30511979576383702</v>
      </c>
      <c r="AG367" s="14">
        <v>0.25729505521479101</v>
      </c>
      <c r="AH367" s="14">
        <v>0.30645916349003199</v>
      </c>
      <c r="AI367" s="14"/>
      <c r="AJ367" s="14">
        <v>0.30916925856688199</v>
      </c>
      <c r="AK367" s="14">
        <v>0.32176065473043602</v>
      </c>
      <c r="AL367" s="14">
        <v>0.30801858445276997</v>
      </c>
      <c r="AM367" s="14"/>
      <c r="AN367" s="14">
        <v>0.27359878987167802</v>
      </c>
      <c r="AO367" s="14">
        <v>0.27509623351798501</v>
      </c>
      <c r="AP367" s="14">
        <v>0.26248645461742598</v>
      </c>
      <c r="AQ367" s="14">
        <v>0.33940919417730098</v>
      </c>
      <c r="AR367" s="14">
        <v>0.52221773867385701</v>
      </c>
    </row>
    <row r="368" spans="2:44">
      <c r="B368" t="s">
        <v>199</v>
      </c>
      <c r="C368" s="14">
        <v>0.519790285050585</v>
      </c>
      <c r="D368" s="14">
        <v>0.52222205956796297</v>
      </c>
      <c r="E368" s="14">
        <v>0.51849809118849399</v>
      </c>
      <c r="F368" s="14"/>
      <c r="G368" s="14">
        <v>0.46092552381718899</v>
      </c>
      <c r="H368" s="14">
        <v>0.52157260964787</v>
      </c>
      <c r="I368" s="14">
        <v>0.51468390228660899</v>
      </c>
      <c r="J368" s="14">
        <v>0.60241178281904195</v>
      </c>
      <c r="K368" s="14">
        <v>0.51728846015883101</v>
      </c>
      <c r="L368" s="14">
        <v>0.50057390705051397</v>
      </c>
      <c r="M368" s="14"/>
      <c r="N368" s="14">
        <v>0.53181139896515295</v>
      </c>
      <c r="O368" s="14">
        <v>0.55847046499636799</v>
      </c>
      <c r="P368" s="14">
        <v>0.49828218611382402</v>
      </c>
      <c r="Q368" s="14">
        <v>0.48242478283794799</v>
      </c>
      <c r="R368" s="14"/>
      <c r="S368" s="14">
        <v>0.45691189671183002</v>
      </c>
      <c r="T368" s="14">
        <v>0.58693763957869005</v>
      </c>
      <c r="U368" s="14">
        <v>0.54426184241889697</v>
      </c>
      <c r="V368" s="14">
        <v>0.49710655292760902</v>
      </c>
      <c r="W368" s="14">
        <v>0.52540026536419704</v>
      </c>
      <c r="X368" s="14">
        <v>0.62850722775436996</v>
      </c>
      <c r="Y368" s="14">
        <v>0.43365960612027499</v>
      </c>
      <c r="Z368" s="14">
        <v>0.551109807860798</v>
      </c>
      <c r="AA368" s="14">
        <v>0.53426649012504102</v>
      </c>
      <c r="AB368" s="14">
        <v>0.49352419742924297</v>
      </c>
      <c r="AC368" s="14">
        <v>0.490479277364193</v>
      </c>
      <c r="AD368" s="14">
        <v>0.48817802156457901</v>
      </c>
      <c r="AE368" s="14"/>
      <c r="AF368" s="14">
        <v>0.52036973335850101</v>
      </c>
      <c r="AG368" s="14">
        <v>0.55872326350544599</v>
      </c>
      <c r="AH368" s="14">
        <v>0.427702072314951</v>
      </c>
      <c r="AI368" s="14"/>
      <c r="AJ368" s="14">
        <v>0.57236552730138401</v>
      </c>
      <c r="AK368" s="14">
        <v>0.48571073553070099</v>
      </c>
      <c r="AL368" s="14">
        <v>0.54361648058539302</v>
      </c>
      <c r="AM368" s="14"/>
      <c r="AN368" s="14">
        <v>0.50410823446786401</v>
      </c>
      <c r="AO368" s="14">
        <v>0.53457892853390099</v>
      </c>
      <c r="AP368" s="14">
        <v>0.54386398424763704</v>
      </c>
      <c r="AQ368" s="14">
        <v>0.52013632608646398</v>
      </c>
      <c r="AR368" s="14">
        <v>0.373557016439235</v>
      </c>
    </row>
    <row r="369" spans="2:44">
      <c r="B369" t="s">
        <v>200</v>
      </c>
      <c r="C369" s="14">
        <v>0.13683145859264001</v>
      </c>
      <c r="D369" s="14">
        <v>0.117618374685714</v>
      </c>
      <c r="E369" s="14">
        <v>0.15395932177979799</v>
      </c>
      <c r="F369" s="14"/>
      <c r="G369" s="14">
        <v>0.146176361001111</v>
      </c>
      <c r="H369" s="14">
        <v>0.20923984694911801</v>
      </c>
      <c r="I369" s="14">
        <v>0.102166280176714</v>
      </c>
      <c r="J369" s="14">
        <v>0.132254496225054</v>
      </c>
      <c r="K369" s="14">
        <v>0.11236973406836701</v>
      </c>
      <c r="L369" s="14">
        <v>0.118659234513581</v>
      </c>
      <c r="M369" s="14"/>
      <c r="N369" s="14">
        <v>0.110974396224541</v>
      </c>
      <c r="O369" s="14">
        <v>0.13555109500022999</v>
      </c>
      <c r="P369" s="14">
        <v>0.145687928253633</v>
      </c>
      <c r="Q369" s="14">
        <v>0.16304846873033901</v>
      </c>
      <c r="R369" s="14"/>
      <c r="S369" s="14">
        <v>0.164903345256874</v>
      </c>
      <c r="T369" s="14">
        <v>0.116452657442499</v>
      </c>
      <c r="U369" s="14">
        <v>0.122266430548712</v>
      </c>
      <c r="V369" s="14">
        <v>0.11645851686645101</v>
      </c>
      <c r="W369" s="14">
        <v>9.12270902298217E-2</v>
      </c>
      <c r="X369" s="14">
        <v>0.16170546261652699</v>
      </c>
      <c r="Y369" s="14">
        <v>0.152624355027452</v>
      </c>
      <c r="Z369" s="14">
        <v>0.12242622301078</v>
      </c>
      <c r="AA369" s="14">
        <v>0.127792521348667</v>
      </c>
      <c r="AB369" s="14">
        <v>0.173798501214985</v>
      </c>
      <c r="AC369" s="14">
        <v>8.3693112857181201E-2</v>
      </c>
      <c r="AD369" s="14">
        <v>0.188223142515729</v>
      </c>
      <c r="AE369" s="14"/>
      <c r="AF369" s="14">
        <v>0.128192154556583</v>
      </c>
      <c r="AG369" s="14">
        <v>0.136688758805286</v>
      </c>
      <c r="AH369" s="14">
        <v>0.1765005026574</v>
      </c>
      <c r="AI369" s="14"/>
      <c r="AJ369" s="14">
        <v>8.3111258951824502E-2</v>
      </c>
      <c r="AK369" s="14">
        <v>0.13757113453877701</v>
      </c>
      <c r="AL369" s="14">
        <v>6.9359533388059003E-2</v>
      </c>
      <c r="AM369" s="14"/>
      <c r="AN369" s="14">
        <v>0.14821217509177301</v>
      </c>
      <c r="AO369" s="14">
        <v>0.146867023869792</v>
      </c>
      <c r="AP369" s="14">
        <v>0.137523660091428</v>
      </c>
      <c r="AQ369" s="14">
        <v>0.10043016062584401</v>
      </c>
      <c r="AR369" s="14">
        <v>0.104225244886908</v>
      </c>
    </row>
    <row r="370" spans="2:44">
      <c r="B370" t="s">
        <v>201</v>
      </c>
      <c r="C370" s="14">
        <v>2.5511167464440199E-2</v>
      </c>
      <c r="D370" s="14">
        <v>3.0240005384312301E-2</v>
      </c>
      <c r="E370" s="14">
        <v>2.0896831293521701E-2</v>
      </c>
      <c r="F370" s="14"/>
      <c r="G370" s="14">
        <v>5.0154632915784397E-2</v>
      </c>
      <c r="H370" s="14">
        <v>3.5135258910589003E-2</v>
      </c>
      <c r="I370" s="14">
        <v>4.7621679521837698E-2</v>
      </c>
      <c r="J370" s="14">
        <v>1.1220426301047E-2</v>
      </c>
      <c r="K370" s="14">
        <v>1.7283501749569202E-2</v>
      </c>
      <c r="L370" s="14">
        <v>0</v>
      </c>
      <c r="M370" s="14"/>
      <c r="N370" s="14">
        <v>2.0826380854328998E-2</v>
      </c>
      <c r="O370" s="14">
        <v>4.7167852513441799E-2</v>
      </c>
      <c r="P370" s="14">
        <v>1.79042586704454E-2</v>
      </c>
      <c r="Q370" s="14">
        <v>1.5700604239751999E-2</v>
      </c>
      <c r="R370" s="14"/>
      <c r="S370" s="14">
        <v>2.04810700623934E-2</v>
      </c>
      <c r="T370" s="14">
        <v>2.1285211413031399E-2</v>
      </c>
      <c r="U370" s="14">
        <v>5.5500326526901803E-2</v>
      </c>
      <c r="V370" s="14">
        <v>0</v>
      </c>
      <c r="W370" s="14">
        <v>3.7584375912156798E-2</v>
      </c>
      <c r="X370" s="14">
        <v>3.1540575285496503E-2</v>
      </c>
      <c r="Y370" s="14">
        <v>2.66902558873316E-2</v>
      </c>
      <c r="Z370" s="14">
        <v>4.1206226479780998E-2</v>
      </c>
      <c r="AA370" s="14">
        <v>2.6592644133590498E-2</v>
      </c>
      <c r="AB370" s="14">
        <v>1.28377838924876E-2</v>
      </c>
      <c r="AC370" s="14">
        <v>2.2347645221388299E-2</v>
      </c>
      <c r="AD370" s="14">
        <v>3.3315492612984297E-2</v>
      </c>
      <c r="AE370" s="14"/>
      <c r="AF370" s="14">
        <v>1.41413795193594E-2</v>
      </c>
      <c r="AG370" s="14">
        <v>2.5702764004045899E-2</v>
      </c>
      <c r="AH370" s="14">
        <v>3.14130326918938E-2</v>
      </c>
      <c r="AI370" s="14"/>
      <c r="AJ370" s="14">
        <v>1.5751619268116201E-2</v>
      </c>
      <c r="AK370" s="14">
        <v>2.8918491400303802E-2</v>
      </c>
      <c r="AL370" s="14">
        <v>3.9199527457601399E-2</v>
      </c>
      <c r="AM370" s="14"/>
      <c r="AN370" s="14">
        <v>1.7043195976110301E-2</v>
      </c>
      <c r="AO370" s="14">
        <v>3.0397717676899201E-2</v>
      </c>
      <c r="AP370" s="14">
        <v>2.9932436188752201E-2</v>
      </c>
      <c r="AQ370" s="14">
        <v>1.1763780083361699E-2</v>
      </c>
      <c r="AR370" s="14">
        <v>0</v>
      </c>
    </row>
    <row r="371" spans="2:44">
      <c r="B371" t="s">
        <v>202</v>
      </c>
      <c r="C371" s="14">
        <v>8.8161885510010599E-3</v>
      </c>
      <c r="D371" s="14">
        <v>1.2166693011061099E-2</v>
      </c>
      <c r="E371" s="14">
        <v>5.5270623841747399E-3</v>
      </c>
      <c r="F371" s="14"/>
      <c r="G371" s="14">
        <v>2.3759260096981101E-2</v>
      </c>
      <c r="H371" s="14">
        <v>4.0645838597296096E-3</v>
      </c>
      <c r="I371" s="14">
        <v>0</v>
      </c>
      <c r="J371" s="14">
        <v>6.1041905954245202E-3</v>
      </c>
      <c r="K371" s="14">
        <v>1.7337929569336399E-2</v>
      </c>
      <c r="L371" s="14">
        <v>7.6164194426746098E-3</v>
      </c>
      <c r="M371" s="14"/>
      <c r="N371" s="14">
        <v>6.7330508355549299E-3</v>
      </c>
      <c r="O371" s="14">
        <v>3.4655999607078E-3</v>
      </c>
      <c r="P371" s="14">
        <v>7.0434276373699499E-3</v>
      </c>
      <c r="Q371" s="14">
        <v>1.8754313542162199E-2</v>
      </c>
      <c r="R371" s="14"/>
      <c r="S371" s="14">
        <v>1.17483613323414E-2</v>
      </c>
      <c r="T371" s="14">
        <v>0</v>
      </c>
      <c r="U371" s="14">
        <v>0</v>
      </c>
      <c r="V371" s="14">
        <v>0</v>
      </c>
      <c r="W371" s="14">
        <v>2.6186115620736999E-2</v>
      </c>
      <c r="X371" s="14">
        <v>0</v>
      </c>
      <c r="Y371" s="14">
        <v>4.4450127679535302E-2</v>
      </c>
      <c r="Z371" s="14">
        <v>0</v>
      </c>
      <c r="AA371" s="14">
        <v>8.3652318741891506E-3</v>
      </c>
      <c r="AB371" s="14">
        <v>0</v>
      </c>
      <c r="AC371" s="14">
        <v>2.1011607952275399E-2</v>
      </c>
      <c r="AD371" s="14">
        <v>0</v>
      </c>
      <c r="AE371" s="14"/>
      <c r="AF371" s="14">
        <v>1.10824641806991E-2</v>
      </c>
      <c r="AG371" s="14">
        <v>2.96044678288353E-3</v>
      </c>
      <c r="AH371" s="14">
        <v>1.7626701674156801E-2</v>
      </c>
      <c r="AI371" s="14"/>
      <c r="AJ371" s="14">
        <v>4.9888121833332796E-3</v>
      </c>
      <c r="AK371" s="14">
        <v>9.8949974304158601E-3</v>
      </c>
      <c r="AL371" s="14">
        <v>0</v>
      </c>
      <c r="AM371" s="14"/>
      <c r="AN371" s="14">
        <v>1.3718179279727301E-2</v>
      </c>
      <c r="AO371" s="14">
        <v>3.2258045308111499E-3</v>
      </c>
      <c r="AP371" s="14">
        <v>1.2025576940791E-2</v>
      </c>
      <c r="AQ371" s="14">
        <v>8.3556781405617793E-3</v>
      </c>
      <c r="AR371" s="14">
        <v>0</v>
      </c>
    </row>
    <row r="372" spans="2:44">
      <c r="B372" t="s">
        <v>203</v>
      </c>
      <c r="C372" s="14">
        <v>2.3394324736253001E-2</v>
      </c>
      <c r="D372" s="14">
        <v>1.6127182636907399E-2</v>
      </c>
      <c r="E372" s="14">
        <v>3.0619023994568801E-2</v>
      </c>
      <c r="F372" s="14"/>
      <c r="G372" s="14">
        <v>2.03714230058454E-2</v>
      </c>
      <c r="H372" s="14">
        <v>9.6488845079372998E-3</v>
      </c>
      <c r="I372" s="14">
        <v>1.91096137737456E-2</v>
      </c>
      <c r="J372" s="14">
        <v>5.2487774049394101E-2</v>
      </c>
      <c r="K372" s="14">
        <v>2.8999396966599499E-2</v>
      </c>
      <c r="L372" s="14">
        <v>1.55816046303325E-2</v>
      </c>
      <c r="M372" s="14"/>
      <c r="N372" s="14">
        <v>1.1986053023617899E-2</v>
      </c>
      <c r="O372" s="14">
        <v>2.38858950442093E-2</v>
      </c>
      <c r="P372" s="14">
        <v>3.2858262342422201E-2</v>
      </c>
      <c r="Q372" s="14">
        <v>2.8005313381806E-2</v>
      </c>
      <c r="R372" s="14"/>
      <c r="S372" s="14">
        <v>1.1430636194607701E-2</v>
      </c>
      <c r="T372" s="14">
        <v>1.17193377454189E-2</v>
      </c>
      <c r="U372" s="14">
        <v>2.1923139171573701E-2</v>
      </c>
      <c r="V372" s="14">
        <v>2.6509601707677299E-2</v>
      </c>
      <c r="W372" s="14">
        <v>0</v>
      </c>
      <c r="X372" s="14">
        <v>2.2043242563759499E-2</v>
      </c>
      <c r="Y372" s="14">
        <v>3.0966350834995399E-2</v>
      </c>
      <c r="Z372" s="14">
        <v>9.66154314862952E-2</v>
      </c>
      <c r="AA372" s="14">
        <v>2.46215460291297E-2</v>
      </c>
      <c r="AB372" s="14">
        <v>1.83298045632856E-2</v>
      </c>
      <c r="AC372" s="14">
        <v>6.01042495905105E-2</v>
      </c>
      <c r="AD372" s="14">
        <v>3.90435422213192E-2</v>
      </c>
      <c r="AE372" s="14"/>
      <c r="AF372" s="14">
        <v>2.1094472621020498E-2</v>
      </c>
      <c r="AG372" s="14">
        <v>1.86297116875484E-2</v>
      </c>
      <c r="AH372" s="14">
        <v>4.0298527171567303E-2</v>
      </c>
      <c r="AI372" s="14"/>
      <c r="AJ372" s="14">
        <v>1.461352372846E-2</v>
      </c>
      <c r="AK372" s="14">
        <v>1.6143986369365801E-2</v>
      </c>
      <c r="AL372" s="14">
        <v>3.9805874116176698E-2</v>
      </c>
      <c r="AM372" s="14"/>
      <c r="AN372" s="14">
        <v>4.3319425312847097E-2</v>
      </c>
      <c r="AO372" s="14">
        <v>9.8342918706114599E-3</v>
      </c>
      <c r="AP372" s="14">
        <v>1.4167887913965499E-2</v>
      </c>
      <c r="AQ372" s="14">
        <v>1.9904860886466799E-2</v>
      </c>
      <c r="AR372" s="14">
        <v>0</v>
      </c>
    </row>
    <row r="373" spans="2:44">
      <c r="B373" t="s">
        <v>104</v>
      </c>
      <c r="C373" s="14">
        <v>0.80544686065566595</v>
      </c>
      <c r="D373" s="14">
        <v>0.82384774428200602</v>
      </c>
      <c r="E373" s="14">
        <v>0.78899776054793702</v>
      </c>
      <c r="F373" s="14"/>
      <c r="G373" s="14">
        <v>0.75953832298027801</v>
      </c>
      <c r="H373" s="14">
        <v>0.74191142577262603</v>
      </c>
      <c r="I373" s="14">
        <v>0.83110242652770305</v>
      </c>
      <c r="J373" s="14">
        <v>0.79793311282908097</v>
      </c>
      <c r="K373" s="14">
        <v>0.824009437646128</v>
      </c>
      <c r="L373" s="14">
        <v>0.85814274141341196</v>
      </c>
      <c r="M373" s="14"/>
      <c r="N373" s="14">
        <v>0.84948011906195797</v>
      </c>
      <c r="O373" s="14">
        <v>0.78992955748141103</v>
      </c>
      <c r="P373" s="14">
        <v>0.796506123096129</v>
      </c>
      <c r="Q373" s="14">
        <v>0.77449130010594103</v>
      </c>
      <c r="R373" s="14"/>
      <c r="S373" s="14">
        <v>0.79143658715378395</v>
      </c>
      <c r="T373" s="14">
        <v>0.85054279339905003</v>
      </c>
      <c r="U373" s="14">
        <v>0.80031010375281197</v>
      </c>
      <c r="V373" s="14">
        <v>0.85703188142587206</v>
      </c>
      <c r="W373" s="14">
        <v>0.84500241823728495</v>
      </c>
      <c r="X373" s="14">
        <v>0.784710719534217</v>
      </c>
      <c r="Y373" s="14">
        <v>0.74526891057068501</v>
      </c>
      <c r="Z373" s="14">
        <v>0.73975211902314297</v>
      </c>
      <c r="AA373" s="14">
        <v>0.81262805661442405</v>
      </c>
      <c r="AB373" s="14">
        <v>0.79503391032924198</v>
      </c>
      <c r="AC373" s="14">
        <v>0.81284338437864501</v>
      </c>
      <c r="AD373" s="14">
        <v>0.73941782264996803</v>
      </c>
      <c r="AE373" s="14"/>
      <c r="AF373" s="14">
        <v>0.82548952912233797</v>
      </c>
      <c r="AG373" s="14">
        <v>0.816018318720236</v>
      </c>
      <c r="AH373" s="14">
        <v>0.73416123580498205</v>
      </c>
      <c r="AI373" s="14"/>
      <c r="AJ373" s="14">
        <v>0.88153478586826595</v>
      </c>
      <c r="AK373" s="14">
        <v>0.80747139026113701</v>
      </c>
      <c r="AL373" s="14">
        <v>0.851635065038163</v>
      </c>
      <c r="AM373" s="14"/>
      <c r="AN373" s="14">
        <v>0.77770702433954197</v>
      </c>
      <c r="AO373" s="14">
        <v>0.80967516205188605</v>
      </c>
      <c r="AP373" s="14">
        <v>0.80635043886506297</v>
      </c>
      <c r="AQ373" s="14">
        <v>0.85954552026376496</v>
      </c>
      <c r="AR373" s="14">
        <v>0.89577475511309201</v>
      </c>
    </row>
    <row r="374" spans="2:44">
      <c r="B374" t="s">
        <v>105</v>
      </c>
      <c r="C374" s="14">
        <v>3.43273560154412E-2</v>
      </c>
      <c r="D374" s="14">
        <v>4.24066983953734E-2</v>
      </c>
      <c r="E374" s="14">
        <v>2.6423893677696399E-2</v>
      </c>
      <c r="F374" s="14"/>
      <c r="G374" s="14">
        <v>7.3913893012765505E-2</v>
      </c>
      <c r="H374" s="14">
        <v>3.9199842770318599E-2</v>
      </c>
      <c r="I374" s="14">
        <v>4.7621679521837698E-2</v>
      </c>
      <c r="J374" s="14">
        <v>1.7324616896471499E-2</v>
      </c>
      <c r="K374" s="14">
        <v>3.4621431318905597E-2</v>
      </c>
      <c r="L374" s="14">
        <v>7.6164194426746098E-3</v>
      </c>
      <c r="M374" s="14"/>
      <c r="N374" s="14">
        <v>2.7559431689883899E-2</v>
      </c>
      <c r="O374" s="14">
        <v>5.0633452474149597E-2</v>
      </c>
      <c r="P374" s="14">
        <v>2.4947686307815301E-2</v>
      </c>
      <c r="Q374" s="14">
        <v>3.4454917781914098E-2</v>
      </c>
      <c r="R374" s="14"/>
      <c r="S374" s="14">
        <v>3.2229431394734699E-2</v>
      </c>
      <c r="T374" s="14">
        <v>2.1285211413031399E-2</v>
      </c>
      <c r="U374" s="14">
        <v>5.5500326526901803E-2</v>
      </c>
      <c r="V374" s="14">
        <v>0</v>
      </c>
      <c r="W374" s="14">
        <v>6.3770491532893797E-2</v>
      </c>
      <c r="X374" s="14">
        <v>3.1540575285496503E-2</v>
      </c>
      <c r="Y374" s="14">
        <v>7.1140383566866902E-2</v>
      </c>
      <c r="Z374" s="14">
        <v>4.1206226479780998E-2</v>
      </c>
      <c r="AA374" s="14">
        <v>3.4957876007779699E-2</v>
      </c>
      <c r="AB374" s="14">
        <v>1.28377838924876E-2</v>
      </c>
      <c r="AC374" s="14">
        <v>4.3359253173663702E-2</v>
      </c>
      <c r="AD374" s="14">
        <v>3.3315492612984297E-2</v>
      </c>
      <c r="AE374" s="14"/>
      <c r="AF374" s="14">
        <v>2.5223843700058399E-2</v>
      </c>
      <c r="AG374" s="14">
        <v>2.8663210786929499E-2</v>
      </c>
      <c r="AH374" s="14">
        <v>4.9039734366050601E-2</v>
      </c>
      <c r="AI374" s="14"/>
      <c r="AJ374" s="14">
        <v>2.0740431451449499E-2</v>
      </c>
      <c r="AK374" s="14">
        <v>3.8813488830719597E-2</v>
      </c>
      <c r="AL374" s="14">
        <v>3.9199527457601399E-2</v>
      </c>
      <c r="AM374" s="14"/>
      <c r="AN374" s="14">
        <v>3.0761375255837602E-2</v>
      </c>
      <c r="AO374" s="14">
        <v>3.36235222077104E-2</v>
      </c>
      <c r="AP374" s="14">
        <v>4.1958013129543198E-2</v>
      </c>
      <c r="AQ374" s="14">
        <v>2.0119458223923501E-2</v>
      </c>
      <c r="AR374" s="14">
        <v>0</v>
      </c>
    </row>
    <row r="375" spans="2:44">
      <c r="B375" t="s">
        <v>106</v>
      </c>
      <c r="C375" s="14">
        <v>0.77111950464022405</v>
      </c>
      <c r="D375" s="14">
        <v>0.78144104588663199</v>
      </c>
      <c r="E375" s="14">
        <v>0.76257386687023998</v>
      </c>
      <c r="F375" s="14"/>
      <c r="G375" s="14">
        <v>0.68562442996751305</v>
      </c>
      <c r="H375" s="14">
        <v>0.70271158300230796</v>
      </c>
      <c r="I375" s="14">
        <v>0.78348074700586501</v>
      </c>
      <c r="J375" s="14">
        <v>0.78060849593260895</v>
      </c>
      <c r="K375" s="14">
        <v>0.78938800632722295</v>
      </c>
      <c r="L375" s="14">
        <v>0.85052632197073796</v>
      </c>
      <c r="M375" s="14"/>
      <c r="N375" s="14">
        <v>0.82192068737207402</v>
      </c>
      <c r="O375" s="14">
        <v>0.73929610500726095</v>
      </c>
      <c r="P375" s="14">
        <v>0.77155843678831404</v>
      </c>
      <c r="Q375" s="14">
        <v>0.74003638232402702</v>
      </c>
      <c r="R375" s="14"/>
      <c r="S375" s="14">
        <v>0.75920715575904896</v>
      </c>
      <c r="T375" s="14">
        <v>0.82925758198601895</v>
      </c>
      <c r="U375" s="14">
        <v>0.74480977722591002</v>
      </c>
      <c r="V375" s="14">
        <v>0.85703188142587206</v>
      </c>
      <c r="W375" s="14">
        <v>0.78123192670439101</v>
      </c>
      <c r="X375" s="14">
        <v>0.75317014424871997</v>
      </c>
      <c r="Y375" s="14">
        <v>0.67412852700381798</v>
      </c>
      <c r="Z375" s="14">
        <v>0.69854589254336197</v>
      </c>
      <c r="AA375" s="14">
        <v>0.77767018060664395</v>
      </c>
      <c r="AB375" s="14">
        <v>0.78219612643675396</v>
      </c>
      <c r="AC375" s="14">
        <v>0.76948413120498105</v>
      </c>
      <c r="AD375" s="14">
        <v>0.70610233003698397</v>
      </c>
      <c r="AE375" s="14"/>
      <c r="AF375" s="14">
        <v>0.80026568542227905</v>
      </c>
      <c r="AG375" s="14">
        <v>0.78735510793330699</v>
      </c>
      <c r="AH375" s="14">
        <v>0.68512150143893202</v>
      </c>
      <c r="AI375" s="14"/>
      <c r="AJ375" s="14">
        <v>0.86079435441681695</v>
      </c>
      <c r="AK375" s="14">
        <v>0.76865790143041801</v>
      </c>
      <c r="AL375" s="14">
        <v>0.81243553758056197</v>
      </c>
      <c r="AM375" s="14"/>
      <c r="AN375" s="14">
        <v>0.74694564908370498</v>
      </c>
      <c r="AO375" s="14">
        <v>0.77605163984417602</v>
      </c>
      <c r="AP375" s="14">
        <v>0.76439242573552002</v>
      </c>
      <c r="AQ375" s="14">
        <v>0.83942606203984205</v>
      </c>
      <c r="AR375" s="14">
        <v>0.89577475511309201</v>
      </c>
    </row>
    <row r="376" spans="2:4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row>
    <row r="377" spans="2:44">
      <c r="B377" s="6" t="s">
        <v>206</v>
      </c>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row>
    <row r="378" spans="2:44">
      <c r="B378" s="24" t="s">
        <v>18</v>
      </c>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row>
    <row r="379" spans="2:44">
      <c r="B379" t="s">
        <v>198</v>
      </c>
      <c r="C379" s="14">
        <v>0.17533869191211299</v>
      </c>
      <c r="D379" s="14">
        <v>0.199666173224365</v>
      </c>
      <c r="E379" s="14">
        <v>0.151526064084086</v>
      </c>
      <c r="F379" s="14"/>
      <c r="G379" s="14">
        <v>0.138894806190168</v>
      </c>
      <c r="H379" s="14">
        <v>0.176119884126482</v>
      </c>
      <c r="I379" s="14">
        <v>0.18864331556802699</v>
      </c>
      <c r="J379" s="14">
        <v>0.190325659343242</v>
      </c>
      <c r="K379" s="14">
        <v>0.175397636388711</v>
      </c>
      <c r="L379" s="14">
        <v>0.178581368125632</v>
      </c>
      <c r="M379" s="14"/>
      <c r="N379" s="14">
        <v>0.203544467665627</v>
      </c>
      <c r="O379" s="14">
        <v>0.15265173034489399</v>
      </c>
      <c r="P379" s="14">
        <v>0.16878779269838901</v>
      </c>
      <c r="Q379" s="14">
        <v>0.17685361520099599</v>
      </c>
      <c r="R379" s="14"/>
      <c r="S379" s="14">
        <v>0.29551359201529998</v>
      </c>
      <c r="T379" s="14">
        <v>0.12764324172583899</v>
      </c>
      <c r="U379" s="14">
        <v>0.13829729121125001</v>
      </c>
      <c r="V379" s="14">
        <v>0.21306150429138301</v>
      </c>
      <c r="W379" s="14">
        <v>0.19906785922490999</v>
      </c>
      <c r="X379" s="14">
        <v>0.104874899054784</v>
      </c>
      <c r="Y379" s="14">
        <v>0.16209117192396999</v>
      </c>
      <c r="Z379" s="14">
        <v>0.139521304867469</v>
      </c>
      <c r="AA379" s="14">
        <v>0.156809922180179</v>
      </c>
      <c r="AB379" s="14">
        <v>0.172191863840301</v>
      </c>
      <c r="AC379" s="14">
        <v>0.204654337362282</v>
      </c>
      <c r="AD379" s="14">
        <v>0.150405192233592</v>
      </c>
      <c r="AE379" s="14"/>
      <c r="AF379" s="14">
        <v>0.198682592978735</v>
      </c>
      <c r="AG379" s="14">
        <v>0.18550582823551201</v>
      </c>
      <c r="AH379" s="14">
        <v>0.107522739694124</v>
      </c>
      <c r="AI379" s="14"/>
      <c r="AJ379" s="14">
        <v>0.23265834682769099</v>
      </c>
      <c r="AK379" s="14">
        <v>0.174999303200262</v>
      </c>
      <c r="AL379" s="14">
        <v>0.2265328710243</v>
      </c>
      <c r="AM379" s="14"/>
      <c r="AN379" s="14">
        <v>0.185341254696295</v>
      </c>
      <c r="AO379" s="14">
        <v>0.135795396222128</v>
      </c>
      <c r="AP379" s="14">
        <v>0.17989287602637699</v>
      </c>
      <c r="AQ379" s="14">
        <v>0.229749051874031</v>
      </c>
      <c r="AR379" s="14">
        <v>0.293310711387402</v>
      </c>
    </row>
    <row r="380" spans="2:44">
      <c r="B380" t="s">
        <v>199</v>
      </c>
      <c r="C380" s="14">
        <v>0.54592048583217401</v>
      </c>
      <c r="D380" s="14">
        <v>0.54921638860323396</v>
      </c>
      <c r="E380" s="14">
        <v>0.54291084149266</v>
      </c>
      <c r="F380" s="14"/>
      <c r="G380" s="14">
        <v>0.46977245143409602</v>
      </c>
      <c r="H380" s="14">
        <v>0.581951879474638</v>
      </c>
      <c r="I380" s="14">
        <v>0.51472202160784797</v>
      </c>
      <c r="J380" s="14">
        <v>0.57492032443938501</v>
      </c>
      <c r="K380" s="14">
        <v>0.52246304989589099</v>
      </c>
      <c r="L380" s="14">
        <v>0.58389483401937403</v>
      </c>
      <c r="M380" s="14"/>
      <c r="N380" s="14">
        <v>0.56986053072226805</v>
      </c>
      <c r="O380" s="14">
        <v>0.59140202772538297</v>
      </c>
      <c r="P380" s="14">
        <v>0.56153995658718403</v>
      </c>
      <c r="Q380" s="14">
        <v>0.45661374128122301</v>
      </c>
      <c r="R380" s="14"/>
      <c r="S380" s="14">
        <v>0.50932207126969298</v>
      </c>
      <c r="T380" s="14">
        <v>0.55530056035282505</v>
      </c>
      <c r="U380" s="14">
        <v>0.46030267750360099</v>
      </c>
      <c r="V380" s="14">
        <v>0.51541130705738802</v>
      </c>
      <c r="W380" s="14">
        <v>0.548868876925931</v>
      </c>
      <c r="X380" s="14">
        <v>0.64601302067369604</v>
      </c>
      <c r="Y380" s="14">
        <v>0.54796509994748899</v>
      </c>
      <c r="Z380" s="14">
        <v>0.60240485599068205</v>
      </c>
      <c r="AA380" s="14">
        <v>0.49236124317646202</v>
      </c>
      <c r="AB380" s="14">
        <v>0.62204073317957598</v>
      </c>
      <c r="AC380" s="14">
        <v>0.44538690001834702</v>
      </c>
      <c r="AD380" s="14">
        <v>0.72732547654355995</v>
      </c>
      <c r="AE380" s="14"/>
      <c r="AF380" s="14">
        <v>0.55495821282408997</v>
      </c>
      <c r="AG380" s="14">
        <v>0.56876619535426498</v>
      </c>
      <c r="AH380" s="14">
        <v>0.50531575365565795</v>
      </c>
      <c r="AI380" s="14"/>
      <c r="AJ380" s="14">
        <v>0.59717563537806595</v>
      </c>
      <c r="AK380" s="14">
        <v>0.57024647315074695</v>
      </c>
      <c r="AL380" s="14">
        <v>0.50775115380145697</v>
      </c>
      <c r="AM380" s="14"/>
      <c r="AN380" s="14">
        <v>0.53167308825370696</v>
      </c>
      <c r="AO380" s="14">
        <v>0.53011576427545504</v>
      </c>
      <c r="AP380" s="14">
        <v>0.601766062244671</v>
      </c>
      <c r="AQ380" s="14">
        <v>0.51564169774770796</v>
      </c>
      <c r="AR380" s="14">
        <v>0.50541587216427897</v>
      </c>
    </row>
    <row r="381" spans="2:44">
      <c r="B381" t="s">
        <v>200</v>
      </c>
      <c r="C381" s="14">
        <v>0.19895480097857501</v>
      </c>
      <c r="D381" s="14">
        <v>0.18304322393015199</v>
      </c>
      <c r="E381" s="14">
        <v>0.21584675729983499</v>
      </c>
      <c r="F381" s="14"/>
      <c r="G381" s="14">
        <v>0.25160200117225601</v>
      </c>
      <c r="H381" s="14">
        <v>0.15488130143808301</v>
      </c>
      <c r="I381" s="14">
        <v>0.213493288135475</v>
      </c>
      <c r="J381" s="14">
        <v>0.15923122870615899</v>
      </c>
      <c r="K381" s="14">
        <v>0.22956810072374201</v>
      </c>
      <c r="L381" s="14">
        <v>0.202654308861765</v>
      </c>
      <c r="M381" s="14"/>
      <c r="N381" s="14">
        <v>0.15721652503830999</v>
      </c>
      <c r="O381" s="14">
        <v>0.189700750108272</v>
      </c>
      <c r="P381" s="14">
        <v>0.175729588105969</v>
      </c>
      <c r="Q381" s="14">
        <v>0.27161142113172798</v>
      </c>
      <c r="R381" s="14"/>
      <c r="S381" s="14">
        <v>0.110450431999996</v>
      </c>
      <c r="T381" s="14">
        <v>0.22456849099152801</v>
      </c>
      <c r="U381" s="14">
        <v>0.321647281879679</v>
      </c>
      <c r="V381" s="14">
        <v>0.14684869459552999</v>
      </c>
      <c r="W381" s="14">
        <v>0.192323967450786</v>
      </c>
      <c r="X381" s="14">
        <v>0.13411395372387799</v>
      </c>
      <c r="Y381" s="14">
        <v>0.24427231192777299</v>
      </c>
      <c r="Z381" s="14">
        <v>0.200118192100706</v>
      </c>
      <c r="AA381" s="14">
        <v>0.27712156225250301</v>
      </c>
      <c r="AB381" s="14">
        <v>0.16294976517045201</v>
      </c>
      <c r="AC381" s="14">
        <v>0.23120046329084301</v>
      </c>
      <c r="AD381" s="14">
        <v>0.122269331222848</v>
      </c>
      <c r="AE381" s="14"/>
      <c r="AF381" s="14">
        <v>0.17767397562541101</v>
      </c>
      <c r="AG381" s="14">
        <v>0.182715726604503</v>
      </c>
      <c r="AH381" s="14">
        <v>0.26747181887319499</v>
      </c>
      <c r="AI381" s="14"/>
      <c r="AJ381" s="14">
        <v>0.14045129508978199</v>
      </c>
      <c r="AK381" s="14">
        <v>0.179323364478393</v>
      </c>
      <c r="AL381" s="14">
        <v>0.168993305294181</v>
      </c>
      <c r="AM381" s="14"/>
      <c r="AN381" s="14">
        <v>0.23515234361126899</v>
      </c>
      <c r="AO381" s="14">
        <v>0.223331051928883</v>
      </c>
      <c r="AP381" s="14">
        <v>0.13895184206694899</v>
      </c>
      <c r="AQ381" s="14">
        <v>0.196730436181586</v>
      </c>
      <c r="AR381" s="14">
        <v>5.49661122391829E-2</v>
      </c>
    </row>
    <row r="382" spans="2:44">
      <c r="B382" t="s">
        <v>201</v>
      </c>
      <c r="C382" s="14">
        <v>3.9894369905541599E-2</v>
      </c>
      <c r="D382" s="14">
        <v>3.8798972820697698E-2</v>
      </c>
      <c r="E382" s="14">
        <v>4.1167277136421501E-2</v>
      </c>
      <c r="F382" s="14"/>
      <c r="G382" s="14">
        <v>6.54332061966999E-2</v>
      </c>
      <c r="H382" s="14">
        <v>4.5150580048658601E-2</v>
      </c>
      <c r="I382" s="14">
        <v>4.8795105325539698E-2</v>
      </c>
      <c r="J382" s="14">
        <v>4.0502470864574598E-2</v>
      </c>
      <c r="K382" s="14">
        <v>2.97841877726675E-2</v>
      </c>
      <c r="L382" s="14">
        <v>1.55688412355579E-2</v>
      </c>
      <c r="M382" s="14"/>
      <c r="N382" s="14">
        <v>3.7654674796157299E-2</v>
      </c>
      <c r="O382" s="14">
        <v>4.5606651357277803E-2</v>
      </c>
      <c r="P382" s="14">
        <v>5.3658298629954602E-2</v>
      </c>
      <c r="Q382" s="14">
        <v>2.4615342555733999E-2</v>
      </c>
      <c r="R382" s="14"/>
      <c r="S382" s="14">
        <v>6.9113809388530401E-2</v>
      </c>
      <c r="T382" s="14">
        <v>4.3188136426841897E-2</v>
      </c>
      <c r="U382" s="14">
        <v>5.4755122442750798E-2</v>
      </c>
      <c r="V382" s="14">
        <v>7.9152411953594598E-2</v>
      </c>
      <c r="W382" s="14">
        <v>3.2069327457063299E-2</v>
      </c>
      <c r="X382" s="14">
        <v>2.6046030240955299E-2</v>
      </c>
      <c r="Y382" s="14">
        <v>2.5934821429541701E-2</v>
      </c>
      <c r="Z382" s="14">
        <v>3.0490101929843201E-2</v>
      </c>
      <c r="AA382" s="14">
        <v>7.6874484282401503E-3</v>
      </c>
      <c r="AB382" s="14">
        <v>1.0329805298484301E-2</v>
      </c>
      <c r="AC382" s="14">
        <v>8.0057003989550304E-2</v>
      </c>
      <c r="AD382" s="14">
        <v>0</v>
      </c>
      <c r="AE382" s="14"/>
      <c r="AF382" s="14">
        <v>3.6696663701064003E-2</v>
      </c>
      <c r="AG382" s="14">
        <v>3.95238485853871E-2</v>
      </c>
      <c r="AH382" s="14">
        <v>4.8113452278469797E-2</v>
      </c>
      <c r="AI382" s="14"/>
      <c r="AJ382" s="14">
        <v>2.5038601867754199E-2</v>
      </c>
      <c r="AK382" s="14">
        <v>4.3434523403575301E-2</v>
      </c>
      <c r="AL382" s="14">
        <v>8.0139815735676606E-2</v>
      </c>
      <c r="AM382" s="14"/>
      <c r="AN382" s="14">
        <v>1.70259252137068E-2</v>
      </c>
      <c r="AO382" s="14">
        <v>5.0739798911115797E-2</v>
      </c>
      <c r="AP382" s="14">
        <v>3.4338215165302298E-2</v>
      </c>
      <c r="AQ382" s="14">
        <v>3.9089665503504102E-2</v>
      </c>
      <c r="AR382" s="14">
        <v>8.9918367928771198E-2</v>
      </c>
    </row>
    <row r="383" spans="2:44">
      <c r="B383" t="s">
        <v>202</v>
      </c>
      <c r="C383" s="14">
        <v>9.0291390809029998E-3</v>
      </c>
      <c r="D383" s="14">
        <v>1.03760318621108E-2</v>
      </c>
      <c r="E383" s="14">
        <v>7.7079018228593203E-3</v>
      </c>
      <c r="F383" s="14"/>
      <c r="G383" s="14">
        <v>8.5814499474737207E-3</v>
      </c>
      <c r="H383" s="14">
        <v>5.6621629294304702E-3</v>
      </c>
      <c r="I383" s="14">
        <v>0</v>
      </c>
      <c r="J383" s="14">
        <v>1.7743500129898799E-2</v>
      </c>
      <c r="K383" s="14">
        <v>2.06500598237612E-2</v>
      </c>
      <c r="L383" s="14">
        <v>4.1367422511471097E-3</v>
      </c>
      <c r="M383" s="14"/>
      <c r="N383" s="14">
        <v>1.14334759501126E-2</v>
      </c>
      <c r="O383" s="14">
        <v>0</v>
      </c>
      <c r="P383" s="14">
        <v>9.74509839499311E-3</v>
      </c>
      <c r="Q383" s="14">
        <v>1.6265534411164E-2</v>
      </c>
      <c r="R383" s="14"/>
      <c r="S383" s="14">
        <v>0</v>
      </c>
      <c r="T383" s="14">
        <v>1.74826497736396E-2</v>
      </c>
      <c r="U383" s="14">
        <v>0</v>
      </c>
      <c r="V383" s="14">
        <v>1.03067389342633E-2</v>
      </c>
      <c r="W383" s="14">
        <v>1.40735837483033E-2</v>
      </c>
      <c r="X383" s="14">
        <v>1.04502675599183E-2</v>
      </c>
      <c r="Y383" s="14">
        <v>9.3265328507775094E-3</v>
      </c>
      <c r="Z383" s="14">
        <v>0</v>
      </c>
      <c r="AA383" s="14">
        <v>1.5413181585231301E-2</v>
      </c>
      <c r="AB383" s="14">
        <v>1.27194296607835E-2</v>
      </c>
      <c r="AC383" s="14">
        <v>0</v>
      </c>
      <c r="AD383" s="14">
        <v>0</v>
      </c>
      <c r="AE383" s="14"/>
      <c r="AF383" s="14">
        <v>6.5579654003717998E-3</v>
      </c>
      <c r="AG383" s="14">
        <v>1.03280759465227E-2</v>
      </c>
      <c r="AH383" s="14">
        <v>1.93384768278996E-2</v>
      </c>
      <c r="AI383" s="14"/>
      <c r="AJ383" s="14">
        <v>0</v>
      </c>
      <c r="AK383" s="14">
        <v>1.1068095069175899E-2</v>
      </c>
      <c r="AL383" s="14">
        <v>0</v>
      </c>
      <c r="AM383" s="14"/>
      <c r="AN383" s="14">
        <v>8.0134234979921202E-3</v>
      </c>
      <c r="AO383" s="14">
        <v>8.6398660997124999E-3</v>
      </c>
      <c r="AP383" s="14">
        <v>1.6808920082975701E-2</v>
      </c>
      <c r="AQ383" s="14">
        <v>7.8362543978637705E-3</v>
      </c>
      <c r="AR383" s="14">
        <v>0</v>
      </c>
    </row>
    <row r="384" spans="2:44">
      <c r="B384" t="s">
        <v>203</v>
      </c>
      <c r="C384" s="14">
        <v>3.0862512290692899E-2</v>
      </c>
      <c r="D384" s="14">
        <v>1.8899209559440099E-2</v>
      </c>
      <c r="E384" s="14">
        <v>4.0841158164138101E-2</v>
      </c>
      <c r="F384" s="14"/>
      <c r="G384" s="14">
        <v>6.5716085059307303E-2</v>
      </c>
      <c r="H384" s="14">
        <v>3.6234191982708101E-2</v>
      </c>
      <c r="I384" s="14">
        <v>3.4346269363109097E-2</v>
      </c>
      <c r="J384" s="14">
        <v>1.72768165167403E-2</v>
      </c>
      <c r="K384" s="14">
        <v>2.2136965395227099E-2</v>
      </c>
      <c r="L384" s="14">
        <v>1.51639055065248E-2</v>
      </c>
      <c r="M384" s="14"/>
      <c r="N384" s="14">
        <v>2.02903258275254E-2</v>
      </c>
      <c r="O384" s="14">
        <v>2.06388404641734E-2</v>
      </c>
      <c r="P384" s="14">
        <v>3.0539265583510399E-2</v>
      </c>
      <c r="Q384" s="14">
        <v>5.4040345419155797E-2</v>
      </c>
      <c r="R384" s="14"/>
      <c r="S384" s="14">
        <v>1.5600095326480001E-2</v>
      </c>
      <c r="T384" s="14">
        <v>3.1816920729325703E-2</v>
      </c>
      <c r="U384" s="14">
        <v>2.49976269627189E-2</v>
      </c>
      <c r="V384" s="14">
        <v>3.5219343167841199E-2</v>
      </c>
      <c r="W384" s="14">
        <v>1.3596385193006801E-2</v>
      </c>
      <c r="X384" s="14">
        <v>7.8501828746768296E-2</v>
      </c>
      <c r="Y384" s="14">
        <v>1.04100619204487E-2</v>
      </c>
      <c r="Z384" s="14">
        <v>2.7465545111299599E-2</v>
      </c>
      <c r="AA384" s="14">
        <v>5.0606642377384499E-2</v>
      </c>
      <c r="AB384" s="14">
        <v>1.9768402850402898E-2</v>
      </c>
      <c r="AC384" s="14">
        <v>3.87012953389776E-2</v>
      </c>
      <c r="AD384" s="14">
        <v>0</v>
      </c>
      <c r="AE384" s="14"/>
      <c r="AF384" s="14">
        <v>2.5430589470328401E-2</v>
      </c>
      <c r="AG384" s="14">
        <v>1.3160325273809999E-2</v>
      </c>
      <c r="AH384" s="14">
        <v>5.2237758670653799E-2</v>
      </c>
      <c r="AI384" s="14"/>
      <c r="AJ384" s="14">
        <v>4.6761208367070003E-3</v>
      </c>
      <c r="AK384" s="14">
        <v>2.0928240697846601E-2</v>
      </c>
      <c r="AL384" s="14">
        <v>1.65828541443847E-2</v>
      </c>
      <c r="AM384" s="14"/>
      <c r="AN384" s="14">
        <v>2.2793964727029301E-2</v>
      </c>
      <c r="AO384" s="14">
        <v>5.13781225627057E-2</v>
      </c>
      <c r="AP384" s="14">
        <v>2.82420844137246E-2</v>
      </c>
      <c r="AQ384" s="14">
        <v>1.09528942953075E-2</v>
      </c>
      <c r="AR384" s="14">
        <v>5.6388936280365003E-2</v>
      </c>
    </row>
    <row r="385" spans="2:44">
      <c r="B385" t="s">
        <v>104</v>
      </c>
      <c r="C385" s="14">
        <v>0.72125917774428705</v>
      </c>
      <c r="D385" s="14">
        <v>0.74888256182759905</v>
      </c>
      <c r="E385" s="14">
        <v>0.69443690557674598</v>
      </c>
      <c r="F385" s="14"/>
      <c r="G385" s="14">
        <v>0.60866725762426299</v>
      </c>
      <c r="H385" s="14">
        <v>0.75807176360112005</v>
      </c>
      <c r="I385" s="14">
        <v>0.70336533717587602</v>
      </c>
      <c r="J385" s="14">
        <v>0.76524598378262698</v>
      </c>
      <c r="K385" s="14">
        <v>0.69786068628460196</v>
      </c>
      <c r="L385" s="14">
        <v>0.762476202145006</v>
      </c>
      <c r="M385" s="14"/>
      <c r="N385" s="14">
        <v>0.773404998387895</v>
      </c>
      <c r="O385" s="14">
        <v>0.74405375807027696</v>
      </c>
      <c r="P385" s="14">
        <v>0.73032774928557298</v>
      </c>
      <c r="Q385" s="14">
        <v>0.63346735648221797</v>
      </c>
      <c r="R385" s="14"/>
      <c r="S385" s="14">
        <v>0.80483566328499401</v>
      </c>
      <c r="T385" s="14">
        <v>0.68294380207866401</v>
      </c>
      <c r="U385" s="14">
        <v>0.59859996871485099</v>
      </c>
      <c r="V385" s="14">
        <v>0.72847281134877095</v>
      </c>
      <c r="W385" s="14">
        <v>0.747936736150841</v>
      </c>
      <c r="X385" s="14">
        <v>0.75088791972848001</v>
      </c>
      <c r="Y385" s="14">
        <v>0.71005627187145903</v>
      </c>
      <c r="Z385" s="14">
        <v>0.741926160858152</v>
      </c>
      <c r="AA385" s="14">
        <v>0.64917116535664099</v>
      </c>
      <c r="AB385" s="14">
        <v>0.79423259701987703</v>
      </c>
      <c r="AC385" s="14">
        <v>0.65004123738062902</v>
      </c>
      <c r="AD385" s="14">
        <v>0.877730668777152</v>
      </c>
      <c r="AE385" s="14"/>
      <c r="AF385" s="14">
        <v>0.753640805802825</v>
      </c>
      <c r="AG385" s="14">
        <v>0.75427202358977696</v>
      </c>
      <c r="AH385" s="14">
        <v>0.61283849334978202</v>
      </c>
      <c r="AI385" s="14"/>
      <c r="AJ385" s="14">
        <v>0.82983398220575699</v>
      </c>
      <c r="AK385" s="14">
        <v>0.74524577635100897</v>
      </c>
      <c r="AL385" s="14">
        <v>0.73428402482575705</v>
      </c>
      <c r="AM385" s="14"/>
      <c r="AN385" s="14">
        <v>0.71701434295000199</v>
      </c>
      <c r="AO385" s="14">
        <v>0.66591116049758303</v>
      </c>
      <c r="AP385" s="14">
        <v>0.78165893827104804</v>
      </c>
      <c r="AQ385" s="14">
        <v>0.74539074962173901</v>
      </c>
      <c r="AR385" s="14">
        <v>0.79872658355168102</v>
      </c>
    </row>
    <row r="386" spans="2:44">
      <c r="B386" t="s">
        <v>105</v>
      </c>
      <c r="C386" s="14">
        <v>4.8923508986444597E-2</v>
      </c>
      <c r="D386" s="14">
        <v>4.9175004682808499E-2</v>
      </c>
      <c r="E386" s="14">
        <v>4.8875178959280903E-2</v>
      </c>
      <c r="F386" s="14"/>
      <c r="G386" s="14">
        <v>7.4014656144173602E-2</v>
      </c>
      <c r="H386" s="14">
        <v>5.0812742978089097E-2</v>
      </c>
      <c r="I386" s="14">
        <v>4.8795105325539698E-2</v>
      </c>
      <c r="J386" s="14">
        <v>5.8245970994473401E-2</v>
      </c>
      <c r="K386" s="14">
        <v>5.04342475964287E-2</v>
      </c>
      <c r="L386" s="14">
        <v>1.9705583486705001E-2</v>
      </c>
      <c r="M386" s="14"/>
      <c r="N386" s="14">
        <v>4.90881507462698E-2</v>
      </c>
      <c r="O386" s="14">
        <v>4.5606651357277803E-2</v>
      </c>
      <c r="P386" s="14">
        <v>6.3403397024947697E-2</v>
      </c>
      <c r="Q386" s="14">
        <v>4.0880876966898003E-2</v>
      </c>
      <c r="R386" s="14"/>
      <c r="S386" s="14">
        <v>6.9113809388530401E-2</v>
      </c>
      <c r="T386" s="14">
        <v>6.0670786200481497E-2</v>
      </c>
      <c r="U386" s="14">
        <v>5.4755122442750798E-2</v>
      </c>
      <c r="V386" s="14">
        <v>8.9459150887857899E-2</v>
      </c>
      <c r="W386" s="14">
        <v>4.6142911205366503E-2</v>
      </c>
      <c r="X386" s="14">
        <v>3.6496297800873503E-2</v>
      </c>
      <c r="Y386" s="14">
        <v>3.52613542803192E-2</v>
      </c>
      <c r="Z386" s="14">
        <v>3.0490101929843201E-2</v>
      </c>
      <c r="AA386" s="14">
        <v>2.3100630013471402E-2</v>
      </c>
      <c r="AB386" s="14">
        <v>2.3049234959267799E-2</v>
      </c>
      <c r="AC386" s="14">
        <v>8.0057003989550304E-2</v>
      </c>
      <c r="AD386" s="14">
        <v>0</v>
      </c>
      <c r="AE386" s="14"/>
      <c r="AF386" s="14">
        <v>4.32546291014358E-2</v>
      </c>
      <c r="AG386" s="14">
        <v>4.98519245319098E-2</v>
      </c>
      <c r="AH386" s="14">
        <v>6.7451929106369393E-2</v>
      </c>
      <c r="AI386" s="14"/>
      <c r="AJ386" s="14">
        <v>2.5038601867754199E-2</v>
      </c>
      <c r="AK386" s="14">
        <v>5.4502618472751299E-2</v>
      </c>
      <c r="AL386" s="14">
        <v>8.0139815735676606E-2</v>
      </c>
      <c r="AM386" s="14"/>
      <c r="AN386" s="14">
        <v>2.5039348711698901E-2</v>
      </c>
      <c r="AO386" s="14">
        <v>5.9379665010828302E-2</v>
      </c>
      <c r="AP386" s="14">
        <v>5.1147135248277999E-2</v>
      </c>
      <c r="AQ386" s="14">
        <v>4.6925919901367803E-2</v>
      </c>
      <c r="AR386" s="14">
        <v>8.9918367928771198E-2</v>
      </c>
    </row>
    <row r="387" spans="2:44">
      <c r="B387" t="s">
        <v>106</v>
      </c>
      <c r="C387" s="14">
        <v>0.67233566875784301</v>
      </c>
      <c r="D387" s="14">
        <v>0.69970755714479005</v>
      </c>
      <c r="E387" s="14">
        <v>0.64556172661746503</v>
      </c>
      <c r="F387" s="14"/>
      <c r="G387" s="14">
        <v>0.53465260148008997</v>
      </c>
      <c r="H387" s="14">
        <v>0.70725902062303103</v>
      </c>
      <c r="I387" s="14">
        <v>0.65457023185033603</v>
      </c>
      <c r="J387" s="14">
        <v>0.70700001278815405</v>
      </c>
      <c r="K387" s="14">
        <v>0.64742643868817296</v>
      </c>
      <c r="L387" s="14">
        <v>0.74277061865830096</v>
      </c>
      <c r="M387" s="14"/>
      <c r="N387" s="14">
        <v>0.72431684764162496</v>
      </c>
      <c r="O387" s="14">
        <v>0.69844710671299903</v>
      </c>
      <c r="P387" s="14">
        <v>0.66692435226062496</v>
      </c>
      <c r="Q387" s="14">
        <v>0.59258647951531995</v>
      </c>
      <c r="R387" s="14"/>
      <c r="S387" s="14">
        <v>0.73572185389646305</v>
      </c>
      <c r="T387" s="14">
        <v>0.62227301587818296</v>
      </c>
      <c r="U387" s="14">
        <v>0.54384484627210095</v>
      </c>
      <c r="V387" s="14">
        <v>0.63901366046091301</v>
      </c>
      <c r="W387" s="14">
        <v>0.70179382494547404</v>
      </c>
      <c r="X387" s="14">
        <v>0.71439162192760697</v>
      </c>
      <c r="Y387" s="14">
        <v>0.67479491759113996</v>
      </c>
      <c r="Z387" s="14">
        <v>0.71143605892830797</v>
      </c>
      <c r="AA387" s="14">
        <v>0.62607053534317003</v>
      </c>
      <c r="AB387" s="14">
        <v>0.771183362060609</v>
      </c>
      <c r="AC387" s="14">
        <v>0.56998423339107895</v>
      </c>
      <c r="AD387" s="14">
        <v>0.877730668777152</v>
      </c>
      <c r="AE387" s="14"/>
      <c r="AF387" s="14">
        <v>0.71038617670138904</v>
      </c>
      <c r="AG387" s="14">
        <v>0.70442009905786696</v>
      </c>
      <c r="AH387" s="14">
        <v>0.54538656424341203</v>
      </c>
      <c r="AI387" s="14"/>
      <c r="AJ387" s="14">
        <v>0.80479538033800202</v>
      </c>
      <c r="AK387" s="14">
        <v>0.69074315787825802</v>
      </c>
      <c r="AL387" s="14">
        <v>0.65414420909008097</v>
      </c>
      <c r="AM387" s="14"/>
      <c r="AN387" s="14">
        <v>0.691974994238303</v>
      </c>
      <c r="AO387" s="14">
        <v>0.606531495486755</v>
      </c>
      <c r="AP387" s="14">
        <v>0.73051180302276997</v>
      </c>
      <c r="AQ387" s="14">
        <v>0.69846482972037105</v>
      </c>
      <c r="AR387" s="14">
        <v>0.70880821562290997</v>
      </c>
    </row>
    <row r="388" spans="2:4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row>
    <row r="389" spans="2:44">
      <c r="B389" s="6" t="s">
        <v>207</v>
      </c>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row>
    <row r="390" spans="2:44">
      <c r="B390" s="24" t="s">
        <v>18</v>
      </c>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row>
    <row r="391" spans="2:44">
      <c r="B391" t="s">
        <v>198</v>
      </c>
      <c r="C391" s="14">
        <v>0.28740814233423601</v>
      </c>
      <c r="D391" s="14">
        <v>0.31270851672810002</v>
      </c>
      <c r="E391" s="14">
        <v>0.259034565382677</v>
      </c>
      <c r="F391" s="14"/>
      <c r="G391" s="14">
        <v>0.25829038670492799</v>
      </c>
      <c r="H391" s="14">
        <v>0.25656701076545402</v>
      </c>
      <c r="I391" s="14">
        <v>0.243923021289358</v>
      </c>
      <c r="J391" s="14">
        <v>0.29715135683926203</v>
      </c>
      <c r="K391" s="14">
        <v>0.29108146211539898</v>
      </c>
      <c r="L391" s="14">
        <v>0.36114487907317699</v>
      </c>
      <c r="M391" s="14"/>
      <c r="N391" s="14">
        <v>0.34599664194406599</v>
      </c>
      <c r="O391" s="14">
        <v>0.28243797684233701</v>
      </c>
      <c r="P391" s="14">
        <v>0.26284791700231003</v>
      </c>
      <c r="Q391" s="14">
        <v>0.25297149861139201</v>
      </c>
      <c r="R391" s="14"/>
      <c r="S391" s="14">
        <v>0.35649989325633202</v>
      </c>
      <c r="T391" s="14">
        <v>0.25654638229389098</v>
      </c>
      <c r="U391" s="14">
        <v>0.28618500440024502</v>
      </c>
      <c r="V391" s="14">
        <v>0.33145332768675101</v>
      </c>
      <c r="W391" s="14">
        <v>0.27504182231817398</v>
      </c>
      <c r="X391" s="14">
        <v>0.203756298856238</v>
      </c>
      <c r="Y391" s="14">
        <v>0.26618467679871599</v>
      </c>
      <c r="Z391" s="14">
        <v>0.28758287017969503</v>
      </c>
      <c r="AA391" s="14">
        <v>0.29918100185396801</v>
      </c>
      <c r="AB391" s="14">
        <v>0.26585669788834598</v>
      </c>
      <c r="AC391" s="14">
        <v>0.25540250236783102</v>
      </c>
      <c r="AD391" s="14">
        <v>0.37125118348904201</v>
      </c>
      <c r="AE391" s="14"/>
      <c r="AF391" s="14">
        <v>0.28090891352172898</v>
      </c>
      <c r="AG391" s="14">
        <v>0.335312880139368</v>
      </c>
      <c r="AH391" s="14">
        <v>0.21953203901253601</v>
      </c>
      <c r="AI391" s="14"/>
      <c r="AJ391" s="14">
        <v>0.34625639162430299</v>
      </c>
      <c r="AK391" s="14">
        <v>0.28742768726634799</v>
      </c>
      <c r="AL391" s="14">
        <v>0.28596555683640401</v>
      </c>
      <c r="AM391" s="14"/>
      <c r="AN391" s="14">
        <v>0.24964780488698601</v>
      </c>
      <c r="AO391" s="14">
        <v>0.27954856363859598</v>
      </c>
      <c r="AP391" s="14">
        <v>0.30080398984921802</v>
      </c>
      <c r="AQ391" s="14">
        <v>0.30079308135253702</v>
      </c>
      <c r="AR391" s="14">
        <v>0.652253637869737</v>
      </c>
    </row>
    <row r="392" spans="2:44">
      <c r="B392" t="s">
        <v>199</v>
      </c>
      <c r="C392" s="14">
        <v>0.53185841819521495</v>
      </c>
      <c r="D392" s="14">
        <v>0.52354397666448205</v>
      </c>
      <c r="E392" s="14">
        <v>0.54203133262240599</v>
      </c>
      <c r="F392" s="14"/>
      <c r="G392" s="14">
        <v>0.49195143686250697</v>
      </c>
      <c r="H392" s="14">
        <v>0.57350109077132805</v>
      </c>
      <c r="I392" s="14">
        <v>0.58976621882476898</v>
      </c>
      <c r="J392" s="14">
        <v>0.50654243414505196</v>
      </c>
      <c r="K392" s="14">
        <v>0.50178134592187396</v>
      </c>
      <c r="L392" s="14">
        <v>0.51909833928354099</v>
      </c>
      <c r="M392" s="14"/>
      <c r="N392" s="14">
        <v>0.552285675770955</v>
      </c>
      <c r="O392" s="14">
        <v>0.53530807891172805</v>
      </c>
      <c r="P392" s="14">
        <v>0.54099624262926704</v>
      </c>
      <c r="Q392" s="14">
        <v>0.49730017846027702</v>
      </c>
      <c r="R392" s="14"/>
      <c r="S392" s="14">
        <v>0.471176810720978</v>
      </c>
      <c r="T392" s="14">
        <v>0.563990160193378</v>
      </c>
      <c r="U392" s="14">
        <v>0.48952206883610699</v>
      </c>
      <c r="V392" s="14">
        <v>0.47611167200899501</v>
      </c>
      <c r="W392" s="14">
        <v>0.58078103513627899</v>
      </c>
      <c r="X392" s="14">
        <v>0.62553900661793005</v>
      </c>
      <c r="Y392" s="14">
        <v>0.56386687983363704</v>
      </c>
      <c r="Z392" s="14">
        <v>0.51329436132726403</v>
      </c>
      <c r="AA392" s="14">
        <v>0.51778537826275695</v>
      </c>
      <c r="AB392" s="14">
        <v>0.53245325080454398</v>
      </c>
      <c r="AC392" s="14">
        <v>0.57501509402600903</v>
      </c>
      <c r="AD392" s="14">
        <v>0.51595000125741297</v>
      </c>
      <c r="AE392" s="14"/>
      <c r="AF392" s="14">
        <v>0.54390230978805498</v>
      </c>
      <c r="AG392" s="14">
        <v>0.53610772256161199</v>
      </c>
      <c r="AH392" s="14">
        <v>0.505483731566025</v>
      </c>
      <c r="AI392" s="14"/>
      <c r="AJ392" s="14">
        <v>0.53285820166846898</v>
      </c>
      <c r="AK392" s="14">
        <v>0.54926263364824002</v>
      </c>
      <c r="AL392" s="14">
        <v>0.61152160053480797</v>
      </c>
      <c r="AM392" s="14"/>
      <c r="AN392" s="14">
        <v>0.49501368537440399</v>
      </c>
      <c r="AO392" s="14">
        <v>0.50822379728144695</v>
      </c>
      <c r="AP392" s="14">
        <v>0.57844415326315901</v>
      </c>
      <c r="AQ392" s="14">
        <v>0.59398367160460297</v>
      </c>
      <c r="AR392" s="14">
        <v>0.257161457011711</v>
      </c>
    </row>
    <row r="393" spans="2:44">
      <c r="B393" t="s">
        <v>200</v>
      </c>
      <c r="C393" s="14">
        <v>0.129160480034401</v>
      </c>
      <c r="D393" s="14">
        <v>0.125823183225614</v>
      </c>
      <c r="E393" s="14">
        <v>0.13346980785141399</v>
      </c>
      <c r="F393" s="14"/>
      <c r="G393" s="14">
        <v>0.172455921233542</v>
      </c>
      <c r="H393" s="14">
        <v>0.129525830461099</v>
      </c>
      <c r="I393" s="14">
        <v>0.122329956676547</v>
      </c>
      <c r="J393" s="14">
        <v>0.118620911561905</v>
      </c>
      <c r="K393" s="14">
        <v>0.16163856234823401</v>
      </c>
      <c r="L393" s="14">
        <v>8.9365392629017604E-2</v>
      </c>
      <c r="M393" s="14"/>
      <c r="N393" s="14">
        <v>6.8815154579396798E-2</v>
      </c>
      <c r="O393" s="14">
        <v>0.14678663770506301</v>
      </c>
      <c r="P393" s="14">
        <v>0.12545400950393801</v>
      </c>
      <c r="Q393" s="14">
        <v>0.17975172293229</v>
      </c>
      <c r="R393" s="14"/>
      <c r="S393" s="14">
        <v>0.124520867550435</v>
      </c>
      <c r="T393" s="14">
        <v>0.12929365846713201</v>
      </c>
      <c r="U393" s="14">
        <v>0.14021179210323201</v>
      </c>
      <c r="V393" s="14">
        <v>0.13944360410187401</v>
      </c>
      <c r="W393" s="14">
        <v>0.10655293745551001</v>
      </c>
      <c r="X393" s="14">
        <v>0.141523793478496</v>
      </c>
      <c r="Y393" s="14">
        <v>9.6271814463614297E-2</v>
      </c>
      <c r="Z393" s="14">
        <v>0.113988916597904</v>
      </c>
      <c r="AA393" s="14">
        <v>0.124199222935933</v>
      </c>
      <c r="AB393" s="14">
        <v>0.17717022714024899</v>
      </c>
      <c r="AC393" s="14">
        <v>0.13441866951269299</v>
      </c>
      <c r="AD393" s="14">
        <v>7.8489538619228E-2</v>
      </c>
      <c r="AE393" s="14"/>
      <c r="AF393" s="14">
        <v>0.13488785121725599</v>
      </c>
      <c r="AG393" s="14">
        <v>8.5132762494318795E-2</v>
      </c>
      <c r="AH393" s="14">
        <v>0.185800936046774</v>
      </c>
      <c r="AI393" s="14"/>
      <c r="AJ393" s="14">
        <v>9.9939182452942796E-2</v>
      </c>
      <c r="AK393" s="14">
        <v>0.11254067796093301</v>
      </c>
      <c r="AL393" s="14">
        <v>4.8653593888280798E-2</v>
      </c>
      <c r="AM393" s="14"/>
      <c r="AN393" s="14">
        <v>0.17639994357969299</v>
      </c>
      <c r="AO393" s="14">
        <v>0.15908475826848101</v>
      </c>
      <c r="AP393" s="14">
        <v>9.3868495509904906E-2</v>
      </c>
      <c r="AQ393" s="14">
        <v>6.87028719662576E-2</v>
      </c>
      <c r="AR393" s="14">
        <v>9.0584905118552106E-2</v>
      </c>
    </row>
    <row r="394" spans="2:44">
      <c r="B394" t="s">
        <v>201</v>
      </c>
      <c r="C394" s="14">
        <v>2.0739372942789599E-2</v>
      </c>
      <c r="D394" s="14">
        <v>2.29043833949952E-2</v>
      </c>
      <c r="E394" s="14">
        <v>1.8762333856608401E-2</v>
      </c>
      <c r="F394" s="14"/>
      <c r="G394" s="14">
        <v>5.7760288464878802E-2</v>
      </c>
      <c r="H394" s="14">
        <v>1.38698850587077E-2</v>
      </c>
      <c r="I394" s="14">
        <v>1.3764304232717401E-2</v>
      </c>
      <c r="J394" s="14">
        <v>1.8976168040245701E-2</v>
      </c>
      <c r="K394" s="14">
        <v>5.5360330780481097E-3</v>
      </c>
      <c r="L394" s="14">
        <v>1.67259966905931E-2</v>
      </c>
      <c r="M394" s="14"/>
      <c r="N394" s="14">
        <v>1.65290940077224E-2</v>
      </c>
      <c r="O394" s="14">
        <v>7.6385806297407603E-3</v>
      </c>
      <c r="P394" s="14">
        <v>3.0072437126834401E-2</v>
      </c>
      <c r="Q394" s="14">
        <v>2.9467916525890599E-2</v>
      </c>
      <c r="R394" s="14"/>
      <c r="S394" s="14">
        <v>2.8276877885705098E-2</v>
      </c>
      <c r="T394" s="14">
        <v>2.2742833951386099E-2</v>
      </c>
      <c r="U394" s="14">
        <v>2.40054278015422E-2</v>
      </c>
      <c r="V394" s="14">
        <v>2.8800486571456299E-2</v>
      </c>
      <c r="W394" s="14">
        <v>1.5213299904521801E-2</v>
      </c>
      <c r="X394" s="14">
        <v>8.9561062608031899E-3</v>
      </c>
      <c r="Y394" s="14">
        <v>9.6957829888545902E-3</v>
      </c>
      <c r="Z394" s="14">
        <v>2.16399492096522E-2</v>
      </c>
      <c r="AA394" s="14">
        <v>2.2429615065525699E-2</v>
      </c>
      <c r="AB394" s="14">
        <v>2.4519824166860799E-2</v>
      </c>
      <c r="AC394" s="14">
        <v>2.0658986654039799E-2</v>
      </c>
      <c r="AD394" s="14">
        <v>0</v>
      </c>
      <c r="AE394" s="14"/>
      <c r="AF394" s="14">
        <v>1.08371340057826E-2</v>
      </c>
      <c r="AG394" s="14">
        <v>2.4590505892897602E-2</v>
      </c>
      <c r="AH394" s="14">
        <v>3.54956438048964E-2</v>
      </c>
      <c r="AI394" s="14"/>
      <c r="AJ394" s="14">
        <v>9.1724347608249501E-3</v>
      </c>
      <c r="AK394" s="14">
        <v>3.4194208957963497E-2</v>
      </c>
      <c r="AL394" s="14">
        <v>1.7957226398123399E-2</v>
      </c>
      <c r="AM394" s="14"/>
      <c r="AN394" s="14">
        <v>3.2226841571127103E-2</v>
      </c>
      <c r="AO394" s="14">
        <v>1.04675343340452E-2</v>
      </c>
      <c r="AP394" s="14">
        <v>2.1956020527149199E-2</v>
      </c>
      <c r="AQ394" s="14">
        <v>1.2572234461998E-2</v>
      </c>
      <c r="AR394" s="14">
        <v>0</v>
      </c>
    </row>
    <row r="395" spans="2:44">
      <c r="B395" t="s">
        <v>202</v>
      </c>
      <c r="C395" s="14">
        <v>3.62298358953056E-3</v>
      </c>
      <c r="D395" s="14">
        <v>3.91450657761895E-3</v>
      </c>
      <c r="E395" s="14">
        <v>3.3632739540414599E-3</v>
      </c>
      <c r="F395" s="14"/>
      <c r="G395" s="14">
        <v>0</v>
      </c>
      <c r="H395" s="14">
        <v>1.1284427942871799E-2</v>
      </c>
      <c r="I395" s="14">
        <v>0</v>
      </c>
      <c r="J395" s="14">
        <v>1.1557421773157101E-2</v>
      </c>
      <c r="K395" s="14">
        <v>0</v>
      </c>
      <c r="L395" s="14">
        <v>0</v>
      </c>
      <c r="M395" s="14"/>
      <c r="N395" s="14">
        <v>2.7696601812941101E-3</v>
      </c>
      <c r="O395" s="14">
        <v>3.75861252571649E-3</v>
      </c>
      <c r="P395" s="14">
        <v>0</v>
      </c>
      <c r="Q395" s="14">
        <v>7.5115880014363003E-3</v>
      </c>
      <c r="R395" s="14"/>
      <c r="S395" s="14">
        <v>0</v>
      </c>
      <c r="T395" s="14">
        <v>0</v>
      </c>
      <c r="U395" s="14">
        <v>0</v>
      </c>
      <c r="V395" s="14">
        <v>0</v>
      </c>
      <c r="W395" s="14">
        <v>0</v>
      </c>
      <c r="X395" s="14">
        <v>0</v>
      </c>
      <c r="Y395" s="14">
        <v>2.2063081207320898E-2</v>
      </c>
      <c r="Z395" s="14">
        <v>2.1816986550754001E-2</v>
      </c>
      <c r="AA395" s="14">
        <v>7.8908681232321594E-3</v>
      </c>
      <c r="AB395" s="14">
        <v>0</v>
      </c>
      <c r="AC395" s="14">
        <v>0</v>
      </c>
      <c r="AD395" s="14">
        <v>0</v>
      </c>
      <c r="AE395" s="14"/>
      <c r="AF395" s="14">
        <v>7.9255745856409501E-3</v>
      </c>
      <c r="AG395" s="14">
        <v>0</v>
      </c>
      <c r="AH395" s="14">
        <v>6.0448248324673701E-3</v>
      </c>
      <c r="AI395" s="14"/>
      <c r="AJ395" s="14">
        <v>0</v>
      </c>
      <c r="AK395" s="14">
        <v>0</v>
      </c>
      <c r="AL395" s="14">
        <v>0</v>
      </c>
      <c r="AM395" s="14"/>
      <c r="AN395" s="14">
        <v>1.02689159083377E-2</v>
      </c>
      <c r="AO395" s="14">
        <v>3.8484791321380502E-3</v>
      </c>
      <c r="AP395" s="14">
        <v>0</v>
      </c>
      <c r="AQ395" s="14">
        <v>0</v>
      </c>
      <c r="AR395" s="14">
        <v>0</v>
      </c>
    </row>
    <row r="396" spans="2:44">
      <c r="B396" t="s">
        <v>203</v>
      </c>
      <c r="C396" s="14">
        <v>2.72106029038276E-2</v>
      </c>
      <c r="D396" s="14">
        <v>1.1105433409190299E-2</v>
      </c>
      <c r="E396" s="14">
        <v>4.33386863328536E-2</v>
      </c>
      <c r="F396" s="14"/>
      <c r="G396" s="14">
        <v>1.9541966734144101E-2</v>
      </c>
      <c r="H396" s="14">
        <v>1.52517550005402E-2</v>
      </c>
      <c r="I396" s="14">
        <v>3.02164989766096E-2</v>
      </c>
      <c r="J396" s="14">
        <v>4.7151707640378397E-2</v>
      </c>
      <c r="K396" s="14">
        <v>3.9962596536445398E-2</v>
      </c>
      <c r="L396" s="14">
        <v>1.36653923236719E-2</v>
      </c>
      <c r="M396" s="14"/>
      <c r="N396" s="14">
        <v>1.36037735165666E-2</v>
      </c>
      <c r="O396" s="14">
        <v>2.4070113385414801E-2</v>
      </c>
      <c r="P396" s="14">
        <v>4.0629393737650801E-2</v>
      </c>
      <c r="Q396" s="14">
        <v>3.2997095468713801E-2</v>
      </c>
      <c r="R396" s="14"/>
      <c r="S396" s="14">
        <v>1.95255505865502E-2</v>
      </c>
      <c r="T396" s="14">
        <v>2.7426965094213399E-2</v>
      </c>
      <c r="U396" s="14">
        <v>6.0075706858872903E-2</v>
      </c>
      <c r="V396" s="14">
        <v>2.4190909630924299E-2</v>
      </c>
      <c r="W396" s="14">
        <v>2.2410905185514099E-2</v>
      </c>
      <c r="X396" s="14">
        <v>2.0224794786532999E-2</v>
      </c>
      <c r="Y396" s="14">
        <v>4.1917764707857803E-2</v>
      </c>
      <c r="Z396" s="14">
        <v>4.1676916134731297E-2</v>
      </c>
      <c r="AA396" s="14">
        <v>2.8513913758583601E-2</v>
      </c>
      <c r="AB396" s="14">
        <v>0</v>
      </c>
      <c r="AC396" s="14">
        <v>1.4504747439427E-2</v>
      </c>
      <c r="AD396" s="14">
        <v>3.43092766343173E-2</v>
      </c>
      <c r="AE396" s="14"/>
      <c r="AF396" s="14">
        <v>2.1538216881536901E-2</v>
      </c>
      <c r="AG396" s="14">
        <v>1.8856128911803501E-2</v>
      </c>
      <c r="AH396" s="14">
        <v>4.76428247373007E-2</v>
      </c>
      <c r="AI396" s="14"/>
      <c r="AJ396" s="14">
        <v>1.177378949346E-2</v>
      </c>
      <c r="AK396" s="14">
        <v>1.6574792166515299E-2</v>
      </c>
      <c r="AL396" s="14">
        <v>3.59020223423843E-2</v>
      </c>
      <c r="AM396" s="14"/>
      <c r="AN396" s="14">
        <v>3.6442808679453202E-2</v>
      </c>
      <c r="AO396" s="14">
        <v>3.8826867345292101E-2</v>
      </c>
      <c r="AP396" s="14">
        <v>4.9273408505683697E-3</v>
      </c>
      <c r="AQ396" s="14">
        <v>2.3948140614604398E-2</v>
      </c>
      <c r="AR396" s="14">
        <v>0</v>
      </c>
    </row>
    <row r="397" spans="2:44">
      <c r="B397" t="s">
        <v>104</v>
      </c>
      <c r="C397" s="14">
        <v>0.81926656052945102</v>
      </c>
      <c r="D397" s="14">
        <v>0.83625249339258101</v>
      </c>
      <c r="E397" s="14">
        <v>0.80106589800508199</v>
      </c>
      <c r="F397" s="14"/>
      <c r="G397" s="14">
        <v>0.75024182356743496</v>
      </c>
      <c r="H397" s="14">
        <v>0.83006810153678101</v>
      </c>
      <c r="I397" s="14">
        <v>0.83368924011412604</v>
      </c>
      <c r="J397" s="14">
        <v>0.80369379098431404</v>
      </c>
      <c r="K397" s="14">
        <v>0.79286280803727305</v>
      </c>
      <c r="L397" s="14">
        <v>0.88024321835671704</v>
      </c>
      <c r="M397" s="14"/>
      <c r="N397" s="14">
        <v>0.89828231771501998</v>
      </c>
      <c r="O397" s="14">
        <v>0.817746055754065</v>
      </c>
      <c r="P397" s="14">
        <v>0.80384415963157696</v>
      </c>
      <c r="Q397" s="14">
        <v>0.75027167707166897</v>
      </c>
      <c r="R397" s="14"/>
      <c r="S397" s="14">
        <v>0.82767670397730997</v>
      </c>
      <c r="T397" s="14">
        <v>0.82053654248726804</v>
      </c>
      <c r="U397" s="14">
        <v>0.77570707323635302</v>
      </c>
      <c r="V397" s="14">
        <v>0.80756499969574602</v>
      </c>
      <c r="W397" s="14">
        <v>0.85582285745445397</v>
      </c>
      <c r="X397" s="14">
        <v>0.82929530547416797</v>
      </c>
      <c r="Y397" s="14">
        <v>0.83005155663235297</v>
      </c>
      <c r="Z397" s="14">
        <v>0.800877231506959</v>
      </c>
      <c r="AA397" s="14">
        <v>0.81696638011672496</v>
      </c>
      <c r="AB397" s="14">
        <v>0.79830994869288996</v>
      </c>
      <c r="AC397" s="14">
        <v>0.83041759639384005</v>
      </c>
      <c r="AD397" s="14">
        <v>0.88720118474645504</v>
      </c>
      <c r="AE397" s="14"/>
      <c r="AF397" s="14">
        <v>0.82481122330978296</v>
      </c>
      <c r="AG397" s="14">
        <v>0.87142060270097998</v>
      </c>
      <c r="AH397" s="14">
        <v>0.72501577057856104</v>
      </c>
      <c r="AI397" s="14"/>
      <c r="AJ397" s="14">
        <v>0.87911459329277197</v>
      </c>
      <c r="AK397" s="14">
        <v>0.83669032091458795</v>
      </c>
      <c r="AL397" s="14">
        <v>0.89748715737121099</v>
      </c>
      <c r="AM397" s="14"/>
      <c r="AN397" s="14">
        <v>0.74466149026138895</v>
      </c>
      <c r="AO397" s="14">
        <v>0.78777236092004299</v>
      </c>
      <c r="AP397" s="14">
        <v>0.87924814311237798</v>
      </c>
      <c r="AQ397" s="14">
        <v>0.89477675295713999</v>
      </c>
      <c r="AR397" s="14">
        <v>0.90941509488144801</v>
      </c>
    </row>
    <row r="398" spans="2:44">
      <c r="B398" t="s">
        <v>105</v>
      </c>
      <c r="C398" s="14">
        <v>2.4362356532320099E-2</v>
      </c>
      <c r="D398" s="14">
        <v>2.68188899726142E-2</v>
      </c>
      <c r="E398" s="14">
        <v>2.2125607810649799E-2</v>
      </c>
      <c r="F398" s="14"/>
      <c r="G398" s="14">
        <v>5.7760288464878802E-2</v>
      </c>
      <c r="H398" s="14">
        <v>2.5154313001579401E-2</v>
      </c>
      <c r="I398" s="14">
        <v>1.3764304232717401E-2</v>
      </c>
      <c r="J398" s="14">
        <v>3.05335898134028E-2</v>
      </c>
      <c r="K398" s="14">
        <v>5.5360330780481097E-3</v>
      </c>
      <c r="L398" s="14">
        <v>1.67259966905931E-2</v>
      </c>
      <c r="M398" s="14"/>
      <c r="N398" s="14">
        <v>1.9298754189016502E-2</v>
      </c>
      <c r="O398" s="14">
        <v>1.1397193155457201E-2</v>
      </c>
      <c r="P398" s="14">
        <v>3.0072437126834401E-2</v>
      </c>
      <c r="Q398" s="14">
        <v>3.6979504527326901E-2</v>
      </c>
      <c r="R398" s="14"/>
      <c r="S398" s="14">
        <v>2.8276877885705098E-2</v>
      </c>
      <c r="T398" s="14">
        <v>2.2742833951386099E-2</v>
      </c>
      <c r="U398" s="14">
        <v>2.40054278015422E-2</v>
      </c>
      <c r="V398" s="14">
        <v>2.8800486571456299E-2</v>
      </c>
      <c r="W398" s="14">
        <v>1.5213299904521801E-2</v>
      </c>
      <c r="X398" s="14">
        <v>8.9561062608031899E-3</v>
      </c>
      <c r="Y398" s="14">
        <v>3.1758864196175497E-2</v>
      </c>
      <c r="Z398" s="14">
        <v>4.3456935760406101E-2</v>
      </c>
      <c r="AA398" s="14">
        <v>3.03204831887579E-2</v>
      </c>
      <c r="AB398" s="14">
        <v>2.4519824166860799E-2</v>
      </c>
      <c r="AC398" s="14">
        <v>2.0658986654039799E-2</v>
      </c>
      <c r="AD398" s="14">
        <v>0</v>
      </c>
      <c r="AE398" s="14"/>
      <c r="AF398" s="14">
        <v>1.87627085914235E-2</v>
      </c>
      <c r="AG398" s="14">
        <v>2.4590505892897602E-2</v>
      </c>
      <c r="AH398" s="14">
        <v>4.1540468637363701E-2</v>
      </c>
      <c r="AI398" s="14"/>
      <c r="AJ398" s="14">
        <v>9.1724347608249501E-3</v>
      </c>
      <c r="AK398" s="14">
        <v>3.4194208957963497E-2</v>
      </c>
      <c r="AL398" s="14">
        <v>1.7957226398123399E-2</v>
      </c>
      <c r="AM398" s="14"/>
      <c r="AN398" s="14">
        <v>4.24957574794649E-2</v>
      </c>
      <c r="AO398" s="14">
        <v>1.43160134661832E-2</v>
      </c>
      <c r="AP398" s="14">
        <v>2.1956020527149199E-2</v>
      </c>
      <c r="AQ398" s="14">
        <v>1.2572234461998E-2</v>
      </c>
      <c r="AR398" s="14">
        <v>0</v>
      </c>
    </row>
    <row r="399" spans="2:44">
      <c r="B399" t="s">
        <v>106</v>
      </c>
      <c r="C399" s="14">
        <v>0.79490420399713102</v>
      </c>
      <c r="D399" s="14">
        <v>0.80943360341996695</v>
      </c>
      <c r="E399" s="14">
        <v>0.778940290194433</v>
      </c>
      <c r="F399" s="14"/>
      <c r="G399" s="14">
        <v>0.69248153510255595</v>
      </c>
      <c r="H399" s="14">
        <v>0.80491378853520201</v>
      </c>
      <c r="I399" s="14">
        <v>0.81992493588140902</v>
      </c>
      <c r="J399" s="14">
        <v>0.773160201170911</v>
      </c>
      <c r="K399" s="14">
        <v>0.78732677495922498</v>
      </c>
      <c r="L399" s="14">
        <v>0.86351722166612399</v>
      </c>
      <c r="M399" s="14"/>
      <c r="N399" s="14">
        <v>0.87898356352600404</v>
      </c>
      <c r="O399" s="14">
        <v>0.80634886259860705</v>
      </c>
      <c r="P399" s="14">
        <v>0.77377172250474202</v>
      </c>
      <c r="Q399" s="14">
        <v>0.71329217254434196</v>
      </c>
      <c r="R399" s="14"/>
      <c r="S399" s="14">
        <v>0.79939982609160498</v>
      </c>
      <c r="T399" s="14">
        <v>0.79779370853588205</v>
      </c>
      <c r="U399" s="14">
        <v>0.75170164543481</v>
      </c>
      <c r="V399" s="14">
        <v>0.77876451312428996</v>
      </c>
      <c r="W399" s="14">
        <v>0.84060955754993205</v>
      </c>
      <c r="X399" s="14">
        <v>0.82033919921336496</v>
      </c>
      <c r="Y399" s="14">
        <v>0.79829269243617695</v>
      </c>
      <c r="Z399" s="14">
        <v>0.75742029574655301</v>
      </c>
      <c r="AA399" s="14">
        <v>0.78664589692796705</v>
      </c>
      <c r="AB399" s="14">
        <v>0.77379012452602902</v>
      </c>
      <c r="AC399" s="14">
        <v>0.80975860973980096</v>
      </c>
      <c r="AD399" s="14">
        <v>0.88720118474645504</v>
      </c>
      <c r="AE399" s="14"/>
      <c r="AF399" s="14">
        <v>0.80604851471836003</v>
      </c>
      <c r="AG399" s="14">
        <v>0.84683009680808197</v>
      </c>
      <c r="AH399" s="14">
        <v>0.68347530194119699</v>
      </c>
      <c r="AI399" s="14"/>
      <c r="AJ399" s="14">
        <v>0.86994215853194701</v>
      </c>
      <c r="AK399" s="14">
        <v>0.80249611195662496</v>
      </c>
      <c r="AL399" s="14">
        <v>0.87952993097308796</v>
      </c>
      <c r="AM399" s="14"/>
      <c r="AN399" s="14">
        <v>0.70216573278192396</v>
      </c>
      <c r="AO399" s="14">
        <v>0.77345634745386005</v>
      </c>
      <c r="AP399" s="14">
        <v>0.85729212258522802</v>
      </c>
      <c r="AQ399" s="14">
        <v>0.88220451849514203</v>
      </c>
      <c r="AR399" s="14">
        <v>0.90941509488144801</v>
      </c>
    </row>
    <row r="400" spans="2:4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row>
    <row r="401" spans="2:44">
      <c r="B401" s="6" t="s">
        <v>208</v>
      </c>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row>
    <row r="402" spans="2:44">
      <c r="B402" s="24" t="s">
        <v>18</v>
      </c>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row>
    <row r="403" spans="2:44">
      <c r="B403" t="s">
        <v>198</v>
      </c>
      <c r="C403" s="14">
        <v>0.20838336173827701</v>
      </c>
      <c r="D403" s="14">
        <v>0.25114591354791599</v>
      </c>
      <c r="E403" s="14">
        <v>0.16606323205769499</v>
      </c>
      <c r="F403" s="14"/>
      <c r="G403" s="14">
        <v>0.121335992601111</v>
      </c>
      <c r="H403" s="14">
        <v>0.20384703976006499</v>
      </c>
      <c r="I403" s="14">
        <v>0.223004330593609</v>
      </c>
      <c r="J403" s="14">
        <v>0.21622355383231001</v>
      </c>
      <c r="K403" s="14">
        <v>0.28776825315684701</v>
      </c>
      <c r="L403" s="14">
        <v>0.20043947231151199</v>
      </c>
      <c r="M403" s="14"/>
      <c r="N403" s="14">
        <v>0.21317190145952999</v>
      </c>
      <c r="O403" s="14">
        <v>0.20477347231419701</v>
      </c>
      <c r="P403" s="14">
        <v>0.190663482618669</v>
      </c>
      <c r="Q403" s="14">
        <v>0.224976067926902</v>
      </c>
      <c r="R403" s="14"/>
      <c r="S403" s="14">
        <v>0.26314277299622701</v>
      </c>
      <c r="T403" s="14">
        <v>0.21238454957499101</v>
      </c>
      <c r="U403" s="14">
        <v>0.12683317998323099</v>
      </c>
      <c r="V403" s="14">
        <v>0.216695472701914</v>
      </c>
      <c r="W403" s="14">
        <v>0.18136232789610601</v>
      </c>
      <c r="X403" s="14">
        <v>0.22490363733650201</v>
      </c>
      <c r="Y403" s="14">
        <v>0.28407963552651799</v>
      </c>
      <c r="Z403" s="14">
        <v>0.19912174448446501</v>
      </c>
      <c r="AA403" s="14">
        <v>0.14689130388154101</v>
      </c>
      <c r="AB403" s="14">
        <v>0.23516208659474699</v>
      </c>
      <c r="AC403" s="14">
        <v>0.17006372352228899</v>
      </c>
      <c r="AD403" s="14">
        <v>0.19329059700121401</v>
      </c>
      <c r="AE403" s="14"/>
      <c r="AF403" s="14">
        <v>0.20413235401702601</v>
      </c>
      <c r="AG403" s="14">
        <v>0.23555343321780001</v>
      </c>
      <c r="AH403" s="14">
        <v>0.22308557345967001</v>
      </c>
      <c r="AI403" s="14"/>
      <c r="AJ403" s="14">
        <v>0.233056640739917</v>
      </c>
      <c r="AK403" s="14">
        <v>0.22883462668221199</v>
      </c>
      <c r="AL403" s="14">
        <v>0.220866735508672</v>
      </c>
      <c r="AM403" s="14"/>
      <c r="AN403" s="14">
        <v>0.19949200993813099</v>
      </c>
      <c r="AO403" s="14">
        <v>0.13867667079756299</v>
      </c>
      <c r="AP403" s="14">
        <v>0.23025844409886501</v>
      </c>
      <c r="AQ403" s="14">
        <v>0.33527721012585698</v>
      </c>
      <c r="AR403" s="14">
        <v>0.352270660434223</v>
      </c>
    </row>
    <row r="404" spans="2:44">
      <c r="B404" t="s">
        <v>199</v>
      </c>
      <c r="C404" s="14">
        <v>0.53881401022398401</v>
      </c>
      <c r="D404" s="14">
        <v>0.51454950867419902</v>
      </c>
      <c r="E404" s="14">
        <v>0.56296509376133297</v>
      </c>
      <c r="F404" s="14"/>
      <c r="G404" s="14">
        <v>0.54140267447910495</v>
      </c>
      <c r="H404" s="14">
        <v>0.537159934105637</v>
      </c>
      <c r="I404" s="14">
        <v>0.54666653779607299</v>
      </c>
      <c r="J404" s="14">
        <v>0.54665959934672503</v>
      </c>
      <c r="K404" s="14">
        <v>0.48643136053074398</v>
      </c>
      <c r="L404" s="14">
        <v>0.56380153705543501</v>
      </c>
      <c r="M404" s="14"/>
      <c r="N404" s="14">
        <v>0.61433002117655899</v>
      </c>
      <c r="O404" s="14">
        <v>0.52823245790183404</v>
      </c>
      <c r="P404" s="14">
        <v>0.51849681373784795</v>
      </c>
      <c r="Q404" s="14">
        <v>0.482835776079588</v>
      </c>
      <c r="R404" s="14"/>
      <c r="S404" s="14">
        <v>0.45343390321354499</v>
      </c>
      <c r="T404" s="14">
        <v>0.48164521937899302</v>
      </c>
      <c r="U404" s="14">
        <v>0.61307896989316502</v>
      </c>
      <c r="V404" s="14">
        <v>0.53713663298199199</v>
      </c>
      <c r="W404" s="14">
        <v>0.52062720554248398</v>
      </c>
      <c r="X404" s="14">
        <v>0.58732526545875896</v>
      </c>
      <c r="Y404" s="14">
        <v>0.52431152141475301</v>
      </c>
      <c r="Z404" s="14">
        <v>0.54131392384464805</v>
      </c>
      <c r="AA404" s="14">
        <v>0.54719252315170097</v>
      </c>
      <c r="AB404" s="14">
        <v>0.60636984788474702</v>
      </c>
      <c r="AC404" s="14">
        <v>0.56838169133893601</v>
      </c>
      <c r="AD404" s="14">
        <v>0.598570934345802</v>
      </c>
      <c r="AE404" s="14"/>
      <c r="AF404" s="14">
        <v>0.54387836562808201</v>
      </c>
      <c r="AG404" s="14">
        <v>0.55699740579055401</v>
      </c>
      <c r="AH404" s="14">
        <v>0.46365429009722597</v>
      </c>
      <c r="AI404" s="14"/>
      <c r="AJ404" s="14">
        <v>0.56542834322439395</v>
      </c>
      <c r="AK404" s="14">
        <v>0.54676699482729096</v>
      </c>
      <c r="AL404" s="14">
        <v>0.59862691223412501</v>
      </c>
      <c r="AM404" s="14"/>
      <c r="AN404" s="14">
        <v>0.507123186470821</v>
      </c>
      <c r="AO404" s="14">
        <v>0.54761848018966697</v>
      </c>
      <c r="AP404" s="14">
        <v>0.58590512561669505</v>
      </c>
      <c r="AQ404" s="14">
        <v>0.49982964016586401</v>
      </c>
      <c r="AR404" s="14">
        <v>0.45283385081042299</v>
      </c>
    </row>
    <row r="405" spans="2:44">
      <c r="B405" t="s">
        <v>200</v>
      </c>
      <c r="C405" s="14">
        <v>0.18877460846979799</v>
      </c>
      <c r="D405" s="14">
        <v>0.178009465484014</v>
      </c>
      <c r="E405" s="14">
        <v>0.198837644049073</v>
      </c>
      <c r="F405" s="14"/>
      <c r="G405" s="14">
        <v>0.26164520646231998</v>
      </c>
      <c r="H405" s="14">
        <v>0.17101820602266399</v>
      </c>
      <c r="I405" s="14">
        <v>0.16716527968950501</v>
      </c>
      <c r="J405" s="14">
        <v>0.20800037104622099</v>
      </c>
      <c r="K405" s="14">
        <v>0.15557031291631901</v>
      </c>
      <c r="L405" s="14">
        <v>0.174087952048362</v>
      </c>
      <c r="M405" s="14"/>
      <c r="N405" s="14">
        <v>0.112255927514088</v>
      </c>
      <c r="O405" s="14">
        <v>0.19845576568015599</v>
      </c>
      <c r="P405" s="14">
        <v>0.21389588571351401</v>
      </c>
      <c r="Q405" s="14">
        <v>0.24049888626558999</v>
      </c>
      <c r="R405" s="14"/>
      <c r="S405" s="14">
        <v>0.22454976927651499</v>
      </c>
      <c r="T405" s="14">
        <v>0.23786225952377099</v>
      </c>
      <c r="U405" s="14">
        <v>0.195726744050535</v>
      </c>
      <c r="V405" s="14">
        <v>0.16638892579532399</v>
      </c>
      <c r="W405" s="14">
        <v>0.18734691317551699</v>
      </c>
      <c r="X405" s="14">
        <v>0.13909291036958399</v>
      </c>
      <c r="Y405" s="14">
        <v>0.144929277089627</v>
      </c>
      <c r="Z405" s="14">
        <v>0.18450583490742001</v>
      </c>
      <c r="AA405" s="14">
        <v>0.25117212262895</v>
      </c>
      <c r="AB405" s="14">
        <v>0.12494253485029</v>
      </c>
      <c r="AC405" s="14">
        <v>0.169682803260858</v>
      </c>
      <c r="AD405" s="14">
        <v>0.13251631210894499</v>
      </c>
      <c r="AE405" s="14"/>
      <c r="AF405" s="14">
        <v>0.190970597718255</v>
      </c>
      <c r="AG405" s="14">
        <v>0.150977943889472</v>
      </c>
      <c r="AH405" s="14">
        <v>0.237818905400599</v>
      </c>
      <c r="AI405" s="14"/>
      <c r="AJ405" s="14">
        <v>0.154163875788697</v>
      </c>
      <c r="AK405" s="14">
        <v>0.17478878636266201</v>
      </c>
      <c r="AL405" s="14">
        <v>0.10284226520010201</v>
      </c>
      <c r="AM405" s="14"/>
      <c r="AN405" s="14">
        <v>0.22140324968940001</v>
      </c>
      <c r="AO405" s="14">
        <v>0.25576807941691698</v>
      </c>
      <c r="AP405" s="14">
        <v>0.13213399707814899</v>
      </c>
      <c r="AQ405" s="14">
        <v>0.10666052002306101</v>
      </c>
      <c r="AR405" s="14">
        <v>0.19489548875535401</v>
      </c>
    </row>
    <row r="406" spans="2:44">
      <c r="B406" t="s">
        <v>201</v>
      </c>
      <c r="C406" s="14">
        <v>2.7365859146182701E-2</v>
      </c>
      <c r="D406" s="14">
        <v>2.3671055794709302E-2</v>
      </c>
      <c r="E406" s="14">
        <v>3.12127775856667E-2</v>
      </c>
      <c r="F406" s="14"/>
      <c r="G406" s="14">
        <v>2.6146346404916601E-2</v>
      </c>
      <c r="H406" s="14">
        <v>4.6613295292942301E-2</v>
      </c>
      <c r="I406" s="14">
        <v>1.2279839373356201E-2</v>
      </c>
      <c r="J406" s="14">
        <v>1.29750405928833E-2</v>
      </c>
      <c r="K406" s="14">
        <v>2.87040273745977E-2</v>
      </c>
      <c r="L406" s="14">
        <v>3.73557120529832E-2</v>
      </c>
      <c r="M406" s="14"/>
      <c r="N406" s="14">
        <v>3.2552379589453499E-2</v>
      </c>
      <c r="O406" s="14">
        <v>3.3993680532069401E-2</v>
      </c>
      <c r="P406" s="14">
        <v>2.74985074109655E-2</v>
      </c>
      <c r="Q406" s="14">
        <v>1.2947255556031099E-2</v>
      </c>
      <c r="R406" s="14"/>
      <c r="S406" s="14">
        <v>2.68230289804396E-2</v>
      </c>
      <c r="T406" s="14">
        <v>5.0835758088875298E-2</v>
      </c>
      <c r="U406" s="14">
        <v>2.6056433438683E-2</v>
      </c>
      <c r="V406" s="14">
        <v>1.6824729995966601E-2</v>
      </c>
      <c r="W406" s="14">
        <v>4.29519647991339E-2</v>
      </c>
      <c r="X406" s="14">
        <v>1.7453556121111598E-2</v>
      </c>
      <c r="Y406" s="14">
        <v>2.43320785825679E-2</v>
      </c>
      <c r="Z406" s="14">
        <v>2.0450942453718E-2</v>
      </c>
      <c r="AA406" s="14">
        <v>2.9369190104311299E-2</v>
      </c>
      <c r="AB406" s="14">
        <v>1.15611236303747E-2</v>
      </c>
      <c r="AC406" s="14">
        <v>4.1664050722891303E-2</v>
      </c>
      <c r="AD406" s="14">
        <v>0</v>
      </c>
      <c r="AE406" s="14"/>
      <c r="AF406" s="14">
        <v>3.3668701723754503E-2</v>
      </c>
      <c r="AG406" s="14">
        <v>2.82359994479695E-2</v>
      </c>
      <c r="AH406" s="14">
        <v>1.8171699203938699E-2</v>
      </c>
      <c r="AI406" s="14"/>
      <c r="AJ406" s="14">
        <v>3.1811673753481602E-2</v>
      </c>
      <c r="AK406" s="14">
        <v>2.1115105427105301E-2</v>
      </c>
      <c r="AL406" s="14">
        <v>3.1823549009211E-2</v>
      </c>
      <c r="AM406" s="14"/>
      <c r="AN406" s="14">
        <v>2.5803822141301499E-2</v>
      </c>
      <c r="AO406" s="14">
        <v>3.1047446723444599E-2</v>
      </c>
      <c r="AP406" s="14">
        <v>2.34004846391009E-2</v>
      </c>
      <c r="AQ406" s="14">
        <v>3.4756093358990499E-2</v>
      </c>
      <c r="AR406" s="14">
        <v>0</v>
      </c>
    </row>
    <row r="407" spans="2:44">
      <c r="B407" t="s">
        <v>202</v>
      </c>
      <c r="C407" s="14">
        <v>8.0338503252492307E-3</v>
      </c>
      <c r="D407" s="14">
        <v>4.7788268127766003E-3</v>
      </c>
      <c r="E407" s="14">
        <v>1.12925941652086E-2</v>
      </c>
      <c r="F407" s="14"/>
      <c r="G407" s="14">
        <v>1.44441818399813E-2</v>
      </c>
      <c r="H407" s="14">
        <v>1.18288569651158E-2</v>
      </c>
      <c r="I407" s="14">
        <v>9.9877602563720105E-3</v>
      </c>
      <c r="J407" s="14">
        <v>0</v>
      </c>
      <c r="K407" s="14">
        <v>6.5167246335791898E-3</v>
      </c>
      <c r="L407" s="14">
        <v>6.3091013118792803E-3</v>
      </c>
      <c r="M407" s="14"/>
      <c r="N407" s="14">
        <v>6.9853884328403603E-3</v>
      </c>
      <c r="O407" s="14">
        <v>1.1747433536869901E-2</v>
      </c>
      <c r="P407" s="14">
        <v>1.49250441776716E-2</v>
      </c>
      <c r="Q407" s="14">
        <v>0</v>
      </c>
      <c r="R407" s="14"/>
      <c r="S407" s="14">
        <v>0</v>
      </c>
      <c r="T407" s="14">
        <v>0</v>
      </c>
      <c r="U407" s="14">
        <v>0</v>
      </c>
      <c r="V407" s="14">
        <v>2.5526200454023099E-2</v>
      </c>
      <c r="W407" s="14">
        <v>2.82502882537445E-2</v>
      </c>
      <c r="X407" s="14">
        <v>1.2106615775564799E-2</v>
      </c>
      <c r="Y407" s="14">
        <v>0</v>
      </c>
      <c r="Z407" s="14">
        <v>0</v>
      </c>
      <c r="AA407" s="14">
        <v>7.4901332977649997E-3</v>
      </c>
      <c r="AB407" s="14">
        <v>1.0403283409465801E-2</v>
      </c>
      <c r="AC407" s="14">
        <v>1.6601833943439202E-2</v>
      </c>
      <c r="AD407" s="14">
        <v>0</v>
      </c>
      <c r="AE407" s="14"/>
      <c r="AF407" s="14">
        <v>3.1031268812597899E-3</v>
      </c>
      <c r="AG407" s="14">
        <v>9.5841506390865801E-3</v>
      </c>
      <c r="AH407" s="14">
        <v>5.8021366235224596E-3</v>
      </c>
      <c r="AI407" s="14"/>
      <c r="AJ407" s="14">
        <v>4.1023420500525603E-3</v>
      </c>
      <c r="AK407" s="14">
        <v>9.0825699224446402E-3</v>
      </c>
      <c r="AL407" s="14">
        <v>0</v>
      </c>
      <c r="AM407" s="14"/>
      <c r="AN407" s="14">
        <v>1.2928815748345699E-2</v>
      </c>
      <c r="AO407" s="14">
        <v>0</v>
      </c>
      <c r="AP407" s="14">
        <v>1.5897626300779601E-2</v>
      </c>
      <c r="AQ407" s="14">
        <v>0</v>
      </c>
      <c r="AR407" s="14">
        <v>0</v>
      </c>
    </row>
    <row r="408" spans="2:44">
      <c r="B408" t="s">
        <v>203</v>
      </c>
      <c r="C408" s="14">
        <v>2.86283100965092E-2</v>
      </c>
      <c r="D408" s="14">
        <v>2.7845229686384799E-2</v>
      </c>
      <c r="E408" s="14">
        <v>2.9628658381022702E-2</v>
      </c>
      <c r="F408" s="14"/>
      <c r="G408" s="14">
        <v>3.5025598212566698E-2</v>
      </c>
      <c r="H408" s="14">
        <v>2.9532667853576298E-2</v>
      </c>
      <c r="I408" s="14">
        <v>4.0896252291085802E-2</v>
      </c>
      <c r="J408" s="14">
        <v>1.6141435181860099E-2</v>
      </c>
      <c r="K408" s="14">
        <v>3.5009321387912497E-2</v>
      </c>
      <c r="L408" s="14">
        <v>1.8006225219828201E-2</v>
      </c>
      <c r="M408" s="14"/>
      <c r="N408" s="14">
        <v>2.0704381827529698E-2</v>
      </c>
      <c r="O408" s="14">
        <v>2.2797190034872902E-2</v>
      </c>
      <c r="P408" s="14">
        <v>3.4520266341331901E-2</v>
      </c>
      <c r="Q408" s="14">
        <v>3.87420141718893E-2</v>
      </c>
      <c r="R408" s="14"/>
      <c r="S408" s="14">
        <v>3.2050525533274102E-2</v>
      </c>
      <c r="T408" s="14">
        <v>1.7272213433370501E-2</v>
      </c>
      <c r="U408" s="14">
        <v>3.8304672634386402E-2</v>
      </c>
      <c r="V408" s="14">
        <v>3.7428038070781003E-2</v>
      </c>
      <c r="W408" s="14">
        <v>3.9461300333014301E-2</v>
      </c>
      <c r="X408" s="14">
        <v>1.9118014938478901E-2</v>
      </c>
      <c r="Y408" s="14">
        <v>2.23474873865337E-2</v>
      </c>
      <c r="Z408" s="14">
        <v>5.4607554309750297E-2</v>
      </c>
      <c r="AA408" s="14">
        <v>1.78847269357322E-2</v>
      </c>
      <c r="AB408" s="14">
        <v>1.15611236303747E-2</v>
      </c>
      <c r="AC408" s="14">
        <v>3.3605897211587403E-2</v>
      </c>
      <c r="AD408" s="14">
        <v>7.5622156544039199E-2</v>
      </c>
      <c r="AE408" s="14"/>
      <c r="AF408" s="14">
        <v>2.42468540316222E-2</v>
      </c>
      <c r="AG408" s="14">
        <v>1.86510670151189E-2</v>
      </c>
      <c r="AH408" s="14">
        <v>5.1467395215044003E-2</v>
      </c>
      <c r="AI408" s="14"/>
      <c r="AJ408" s="14">
        <v>1.14371244434584E-2</v>
      </c>
      <c r="AK408" s="14">
        <v>1.94119167782855E-2</v>
      </c>
      <c r="AL408" s="14">
        <v>4.5840538047890601E-2</v>
      </c>
      <c r="AM408" s="14"/>
      <c r="AN408" s="14">
        <v>3.3248916012000598E-2</v>
      </c>
      <c r="AO408" s="14">
        <v>2.68893228724091E-2</v>
      </c>
      <c r="AP408" s="14">
        <v>1.24043222664105E-2</v>
      </c>
      <c r="AQ408" s="14">
        <v>2.3476536326227201E-2</v>
      </c>
      <c r="AR408" s="14">
        <v>0</v>
      </c>
    </row>
    <row r="409" spans="2:44">
      <c r="B409" t="s">
        <v>104</v>
      </c>
      <c r="C409" s="14">
        <v>0.74719737196226099</v>
      </c>
      <c r="D409" s="14">
        <v>0.76569542222211495</v>
      </c>
      <c r="E409" s="14">
        <v>0.72902832581902899</v>
      </c>
      <c r="F409" s="14"/>
      <c r="G409" s="14">
        <v>0.662738667080216</v>
      </c>
      <c r="H409" s="14">
        <v>0.74100697386570202</v>
      </c>
      <c r="I409" s="14">
        <v>0.76967086838968202</v>
      </c>
      <c r="J409" s="14">
        <v>0.76288315317903499</v>
      </c>
      <c r="K409" s="14">
        <v>0.77419961368759105</v>
      </c>
      <c r="L409" s="14">
        <v>0.76424100936694705</v>
      </c>
      <c r="M409" s="14"/>
      <c r="N409" s="14">
        <v>0.82750192263608802</v>
      </c>
      <c r="O409" s="14">
        <v>0.733005930216032</v>
      </c>
      <c r="P409" s="14">
        <v>0.70916029635651701</v>
      </c>
      <c r="Q409" s="14">
        <v>0.70781184400649</v>
      </c>
      <c r="R409" s="14"/>
      <c r="S409" s="14">
        <v>0.71657667620977195</v>
      </c>
      <c r="T409" s="14">
        <v>0.69402976895398305</v>
      </c>
      <c r="U409" s="14">
        <v>0.73991214987639597</v>
      </c>
      <c r="V409" s="14">
        <v>0.75383210568390602</v>
      </c>
      <c r="W409" s="14">
        <v>0.70198953343859005</v>
      </c>
      <c r="X409" s="14">
        <v>0.81222890279526005</v>
      </c>
      <c r="Y409" s="14">
        <v>0.80839115694127195</v>
      </c>
      <c r="Z409" s="14">
        <v>0.74043566832911201</v>
      </c>
      <c r="AA409" s="14">
        <v>0.69408382703324101</v>
      </c>
      <c r="AB409" s="14">
        <v>0.84153193447949404</v>
      </c>
      <c r="AC409" s="14">
        <v>0.73844541486122495</v>
      </c>
      <c r="AD409" s="14">
        <v>0.79186153134701598</v>
      </c>
      <c r="AE409" s="14"/>
      <c r="AF409" s="14">
        <v>0.74801071964510801</v>
      </c>
      <c r="AG409" s="14">
        <v>0.79255083900835399</v>
      </c>
      <c r="AH409" s="14">
        <v>0.68673986355689598</v>
      </c>
      <c r="AI409" s="14"/>
      <c r="AJ409" s="14">
        <v>0.798484983964311</v>
      </c>
      <c r="AK409" s="14">
        <v>0.77560162150950296</v>
      </c>
      <c r="AL409" s="14">
        <v>0.81949364774279698</v>
      </c>
      <c r="AM409" s="14"/>
      <c r="AN409" s="14">
        <v>0.70661519640895198</v>
      </c>
      <c r="AO409" s="14">
        <v>0.68629515098723004</v>
      </c>
      <c r="AP409" s="14">
        <v>0.81616356971556003</v>
      </c>
      <c r="AQ409" s="14">
        <v>0.83510685029172105</v>
      </c>
      <c r="AR409" s="14">
        <v>0.80510451124464599</v>
      </c>
    </row>
    <row r="410" spans="2:44">
      <c r="B410" t="s">
        <v>105</v>
      </c>
      <c r="C410" s="14">
        <v>3.5399709471431902E-2</v>
      </c>
      <c r="D410" s="14">
        <v>2.8449882607485901E-2</v>
      </c>
      <c r="E410" s="14">
        <v>4.2505371750875397E-2</v>
      </c>
      <c r="F410" s="14"/>
      <c r="G410" s="14">
        <v>4.0590528244897901E-2</v>
      </c>
      <c r="H410" s="14">
        <v>5.8442152258058003E-2</v>
      </c>
      <c r="I410" s="14">
        <v>2.2267599629728199E-2</v>
      </c>
      <c r="J410" s="14">
        <v>1.29750405928833E-2</v>
      </c>
      <c r="K410" s="14">
        <v>3.5220752008176898E-2</v>
      </c>
      <c r="L410" s="14">
        <v>4.3664813364862498E-2</v>
      </c>
      <c r="M410" s="14"/>
      <c r="N410" s="14">
        <v>3.9537768022293897E-2</v>
      </c>
      <c r="O410" s="14">
        <v>4.5741114068939402E-2</v>
      </c>
      <c r="P410" s="14">
        <v>4.2423551588637101E-2</v>
      </c>
      <c r="Q410" s="14">
        <v>1.2947255556031099E-2</v>
      </c>
      <c r="R410" s="14"/>
      <c r="S410" s="14">
        <v>2.68230289804396E-2</v>
      </c>
      <c r="T410" s="14">
        <v>5.0835758088875298E-2</v>
      </c>
      <c r="U410" s="14">
        <v>2.6056433438683E-2</v>
      </c>
      <c r="V410" s="14">
        <v>4.23509304499897E-2</v>
      </c>
      <c r="W410" s="14">
        <v>7.1202253052878403E-2</v>
      </c>
      <c r="X410" s="14">
        <v>2.9560171896676399E-2</v>
      </c>
      <c r="Y410" s="14">
        <v>2.43320785825679E-2</v>
      </c>
      <c r="Z410" s="14">
        <v>2.0450942453718E-2</v>
      </c>
      <c r="AA410" s="14">
        <v>3.6859323402076302E-2</v>
      </c>
      <c r="AB410" s="14">
        <v>2.1964407039840501E-2</v>
      </c>
      <c r="AC410" s="14">
        <v>5.8265884666330398E-2</v>
      </c>
      <c r="AD410" s="14">
        <v>0</v>
      </c>
      <c r="AE410" s="14"/>
      <c r="AF410" s="14">
        <v>3.6771828605014198E-2</v>
      </c>
      <c r="AG410" s="14">
        <v>3.7820150087056102E-2</v>
      </c>
      <c r="AH410" s="14">
        <v>2.3973835827461099E-2</v>
      </c>
      <c r="AI410" s="14"/>
      <c r="AJ410" s="14">
        <v>3.5914015803534198E-2</v>
      </c>
      <c r="AK410" s="14">
        <v>3.01976753495499E-2</v>
      </c>
      <c r="AL410" s="14">
        <v>3.1823549009211E-2</v>
      </c>
      <c r="AM410" s="14"/>
      <c r="AN410" s="14">
        <v>3.8732637889647203E-2</v>
      </c>
      <c r="AO410" s="14">
        <v>3.1047446723444599E-2</v>
      </c>
      <c r="AP410" s="14">
        <v>3.9298110939880497E-2</v>
      </c>
      <c r="AQ410" s="14">
        <v>3.4756093358990499E-2</v>
      </c>
      <c r="AR410" s="14">
        <v>0</v>
      </c>
    </row>
    <row r="411" spans="2:44">
      <c r="B411" t="s">
        <v>106</v>
      </c>
      <c r="C411" s="14">
        <v>0.71179766249082899</v>
      </c>
      <c r="D411" s="14">
        <v>0.73724553961462902</v>
      </c>
      <c r="E411" s="14">
        <v>0.686522954068153</v>
      </c>
      <c r="F411" s="14"/>
      <c r="G411" s="14">
        <v>0.62214813883531805</v>
      </c>
      <c r="H411" s="14">
        <v>0.68256482160764398</v>
      </c>
      <c r="I411" s="14">
        <v>0.747403268759953</v>
      </c>
      <c r="J411" s="14">
        <v>0.74990811258615198</v>
      </c>
      <c r="K411" s="14">
        <v>0.73897886167941396</v>
      </c>
      <c r="L411" s="14">
        <v>0.720576196002084</v>
      </c>
      <c r="M411" s="14"/>
      <c r="N411" s="14">
        <v>0.78796415461379399</v>
      </c>
      <c r="O411" s="14">
        <v>0.68726481614709201</v>
      </c>
      <c r="P411" s="14">
        <v>0.66673674476787903</v>
      </c>
      <c r="Q411" s="14">
        <v>0.69486458845045895</v>
      </c>
      <c r="R411" s="14"/>
      <c r="S411" s="14">
        <v>0.68975364722933197</v>
      </c>
      <c r="T411" s="14">
        <v>0.64319401086510797</v>
      </c>
      <c r="U411" s="14">
        <v>0.71385571643771295</v>
      </c>
      <c r="V411" s="14">
        <v>0.71148117523391596</v>
      </c>
      <c r="W411" s="14">
        <v>0.63078728038571197</v>
      </c>
      <c r="X411" s="14">
        <v>0.78266873089858402</v>
      </c>
      <c r="Y411" s="14">
        <v>0.78405907835870403</v>
      </c>
      <c r="Z411" s="14">
        <v>0.71998472587539397</v>
      </c>
      <c r="AA411" s="14">
        <v>0.65722450363116502</v>
      </c>
      <c r="AB411" s="14">
        <v>0.819567527439654</v>
      </c>
      <c r="AC411" s="14">
        <v>0.68017953019489397</v>
      </c>
      <c r="AD411" s="14">
        <v>0.79186153134701598</v>
      </c>
      <c r="AE411" s="14"/>
      <c r="AF411" s="14">
        <v>0.71123889104009397</v>
      </c>
      <c r="AG411" s="14">
        <v>0.75473068892129702</v>
      </c>
      <c r="AH411" s="14">
        <v>0.66276602772943405</v>
      </c>
      <c r="AI411" s="14"/>
      <c r="AJ411" s="14">
        <v>0.76257096816077696</v>
      </c>
      <c r="AK411" s="14">
        <v>0.74540394615995298</v>
      </c>
      <c r="AL411" s="14">
        <v>0.78767009873358595</v>
      </c>
      <c r="AM411" s="14"/>
      <c r="AN411" s="14">
        <v>0.667882558519305</v>
      </c>
      <c r="AO411" s="14">
        <v>0.65524770426378498</v>
      </c>
      <c r="AP411" s="14">
        <v>0.77686545877567903</v>
      </c>
      <c r="AQ411" s="14">
        <v>0.80035075693272995</v>
      </c>
      <c r="AR411" s="14">
        <v>0.80510451124464599</v>
      </c>
    </row>
    <row r="412" spans="2:4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row>
    <row r="413" spans="2:44">
      <c r="B413" s="6" t="s">
        <v>209</v>
      </c>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row>
    <row r="414" spans="2:44">
      <c r="B414" s="24" t="s">
        <v>18</v>
      </c>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row>
    <row r="415" spans="2:44">
      <c r="B415" t="s">
        <v>198</v>
      </c>
      <c r="C415" s="14">
        <v>0.29796885861225503</v>
      </c>
      <c r="D415" s="14">
        <v>0.31275682338426603</v>
      </c>
      <c r="E415" s="14">
        <v>0.286016885303642</v>
      </c>
      <c r="F415" s="14"/>
      <c r="G415" s="14">
        <v>0.18624926739994399</v>
      </c>
      <c r="H415" s="14">
        <v>0.27107885902983098</v>
      </c>
      <c r="I415" s="14">
        <v>0.356394915654068</v>
      </c>
      <c r="J415" s="14">
        <v>0.33595161582268102</v>
      </c>
      <c r="K415" s="14">
        <v>0.28289860978655201</v>
      </c>
      <c r="L415" s="14">
        <v>0.32602987240457598</v>
      </c>
      <c r="M415" s="14"/>
      <c r="N415" s="14">
        <v>0.31850168653314298</v>
      </c>
      <c r="O415" s="14">
        <v>0.27832104731124402</v>
      </c>
      <c r="P415" s="14">
        <v>0.27770638023032701</v>
      </c>
      <c r="Q415" s="14">
        <v>0.31830571416814901</v>
      </c>
      <c r="R415" s="14"/>
      <c r="S415" s="14">
        <v>0.30770934867302902</v>
      </c>
      <c r="T415" s="14">
        <v>0.22587837277525999</v>
      </c>
      <c r="U415" s="14">
        <v>0.30585067283408701</v>
      </c>
      <c r="V415" s="14">
        <v>0.32951377966602302</v>
      </c>
      <c r="W415" s="14">
        <v>0.34015356018888798</v>
      </c>
      <c r="X415" s="14">
        <v>0.23334568383847101</v>
      </c>
      <c r="Y415" s="14">
        <v>0.32364884262725002</v>
      </c>
      <c r="Z415" s="14">
        <v>0.25447138529296798</v>
      </c>
      <c r="AA415" s="14">
        <v>0.27750117629462101</v>
      </c>
      <c r="AB415" s="14">
        <v>0.40853123201991298</v>
      </c>
      <c r="AC415" s="14">
        <v>0.29729811365304198</v>
      </c>
      <c r="AD415" s="14">
        <v>0.28281179434744402</v>
      </c>
      <c r="AE415" s="14"/>
      <c r="AF415" s="14">
        <v>0.30415086631655203</v>
      </c>
      <c r="AG415" s="14">
        <v>0.35285027684082998</v>
      </c>
      <c r="AH415" s="14">
        <v>0.238740234188765</v>
      </c>
      <c r="AI415" s="14"/>
      <c r="AJ415" s="14">
        <v>0.37057148000040002</v>
      </c>
      <c r="AK415" s="14">
        <v>0.30112188147123198</v>
      </c>
      <c r="AL415" s="14">
        <v>0.34546280300797499</v>
      </c>
      <c r="AM415" s="14"/>
      <c r="AN415" s="14">
        <v>0.27118122767738501</v>
      </c>
      <c r="AO415" s="14">
        <v>0.26308150717200501</v>
      </c>
      <c r="AP415" s="14">
        <v>0.30416379650185099</v>
      </c>
      <c r="AQ415" s="14">
        <v>0.36439784905273198</v>
      </c>
      <c r="AR415" s="14">
        <v>0.46916980573905298</v>
      </c>
    </row>
    <row r="416" spans="2:44">
      <c r="B416" t="s">
        <v>199</v>
      </c>
      <c r="C416" s="14">
        <v>0.53989498238156397</v>
      </c>
      <c r="D416" s="14">
        <v>0.51806514765597</v>
      </c>
      <c r="E416" s="14">
        <v>0.55937043753530702</v>
      </c>
      <c r="F416" s="14"/>
      <c r="G416" s="14">
        <v>0.51680598101395003</v>
      </c>
      <c r="H416" s="14">
        <v>0.57805784405050598</v>
      </c>
      <c r="I416" s="14">
        <v>0.51114952964736304</v>
      </c>
      <c r="J416" s="14">
        <v>0.504461725654471</v>
      </c>
      <c r="K416" s="14">
        <v>0.58559528086743096</v>
      </c>
      <c r="L416" s="14">
        <v>0.54496473210522201</v>
      </c>
      <c r="M416" s="14"/>
      <c r="N416" s="14">
        <v>0.55373896785671595</v>
      </c>
      <c r="O416" s="14">
        <v>0.58247486485088096</v>
      </c>
      <c r="P416" s="14">
        <v>0.55624053035739296</v>
      </c>
      <c r="Q416" s="14">
        <v>0.459929745451156</v>
      </c>
      <c r="R416" s="14"/>
      <c r="S416" s="14">
        <v>0.51375713582765903</v>
      </c>
      <c r="T416" s="14">
        <v>0.663030147892268</v>
      </c>
      <c r="U416" s="14">
        <v>0.54715677998500101</v>
      </c>
      <c r="V416" s="14">
        <v>0.54122526499860701</v>
      </c>
      <c r="W416" s="14">
        <v>0.473130105680868</v>
      </c>
      <c r="X416" s="14">
        <v>0.53850556008334804</v>
      </c>
      <c r="Y416" s="14">
        <v>0.51109255050406099</v>
      </c>
      <c r="Z416" s="14">
        <v>0.65485356974457598</v>
      </c>
      <c r="AA416" s="14">
        <v>0.54560514952012096</v>
      </c>
      <c r="AB416" s="14">
        <v>0.410832672212606</v>
      </c>
      <c r="AC416" s="14">
        <v>0.53331837382472003</v>
      </c>
      <c r="AD416" s="14">
        <v>0.586516857719242</v>
      </c>
      <c r="AE416" s="14"/>
      <c r="AF416" s="14">
        <v>0.56371900382743001</v>
      </c>
      <c r="AG416" s="14">
        <v>0.50465004686900905</v>
      </c>
      <c r="AH416" s="14">
        <v>0.54252205434052403</v>
      </c>
      <c r="AI416" s="14"/>
      <c r="AJ416" s="14">
        <v>0.54328899214208204</v>
      </c>
      <c r="AK416" s="14">
        <v>0.53969385759338495</v>
      </c>
      <c r="AL416" s="14">
        <v>0.528258629401681</v>
      </c>
      <c r="AM416" s="14"/>
      <c r="AN416" s="14">
        <v>0.54505914561854796</v>
      </c>
      <c r="AO416" s="14">
        <v>0.534473019141116</v>
      </c>
      <c r="AP416" s="14">
        <v>0.56916112945480102</v>
      </c>
      <c r="AQ416" s="14">
        <v>0.49752532366115998</v>
      </c>
      <c r="AR416" s="14">
        <v>0.477322688663947</v>
      </c>
    </row>
    <row r="417" spans="2:44">
      <c r="B417" t="s">
        <v>200</v>
      </c>
      <c r="C417" s="14">
        <v>0.116322803751068</v>
      </c>
      <c r="D417" s="14">
        <v>0.12411050369533901</v>
      </c>
      <c r="E417" s="14">
        <v>0.10971792382904499</v>
      </c>
      <c r="F417" s="14"/>
      <c r="G417" s="14">
        <v>0.173870898532094</v>
      </c>
      <c r="H417" s="14">
        <v>0.123211092573698</v>
      </c>
      <c r="I417" s="14">
        <v>9.2082508711092206E-2</v>
      </c>
      <c r="J417" s="14">
        <v>0.11591428038936601</v>
      </c>
      <c r="K417" s="14">
        <v>0.10655342030248301</v>
      </c>
      <c r="L417" s="14">
        <v>9.93262610210673E-2</v>
      </c>
      <c r="M417" s="14"/>
      <c r="N417" s="14">
        <v>9.3436697869145602E-2</v>
      </c>
      <c r="O417" s="14">
        <v>0.107589132161638</v>
      </c>
      <c r="P417" s="14">
        <v>0.10392224331198099</v>
      </c>
      <c r="Q417" s="14">
        <v>0.16223742727444501</v>
      </c>
      <c r="R417" s="14"/>
      <c r="S417" s="14">
        <v>0.124326699501711</v>
      </c>
      <c r="T417" s="14">
        <v>7.8727593127205897E-2</v>
      </c>
      <c r="U417" s="14">
        <v>6.1212210611196902E-2</v>
      </c>
      <c r="V417" s="14">
        <v>0.10667997087945499</v>
      </c>
      <c r="W417" s="14">
        <v>0.15436684923701799</v>
      </c>
      <c r="X417" s="14">
        <v>0.166312886753605</v>
      </c>
      <c r="Y417" s="14">
        <v>0.12145122288768399</v>
      </c>
      <c r="Z417" s="14">
        <v>3.1849591615654399E-2</v>
      </c>
      <c r="AA417" s="14">
        <v>0.139629949456164</v>
      </c>
      <c r="AB417" s="14">
        <v>0.14233398278686099</v>
      </c>
      <c r="AC417" s="14">
        <v>0.14271302056771701</v>
      </c>
      <c r="AD417" s="14">
        <v>3.55956372311904E-2</v>
      </c>
      <c r="AE417" s="14"/>
      <c r="AF417" s="14">
        <v>9.9360832808881902E-2</v>
      </c>
      <c r="AG417" s="14">
        <v>0.10873391882859</v>
      </c>
      <c r="AH417" s="14">
        <v>0.148937705914133</v>
      </c>
      <c r="AI417" s="14"/>
      <c r="AJ417" s="14">
        <v>5.9301771017736503E-2</v>
      </c>
      <c r="AK417" s="14">
        <v>0.12827278618165899</v>
      </c>
      <c r="AL417" s="14">
        <v>9.1527564527992794E-2</v>
      </c>
      <c r="AM417" s="14"/>
      <c r="AN417" s="14">
        <v>0.14267910891171001</v>
      </c>
      <c r="AO417" s="14">
        <v>0.131472934910251</v>
      </c>
      <c r="AP417" s="14">
        <v>9.5169785599118997E-2</v>
      </c>
      <c r="AQ417" s="14">
        <v>0.100558416500296</v>
      </c>
      <c r="AR417" s="14">
        <v>5.35075055970008E-2</v>
      </c>
    </row>
    <row r="418" spans="2:44">
      <c r="B418" t="s">
        <v>201</v>
      </c>
      <c r="C418" s="14">
        <v>2.05519342286546E-2</v>
      </c>
      <c r="D418" s="14">
        <v>2.1723938582693E-2</v>
      </c>
      <c r="E418" s="14">
        <v>1.9581249420745499E-2</v>
      </c>
      <c r="F418" s="14"/>
      <c r="G418" s="14">
        <v>6.8532235562185198E-2</v>
      </c>
      <c r="H418" s="14">
        <v>2.2196968961336001E-2</v>
      </c>
      <c r="I418" s="14">
        <v>1.48917102160966E-2</v>
      </c>
      <c r="J418" s="14">
        <v>1.0586701258435E-2</v>
      </c>
      <c r="K418" s="14">
        <v>5.6013808906723202E-3</v>
      </c>
      <c r="L418" s="14">
        <v>1.01569273805854E-2</v>
      </c>
      <c r="M418" s="14"/>
      <c r="N418" s="14">
        <v>1.8436162497184001E-2</v>
      </c>
      <c r="O418" s="14">
        <v>1.35282917305228E-2</v>
      </c>
      <c r="P418" s="14">
        <v>2.66659530068993E-2</v>
      </c>
      <c r="Q418" s="14">
        <v>2.50025554800265E-2</v>
      </c>
      <c r="R418" s="14"/>
      <c r="S418" s="14">
        <v>3.2753814309755401E-2</v>
      </c>
      <c r="T418" s="14">
        <v>1.7979835851349098E-2</v>
      </c>
      <c r="U418" s="14">
        <v>2.4173003686660699E-2</v>
      </c>
      <c r="V418" s="14">
        <v>1.21621744992398E-2</v>
      </c>
      <c r="W418" s="14">
        <v>1.97264772884015E-2</v>
      </c>
      <c r="X418" s="14">
        <v>3.5023165591468203E-2</v>
      </c>
      <c r="Y418" s="14">
        <v>0</v>
      </c>
      <c r="Z418" s="14">
        <v>2.8310992984361402E-2</v>
      </c>
      <c r="AA418" s="14">
        <v>2.3987269490856899E-2</v>
      </c>
      <c r="AB418" s="14">
        <v>1.20929498957134E-2</v>
      </c>
      <c r="AC418" s="14">
        <v>2.6670491954521099E-2</v>
      </c>
      <c r="AD418" s="14">
        <v>0</v>
      </c>
      <c r="AE418" s="14"/>
      <c r="AF418" s="14">
        <v>4.1671380663418399E-3</v>
      </c>
      <c r="AG418" s="14">
        <v>2.6991252649306598E-2</v>
      </c>
      <c r="AH418" s="14">
        <v>4.0491323959818103E-2</v>
      </c>
      <c r="AI418" s="14"/>
      <c r="AJ418" s="14">
        <v>1.45126230611533E-2</v>
      </c>
      <c r="AK418" s="14">
        <v>1.56212275039284E-2</v>
      </c>
      <c r="AL418" s="14">
        <v>3.4751003062351099E-2</v>
      </c>
      <c r="AM418" s="14"/>
      <c r="AN418" s="14">
        <v>1.44875799585876E-2</v>
      </c>
      <c r="AO418" s="14">
        <v>4.0961198767495099E-2</v>
      </c>
      <c r="AP418" s="14">
        <v>8.6848811546829194E-3</v>
      </c>
      <c r="AQ418" s="14">
        <v>7.9224991261994393E-3</v>
      </c>
      <c r="AR418" s="14">
        <v>0</v>
      </c>
    </row>
    <row r="419" spans="2:44">
      <c r="B419" t="s">
        <v>202</v>
      </c>
      <c r="C419" s="14">
        <v>4.6490372827620897E-3</v>
      </c>
      <c r="D419" s="14">
        <v>9.5165198807976702E-3</v>
      </c>
      <c r="E419" s="14">
        <v>0</v>
      </c>
      <c r="F419" s="14"/>
      <c r="G419" s="14">
        <v>9.5766253637680696E-3</v>
      </c>
      <c r="H419" s="14">
        <v>0</v>
      </c>
      <c r="I419" s="14">
        <v>8.5442879217106204E-3</v>
      </c>
      <c r="J419" s="14">
        <v>6.8370672407028496E-3</v>
      </c>
      <c r="K419" s="14">
        <v>0</v>
      </c>
      <c r="L419" s="14">
        <v>3.4668569131030302E-3</v>
      </c>
      <c r="M419" s="14"/>
      <c r="N419" s="14">
        <v>4.9499165973094002E-3</v>
      </c>
      <c r="O419" s="14">
        <v>0</v>
      </c>
      <c r="P419" s="14">
        <v>1.09204809515831E-2</v>
      </c>
      <c r="Q419" s="14">
        <v>3.3600852864061502E-3</v>
      </c>
      <c r="R419" s="14"/>
      <c r="S419" s="14">
        <v>1.4887516937164599E-2</v>
      </c>
      <c r="T419" s="14">
        <v>0</v>
      </c>
      <c r="U419" s="14">
        <v>0</v>
      </c>
      <c r="V419" s="14">
        <v>0</v>
      </c>
      <c r="W419" s="14">
        <v>0</v>
      </c>
      <c r="X419" s="14">
        <v>0</v>
      </c>
      <c r="Y419" s="14">
        <v>0</v>
      </c>
      <c r="Z419" s="14">
        <v>0</v>
      </c>
      <c r="AA419" s="14">
        <v>1.3276455238236701E-2</v>
      </c>
      <c r="AB419" s="14">
        <v>1.3890855339571699E-2</v>
      </c>
      <c r="AC419" s="14">
        <v>0</v>
      </c>
      <c r="AD419" s="14">
        <v>0</v>
      </c>
      <c r="AE419" s="14"/>
      <c r="AF419" s="14">
        <v>6.0415754258812101E-3</v>
      </c>
      <c r="AG419" s="14">
        <v>0</v>
      </c>
      <c r="AH419" s="14">
        <v>8.3505828796732393E-3</v>
      </c>
      <c r="AI419" s="14"/>
      <c r="AJ419" s="14">
        <v>3.9897189161024298E-3</v>
      </c>
      <c r="AK419" s="14">
        <v>3.3120367127433699E-3</v>
      </c>
      <c r="AL419" s="14">
        <v>0</v>
      </c>
      <c r="AM419" s="14"/>
      <c r="AN419" s="14">
        <v>0</v>
      </c>
      <c r="AO419" s="14">
        <v>0</v>
      </c>
      <c r="AP419" s="14">
        <v>9.9011229681889908E-3</v>
      </c>
      <c r="AQ419" s="14">
        <v>1.2049500933739601E-2</v>
      </c>
      <c r="AR419" s="14">
        <v>0</v>
      </c>
    </row>
    <row r="420" spans="2:44">
      <c r="B420" t="s">
        <v>203</v>
      </c>
      <c r="C420" s="14">
        <v>2.06123837436962E-2</v>
      </c>
      <c r="D420" s="14">
        <v>1.3827066800935E-2</v>
      </c>
      <c r="E420" s="14">
        <v>2.5313503911260499E-2</v>
      </c>
      <c r="F420" s="14"/>
      <c r="G420" s="14">
        <v>4.4964992128058698E-2</v>
      </c>
      <c r="H420" s="14">
        <v>5.4552353846279702E-3</v>
      </c>
      <c r="I420" s="14">
        <v>1.69370478496698E-2</v>
      </c>
      <c r="J420" s="14">
        <v>2.6248609634343799E-2</v>
      </c>
      <c r="K420" s="14">
        <v>1.9351308152860999E-2</v>
      </c>
      <c r="L420" s="14">
        <v>1.60553501754464E-2</v>
      </c>
      <c r="M420" s="14"/>
      <c r="N420" s="14">
        <v>1.09365686465028E-2</v>
      </c>
      <c r="O420" s="14">
        <v>1.8086663945714902E-2</v>
      </c>
      <c r="P420" s="14">
        <v>2.4544412141817198E-2</v>
      </c>
      <c r="Q420" s="14">
        <v>3.1164472339816299E-2</v>
      </c>
      <c r="R420" s="14"/>
      <c r="S420" s="14">
        <v>6.5654847506798099E-3</v>
      </c>
      <c r="T420" s="14">
        <v>1.43840503539172E-2</v>
      </c>
      <c r="U420" s="14">
        <v>6.1607332883054401E-2</v>
      </c>
      <c r="V420" s="14">
        <v>1.0418809956675599E-2</v>
      </c>
      <c r="W420" s="14">
        <v>1.26230076048246E-2</v>
      </c>
      <c r="X420" s="14">
        <v>2.6812703733107499E-2</v>
      </c>
      <c r="Y420" s="14">
        <v>4.3807383981004998E-2</v>
      </c>
      <c r="Z420" s="14">
        <v>3.0514460362440599E-2</v>
      </c>
      <c r="AA420" s="14">
        <v>0</v>
      </c>
      <c r="AB420" s="14">
        <v>1.23183077453348E-2</v>
      </c>
      <c r="AC420" s="14">
        <v>0</v>
      </c>
      <c r="AD420" s="14">
        <v>9.5075710702123797E-2</v>
      </c>
      <c r="AE420" s="14"/>
      <c r="AF420" s="14">
        <v>2.2560583554913499E-2</v>
      </c>
      <c r="AG420" s="14">
        <v>6.7745048122638098E-3</v>
      </c>
      <c r="AH420" s="14">
        <v>2.0958098717087498E-2</v>
      </c>
      <c r="AI420" s="14"/>
      <c r="AJ420" s="14">
        <v>8.3354148625258695E-3</v>
      </c>
      <c r="AK420" s="14">
        <v>1.19782105370532E-2</v>
      </c>
      <c r="AL420" s="14">
        <v>0</v>
      </c>
      <c r="AM420" s="14"/>
      <c r="AN420" s="14">
        <v>2.6592937833769401E-2</v>
      </c>
      <c r="AO420" s="14">
        <v>3.0011340009133101E-2</v>
      </c>
      <c r="AP420" s="14">
        <v>1.2919284321357499E-2</v>
      </c>
      <c r="AQ420" s="14">
        <v>1.7546410725872701E-2</v>
      </c>
      <c r="AR420" s="14">
        <v>0</v>
      </c>
    </row>
    <row r="421" spans="2:44">
      <c r="B421" t="s">
        <v>104</v>
      </c>
      <c r="C421" s="14">
        <v>0.83786384099381905</v>
      </c>
      <c r="D421" s="14">
        <v>0.83082197104023503</v>
      </c>
      <c r="E421" s="14">
        <v>0.84538732283894902</v>
      </c>
      <c r="F421" s="14"/>
      <c r="G421" s="14">
        <v>0.703055248413894</v>
      </c>
      <c r="H421" s="14">
        <v>0.84913670308033695</v>
      </c>
      <c r="I421" s="14">
        <v>0.86754444530143104</v>
      </c>
      <c r="J421" s="14">
        <v>0.84041334147715197</v>
      </c>
      <c r="K421" s="14">
        <v>0.86849389065398297</v>
      </c>
      <c r="L421" s="14">
        <v>0.87099460450979804</v>
      </c>
      <c r="M421" s="14"/>
      <c r="N421" s="14">
        <v>0.87224065438985798</v>
      </c>
      <c r="O421" s="14">
        <v>0.86079591216212403</v>
      </c>
      <c r="P421" s="14">
        <v>0.83394691058771997</v>
      </c>
      <c r="Q421" s="14">
        <v>0.77823545961930596</v>
      </c>
      <c r="R421" s="14"/>
      <c r="S421" s="14">
        <v>0.82146648450068904</v>
      </c>
      <c r="T421" s="14">
        <v>0.88890852066752801</v>
      </c>
      <c r="U421" s="14">
        <v>0.85300745281908796</v>
      </c>
      <c r="V421" s="14">
        <v>0.87073904466463004</v>
      </c>
      <c r="W421" s="14">
        <v>0.81328366586975598</v>
      </c>
      <c r="X421" s="14">
        <v>0.77185124392182003</v>
      </c>
      <c r="Y421" s="14">
        <v>0.83474139313131102</v>
      </c>
      <c r="Z421" s="14">
        <v>0.90932495503754396</v>
      </c>
      <c r="AA421" s="14">
        <v>0.82310632581474197</v>
      </c>
      <c r="AB421" s="14">
        <v>0.81936390423251904</v>
      </c>
      <c r="AC421" s="14">
        <v>0.83061648747776196</v>
      </c>
      <c r="AD421" s="14">
        <v>0.86932865206668597</v>
      </c>
      <c r="AE421" s="14"/>
      <c r="AF421" s="14">
        <v>0.86786987014398198</v>
      </c>
      <c r="AG421" s="14">
        <v>0.85750032370983897</v>
      </c>
      <c r="AH421" s="14">
        <v>0.78126228852928803</v>
      </c>
      <c r="AI421" s="14"/>
      <c r="AJ421" s="14">
        <v>0.91386047214248201</v>
      </c>
      <c r="AK421" s="14">
        <v>0.84081573906461604</v>
      </c>
      <c r="AL421" s="14">
        <v>0.87372143240965605</v>
      </c>
      <c r="AM421" s="14"/>
      <c r="AN421" s="14">
        <v>0.81624037329593302</v>
      </c>
      <c r="AO421" s="14">
        <v>0.79755452631312096</v>
      </c>
      <c r="AP421" s="14">
        <v>0.87332492595665201</v>
      </c>
      <c r="AQ421" s="14">
        <v>0.86192317271389196</v>
      </c>
      <c r="AR421" s="14">
        <v>0.94649249440299899</v>
      </c>
    </row>
    <row r="422" spans="2:44">
      <c r="B422" t="s">
        <v>105</v>
      </c>
      <c r="C422" s="14">
        <v>2.52009715114167E-2</v>
      </c>
      <c r="D422" s="14">
        <v>3.1240458463490699E-2</v>
      </c>
      <c r="E422" s="14">
        <v>1.9581249420745499E-2</v>
      </c>
      <c r="F422" s="14"/>
      <c r="G422" s="14">
        <v>7.8108860925953302E-2</v>
      </c>
      <c r="H422" s="14">
        <v>2.2196968961336001E-2</v>
      </c>
      <c r="I422" s="14">
        <v>2.34359981378073E-2</v>
      </c>
      <c r="J422" s="14">
        <v>1.74237684991379E-2</v>
      </c>
      <c r="K422" s="14">
        <v>5.6013808906723202E-3</v>
      </c>
      <c r="L422" s="14">
        <v>1.36237842936884E-2</v>
      </c>
      <c r="M422" s="14"/>
      <c r="N422" s="14">
        <v>2.33860790944934E-2</v>
      </c>
      <c r="O422" s="14">
        <v>1.35282917305228E-2</v>
      </c>
      <c r="P422" s="14">
        <v>3.75864339584824E-2</v>
      </c>
      <c r="Q422" s="14">
        <v>2.83626407664327E-2</v>
      </c>
      <c r="R422" s="14"/>
      <c r="S422" s="14">
        <v>4.764133124692E-2</v>
      </c>
      <c r="T422" s="14">
        <v>1.7979835851349098E-2</v>
      </c>
      <c r="U422" s="14">
        <v>2.4173003686660699E-2</v>
      </c>
      <c r="V422" s="14">
        <v>1.21621744992398E-2</v>
      </c>
      <c r="W422" s="14">
        <v>1.97264772884015E-2</v>
      </c>
      <c r="X422" s="14">
        <v>3.5023165591468203E-2</v>
      </c>
      <c r="Y422" s="14">
        <v>0</v>
      </c>
      <c r="Z422" s="14">
        <v>2.8310992984361402E-2</v>
      </c>
      <c r="AA422" s="14">
        <v>3.7263724729093603E-2</v>
      </c>
      <c r="AB422" s="14">
        <v>2.5983805235284999E-2</v>
      </c>
      <c r="AC422" s="14">
        <v>2.6670491954521099E-2</v>
      </c>
      <c r="AD422" s="14">
        <v>0</v>
      </c>
      <c r="AE422" s="14"/>
      <c r="AF422" s="14">
        <v>1.0208713492223E-2</v>
      </c>
      <c r="AG422" s="14">
        <v>2.6991252649306598E-2</v>
      </c>
      <c r="AH422" s="14">
        <v>4.8841906839491397E-2</v>
      </c>
      <c r="AI422" s="14"/>
      <c r="AJ422" s="14">
        <v>1.8502341977255699E-2</v>
      </c>
      <c r="AK422" s="14">
        <v>1.89332642166717E-2</v>
      </c>
      <c r="AL422" s="14">
        <v>3.4751003062351099E-2</v>
      </c>
      <c r="AM422" s="14"/>
      <c r="AN422" s="14">
        <v>1.44875799585876E-2</v>
      </c>
      <c r="AO422" s="14">
        <v>4.0961198767495099E-2</v>
      </c>
      <c r="AP422" s="14">
        <v>1.85860041228719E-2</v>
      </c>
      <c r="AQ422" s="14">
        <v>1.9972000059938998E-2</v>
      </c>
      <c r="AR422" s="14">
        <v>0</v>
      </c>
    </row>
    <row r="423" spans="2:44">
      <c r="B423" t="s">
        <v>106</v>
      </c>
      <c r="C423" s="14">
        <v>0.81266286948240296</v>
      </c>
      <c r="D423" s="14">
        <v>0.79958151257674404</v>
      </c>
      <c r="E423" s="14">
        <v>0.825806073418204</v>
      </c>
      <c r="F423" s="14"/>
      <c r="G423" s="14">
        <v>0.62494638748794096</v>
      </c>
      <c r="H423" s="14">
        <v>0.82693973411900101</v>
      </c>
      <c r="I423" s="14">
        <v>0.84410844716362299</v>
      </c>
      <c r="J423" s="14">
        <v>0.82298957297801401</v>
      </c>
      <c r="K423" s="14">
        <v>0.862892509763311</v>
      </c>
      <c r="L423" s="14">
        <v>0.857370820216109</v>
      </c>
      <c r="M423" s="14"/>
      <c r="N423" s="14">
        <v>0.84885457529536501</v>
      </c>
      <c r="O423" s="14">
        <v>0.84726762043160198</v>
      </c>
      <c r="P423" s="14">
        <v>0.79636047662923704</v>
      </c>
      <c r="Q423" s="14">
        <v>0.74987281885287305</v>
      </c>
      <c r="R423" s="14"/>
      <c r="S423" s="14">
        <v>0.77382515325376899</v>
      </c>
      <c r="T423" s="14">
        <v>0.87092868481617902</v>
      </c>
      <c r="U423" s="14">
        <v>0.82883444913242699</v>
      </c>
      <c r="V423" s="14">
        <v>0.85857687016538997</v>
      </c>
      <c r="W423" s="14">
        <v>0.79355718858135504</v>
      </c>
      <c r="X423" s="14">
        <v>0.73682807833035102</v>
      </c>
      <c r="Y423" s="14">
        <v>0.83474139313131102</v>
      </c>
      <c r="Z423" s="14">
        <v>0.88101396205318205</v>
      </c>
      <c r="AA423" s="14">
        <v>0.78584260108564896</v>
      </c>
      <c r="AB423" s="14">
        <v>0.79338009899723405</v>
      </c>
      <c r="AC423" s="14">
        <v>0.80394599552324097</v>
      </c>
      <c r="AD423" s="14">
        <v>0.86932865206668597</v>
      </c>
      <c r="AE423" s="14"/>
      <c r="AF423" s="14">
        <v>0.85766115665175802</v>
      </c>
      <c r="AG423" s="14">
        <v>0.83050907106053296</v>
      </c>
      <c r="AH423" s="14">
        <v>0.73242038168979695</v>
      </c>
      <c r="AI423" s="14"/>
      <c r="AJ423" s="14">
        <v>0.89535813016522603</v>
      </c>
      <c r="AK423" s="14">
        <v>0.82188247484794497</v>
      </c>
      <c r="AL423" s="14">
        <v>0.83897042934730504</v>
      </c>
      <c r="AM423" s="14"/>
      <c r="AN423" s="14">
        <v>0.80175279333734495</v>
      </c>
      <c r="AO423" s="14">
        <v>0.75659332754562503</v>
      </c>
      <c r="AP423" s="14">
        <v>0.85473892183377997</v>
      </c>
      <c r="AQ423" s="14">
        <v>0.84195117265395303</v>
      </c>
      <c r="AR423" s="14">
        <v>0.94649249440299899</v>
      </c>
    </row>
    <row r="424" spans="2:4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row>
    <row r="425" spans="2:44">
      <c r="B425" s="6" t="s">
        <v>210</v>
      </c>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row>
    <row r="426" spans="2:44">
      <c r="B426" s="24" t="s">
        <v>18</v>
      </c>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row>
    <row r="427" spans="2:44">
      <c r="B427" t="s">
        <v>198</v>
      </c>
      <c r="C427" s="14">
        <v>0.271495356060591</v>
      </c>
      <c r="D427" s="14">
        <v>0.313121627874696</v>
      </c>
      <c r="E427" s="14">
        <v>0.227755270890106</v>
      </c>
      <c r="F427" s="14"/>
      <c r="G427" s="14">
        <v>0.26224027677478101</v>
      </c>
      <c r="H427" s="14">
        <v>0.19711093033437699</v>
      </c>
      <c r="I427" s="14">
        <v>0.221904726370171</v>
      </c>
      <c r="J427" s="14">
        <v>0.27743647046958397</v>
      </c>
      <c r="K427" s="14">
        <v>0.32462378734823699</v>
      </c>
      <c r="L427" s="14">
        <v>0.332078632116591</v>
      </c>
      <c r="M427" s="14"/>
      <c r="N427" s="14">
        <v>0.32028524960736099</v>
      </c>
      <c r="O427" s="14">
        <v>0.28688496599811297</v>
      </c>
      <c r="P427" s="14">
        <v>0.26648531412095799</v>
      </c>
      <c r="Q427" s="14">
        <v>0.21110976826642999</v>
      </c>
      <c r="R427" s="14"/>
      <c r="S427" s="14">
        <v>0.27469311921163703</v>
      </c>
      <c r="T427" s="14">
        <v>0.28185634207294602</v>
      </c>
      <c r="U427" s="14">
        <v>0.29702049316921603</v>
      </c>
      <c r="V427" s="14">
        <v>0.26032840207109098</v>
      </c>
      <c r="W427" s="14">
        <v>0.24676586680548901</v>
      </c>
      <c r="X427" s="14">
        <v>0.17957548471853099</v>
      </c>
      <c r="Y427" s="14">
        <v>0.24483503213077401</v>
      </c>
      <c r="Z427" s="14">
        <v>0.36085770355851698</v>
      </c>
      <c r="AA427" s="14">
        <v>0.27786830988794697</v>
      </c>
      <c r="AB427" s="14">
        <v>0.36163871704522599</v>
      </c>
      <c r="AC427" s="14">
        <v>0.26087350227181799</v>
      </c>
      <c r="AD427" s="14">
        <v>0.238454788766613</v>
      </c>
      <c r="AE427" s="14"/>
      <c r="AF427" s="14">
        <v>0.25345341416594303</v>
      </c>
      <c r="AG427" s="14">
        <v>0.326223228723174</v>
      </c>
      <c r="AH427" s="14">
        <v>0.20311407513871499</v>
      </c>
      <c r="AI427" s="14"/>
      <c r="AJ427" s="14">
        <v>0.32365532021215698</v>
      </c>
      <c r="AK427" s="14">
        <v>0.276126728831186</v>
      </c>
      <c r="AL427" s="14">
        <v>0.39187127329140797</v>
      </c>
      <c r="AM427" s="14"/>
      <c r="AN427" s="14">
        <v>0.22973023294304701</v>
      </c>
      <c r="AO427" s="14">
        <v>0.228068139137827</v>
      </c>
      <c r="AP427" s="14">
        <v>0.281899477822944</v>
      </c>
      <c r="AQ427" s="14">
        <v>0.36947377982450003</v>
      </c>
      <c r="AR427" s="14">
        <v>0.46288826583903298</v>
      </c>
    </row>
    <row r="428" spans="2:44">
      <c r="B428" t="s">
        <v>199</v>
      </c>
      <c r="C428" s="14">
        <v>0.51318876990375195</v>
      </c>
      <c r="D428" s="14">
        <v>0.48276080214098799</v>
      </c>
      <c r="E428" s="14">
        <v>0.54714225664202198</v>
      </c>
      <c r="F428" s="14"/>
      <c r="G428" s="14">
        <v>0.41370389374032202</v>
      </c>
      <c r="H428" s="14">
        <v>0.550281862256639</v>
      </c>
      <c r="I428" s="14">
        <v>0.50325331754240299</v>
      </c>
      <c r="J428" s="14">
        <v>0.519472302519982</v>
      </c>
      <c r="K428" s="14">
        <v>0.51838473042368605</v>
      </c>
      <c r="L428" s="14">
        <v>0.54305140085500603</v>
      </c>
      <c r="M428" s="14"/>
      <c r="N428" s="14">
        <v>0.529181510551192</v>
      </c>
      <c r="O428" s="14">
        <v>0.53491363925694402</v>
      </c>
      <c r="P428" s="14">
        <v>0.51569304626472401</v>
      </c>
      <c r="Q428" s="14">
        <v>0.46191719756462601</v>
      </c>
      <c r="R428" s="14"/>
      <c r="S428" s="14">
        <v>0.54442552400170396</v>
      </c>
      <c r="T428" s="14">
        <v>0.52754011256882805</v>
      </c>
      <c r="U428" s="14">
        <v>0.46122735790504499</v>
      </c>
      <c r="V428" s="14">
        <v>0.53169352888592403</v>
      </c>
      <c r="W428" s="14">
        <v>0.52652251734420297</v>
      </c>
      <c r="X428" s="14">
        <v>0.51536149662786501</v>
      </c>
      <c r="Y428" s="14">
        <v>0.53332633455011202</v>
      </c>
      <c r="Z428" s="14">
        <v>0.475672643568257</v>
      </c>
      <c r="AA428" s="14">
        <v>0.43273626967711998</v>
      </c>
      <c r="AB428" s="14">
        <v>0.458895761954071</v>
      </c>
      <c r="AC428" s="14">
        <v>0.57649876935531397</v>
      </c>
      <c r="AD428" s="14">
        <v>0.60638795977449</v>
      </c>
      <c r="AE428" s="14"/>
      <c r="AF428" s="14">
        <v>0.52796195805072799</v>
      </c>
      <c r="AG428" s="14">
        <v>0.52176748326349698</v>
      </c>
      <c r="AH428" s="14">
        <v>0.50318363088012397</v>
      </c>
      <c r="AI428" s="14"/>
      <c r="AJ428" s="14">
        <v>0.54937643168998995</v>
      </c>
      <c r="AK428" s="14">
        <v>0.53313177910848097</v>
      </c>
      <c r="AL428" s="14">
        <v>0.45894135726400698</v>
      </c>
      <c r="AM428" s="14"/>
      <c r="AN428" s="14">
        <v>0.49578608537144198</v>
      </c>
      <c r="AO428" s="14">
        <v>0.52459244311229103</v>
      </c>
      <c r="AP428" s="14">
        <v>0.55619269972677698</v>
      </c>
      <c r="AQ428" s="14">
        <v>0.53455375806768302</v>
      </c>
      <c r="AR428" s="14">
        <v>0.43523533842345502</v>
      </c>
    </row>
    <row r="429" spans="2:44">
      <c r="B429" t="s">
        <v>200</v>
      </c>
      <c r="C429" s="14">
        <v>0.16150842303260701</v>
      </c>
      <c r="D429" s="14">
        <v>0.161098401531686</v>
      </c>
      <c r="E429" s="14">
        <v>0.161833840523049</v>
      </c>
      <c r="F429" s="14"/>
      <c r="G429" s="14">
        <v>0.25454994036024597</v>
      </c>
      <c r="H429" s="14">
        <v>0.17242803271997001</v>
      </c>
      <c r="I429" s="14">
        <v>0.21789078344611501</v>
      </c>
      <c r="J429" s="14">
        <v>0.12637992712200599</v>
      </c>
      <c r="K429" s="14">
        <v>0.12895508080707899</v>
      </c>
      <c r="L429" s="14">
        <v>0.102680519002805</v>
      </c>
      <c r="M429" s="14"/>
      <c r="N429" s="14">
        <v>0.116308112194597</v>
      </c>
      <c r="O429" s="14">
        <v>0.154284711557691</v>
      </c>
      <c r="P429" s="14">
        <v>0.151682510557162</v>
      </c>
      <c r="Q429" s="14">
        <v>0.22922786759338701</v>
      </c>
      <c r="R429" s="14"/>
      <c r="S429" s="14">
        <v>0.138003559901165</v>
      </c>
      <c r="T429" s="14">
        <v>0.151058922396513</v>
      </c>
      <c r="U429" s="14">
        <v>0.20991895053526399</v>
      </c>
      <c r="V429" s="14">
        <v>0.16930304135833099</v>
      </c>
      <c r="W429" s="14">
        <v>0.17884032851189099</v>
      </c>
      <c r="X429" s="14">
        <v>0.22617589949943301</v>
      </c>
      <c r="Y429" s="14">
        <v>0.120075948560337</v>
      </c>
      <c r="Z429" s="14">
        <v>0.16346965287322601</v>
      </c>
      <c r="AA429" s="14">
        <v>0.20767156228787401</v>
      </c>
      <c r="AB429" s="14">
        <v>0.14428979198508801</v>
      </c>
      <c r="AC429" s="14">
        <v>0.11218010509861701</v>
      </c>
      <c r="AD429" s="14">
        <v>6.3947789106780395E-2</v>
      </c>
      <c r="AE429" s="14"/>
      <c r="AF429" s="14">
        <v>0.161389759041351</v>
      </c>
      <c r="AG429" s="14">
        <v>0.114396569826079</v>
      </c>
      <c r="AH429" s="14">
        <v>0.23006008285089299</v>
      </c>
      <c r="AI429" s="14"/>
      <c r="AJ429" s="14">
        <v>0.111011176075867</v>
      </c>
      <c r="AK429" s="14">
        <v>0.15623116322234901</v>
      </c>
      <c r="AL429" s="14">
        <v>8.0379809297421501E-2</v>
      </c>
      <c r="AM429" s="14"/>
      <c r="AN429" s="14">
        <v>0.21712922360854101</v>
      </c>
      <c r="AO429" s="14">
        <v>0.16183100339725301</v>
      </c>
      <c r="AP429" s="14">
        <v>0.127576952888037</v>
      </c>
      <c r="AQ429" s="14">
        <v>7.8713483833106501E-2</v>
      </c>
      <c r="AR429" s="14">
        <v>0.101876395737512</v>
      </c>
    </row>
    <row r="430" spans="2:44">
      <c r="B430" t="s">
        <v>201</v>
      </c>
      <c r="C430" s="14">
        <v>2.1591870941535401E-2</v>
      </c>
      <c r="D430" s="14">
        <v>2.35882940281275E-2</v>
      </c>
      <c r="E430" s="14">
        <v>1.9788979414196599E-2</v>
      </c>
      <c r="F430" s="14"/>
      <c r="G430" s="14">
        <v>5.2940884043858903E-2</v>
      </c>
      <c r="H430" s="14">
        <v>3.4748999708852701E-2</v>
      </c>
      <c r="I430" s="14">
        <v>2.2149497866584801E-2</v>
      </c>
      <c r="J430" s="14">
        <v>1.8273142627541698E-2</v>
      </c>
      <c r="K430" s="14">
        <v>1.51822660801625E-2</v>
      </c>
      <c r="L430" s="14">
        <v>0</v>
      </c>
      <c r="M430" s="14"/>
      <c r="N430" s="14">
        <v>2.0332949467995499E-2</v>
      </c>
      <c r="O430" s="14">
        <v>1.4246022980872099E-2</v>
      </c>
      <c r="P430" s="14">
        <v>2.1764927473595101E-2</v>
      </c>
      <c r="Q430" s="14">
        <v>3.11479721285088E-2</v>
      </c>
      <c r="R430" s="14"/>
      <c r="S430" s="14">
        <v>2.9292995779384198E-2</v>
      </c>
      <c r="T430" s="14">
        <v>2.5024171442456399E-2</v>
      </c>
      <c r="U430" s="14">
        <v>0</v>
      </c>
      <c r="V430" s="14">
        <v>1.2008145813382399E-2</v>
      </c>
      <c r="W430" s="14">
        <v>1.1278470840053E-2</v>
      </c>
      <c r="X430" s="14">
        <v>4.6420291865159599E-2</v>
      </c>
      <c r="Y430" s="14">
        <v>3.5697956814280403E-2</v>
      </c>
      <c r="Z430" s="14">
        <v>0</v>
      </c>
      <c r="AA430" s="14">
        <v>4.2232616912114003E-2</v>
      </c>
      <c r="AB430" s="14">
        <v>9.8728987172296695E-3</v>
      </c>
      <c r="AC430" s="14">
        <v>0</v>
      </c>
      <c r="AD430" s="14">
        <v>0</v>
      </c>
      <c r="AE430" s="14"/>
      <c r="AF430" s="14">
        <v>2.9485004209470801E-2</v>
      </c>
      <c r="AG430" s="14">
        <v>1.1751561228657999E-2</v>
      </c>
      <c r="AH430" s="14">
        <v>2.51794115243127E-2</v>
      </c>
      <c r="AI430" s="14"/>
      <c r="AJ430" s="14">
        <v>8.3689301304154997E-3</v>
      </c>
      <c r="AK430" s="14">
        <v>1.6012273375487301E-2</v>
      </c>
      <c r="AL430" s="14">
        <v>3.0335664604805999E-2</v>
      </c>
      <c r="AM430" s="14"/>
      <c r="AN430" s="14">
        <v>2.6804099513461199E-2</v>
      </c>
      <c r="AO430" s="14">
        <v>4.3124623474651402E-2</v>
      </c>
      <c r="AP430" s="14">
        <v>4.7602267874631904E-3</v>
      </c>
      <c r="AQ430" s="14">
        <v>1.7258978274710901E-2</v>
      </c>
      <c r="AR430" s="14">
        <v>0</v>
      </c>
    </row>
    <row r="431" spans="2:44">
      <c r="B431" t="s">
        <v>202</v>
      </c>
      <c r="C431" s="14">
        <v>4.1932425662569396E-3</v>
      </c>
      <c r="D431" s="14">
        <v>6.2840051823791002E-3</v>
      </c>
      <c r="E431" s="14">
        <v>2.12138608604788E-3</v>
      </c>
      <c r="F431" s="14"/>
      <c r="G431" s="14">
        <v>0</v>
      </c>
      <c r="H431" s="14">
        <v>1.3551767909009201E-2</v>
      </c>
      <c r="I431" s="14">
        <v>0</v>
      </c>
      <c r="J431" s="14">
        <v>6.45086927178826E-3</v>
      </c>
      <c r="K431" s="14">
        <v>0</v>
      </c>
      <c r="L431" s="14">
        <v>4.2859691473396801E-3</v>
      </c>
      <c r="M431" s="14"/>
      <c r="N431" s="14">
        <v>3.9318304618019403E-3</v>
      </c>
      <c r="O431" s="14">
        <v>0</v>
      </c>
      <c r="P431" s="14">
        <v>9.6648859265581807E-3</v>
      </c>
      <c r="Q431" s="14">
        <v>4.41921953899345E-3</v>
      </c>
      <c r="R431" s="14"/>
      <c r="S431" s="14">
        <v>0</v>
      </c>
      <c r="T431" s="14">
        <v>6.7613556993972304E-3</v>
      </c>
      <c r="U431" s="14">
        <v>0</v>
      </c>
      <c r="V431" s="14">
        <v>0</v>
      </c>
      <c r="W431" s="14">
        <v>0</v>
      </c>
      <c r="X431" s="14">
        <v>0</v>
      </c>
      <c r="Y431" s="14">
        <v>1.27615143732595E-2</v>
      </c>
      <c r="Z431" s="14">
        <v>0</v>
      </c>
      <c r="AA431" s="14">
        <v>2.1826159102613499E-2</v>
      </c>
      <c r="AB431" s="14">
        <v>0</v>
      </c>
      <c r="AC431" s="14">
        <v>0</v>
      </c>
      <c r="AD431" s="14">
        <v>0</v>
      </c>
      <c r="AE431" s="14"/>
      <c r="AF431" s="14">
        <v>8.6573169654625901E-3</v>
      </c>
      <c r="AG431" s="14">
        <v>0</v>
      </c>
      <c r="AH431" s="14">
        <v>6.5254022094977798E-3</v>
      </c>
      <c r="AI431" s="14"/>
      <c r="AJ431" s="14">
        <v>0</v>
      </c>
      <c r="AK431" s="14">
        <v>0</v>
      </c>
      <c r="AL431" s="14">
        <v>0</v>
      </c>
      <c r="AM431" s="14"/>
      <c r="AN431" s="14">
        <v>4.2019233027549303E-3</v>
      </c>
      <c r="AO431" s="14">
        <v>0</v>
      </c>
      <c r="AP431" s="14">
        <v>4.6606594393250001E-3</v>
      </c>
      <c r="AQ431" s="14">
        <v>0</v>
      </c>
      <c r="AR431" s="14">
        <v>0</v>
      </c>
    </row>
    <row r="432" spans="2:44">
      <c r="B432" t="s">
        <v>203</v>
      </c>
      <c r="C432" s="14">
        <v>2.8022337495257999E-2</v>
      </c>
      <c r="D432" s="14">
        <v>1.3146869242124E-2</v>
      </c>
      <c r="E432" s="14">
        <v>4.1358266444578302E-2</v>
      </c>
      <c r="F432" s="14"/>
      <c r="G432" s="14">
        <v>1.6565005080792401E-2</v>
      </c>
      <c r="H432" s="14">
        <v>3.1878407071151103E-2</v>
      </c>
      <c r="I432" s="14">
        <v>3.4801674774726399E-2</v>
      </c>
      <c r="J432" s="14">
        <v>5.1987287989097998E-2</v>
      </c>
      <c r="K432" s="14">
        <v>1.2854135340835401E-2</v>
      </c>
      <c r="L432" s="14">
        <v>1.79034788782589E-2</v>
      </c>
      <c r="M432" s="14"/>
      <c r="N432" s="14">
        <v>9.9603477170515098E-3</v>
      </c>
      <c r="O432" s="14">
        <v>9.6706602063798205E-3</v>
      </c>
      <c r="P432" s="14">
        <v>3.4709315657002297E-2</v>
      </c>
      <c r="Q432" s="14">
        <v>6.2177974908054802E-2</v>
      </c>
      <c r="R432" s="14"/>
      <c r="S432" s="14">
        <v>1.35848011061097E-2</v>
      </c>
      <c r="T432" s="14">
        <v>7.7590958198590796E-3</v>
      </c>
      <c r="U432" s="14">
        <v>3.1833198390474597E-2</v>
      </c>
      <c r="V432" s="14">
        <v>2.66668818712722E-2</v>
      </c>
      <c r="W432" s="14">
        <v>3.6592816498364197E-2</v>
      </c>
      <c r="X432" s="14">
        <v>3.2466827289011901E-2</v>
      </c>
      <c r="Y432" s="14">
        <v>5.3303213571237303E-2</v>
      </c>
      <c r="Z432" s="14">
        <v>0</v>
      </c>
      <c r="AA432" s="14">
        <v>1.7665082132330999E-2</v>
      </c>
      <c r="AB432" s="14">
        <v>2.5302830298385801E-2</v>
      </c>
      <c r="AC432" s="14">
        <v>5.04476232742515E-2</v>
      </c>
      <c r="AD432" s="14">
        <v>9.1209462352116605E-2</v>
      </c>
      <c r="AE432" s="14"/>
      <c r="AF432" s="14">
        <v>1.9052547567044699E-2</v>
      </c>
      <c r="AG432" s="14">
        <v>2.58611569585914E-2</v>
      </c>
      <c r="AH432" s="14">
        <v>3.1937397396456998E-2</v>
      </c>
      <c r="AI432" s="14"/>
      <c r="AJ432" s="14">
        <v>7.5881418915702001E-3</v>
      </c>
      <c r="AK432" s="14">
        <v>1.8498055462496998E-2</v>
      </c>
      <c r="AL432" s="14">
        <v>3.84718955423572E-2</v>
      </c>
      <c r="AM432" s="14"/>
      <c r="AN432" s="14">
        <v>2.6348435260753901E-2</v>
      </c>
      <c r="AO432" s="14">
        <v>4.2383790877978E-2</v>
      </c>
      <c r="AP432" s="14">
        <v>2.4909983335454602E-2</v>
      </c>
      <c r="AQ432" s="14">
        <v>0</v>
      </c>
      <c r="AR432" s="14">
        <v>0</v>
      </c>
    </row>
    <row r="433" spans="2:44">
      <c r="B433" t="s">
        <v>104</v>
      </c>
      <c r="C433" s="14">
        <v>0.78468412596434201</v>
      </c>
      <c r="D433" s="14">
        <v>0.79588243001568404</v>
      </c>
      <c r="E433" s="14">
        <v>0.77489752753212804</v>
      </c>
      <c r="F433" s="14"/>
      <c r="G433" s="14">
        <v>0.67594417051510303</v>
      </c>
      <c r="H433" s="14">
        <v>0.74739279259101699</v>
      </c>
      <c r="I433" s="14">
        <v>0.72515804391257399</v>
      </c>
      <c r="J433" s="14">
        <v>0.79690877298956597</v>
      </c>
      <c r="K433" s="14">
        <v>0.84300851777192298</v>
      </c>
      <c r="L433" s="14">
        <v>0.87513003297159697</v>
      </c>
      <c r="M433" s="14"/>
      <c r="N433" s="14">
        <v>0.84946676015855305</v>
      </c>
      <c r="O433" s="14">
        <v>0.82179860525505699</v>
      </c>
      <c r="P433" s="14">
        <v>0.782178360385682</v>
      </c>
      <c r="Q433" s="14">
        <v>0.67302696583105603</v>
      </c>
      <c r="R433" s="14"/>
      <c r="S433" s="14">
        <v>0.81911864321334105</v>
      </c>
      <c r="T433" s="14">
        <v>0.80939645464177401</v>
      </c>
      <c r="U433" s="14">
        <v>0.75824785107426096</v>
      </c>
      <c r="V433" s="14">
        <v>0.79202193095701501</v>
      </c>
      <c r="W433" s="14">
        <v>0.77328838414969203</v>
      </c>
      <c r="X433" s="14">
        <v>0.69493698134639503</v>
      </c>
      <c r="Y433" s="14">
        <v>0.77816136668088598</v>
      </c>
      <c r="Z433" s="14">
        <v>0.83653034712677399</v>
      </c>
      <c r="AA433" s="14">
        <v>0.71060457956506795</v>
      </c>
      <c r="AB433" s="14">
        <v>0.82053447899929599</v>
      </c>
      <c r="AC433" s="14">
        <v>0.83737227162713201</v>
      </c>
      <c r="AD433" s="14">
        <v>0.84484274854110297</v>
      </c>
      <c r="AE433" s="14"/>
      <c r="AF433" s="14">
        <v>0.78141537221667101</v>
      </c>
      <c r="AG433" s="14">
        <v>0.84799071198667197</v>
      </c>
      <c r="AH433" s="14">
        <v>0.70629770601883901</v>
      </c>
      <c r="AI433" s="14"/>
      <c r="AJ433" s="14">
        <v>0.87303175190214699</v>
      </c>
      <c r="AK433" s="14">
        <v>0.80925850793966703</v>
      </c>
      <c r="AL433" s="14">
        <v>0.85081263055541501</v>
      </c>
      <c r="AM433" s="14"/>
      <c r="AN433" s="14">
        <v>0.72551631831448904</v>
      </c>
      <c r="AO433" s="14">
        <v>0.752660582250118</v>
      </c>
      <c r="AP433" s="14">
        <v>0.83809217754972098</v>
      </c>
      <c r="AQ433" s="14">
        <v>0.90402753789218304</v>
      </c>
      <c r="AR433" s="14">
        <v>0.89812360426248805</v>
      </c>
    </row>
    <row r="434" spans="2:44">
      <c r="B434" t="s">
        <v>105</v>
      </c>
      <c r="C434" s="14">
        <v>2.57851135077924E-2</v>
      </c>
      <c r="D434" s="14">
        <v>2.98722992105066E-2</v>
      </c>
      <c r="E434" s="14">
        <v>2.19103655002445E-2</v>
      </c>
      <c r="F434" s="14"/>
      <c r="G434" s="14">
        <v>5.2940884043858903E-2</v>
      </c>
      <c r="H434" s="14">
        <v>4.8300767617861902E-2</v>
      </c>
      <c r="I434" s="14">
        <v>2.2149497866584801E-2</v>
      </c>
      <c r="J434" s="14">
        <v>2.4724011899329899E-2</v>
      </c>
      <c r="K434" s="14">
        <v>1.51822660801625E-2</v>
      </c>
      <c r="L434" s="14">
        <v>4.2859691473396801E-3</v>
      </c>
      <c r="M434" s="14"/>
      <c r="N434" s="14">
        <v>2.42647799297975E-2</v>
      </c>
      <c r="O434" s="14">
        <v>1.4246022980872099E-2</v>
      </c>
      <c r="P434" s="14">
        <v>3.14298134001533E-2</v>
      </c>
      <c r="Q434" s="14">
        <v>3.5567191667502301E-2</v>
      </c>
      <c r="R434" s="14"/>
      <c r="S434" s="14">
        <v>2.9292995779384198E-2</v>
      </c>
      <c r="T434" s="14">
        <v>3.1785527141853599E-2</v>
      </c>
      <c r="U434" s="14">
        <v>0</v>
      </c>
      <c r="V434" s="14">
        <v>1.2008145813382399E-2</v>
      </c>
      <c r="W434" s="14">
        <v>1.1278470840053E-2</v>
      </c>
      <c r="X434" s="14">
        <v>4.6420291865159599E-2</v>
      </c>
      <c r="Y434" s="14">
        <v>4.8459471187539897E-2</v>
      </c>
      <c r="Z434" s="14">
        <v>0</v>
      </c>
      <c r="AA434" s="14">
        <v>6.4058776014727495E-2</v>
      </c>
      <c r="AB434" s="14">
        <v>9.8728987172296695E-3</v>
      </c>
      <c r="AC434" s="14">
        <v>0</v>
      </c>
      <c r="AD434" s="14">
        <v>0</v>
      </c>
      <c r="AE434" s="14"/>
      <c r="AF434" s="14">
        <v>3.8142321174933401E-2</v>
      </c>
      <c r="AG434" s="14">
        <v>1.1751561228657999E-2</v>
      </c>
      <c r="AH434" s="14">
        <v>3.1704813733810497E-2</v>
      </c>
      <c r="AI434" s="14"/>
      <c r="AJ434" s="14">
        <v>8.3689301304154997E-3</v>
      </c>
      <c r="AK434" s="14">
        <v>1.6012273375487301E-2</v>
      </c>
      <c r="AL434" s="14">
        <v>3.0335664604805999E-2</v>
      </c>
      <c r="AM434" s="14"/>
      <c r="AN434" s="14">
        <v>3.1006022816216099E-2</v>
      </c>
      <c r="AO434" s="14">
        <v>4.3124623474651402E-2</v>
      </c>
      <c r="AP434" s="14">
        <v>9.4208862267881905E-3</v>
      </c>
      <c r="AQ434" s="14">
        <v>1.7258978274710901E-2</v>
      </c>
      <c r="AR434" s="14">
        <v>0</v>
      </c>
    </row>
    <row r="435" spans="2:44">
      <c r="B435" t="s">
        <v>106</v>
      </c>
      <c r="C435" s="14">
        <v>0.75889901245655</v>
      </c>
      <c r="D435" s="14">
        <v>0.76601013080517699</v>
      </c>
      <c r="E435" s="14">
        <v>0.75298716203188398</v>
      </c>
      <c r="F435" s="14"/>
      <c r="G435" s="14">
        <v>0.62300328647124403</v>
      </c>
      <c r="H435" s="14">
        <v>0.69909202497315504</v>
      </c>
      <c r="I435" s="14">
        <v>0.70300854604598895</v>
      </c>
      <c r="J435" s="14">
        <v>0.77218476109023604</v>
      </c>
      <c r="K435" s="14">
        <v>0.82782625169176105</v>
      </c>
      <c r="L435" s="14">
        <v>0.87084406382425705</v>
      </c>
      <c r="M435" s="14"/>
      <c r="N435" s="14">
        <v>0.82520198022875602</v>
      </c>
      <c r="O435" s="14">
        <v>0.80755258227418503</v>
      </c>
      <c r="P435" s="14">
        <v>0.75074854698552895</v>
      </c>
      <c r="Q435" s="14">
        <v>0.63745977416355304</v>
      </c>
      <c r="R435" s="14"/>
      <c r="S435" s="14">
        <v>0.789825647433957</v>
      </c>
      <c r="T435" s="14">
        <v>0.777610927499921</v>
      </c>
      <c r="U435" s="14">
        <v>0.75824785107426096</v>
      </c>
      <c r="V435" s="14">
        <v>0.78001378514363295</v>
      </c>
      <c r="W435" s="14">
        <v>0.76200991330963896</v>
      </c>
      <c r="X435" s="14">
        <v>0.64851668948123598</v>
      </c>
      <c r="Y435" s="14">
        <v>0.72970189549334596</v>
      </c>
      <c r="Z435" s="14">
        <v>0.83653034712677399</v>
      </c>
      <c r="AA435" s="14">
        <v>0.64654580355033997</v>
      </c>
      <c r="AB435" s="14">
        <v>0.81066158028206703</v>
      </c>
      <c r="AC435" s="14">
        <v>0.83737227162713201</v>
      </c>
      <c r="AD435" s="14">
        <v>0.84484274854110297</v>
      </c>
      <c r="AE435" s="14"/>
      <c r="AF435" s="14">
        <v>0.74327305104173702</v>
      </c>
      <c r="AG435" s="14">
        <v>0.83623915075801403</v>
      </c>
      <c r="AH435" s="14">
        <v>0.67459289228502795</v>
      </c>
      <c r="AI435" s="14"/>
      <c r="AJ435" s="14">
        <v>0.86466282177173104</v>
      </c>
      <c r="AK435" s="14">
        <v>0.79324623456417998</v>
      </c>
      <c r="AL435" s="14">
        <v>0.82047696595060904</v>
      </c>
      <c r="AM435" s="14"/>
      <c r="AN435" s="14">
        <v>0.69451029549827203</v>
      </c>
      <c r="AO435" s="14">
        <v>0.70953595877546605</v>
      </c>
      <c r="AP435" s="14">
        <v>0.82867129132293205</v>
      </c>
      <c r="AQ435" s="14">
        <v>0.88676855961747203</v>
      </c>
      <c r="AR435" s="14">
        <v>0.89812360426248805</v>
      </c>
    </row>
    <row r="436" spans="2:4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row>
    <row r="437" spans="2:44">
      <c r="B437" s="6" t="s">
        <v>211</v>
      </c>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row>
    <row r="438" spans="2:44">
      <c r="B438" s="24" t="s">
        <v>19</v>
      </c>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row>
    <row r="439" spans="2:44">
      <c r="B439" t="s">
        <v>98</v>
      </c>
      <c r="C439" s="14">
        <v>0.13043061536763001</v>
      </c>
      <c r="D439" s="14">
        <v>0.15752297176334901</v>
      </c>
      <c r="E439" s="14">
        <v>0.10398889145838699</v>
      </c>
      <c r="F439" s="14"/>
      <c r="G439" s="14">
        <v>0.121042639327162</v>
      </c>
      <c r="H439" s="14">
        <v>0.15590345803261799</v>
      </c>
      <c r="I439" s="14">
        <v>0.117416512625077</v>
      </c>
      <c r="J439" s="14">
        <v>0.121993238070015</v>
      </c>
      <c r="K439" s="14">
        <v>0.14284897265653199</v>
      </c>
      <c r="L439" s="14">
        <v>0.123082496012325</v>
      </c>
      <c r="M439" s="14"/>
      <c r="N439" s="14">
        <v>0.12720863117057099</v>
      </c>
      <c r="O439" s="14">
        <v>0.119804995395052</v>
      </c>
      <c r="P439" s="14">
        <v>0.14649544613201901</v>
      </c>
      <c r="Q439" s="14">
        <v>0.128635254254297</v>
      </c>
      <c r="R439" s="14"/>
      <c r="S439" s="14">
        <v>0.15539306092856101</v>
      </c>
      <c r="T439" s="14">
        <v>0.12610302383736</v>
      </c>
      <c r="U439" s="14">
        <v>0.14640406942522599</v>
      </c>
      <c r="V439" s="14">
        <v>0.137356359512879</v>
      </c>
      <c r="W439" s="14">
        <v>7.8378109000614898E-2</v>
      </c>
      <c r="X439" s="14">
        <v>0.15936364562643801</v>
      </c>
      <c r="Y439" s="14">
        <v>0.14187412582473499</v>
      </c>
      <c r="Z439" s="14">
        <v>0.16356693085075</v>
      </c>
      <c r="AA439" s="14">
        <v>6.7328717278353795E-2</v>
      </c>
      <c r="AB439" s="14">
        <v>0.134464017146536</v>
      </c>
      <c r="AC439" s="14">
        <v>0.117517202877399</v>
      </c>
      <c r="AD439" s="14">
        <v>0.20550550025862099</v>
      </c>
      <c r="AE439" s="14"/>
      <c r="AF439" s="14">
        <v>0.15237942768437199</v>
      </c>
      <c r="AG439" s="14">
        <v>0.13437616760768301</v>
      </c>
      <c r="AH439" s="14">
        <v>0.11214873618471199</v>
      </c>
      <c r="AI439" s="14"/>
      <c r="AJ439" s="14">
        <v>0.167187329937729</v>
      </c>
      <c r="AK439" s="14">
        <v>0.14609743995892399</v>
      </c>
      <c r="AL439" s="14">
        <v>9.9513354170787105E-2</v>
      </c>
      <c r="AM439" s="14"/>
      <c r="AN439" s="14">
        <v>0.13281090630936701</v>
      </c>
      <c r="AO439" s="14">
        <v>0.108399866239497</v>
      </c>
      <c r="AP439" s="14">
        <v>0.12684654576340401</v>
      </c>
      <c r="AQ439" s="14">
        <v>0.154165839897526</v>
      </c>
      <c r="AR439" s="14">
        <v>0.29471115786181901</v>
      </c>
    </row>
    <row r="440" spans="2:44">
      <c r="B440" t="s">
        <v>99</v>
      </c>
      <c r="C440" s="14">
        <v>0.47473464170664997</v>
      </c>
      <c r="D440" s="14">
        <v>0.48265479300037201</v>
      </c>
      <c r="E440" s="14">
        <v>0.467004695637392</v>
      </c>
      <c r="F440" s="14"/>
      <c r="G440" s="14">
        <v>0.40164805781004997</v>
      </c>
      <c r="H440" s="14">
        <v>0.50305621628812203</v>
      </c>
      <c r="I440" s="14">
        <v>0.512571486161014</v>
      </c>
      <c r="J440" s="14">
        <v>0.50170519211767095</v>
      </c>
      <c r="K440" s="14">
        <v>0.43282266980999901</v>
      </c>
      <c r="L440" s="14">
        <v>0.47845263733501198</v>
      </c>
      <c r="M440" s="14"/>
      <c r="N440" s="14">
        <v>0.51424882806231997</v>
      </c>
      <c r="O440" s="14">
        <v>0.44947291105031301</v>
      </c>
      <c r="P440" s="14">
        <v>0.48430220217212899</v>
      </c>
      <c r="Q440" s="14">
        <v>0.45215190609533601</v>
      </c>
      <c r="R440" s="14"/>
      <c r="S440" s="14">
        <v>0.53296454631534895</v>
      </c>
      <c r="T440" s="14">
        <v>0.45477937893741399</v>
      </c>
      <c r="U440" s="14">
        <v>0.46802712596030899</v>
      </c>
      <c r="V440" s="14">
        <v>0.41066016847195003</v>
      </c>
      <c r="W440" s="14">
        <v>0.49492505738649301</v>
      </c>
      <c r="X440" s="14">
        <v>0.391070267830125</v>
      </c>
      <c r="Y440" s="14">
        <v>0.40780304958767599</v>
      </c>
      <c r="Z440" s="14">
        <v>0.49633956190041401</v>
      </c>
      <c r="AA440" s="14">
        <v>0.50434109088553603</v>
      </c>
      <c r="AB440" s="14">
        <v>0.55861133200254298</v>
      </c>
      <c r="AC440" s="14">
        <v>0.53357254505871099</v>
      </c>
      <c r="AD440" s="14">
        <v>0.42699041211244998</v>
      </c>
      <c r="AE440" s="14"/>
      <c r="AF440" s="14">
        <v>0.461104980778128</v>
      </c>
      <c r="AG440" s="14">
        <v>0.51635293993368703</v>
      </c>
      <c r="AH440" s="14">
        <v>0.43626638723712302</v>
      </c>
      <c r="AI440" s="14"/>
      <c r="AJ440" s="14">
        <v>0.48108473749540198</v>
      </c>
      <c r="AK440" s="14">
        <v>0.50321892514131406</v>
      </c>
      <c r="AL440" s="14">
        <v>0.549123152431923</v>
      </c>
      <c r="AM440" s="14"/>
      <c r="AN440" s="14">
        <v>0.41805116069759102</v>
      </c>
      <c r="AO440" s="14">
        <v>0.468440031597395</v>
      </c>
      <c r="AP440" s="14">
        <v>0.52269861626047198</v>
      </c>
      <c r="AQ440" s="14">
        <v>0.50411848533284898</v>
      </c>
      <c r="AR440" s="14">
        <v>0.173715160710082</v>
      </c>
    </row>
    <row r="441" spans="2:44">
      <c r="B441" t="s">
        <v>100</v>
      </c>
      <c r="C441" s="14">
        <v>0.26782569947170998</v>
      </c>
      <c r="D441" s="14">
        <v>0.248611140926385</v>
      </c>
      <c r="E441" s="14">
        <v>0.28657881362215498</v>
      </c>
      <c r="F441" s="14"/>
      <c r="G441" s="14">
        <v>0.31783711875880299</v>
      </c>
      <c r="H441" s="14">
        <v>0.23101484280819201</v>
      </c>
      <c r="I441" s="14">
        <v>0.25290026740587401</v>
      </c>
      <c r="J441" s="14">
        <v>0.24633437311537101</v>
      </c>
      <c r="K441" s="14">
        <v>0.29043658964993402</v>
      </c>
      <c r="L441" s="14">
        <v>0.27809992608309198</v>
      </c>
      <c r="M441" s="14"/>
      <c r="N441" s="14">
        <v>0.20844935704547601</v>
      </c>
      <c r="O441" s="14">
        <v>0.32993933960212601</v>
      </c>
      <c r="P441" s="14">
        <v>0.26581801116064602</v>
      </c>
      <c r="Q441" s="14">
        <v>0.27324401032162599</v>
      </c>
      <c r="R441" s="14"/>
      <c r="S441" s="14">
        <v>0.20965305886781899</v>
      </c>
      <c r="T441" s="14">
        <v>0.29239334816734303</v>
      </c>
      <c r="U441" s="14">
        <v>0.30891404705463898</v>
      </c>
      <c r="V441" s="14">
        <v>0.36477552770669602</v>
      </c>
      <c r="W441" s="14">
        <v>0.27399743240687202</v>
      </c>
      <c r="X441" s="14">
        <v>0.26446843393581698</v>
      </c>
      <c r="Y441" s="14">
        <v>0.27629253291952299</v>
      </c>
      <c r="Z441" s="14">
        <v>0.12807541037308701</v>
      </c>
      <c r="AA441" s="14">
        <v>0.29701913392898199</v>
      </c>
      <c r="AB441" s="14">
        <v>0.20300584115335099</v>
      </c>
      <c r="AC441" s="14">
        <v>0.25564435146369502</v>
      </c>
      <c r="AD441" s="14">
        <v>0.28365921198749899</v>
      </c>
      <c r="AE441" s="14"/>
      <c r="AF441" s="14">
        <v>0.244802558648749</v>
      </c>
      <c r="AG441" s="14">
        <v>0.26151004894931001</v>
      </c>
      <c r="AH441" s="14">
        <v>0.284962189429533</v>
      </c>
      <c r="AI441" s="14"/>
      <c r="AJ441" s="14">
        <v>0.24394867075805399</v>
      </c>
      <c r="AK441" s="14">
        <v>0.24705479175228301</v>
      </c>
      <c r="AL441" s="14">
        <v>0.22477791897389399</v>
      </c>
      <c r="AM441" s="14"/>
      <c r="AN441" s="14">
        <v>0.338418452028176</v>
      </c>
      <c r="AO441" s="14">
        <v>0.29298523370775198</v>
      </c>
      <c r="AP441" s="14">
        <v>0.22829242902708999</v>
      </c>
      <c r="AQ441" s="14">
        <v>0.21285277703692701</v>
      </c>
      <c r="AR441" s="14">
        <v>0.21106954800685601</v>
      </c>
    </row>
    <row r="442" spans="2:44">
      <c r="B442" t="s">
        <v>101</v>
      </c>
      <c r="C442" s="14">
        <v>7.3635279029920994E-2</v>
      </c>
      <c r="D442" s="14">
        <v>7.1636385643995104E-2</v>
      </c>
      <c r="E442" s="14">
        <v>7.5586168286752797E-2</v>
      </c>
      <c r="F442" s="14"/>
      <c r="G442" s="14">
        <v>9.6468319152738805E-2</v>
      </c>
      <c r="H442" s="14">
        <v>5.9461805671301902E-2</v>
      </c>
      <c r="I442" s="14">
        <v>6.8672975045617202E-2</v>
      </c>
      <c r="J442" s="14">
        <v>7.8403090673362694E-2</v>
      </c>
      <c r="K442" s="14">
        <v>7.5589307702487799E-2</v>
      </c>
      <c r="L442" s="14">
        <v>6.9218896971507696E-2</v>
      </c>
      <c r="M442" s="14"/>
      <c r="N442" s="14">
        <v>0.11505992537522</v>
      </c>
      <c r="O442" s="14">
        <v>6.2243710963343801E-2</v>
      </c>
      <c r="P442" s="14">
        <v>4.1625143234887099E-2</v>
      </c>
      <c r="Q442" s="14">
        <v>6.5830883121589398E-2</v>
      </c>
      <c r="R442" s="14"/>
      <c r="S442" s="14">
        <v>6.2194644376572898E-2</v>
      </c>
      <c r="T442" s="14">
        <v>7.1845319986374306E-2</v>
      </c>
      <c r="U442" s="14">
        <v>3.1474546469601301E-2</v>
      </c>
      <c r="V442" s="14">
        <v>5.28656503780046E-2</v>
      </c>
      <c r="W442" s="14">
        <v>9.2379663801133605E-2</v>
      </c>
      <c r="X442" s="14">
        <v>6.0651690409704299E-2</v>
      </c>
      <c r="Y442" s="14">
        <v>0.16112726513014999</v>
      </c>
      <c r="Z442" s="14">
        <v>0.117357078244161</v>
      </c>
      <c r="AA442" s="14">
        <v>8.5271673573939999E-2</v>
      </c>
      <c r="AB442" s="14">
        <v>5.3327966443567201E-2</v>
      </c>
      <c r="AC442" s="14">
        <v>5.9533905918379801E-2</v>
      </c>
      <c r="AD442" s="14">
        <v>8.3844875641430006E-2</v>
      </c>
      <c r="AE442" s="14"/>
      <c r="AF442" s="14">
        <v>7.8849456536822099E-2</v>
      </c>
      <c r="AG442" s="14">
        <v>6.2223054741876699E-2</v>
      </c>
      <c r="AH442" s="14">
        <v>7.7918937632228402E-2</v>
      </c>
      <c r="AI442" s="14"/>
      <c r="AJ442" s="14">
        <v>8.8508681151394403E-2</v>
      </c>
      <c r="AK442" s="14">
        <v>6.1887958081278997E-2</v>
      </c>
      <c r="AL442" s="14">
        <v>7.22995122423013E-2</v>
      </c>
      <c r="AM442" s="14"/>
      <c r="AN442" s="14">
        <v>6.21887138942964E-2</v>
      </c>
      <c r="AO442" s="14">
        <v>6.9258859929591104E-2</v>
      </c>
      <c r="AP442" s="14">
        <v>6.5078230158201897E-2</v>
      </c>
      <c r="AQ442" s="14">
        <v>0.11276061198594101</v>
      </c>
      <c r="AR442" s="14">
        <v>0.236229476471081</v>
      </c>
    </row>
    <row r="443" spans="2:44">
      <c r="B443" t="s">
        <v>102</v>
      </c>
      <c r="C443" s="14">
        <v>6.66709132306349E-3</v>
      </c>
      <c r="D443" s="14">
        <v>1.6069761788765099E-3</v>
      </c>
      <c r="E443" s="14">
        <v>1.1605686018824699E-2</v>
      </c>
      <c r="F443" s="14"/>
      <c r="G443" s="14">
        <v>7.4188430478306002E-3</v>
      </c>
      <c r="H443" s="14">
        <v>5.67340330981433E-3</v>
      </c>
      <c r="I443" s="14">
        <v>0</v>
      </c>
      <c r="J443" s="14">
        <v>1.1161802690182E-2</v>
      </c>
      <c r="K443" s="14">
        <v>1.1852935729296901E-2</v>
      </c>
      <c r="L443" s="14">
        <v>4.6522637753200003E-3</v>
      </c>
      <c r="M443" s="14"/>
      <c r="N443" s="14">
        <v>3.9631490448524898E-3</v>
      </c>
      <c r="O443" s="14">
        <v>7.0050437422423204E-3</v>
      </c>
      <c r="P443" s="14">
        <v>8.5932437453161703E-3</v>
      </c>
      <c r="Q443" s="14">
        <v>3.4108857457081799E-3</v>
      </c>
      <c r="R443" s="14"/>
      <c r="S443" s="14">
        <v>6.4238367658385302E-3</v>
      </c>
      <c r="T443" s="14">
        <v>0</v>
      </c>
      <c r="U443" s="14">
        <v>0</v>
      </c>
      <c r="V443" s="14">
        <v>0</v>
      </c>
      <c r="W443" s="14">
        <v>1.0218807325324901E-2</v>
      </c>
      <c r="X443" s="14">
        <v>9.5396071249846098E-3</v>
      </c>
      <c r="Y443" s="14">
        <v>0</v>
      </c>
      <c r="Z443" s="14">
        <v>4.1922341001562599E-2</v>
      </c>
      <c r="AA443" s="14">
        <v>0</v>
      </c>
      <c r="AB443" s="14">
        <v>2.5837122427933599E-2</v>
      </c>
      <c r="AC443" s="14">
        <v>0</v>
      </c>
      <c r="AD443" s="14">
        <v>0</v>
      </c>
      <c r="AE443" s="14"/>
      <c r="AF443" s="14">
        <v>1.34478794943308E-2</v>
      </c>
      <c r="AG443" s="14">
        <v>0</v>
      </c>
      <c r="AH443" s="14">
        <v>1.39568839034488E-2</v>
      </c>
      <c r="AI443" s="14"/>
      <c r="AJ443" s="14">
        <v>4.1784157923282E-3</v>
      </c>
      <c r="AK443" s="14">
        <v>7.2602080710301199E-3</v>
      </c>
      <c r="AL443" s="14">
        <v>1.69696719873936E-2</v>
      </c>
      <c r="AM443" s="14"/>
      <c r="AN443" s="14">
        <v>3.9841065009202301E-3</v>
      </c>
      <c r="AO443" s="14">
        <v>0</v>
      </c>
      <c r="AP443" s="14">
        <v>1.5700949594706502E-2</v>
      </c>
      <c r="AQ443" s="14">
        <v>0</v>
      </c>
      <c r="AR443" s="14">
        <v>0</v>
      </c>
    </row>
    <row r="444" spans="2:44">
      <c r="B444" t="s">
        <v>129</v>
      </c>
      <c r="C444" s="14">
        <v>4.6706673101025498E-2</v>
      </c>
      <c r="D444" s="14">
        <v>3.79677324870221E-2</v>
      </c>
      <c r="E444" s="14">
        <v>5.5235744976488498E-2</v>
      </c>
      <c r="F444" s="14"/>
      <c r="G444" s="14">
        <v>5.5585021903415001E-2</v>
      </c>
      <c r="H444" s="14">
        <v>4.4890273889950899E-2</v>
      </c>
      <c r="I444" s="14">
        <v>4.8438758762417801E-2</v>
      </c>
      <c r="J444" s="14">
        <v>4.0402303333399003E-2</v>
      </c>
      <c r="K444" s="14">
        <v>4.64495244517499E-2</v>
      </c>
      <c r="L444" s="14">
        <v>4.6493779822742602E-2</v>
      </c>
      <c r="M444" s="14"/>
      <c r="N444" s="14">
        <v>3.1070109301561101E-2</v>
      </c>
      <c r="O444" s="14">
        <v>3.15339992469231E-2</v>
      </c>
      <c r="P444" s="14">
        <v>5.3165953555002102E-2</v>
      </c>
      <c r="Q444" s="14">
        <v>7.6727060461443494E-2</v>
      </c>
      <c r="R444" s="14"/>
      <c r="S444" s="14">
        <v>3.3370852745859103E-2</v>
      </c>
      <c r="T444" s="14">
        <v>5.4878929071508598E-2</v>
      </c>
      <c r="U444" s="14">
        <v>4.5180211090224201E-2</v>
      </c>
      <c r="V444" s="14">
        <v>3.4342293930469801E-2</v>
      </c>
      <c r="W444" s="14">
        <v>5.0100930079560999E-2</v>
      </c>
      <c r="X444" s="14">
        <v>0.114906355072931</v>
      </c>
      <c r="Y444" s="14">
        <v>1.2903026537915301E-2</v>
      </c>
      <c r="Z444" s="14">
        <v>5.27386776300253E-2</v>
      </c>
      <c r="AA444" s="14">
        <v>4.6039384333188098E-2</v>
      </c>
      <c r="AB444" s="14">
        <v>2.4753720826069501E-2</v>
      </c>
      <c r="AC444" s="14">
        <v>3.3731994681815397E-2</v>
      </c>
      <c r="AD444" s="14">
        <v>0</v>
      </c>
      <c r="AE444" s="14"/>
      <c r="AF444" s="14">
        <v>4.9415696857597002E-2</v>
      </c>
      <c r="AG444" s="14">
        <v>2.5537788767442799E-2</v>
      </c>
      <c r="AH444" s="14">
        <v>7.4746865612954405E-2</v>
      </c>
      <c r="AI444" s="14"/>
      <c r="AJ444" s="14">
        <v>1.5092164865092799E-2</v>
      </c>
      <c r="AK444" s="14">
        <v>3.4480676995170899E-2</v>
      </c>
      <c r="AL444" s="14">
        <v>3.7316390193701102E-2</v>
      </c>
      <c r="AM444" s="14"/>
      <c r="AN444" s="14">
        <v>4.4546660569650003E-2</v>
      </c>
      <c r="AO444" s="14">
        <v>6.0916008525765203E-2</v>
      </c>
      <c r="AP444" s="14">
        <v>4.1383229196125498E-2</v>
      </c>
      <c r="AQ444" s="14">
        <v>1.61022857467568E-2</v>
      </c>
      <c r="AR444" s="14">
        <v>8.4274656950162494E-2</v>
      </c>
    </row>
    <row r="445" spans="2:44">
      <c r="B445" t="s">
        <v>104</v>
      </c>
      <c r="C445" s="14">
        <v>0.60516525707428004</v>
      </c>
      <c r="D445" s="14">
        <v>0.64017776476372101</v>
      </c>
      <c r="E445" s="14">
        <v>0.57099358709577896</v>
      </c>
      <c r="F445" s="14"/>
      <c r="G445" s="14">
        <v>0.52269069713721195</v>
      </c>
      <c r="H445" s="14">
        <v>0.65895967432074098</v>
      </c>
      <c r="I445" s="14">
        <v>0.62998799878609102</v>
      </c>
      <c r="J445" s="14">
        <v>0.623698430187685</v>
      </c>
      <c r="K445" s="14">
        <v>0.57567164246653102</v>
      </c>
      <c r="L445" s="14">
        <v>0.60153513334733699</v>
      </c>
      <c r="M445" s="14"/>
      <c r="N445" s="14">
        <v>0.64145745923288999</v>
      </c>
      <c r="O445" s="14">
        <v>0.56927790644536402</v>
      </c>
      <c r="P445" s="14">
        <v>0.63079764830414797</v>
      </c>
      <c r="Q445" s="14">
        <v>0.58078716034963296</v>
      </c>
      <c r="R445" s="14"/>
      <c r="S445" s="14">
        <v>0.68835760724391004</v>
      </c>
      <c r="T445" s="14">
        <v>0.58088240277477399</v>
      </c>
      <c r="U445" s="14">
        <v>0.61443119538553503</v>
      </c>
      <c r="V445" s="14">
        <v>0.54801652798482903</v>
      </c>
      <c r="W445" s="14">
        <v>0.57330316638710799</v>
      </c>
      <c r="X445" s="14">
        <v>0.55043391345656301</v>
      </c>
      <c r="Y445" s="14">
        <v>0.54967717541241201</v>
      </c>
      <c r="Z445" s="14">
        <v>0.65990649275116497</v>
      </c>
      <c r="AA445" s="14">
        <v>0.57166980816389001</v>
      </c>
      <c r="AB445" s="14">
        <v>0.69307534914907898</v>
      </c>
      <c r="AC445" s="14">
        <v>0.65108974793610996</v>
      </c>
      <c r="AD445" s="14">
        <v>0.63249591237107095</v>
      </c>
      <c r="AE445" s="14"/>
      <c r="AF445" s="14">
        <v>0.61348440846250096</v>
      </c>
      <c r="AG445" s="14">
        <v>0.65072910754137003</v>
      </c>
      <c r="AH445" s="14">
        <v>0.54841512342183496</v>
      </c>
      <c r="AI445" s="14"/>
      <c r="AJ445" s="14">
        <v>0.64827206743313104</v>
      </c>
      <c r="AK445" s="14">
        <v>0.64931636510023705</v>
      </c>
      <c r="AL445" s="14">
        <v>0.64863650660270999</v>
      </c>
      <c r="AM445" s="14"/>
      <c r="AN445" s="14">
        <v>0.55086206700695795</v>
      </c>
      <c r="AO445" s="14">
        <v>0.57683989783689205</v>
      </c>
      <c r="AP445" s="14">
        <v>0.64954516202387602</v>
      </c>
      <c r="AQ445" s="14">
        <v>0.65828432523037494</v>
      </c>
      <c r="AR445" s="14">
        <v>0.46842631857190098</v>
      </c>
    </row>
    <row r="446" spans="2:44">
      <c r="B446" t="s">
        <v>105</v>
      </c>
      <c r="C446" s="14">
        <v>8.0302370352984501E-2</v>
      </c>
      <c r="D446" s="14">
        <v>7.3243361822871597E-2</v>
      </c>
      <c r="E446" s="14">
        <v>8.7191854305577507E-2</v>
      </c>
      <c r="F446" s="14"/>
      <c r="G446" s="14">
        <v>0.103887162200569</v>
      </c>
      <c r="H446" s="14">
        <v>6.5135208981116299E-2</v>
      </c>
      <c r="I446" s="14">
        <v>6.8672975045617202E-2</v>
      </c>
      <c r="J446" s="14">
        <v>8.9564893363544701E-2</v>
      </c>
      <c r="K446" s="14">
        <v>8.7442243431784694E-2</v>
      </c>
      <c r="L446" s="14">
        <v>7.3871160746827702E-2</v>
      </c>
      <c r="M446" s="14"/>
      <c r="N446" s="14">
        <v>0.119023074420073</v>
      </c>
      <c r="O446" s="14">
        <v>6.9248754705586196E-2</v>
      </c>
      <c r="P446" s="14">
        <v>5.02183869802032E-2</v>
      </c>
      <c r="Q446" s="14">
        <v>6.9241768867297604E-2</v>
      </c>
      <c r="R446" s="14"/>
      <c r="S446" s="14">
        <v>6.8618481142411397E-2</v>
      </c>
      <c r="T446" s="14">
        <v>7.1845319986374306E-2</v>
      </c>
      <c r="U446" s="14">
        <v>3.1474546469601301E-2</v>
      </c>
      <c r="V446" s="14">
        <v>5.28656503780046E-2</v>
      </c>
      <c r="W446" s="14">
        <v>0.10259847112645799</v>
      </c>
      <c r="X446" s="14">
        <v>7.0191297534688904E-2</v>
      </c>
      <c r="Y446" s="14">
        <v>0.16112726513014999</v>
      </c>
      <c r="Z446" s="14">
        <v>0.159279419245723</v>
      </c>
      <c r="AA446" s="14">
        <v>8.5271673573939999E-2</v>
      </c>
      <c r="AB446" s="14">
        <v>7.9165088871500797E-2</v>
      </c>
      <c r="AC446" s="14">
        <v>5.9533905918379801E-2</v>
      </c>
      <c r="AD446" s="14">
        <v>8.3844875641430006E-2</v>
      </c>
      <c r="AE446" s="14"/>
      <c r="AF446" s="14">
        <v>9.2297336031152893E-2</v>
      </c>
      <c r="AG446" s="14">
        <v>6.2223054741876699E-2</v>
      </c>
      <c r="AH446" s="14">
        <v>9.1875821535677304E-2</v>
      </c>
      <c r="AI446" s="14"/>
      <c r="AJ446" s="14">
        <v>9.2687096943722597E-2</v>
      </c>
      <c r="AK446" s="14">
        <v>6.9148166152309107E-2</v>
      </c>
      <c r="AL446" s="14">
        <v>8.9269184229694903E-2</v>
      </c>
      <c r="AM446" s="14"/>
      <c r="AN446" s="14">
        <v>6.6172820395216603E-2</v>
      </c>
      <c r="AO446" s="14">
        <v>6.9258859929591104E-2</v>
      </c>
      <c r="AP446" s="14">
        <v>8.0779179752908395E-2</v>
      </c>
      <c r="AQ446" s="14">
        <v>0.11276061198594101</v>
      </c>
      <c r="AR446" s="14">
        <v>0.236229476471081</v>
      </c>
    </row>
    <row r="447" spans="2:44">
      <c r="B447" t="s">
        <v>106</v>
      </c>
      <c r="C447" s="14">
        <v>0.524862886721296</v>
      </c>
      <c r="D447" s="14">
        <v>0.56693440294084996</v>
      </c>
      <c r="E447" s="14">
        <v>0.483801732790202</v>
      </c>
      <c r="F447" s="14"/>
      <c r="G447" s="14">
        <v>0.41880353493664302</v>
      </c>
      <c r="H447" s="14">
        <v>0.59382446533962396</v>
      </c>
      <c r="I447" s="14">
        <v>0.56131502374047404</v>
      </c>
      <c r="J447" s="14">
        <v>0.534133536824141</v>
      </c>
      <c r="K447" s="14">
        <v>0.48822939903474599</v>
      </c>
      <c r="L447" s="14">
        <v>0.52766397260051001</v>
      </c>
      <c r="M447" s="14"/>
      <c r="N447" s="14">
        <v>0.52243438481281701</v>
      </c>
      <c r="O447" s="14">
        <v>0.50002915173977802</v>
      </c>
      <c r="P447" s="14">
        <v>0.580579261323945</v>
      </c>
      <c r="Q447" s="14">
        <v>0.51154539148233602</v>
      </c>
      <c r="R447" s="14"/>
      <c r="S447" s="14">
        <v>0.61973912610149895</v>
      </c>
      <c r="T447" s="14">
        <v>0.50903708278839999</v>
      </c>
      <c r="U447" s="14">
        <v>0.58295664891593402</v>
      </c>
      <c r="V447" s="14">
        <v>0.49515087760682502</v>
      </c>
      <c r="W447" s="14">
        <v>0.47070469526065001</v>
      </c>
      <c r="X447" s="14">
        <v>0.48024261592187401</v>
      </c>
      <c r="Y447" s="14">
        <v>0.38854991028226199</v>
      </c>
      <c r="Z447" s="14">
        <v>0.500627073505441</v>
      </c>
      <c r="AA447" s="14">
        <v>0.48639813458995002</v>
      </c>
      <c r="AB447" s="14">
        <v>0.613910260277578</v>
      </c>
      <c r="AC447" s="14">
        <v>0.59155584201773004</v>
      </c>
      <c r="AD447" s="14">
        <v>0.548651036729641</v>
      </c>
      <c r="AE447" s="14"/>
      <c r="AF447" s="14">
        <v>0.52118707243134799</v>
      </c>
      <c r="AG447" s="14">
        <v>0.58850605279949397</v>
      </c>
      <c r="AH447" s="14">
        <v>0.45653930188615799</v>
      </c>
      <c r="AI447" s="14"/>
      <c r="AJ447" s="14">
        <v>0.55558497048940803</v>
      </c>
      <c r="AK447" s="14">
        <v>0.58016819894792804</v>
      </c>
      <c r="AL447" s="14">
        <v>0.55936732237301501</v>
      </c>
      <c r="AM447" s="14"/>
      <c r="AN447" s="14">
        <v>0.48468924661174101</v>
      </c>
      <c r="AO447" s="14">
        <v>0.50758103790730102</v>
      </c>
      <c r="AP447" s="14">
        <v>0.56876598227096797</v>
      </c>
      <c r="AQ447" s="14">
        <v>0.54552371324443405</v>
      </c>
      <c r="AR447" s="14">
        <v>0.23219684210082001</v>
      </c>
    </row>
    <row r="448" spans="2:4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row>
    <row r="449" spans="2:44">
      <c r="B449" s="6" t="s">
        <v>212</v>
      </c>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row>
    <row r="450" spans="2:44">
      <c r="B450" s="24" t="s">
        <v>19</v>
      </c>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row>
    <row r="451" spans="2:44">
      <c r="B451" t="s">
        <v>98</v>
      </c>
      <c r="C451" s="14">
        <v>7.2546282719110095E-2</v>
      </c>
      <c r="D451" s="14">
        <v>8.5645948487535706E-2</v>
      </c>
      <c r="E451" s="14">
        <v>5.9761210040573998E-2</v>
      </c>
      <c r="F451" s="14"/>
      <c r="G451" s="14">
        <v>4.1552061059907303E-2</v>
      </c>
      <c r="H451" s="14">
        <v>0.128866226600553</v>
      </c>
      <c r="I451" s="14">
        <v>7.1169456199754302E-2</v>
      </c>
      <c r="J451" s="14">
        <v>9.0732832036070798E-2</v>
      </c>
      <c r="K451" s="14">
        <v>4.8563977873368601E-2</v>
      </c>
      <c r="L451" s="14">
        <v>4.9753385820589399E-2</v>
      </c>
      <c r="M451" s="14"/>
      <c r="N451" s="14">
        <v>8.1160966749866198E-2</v>
      </c>
      <c r="O451" s="14">
        <v>4.2547828258764402E-2</v>
      </c>
      <c r="P451" s="14">
        <v>8.3004535883396693E-2</v>
      </c>
      <c r="Q451" s="14">
        <v>8.7055754382415307E-2</v>
      </c>
      <c r="R451" s="14"/>
      <c r="S451" s="14">
        <v>7.2305281269785499E-2</v>
      </c>
      <c r="T451" s="14">
        <v>0.114329624509489</v>
      </c>
      <c r="U451" s="14">
        <v>7.3609230240577805E-2</v>
      </c>
      <c r="V451" s="14">
        <v>4.6551754241173401E-2</v>
      </c>
      <c r="W451" s="14">
        <v>4.3558279896357001E-2</v>
      </c>
      <c r="X451" s="14">
        <v>4.9411626325920201E-2</v>
      </c>
      <c r="Y451" s="14">
        <v>7.7447523008055005E-2</v>
      </c>
      <c r="Z451" s="14">
        <v>4.7415215918435498E-2</v>
      </c>
      <c r="AA451" s="14">
        <v>6.2047646173761302E-2</v>
      </c>
      <c r="AB451" s="14">
        <v>7.9345049525768596E-2</v>
      </c>
      <c r="AC451" s="14">
        <v>9.9387915794697995E-2</v>
      </c>
      <c r="AD451" s="14">
        <v>0.13499200971654299</v>
      </c>
      <c r="AE451" s="14"/>
      <c r="AF451" s="14">
        <v>7.2232480251616105E-2</v>
      </c>
      <c r="AG451" s="14">
        <v>7.4704576409022797E-2</v>
      </c>
      <c r="AH451" s="14">
        <v>0.108780318056556</v>
      </c>
      <c r="AI451" s="14"/>
      <c r="AJ451" s="14">
        <v>8.93371521630726E-2</v>
      </c>
      <c r="AK451" s="14">
        <v>8.0379395455676295E-2</v>
      </c>
      <c r="AL451" s="14">
        <v>2.2165383079291799E-2</v>
      </c>
      <c r="AM451" s="14"/>
      <c r="AN451" s="14">
        <v>4.7892744115701998E-2</v>
      </c>
      <c r="AO451" s="14">
        <v>5.6653178335038398E-2</v>
      </c>
      <c r="AP451" s="14">
        <v>9.6842454638226202E-2</v>
      </c>
      <c r="AQ451" s="14">
        <v>0.11151934781228801</v>
      </c>
      <c r="AR451" s="14">
        <v>0.29471115786181901</v>
      </c>
    </row>
    <row r="452" spans="2:44">
      <c r="B452" t="s">
        <v>99</v>
      </c>
      <c r="C452" s="14">
        <v>0.27519896565768998</v>
      </c>
      <c r="D452" s="14">
        <v>0.28413113773300402</v>
      </c>
      <c r="E452" s="14">
        <v>0.266481302842556</v>
      </c>
      <c r="F452" s="14"/>
      <c r="G452" s="14">
        <v>0.36743999738154898</v>
      </c>
      <c r="H452" s="14">
        <v>0.34575752277860899</v>
      </c>
      <c r="I452" s="14">
        <v>0.34066022428439702</v>
      </c>
      <c r="J452" s="14">
        <v>0.233259015741065</v>
      </c>
      <c r="K452" s="14">
        <v>0.19609590953998501</v>
      </c>
      <c r="L452" s="14">
        <v>0.201172891192754</v>
      </c>
      <c r="M452" s="14"/>
      <c r="N452" s="14">
        <v>0.28712590926556703</v>
      </c>
      <c r="O452" s="14">
        <v>0.27702926250634502</v>
      </c>
      <c r="P452" s="14">
        <v>0.28904344845301699</v>
      </c>
      <c r="Q452" s="14">
        <v>0.24262698870773999</v>
      </c>
      <c r="R452" s="14"/>
      <c r="S452" s="14">
        <v>0.27144362844842701</v>
      </c>
      <c r="T452" s="14">
        <v>0.211428652632352</v>
      </c>
      <c r="U452" s="14">
        <v>0.20290464577104</v>
      </c>
      <c r="V452" s="14">
        <v>0.178917910602026</v>
      </c>
      <c r="W452" s="14">
        <v>0.27215665799152799</v>
      </c>
      <c r="X452" s="14">
        <v>0.36172403323654601</v>
      </c>
      <c r="Y452" s="14">
        <v>0.37005436193044999</v>
      </c>
      <c r="Z452" s="14">
        <v>0.37977049635775001</v>
      </c>
      <c r="AA452" s="14">
        <v>0.33238641151910198</v>
      </c>
      <c r="AB452" s="14">
        <v>0.221040571604391</v>
      </c>
      <c r="AC452" s="14">
        <v>0.26042315218744599</v>
      </c>
      <c r="AD452" s="14">
        <v>0.33743291880626602</v>
      </c>
      <c r="AE452" s="14"/>
      <c r="AF452" s="14">
        <v>0.26085099840534298</v>
      </c>
      <c r="AG452" s="14">
        <v>0.26109656264244602</v>
      </c>
      <c r="AH452" s="14">
        <v>0.31112504203333902</v>
      </c>
      <c r="AI452" s="14"/>
      <c r="AJ452" s="14">
        <v>0.26909816713937701</v>
      </c>
      <c r="AK452" s="14">
        <v>0.27833737187429802</v>
      </c>
      <c r="AL452" s="14">
        <v>0.31977557800650303</v>
      </c>
      <c r="AM452" s="14"/>
      <c r="AN452" s="14">
        <v>0.30508893998403402</v>
      </c>
      <c r="AO452" s="14">
        <v>0.27909673040394001</v>
      </c>
      <c r="AP452" s="14">
        <v>0.236676659404429</v>
      </c>
      <c r="AQ452" s="14">
        <v>0.323993489472781</v>
      </c>
      <c r="AR452" s="14">
        <v>0.21650463077697801</v>
      </c>
    </row>
    <row r="453" spans="2:44">
      <c r="B453" t="s">
        <v>100</v>
      </c>
      <c r="C453" s="14">
        <v>0.27354006055277402</v>
      </c>
      <c r="D453" s="14">
        <v>0.264029338705146</v>
      </c>
      <c r="E453" s="14">
        <v>0.28282237906355301</v>
      </c>
      <c r="F453" s="14"/>
      <c r="G453" s="14">
        <v>0.27178083046545198</v>
      </c>
      <c r="H453" s="14">
        <v>0.25832359284944101</v>
      </c>
      <c r="I453" s="14">
        <v>0.29116283378007202</v>
      </c>
      <c r="J453" s="14">
        <v>0.232359014340174</v>
      </c>
      <c r="K453" s="14">
        <v>0.26881672954232</v>
      </c>
      <c r="L453" s="14">
        <v>0.30990123911919498</v>
      </c>
      <c r="M453" s="14"/>
      <c r="N453" s="14">
        <v>0.25170266931123902</v>
      </c>
      <c r="O453" s="14">
        <v>0.28208163058151298</v>
      </c>
      <c r="P453" s="14">
        <v>0.25238335129814798</v>
      </c>
      <c r="Q453" s="14">
        <v>0.31671946004857698</v>
      </c>
      <c r="R453" s="14"/>
      <c r="S453" s="14">
        <v>0.242525263872301</v>
      </c>
      <c r="T453" s="14">
        <v>0.240352249928311</v>
      </c>
      <c r="U453" s="14">
        <v>0.24589854776878101</v>
      </c>
      <c r="V453" s="14">
        <v>0.42015606628788499</v>
      </c>
      <c r="W453" s="14">
        <v>0.28800271118285697</v>
      </c>
      <c r="X453" s="14">
        <v>0.21905875335582201</v>
      </c>
      <c r="Y453" s="14">
        <v>0.210988347596265</v>
      </c>
      <c r="Z453" s="14">
        <v>0.23403511030447799</v>
      </c>
      <c r="AA453" s="14">
        <v>0.26898527553444801</v>
      </c>
      <c r="AB453" s="14">
        <v>0.33553205879395198</v>
      </c>
      <c r="AC453" s="14">
        <v>0.300623472314271</v>
      </c>
      <c r="AD453" s="14">
        <v>0.366319470169085</v>
      </c>
      <c r="AE453" s="14"/>
      <c r="AF453" s="14">
        <v>0.27511770545473002</v>
      </c>
      <c r="AG453" s="14">
        <v>0.266351199575944</v>
      </c>
      <c r="AH453" s="14">
        <v>0.26438202189198701</v>
      </c>
      <c r="AI453" s="14"/>
      <c r="AJ453" s="14">
        <v>0.24015503646001601</v>
      </c>
      <c r="AK453" s="14">
        <v>0.26702113797054899</v>
      </c>
      <c r="AL453" s="14">
        <v>0.179290555664813</v>
      </c>
      <c r="AM453" s="14"/>
      <c r="AN453" s="14">
        <v>0.301905699471331</v>
      </c>
      <c r="AO453" s="14">
        <v>0.30608455330502998</v>
      </c>
      <c r="AP453" s="14">
        <v>0.25593196844000698</v>
      </c>
      <c r="AQ453" s="14">
        <v>0.23941963509214201</v>
      </c>
      <c r="AR453" s="14">
        <v>0.173715160710082</v>
      </c>
    </row>
    <row r="454" spans="2:44">
      <c r="B454" t="s">
        <v>101</v>
      </c>
      <c r="C454" s="14">
        <v>0.262707389142945</v>
      </c>
      <c r="D454" s="14">
        <v>0.243902204228336</v>
      </c>
      <c r="E454" s="14">
        <v>0.28106096091468402</v>
      </c>
      <c r="F454" s="14"/>
      <c r="G454" s="14">
        <v>0.22426599853967699</v>
      </c>
      <c r="H454" s="14">
        <v>0.19985517452826601</v>
      </c>
      <c r="I454" s="14">
        <v>0.20997510201543501</v>
      </c>
      <c r="J454" s="14">
        <v>0.27849984423813101</v>
      </c>
      <c r="K454" s="14">
        <v>0.33269082217122697</v>
      </c>
      <c r="L454" s="14">
        <v>0.31450869465547798</v>
      </c>
      <c r="M454" s="14"/>
      <c r="N454" s="14">
        <v>0.28398189418754899</v>
      </c>
      <c r="O454" s="14">
        <v>0.30998485211121501</v>
      </c>
      <c r="P454" s="14">
        <v>0.239037649927062</v>
      </c>
      <c r="Q454" s="14">
        <v>0.205379988366822</v>
      </c>
      <c r="R454" s="14"/>
      <c r="S454" s="14">
        <v>0.32209889723483098</v>
      </c>
      <c r="T454" s="14">
        <v>0.28331350600794403</v>
      </c>
      <c r="U454" s="14">
        <v>0.36703304103115703</v>
      </c>
      <c r="V454" s="14">
        <v>0.30804059057101602</v>
      </c>
      <c r="W454" s="14">
        <v>0.29140776786796402</v>
      </c>
      <c r="X454" s="14">
        <v>0.174409649731432</v>
      </c>
      <c r="Y454" s="14">
        <v>0.219779928237923</v>
      </c>
      <c r="Z454" s="14">
        <v>0.18518799521106</v>
      </c>
      <c r="AA454" s="14">
        <v>0.22024965679709599</v>
      </c>
      <c r="AB454" s="14">
        <v>0.26486457450185003</v>
      </c>
      <c r="AC454" s="14">
        <v>0.226870921292636</v>
      </c>
      <c r="AD454" s="14">
        <v>0.16125560130810701</v>
      </c>
      <c r="AE454" s="14"/>
      <c r="AF454" s="14">
        <v>0.26804362253442798</v>
      </c>
      <c r="AG454" s="14">
        <v>0.29453878027076902</v>
      </c>
      <c r="AH454" s="14">
        <v>0.19065928784050901</v>
      </c>
      <c r="AI454" s="14"/>
      <c r="AJ454" s="14">
        <v>0.25931700956967502</v>
      </c>
      <c r="AK454" s="14">
        <v>0.27081758909341203</v>
      </c>
      <c r="AL454" s="14">
        <v>0.31123512203690201</v>
      </c>
      <c r="AM454" s="14"/>
      <c r="AN454" s="14">
        <v>0.230755355766289</v>
      </c>
      <c r="AO454" s="14">
        <v>0.228888503580081</v>
      </c>
      <c r="AP454" s="14">
        <v>0.28730700941981901</v>
      </c>
      <c r="AQ454" s="14">
        <v>0.25092239346674899</v>
      </c>
      <c r="AR454" s="14">
        <v>0.230794393700959</v>
      </c>
    </row>
    <row r="455" spans="2:44">
      <c r="B455" t="s">
        <v>102</v>
      </c>
      <c r="C455" s="14">
        <v>7.7208570090941495E-2</v>
      </c>
      <c r="D455" s="14">
        <v>9.2242908253513903E-2</v>
      </c>
      <c r="E455" s="14">
        <v>6.2535286857602998E-2</v>
      </c>
      <c r="F455" s="14"/>
      <c r="G455" s="14">
        <v>3.8718074371287797E-2</v>
      </c>
      <c r="H455" s="14">
        <v>3.1506328920371397E-2</v>
      </c>
      <c r="I455" s="14">
        <v>4.5068057842860901E-2</v>
      </c>
      <c r="J455" s="14">
        <v>0.106405199789051</v>
      </c>
      <c r="K455" s="14">
        <v>0.12391249294798699</v>
      </c>
      <c r="L455" s="14">
        <v>0.10605985895780901</v>
      </c>
      <c r="M455" s="14"/>
      <c r="N455" s="14">
        <v>8.4505114083520294E-2</v>
      </c>
      <c r="O455" s="14">
        <v>6.73207345004177E-2</v>
      </c>
      <c r="P455" s="14">
        <v>7.8149383679099793E-2</v>
      </c>
      <c r="Q455" s="14">
        <v>7.5850583765877E-2</v>
      </c>
      <c r="R455" s="14"/>
      <c r="S455" s="14">
        <v>5.8256076428796703E-2</v>
      </c>
      <c r="T455" s="14">
        <v>0.11975878250215399</v>
      </c>
      <c r="U455" s="14">
        <v>9.0495927843068397E-2</v>
      </c>
      <c r="V455" s="14">
        <v>3.7014473098363899E-2</v>
      </c>
      <c r="W455" s="14">
        <v>8.1400553012697996E-2</v>
      </c>
      <c r="X455" s="14">
        <v>0.107389804423684</v>
      </c>
      <c r="Y455" s="14">
        <v>9.1117803896074503E-2</v>
      </c>
      <c r="Z455" s="14">
        <v>0.100852504578251</v>
      </c>
      <c r="AA455" s="14">
        <v>6.1339788363253503E-2</v>
      </c>
      <c r="AB455" s="14">
        <v>6.1395437790472303E-2</v>
      </c>
      <c r="AC455" s="14">
        <v>5.5617649478097303E-2</v>
      </c>
      <c r="AD455" s="14">
        <v>0</v>
      </c>
      <c r="AE455" s="14"/>
      <c r="AF455" s="14">
        <v>9.4786517979871504E-2</v>
      </c>
      <c r="AG455" s="14">
        <v>7.7849555507669296E-2</v>
      </c>
      <c r="AH455" s="14">
        <v>6.9492999934367E-2</v>
      </c>
      <c r="AI455" s="14"/>
      <c r="AJ455" s="14">
        <v>0.11419578745682001</v>
      </c>
      <c r="AK455" s="14">
        <v>7.3525624764695902E-2</v>
      </c>
      <c r="AL455" s="14">
        <v>0.14887699594402901</v>
      </c>
      <c r="AM455" s="14"/>
      <c r="AN455" s="14">
        <v>7.7907236468347907E-2</v>
      </c>
      <c r="AO455" s="14">
        <v>9.3640694569455396E-2</v>
      </c>
      <c r="AP455" s="14">
        <v>8.2091166441182903E-2</v>
      </c>
      <c r="AQ455" s="14">
        <v>5.8042848409283802E-2</v>
      </c>
      <c r="AR455" s="14">
        <v>0</v>
      </c>
    </row>
    <row r="456" spans="2:44">
      <c r="B456" t="s">
        <v>129</v>
      </c>
      <c r="C456" s="14">
        <v>3.8798731836539299E-2</v>
      </c>
      <c r="D456" s="14">
        <v>3.0048462592464499E-2</v>
      </c>
      <c r="E456" s="14">
        <v>4.73388602810303E-2</v>
      </c>
      <c r="F456" s="14"/>
      <c r="G456" s="14">
        <v>5.6243038182126802E-2</v>
      </c>
      <c r="H456" s="14">
        <v>3.5691154322759502E-2</v>
      </c>
      <c r="I456" s="14">
        <v>4.1964325877481598E-2</v>
      </c>
      <c r="J456" s="14">
        <v>5.8744093855507301E-2</v>
      </c>
      <c r="K456" s="14">
        <v>2.9920067925112301E-2</v>
      </c>
      <c r="L456" s="14">
        <v>1.8603930254175598E-2</v>
      </c>
      <c r="M456" s="14"/>
      <c r="N456" s="14">
        <v>1.15234464022573E-2</v>
      </c>
      <c r="O456" s="14">
        <v>2.1035692041745001E-2</v>
      </c>
      <c r="P456" s="14">
        <v>5.8381630759277499E-2</v>
      </c>
      <c r="Q456" s="14">
        <v>7.2367224728569102E-2</v>
      </c>
      <c r="R456" s="14"/>
      <c r="S456" s="14">
        <v>3.3370852745859103E-2</v>
      </c>
      <c r="T456" s="14">
        <v>3.08171844197507E-2</v>
      </c>
      <c r="U456" s="14">
        <v>2.00586073453758E-2</v>
      </c>
      <c r="V456" s="14">
        <v>9.3192051995358294E-3</v>
      </c>
      <c r="W456" s="14">
        <v>2.3474030048596599E-2</v>
      </c>
      <c r="X456" s="14">
        <v>8.8006132926596897E-2</v>
      </c>
      <c r="Y456" s="14">
        <v>3.06120353312332E-2</v>
      </c>
      <c r="Z456" s="14">
        <v>5.27386776300253E-2</v>
      </c>
      <c r="AA456" s="14">
        <v>5.4991221612339602E-2</v>
      </c>
      <c r="AB456" s="14">
        <v>3.7822307783566801E-2</v>
      </c>
      <c r="AC456" s="14">
        <v>5.7076888932851698E-2</v>
      </c>
      <c r="AD456" s="14">
        <v>0</v>
      </c>
      <c r="AE456" s="14"/>
      <c r="AF456" s="14">
        <v>2.89686753740113E-2</v>
      </c>
      <c r="AG456" s="14">
        <v>2.5459325594148499E-2</v>
      </c>
      <c r="AH456" s="14">
        <v>5.5560330243241099E-2</v>
      </c>
      <c r="AI456" s="14"/>
      <c r="AJ456" s="14">
        <v>2.7896847211040202E-2</v>
      </c>
      <c r="AK456" s="14">
        <v>2.9918880841368602E-2</v>
      </c>
      <c r="AL456" s="14">
        <v>1.8656365268461299E-2</v>
      </c>
      <c r="AM456" s="14"/>
      <c r="AN456" s="14">
        <v>3.6450024194295799E-2</v>
      </c>
      <c r="AO456" s="14">
        <v>3.5636339806455399E-2</v>
      </c>
      <c r="AP456" s="14">
        <v>4.1150741656335602E-2</v>
      </c>
      <c r="AQ456" s="14">
        <v>1.61022857467568E-2</v>
      </c>
      <c r="AR456" s="14">
        <v>8.4274656950162494E-2</v>
      </c>
    </row>
    <row r="457" spans="2:44">
      <c r="B457" t="s">
        <v>104</v>
      </c>
      <c r="C457" s="14">
        <v>0.34774524837679999</v>
      </c>
      <c r="D457" s="14">
        <v>0.36977708622053901</v>
      </c>
      <c r="E457" s="14">
        <v>0.32624251288313</v>
      </c>
      <c r="F457" s="14"/>
      <c r="G457" s="14">
        <v>0.40899205844145697</v>
      </c>
      <c r="H457" s="14">
        <v>0.47462374937916202</v>
      </c>
      <c r="I457" s="14">
        <v>0.41182968048415097</v>
      </c>
      <c r="J457" s="14">
        <v>0.32399184777713602</v>
      </c>
      <c r="K457" s="14">
        <v>0.24465988741335401</v>
      </c>
      <c r="L457" s="14">
        <v>0.25092627701334302</v>
      </c>
      <c r="M457" s="14"/>
      <c r="N457" s="14">
        <v>0.36828687601543397</v>
      </c>
      <c r="O457" s="14">
        <v>0.31957709076510998</v>
      </c>
      <c r="P457" s="14">
        <v>0.37204798433641301</v>
      </c>
      <c r="Q457" s="14">
        <v>0.32968274309015499</v>
      </c>
      <c r="R457" s="14"/>
      <c r="S457" s="14">
        <v>0.34374890971821198</v>
      </c>
      <c r="T457" s="14">
        <v>0.32575827714184102</v>
      </c>
      <c r="U457" s="14">
        <v>0.27651387601161798</v>
      </c>
      <c r="V457" s="14">
        <v>0.2254696648432</v>
      </c>
      <c r="W457" s="14">
        <v>0.31571493788788502</v>
      </c>
      <c r="X457" s="14">
        <v>0.411135659562466</v>
      </c>
      <c r="Y457" s="14">
        <v>0.44750188493850501</v>
      </c>
      <c r="Z457" s="14">
        <v>0.42718571227618601</v>
      </c>
      <c r="AA457" s="14">
        <v>0.39443405769286299</v>
      </c>
      <c r="AB457" s="14">
        <v>0.30038562113015899</v>
      </c>
      <c r="AC457" s="14">
        <v>0.35981106798214402</v>
      </c>
      <c r="AD457" s="14">
        <v>0.47242492852280799</v>
      </c>
      <c r="AE457" s="14"/>
      <c r="AF457" s="14">
        <v>0.33308347865695898</v>
      </c>
      <c r="AG457" s="14">
        <v>0.33580113905146902</v>
      </c>
      <c r="AH457" s="14">
        <v>0.41990536008989499</v>
      </c>
      <c r="AI457" s="14"/>
      <c r="AJ457" s="14">
        <v>0.35843531930244898</v>
      </c>
      <c r="AK457" s="14">
        <v>0.35871676732997398</v>
      </c>
      <c r="AL457" s="14">
        <v>0.34194096108579503</v>
      </c>
      <c r="AM457" s="14"/>
      <c r="AN457" s="14">
        <v>0.35298168409973602</v>
      </c>
      <c r="AO457" s="14">
        <v>0.33574990873897798</v>
      </c>
      <c r="AP457" s="14">
        <v>0.333519114042655</v>
      </c>
      <c r="AQ457" s="14">
        <v>0.43551283728506901</v>
      </c>
      <c r="AR457" s="14">
        <v>0.51121578863879602</v>
      </c>
    </row>
    <row r="458" spans="2:44">
      <c r="B458" t="s">
        <v>105</v>
      </c>
      <c r="C458" s="14">
        <v>0.33991595923388701</v>
      </c>
      <c r="D458" s="14">
        <v>0.33614511248184997</v>
      </c>
      <c r="E458" s="14">
        <v>0.34359624777228698</v>
      </c>
      <c r="F458" s="14"/>
      <c r="G458" s="14">
        <v>0.26298407291096398</v>
      </c>
      <c r="H458" s="14">
        <v>0.23136150344863801</v>
      </c>
      <c r="I458" s="14">
        <v>0.25504315985829601</v>
      </c>
      <c r="J458" s="14">
        <v>0.38490504402718201</v>
      </c>
      <c r="K458" s="14">
        <v>0.45660331511921398</v>
      </c>
      <c r="L458" s="14">
        <v>0.42056855361328699</v>
      </c>
      <c r="M458" s="14"/>
      <c r="N458" s="14">
        <v>0.36848700827107</v>
      </c>
      <c r="O458" s="14">
        <v>0.37730558661163199</v>
      </c>
      <c r="P458" s="14">
        <v>0.31718703360616202</v>
      </c>
      <c r="Q458" s="14">
        <v>0.28123057213269897</v>
      </c>
      <c r="R458" s="14"/>
      <c r="S458" s="14">
        <v>0.38035497366362803</v>
      </c>
      <c r="T458" s="14">
        <v>0.40307228851009702</v>
      </c>
      <c r="U458" s="14">
        <v>0.45752896887422501</v>
      </c>
      <c r="V458" s="14">
        <v>0.34505506366937999</v>
      </c>
      <c r="W458" s="14">
        <v>0.37280832088066201</v>
      </c>
      <c r="X458" s="14">
        <v>0.28179945415511598</v>
      </c>
      <c r="Y458" s="14">
        <v>0.31089773213399702</v>
      </c>
      <c r="Z458" s="14">
        <v>0.28604049978931101</v>
      </c>
      <c r="AA458" s="14">
        <v>0.28158944516035</v>
      </c>
      <c r="AB458" s="14">
        <v>0.32626001229232199</v>
      </c>
      <c r="AC458" s="14">
        <v>0.28248857077073303</v>
      </c>
      <c r="AD458" s="14">
        <v>0.16125560130810701</v>
      </c>
      <c r="AE458" s="14"/>
      <c r="AF458" s="14">
        <v>0.36283014051429902</v>
      </c>
      <c r="AG458" s="14">
        <v>0.372388335778438</v>
      </c>
      <c r="AH458" s="14">
        <v>0.26015228777487598</v>
      </c>
      <c r="AI458" s="14"/>
      <c r="AJ458" s="14">
        <v>0.37351279702649498</v>
      </c>
      <c r="AK458" s="14">
        <v>0.34434321385810801</v>
      </c>
      <c r="AL458" s="14">
        <v>0.46011211798093099</v>
      </c>
      <c r="AM458" s="14"/>
      <c r="AN458" s="14">
        <v>0.30866259223463699</v>
      </c>
      <c r="AO458" s="14">
        <v>0.32252919814953601</v>
      </c>
      <c r="AP458" s="14">
        <v>0.36939817586100199</v>
      </c>
      <c r="AQ458" s="14">
        <v>0.30896524187603303</v>
      </c>
      <c r="AR458" s="14">
        <v>0.230794393700959</v>
      </c>
    </row>
    <row r="459" spans="2:44">
      <c r="B459" t="s">
        <v>106</v>
      </c>
      <c r="C459" s="14">
        <v>7.8292891429131393E-3</v>
      </c>
      <c r="D459" s="14">
        <v>3.3631973738689501E-2</v>
      </c>
      <c r="E459" s="14">
        <v>-1.7353734889156602E-2</v>
      </c>
      <c r="F459" s="14"/>
      <c r="G459" s="14">
        <v>0.14600798553049199</v>
      </c>
      <c r="H459" s="14">
        <v>0.24326224593052401</v>
      </c>
      <c r="I459" s="14">
        <v>0.15678652062585599</v>
      </c>
      <c r="J459" s="14">
        <v>-6.0913196250046202E-2</v>
      </c>
      <c r="K459" s="14">
        <v>-0.21194342770586</v>
      </c>
      <c r="L459" s="14">
        <v>-0.16964227659994399</v>
      </c>
      <c r="M459" s="14"/>
      <c r="N459" s="14">
        <v>-2.0013225563603201E-4</v>
      </c>
      <c r="O459" s="14">
        <v>-5.7728495846522503E-2</v>
      </c>
      <c r="P459" s="14">
        <v>5.4860950730251802E-2</v>
      </c>
      <c r="Q459" s="14">
        <v>4.8452170957455798E-2</v>
      </c>
      <c r="R459" s="14"/>
      <c r="S459" s="14">
        <v>-3.66060639454159E-2</v>
      </c>
      <c r="T459" s="14">
        <v>-7.73140113682564E-2</v>
      </c>
      <c r="U459" s="14">
        <v>-0.181015092862608</v>
      </c>
      <c r="V459" s="14">
        <v>-0.11958539882617999</v>
      </c>
      <c r="W459" s="14">
        <v>-5.7093382992777303E-2</v>
      </c>
      <c r="X459" s="14">
        <v>0.12933620540735</v>
      </c>
      <c r="Y459" s="14">
        <v>0.13660415280450799</v>
      </c>
      <c r="Z459" s="14">
        <v>0.14114521248687401</v>
      </c>
      <c r="AA459" s="14">
        <v>0.112844612532513</v>
      </c>
      <c r="AB459" s="14">
        <v>-2.58743911621627E-2</v>
      </c>
      <c r="AC459" s="14">
        <v>7.7322497211410296E-2</v>
      </c>
      <c r="AD459" s="14">
        <v>0.31116932721470197</v>
      </c>
      <c r="AE459" s="14"/>
      <c r="AF459" s="14">
        <v>-2.97466618573403E-2</v>
      </c>
      <c r="AG459" s="14">
        <v>-3.6587196726969501E-2</v>
      </c>
      <c r="AH459" s="14">
        <v>0.15975307231501901</v>
      </c>
      <c r="AI459" s="14"/>
      <c r="AJ459" s="14">
        <v>-1.50774777240453E-2</v>
      </c>
      <c r="AK459" s="14">
        <v>1.4373553471866699E-2</v>
      </c>
      <c r="AL459" s="14">
        <v>-0.11817115689513601</v>
      </c>
      <c r="AM459" s="14"/>
      <c r="AN459" s="14">
        <v>4.43190918650994E-2</v>
      </c>
      <c r="AO459" s="14">
        <v>1.3220710589442001E-2</v>
      </c>
      <c r="AP459" s="14">
        <v>-3.5879061818346901E-2</v>
      </c>
      <c r="AQ459" s="14">
        <v>0.12654759540903601</v>
      </c>
      <c r="AR459" s="14">
        <v>0.28042139493783702</v>
      </c>
    </row>
    <row r="460" spans="2:4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row>
    <row r="461" spans="2:44">
      <c r="B461" s="6" t="s">
        <v>213</v>
      </c>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row>
    <row r="462" spans="2:44">
      <c r="B462" s="24" t="s">
        <v>19</v>
      </c>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row>
    <row r="463" spans="2:44">
      <c r="B463" t="s">
        <v>98</v>
      </c>
      <c r="C463" s="14">
        <v>6.2668551589629598E-2</v>
      </c>
      <c r="D463" s="14">
        <v>6.9624028938166604E-2</v>
      </c>
      <c r="E463" s="14">
        <v>5.5880112480801401E-2</v>
      </c>
      <c r="F463" s="14"/>
      <c r="G463" s="14">
        <v>6.9220808674881604E-2</v>
      </c>
      <c r="H463" s="14">
        <v>0.11088569716270601</v>
      </c>
      <c r="I463" s="14">
        <v>6.3626342180850601E-2</v>
      </c>
      <c r="J463" s="14">
        <v>6.15745088134136E-2</v>
      </c>
      <c r="K463" s="14">
        <v>4.0158912602778603E-2</v>
      </c>
      <c r="L463" s="14">
        <v>3.5321911285935703E-2</v>
      </c>
      <c r="M463" s="14"/>
      <c r="N463" s="14">
        <v>6.5683225951094895E-2</v>
      </c>
      <c r="O463" s="14">
        <v>4.89180876200902E-2</v>
      </c>
      <c r="P463" s="14">
        <v>5.6721001716330502E-2</v>
      </c>
      <c r="Q463" s="14">
        <v>8.1634041348172495E-2</v>
      </c>
      <c r="R463" s="14"/>
      <c r="S463" s="14">
        <v>4.47363716885079E-2</v>
      </c>
      <c r="T463" s="14">
        <v>6.4355844793091393E-2</v>
      </c>
      <c r="U463" s="14">
        <v>6.1968058872360197E-2</v>
      </c>
      <c r="V463" s="14">
        <v>5.5097746540803599E-2</v>
      </c>
      <c r="W463" s="14">
        <v>3.08421959385634E-2</v>
      </c>
      <c r="X463" s="14">
        <v>5.6359218355081703E-2</v>
      </c>
      <c r="Y463" s="14">
        <v>3.9852539129810897E-2</v>
      </c>
      <c r="Z463" s="14">
        <v>0.128967608470307</v>
      </c>
      <c r="AA463" s="14">
        <v>6.3334373372466099E-2</v>
      </c>
      <c r="AB463" s="14">
        <v>6.5445323830140303E-2</v>
      </c>
      <c r="AC463" s="14">
        <v>7.7715207342438794E-2</v>
      </c>
      <c r="AD463" s="14">
        <v>0.17777845367761</v>
      </c>
      <c r="AE463" s="14"/>
      <c r="AF463" s="14">
        <v>7.9157284327920199E-2</v>
      </c>
      <c r="AG463" s="14">
        <v>5.4035080156441102E-2</v>
      </c>
      <c r="AH463" s="14">
        <v>8.2714132197121801E-2</v>
      </c>
      <c r="AI463" s="14"/>
      <c r="AJ463" s="14">
        <v>7.43138599062306E-2</v>
      </c>
      <c r="AK463" s="14">
        <v>6.73009496911528E-2</v>
      </c>
      <c r="AL463" s="14">
        <v>3.9135055066685402E-2</v>
      </c>
      <c r="AM463" s="14"/>
      <c r="AN463" s="14">
        <v>6.9857321298771896E-2</v>
      </c>
      <c r="AO463" s="14">
        <v>4.8893149999634497E-2</v>
      </c>
      <c r="AP463" s="14">
        <v>5.8642357944887202E-2</v>
      </c>
      <c r="AQ463" s="14">
        <v>8.39845532139918E-2</v>
      </c>
      <c r="AR463" s="14">
        <v>0.29471115786181901</v>
      </c>
    </row>
    <row r="464" spans="2:44">
      <c r="B464" t="s">
        <v>99</v>
      </c>
      <c r="C464" s="14">
        <v>0.23090880471539799</v>
      </c>
      <c r="D464" s="14">
        <v>0.25345940086101598</v>
      </c>
      <c r="E464" s="14">
        <v>0.208899769083286</v>
      </c>
      <c r="F464" s="14"/>
      <c r="G464" s="14">
        <v>0.28127449691172901</v>
      </c>
      <c r="H464" s="14">
        <v>0.351263150252836</v>
      </c>
      <c r="I464" s="14">
        <v>0.27745236398115902</v>
      </c>
      <c r="J464" s="14">
        <v>0.223625246341939</v>
      </c>
      <c r="K464" s="14">
        <v>0.19142262967755</v>
      </c>
      <c r="L464" s="14">
        <v>0.101960711387572</v>
      </c>
      <c r="M464" s="14"/>
      <c r="N464" s="14">
        <v>0.20650826511673401</v>
      </c>
      <c r="O464" s="14">
        <v>0.224058834154993</v>
      </c>
      <c r="P464" s="14">
        <v>0.234331785427596</v>
      </c>
      <c r="Q464" s="14">
        <v>0.26911586823030498</v>
      </c>
      <c r="R464" s="14"/>
      <c r="S464" s="14">
        <v>0.25768005188904902</v>
      </c>
      <c r="T464" s="14">
        <v>0.20514817452395601</v>
      </c>
      <c r="U464" s="14">
        <v>0.213102619249155</v>
      </c>
      <c r="V464" s="14">
        <v>0.21677523818119401</v>
      </c>
      <c r="W464" s="14">
        <v>0.24585094391770199</v>
      </c>
      <c r="X464" s="14">
        <v>0.25013292647011298</v>
      </c>
      <c r="Y464" s="14">
        <v>0.257534312444271</v>
      </c>
      <c r="Z464" s="14">
        <v>9.9121434291511198E-2</v>
      </c>
      <c r="AA464" s="14">
        <v>0.247967218645233</v>
      </c>
      <c r="AB464" s="14">
        <v>0.20556364960701301</v>
      </c>
      <c r="AC464" s="14">
        <v>0.25717014305040597</v>
      </c>
      <c r="AD464" s="14">
        <v>0.33360694520707501</v>
      </c>
      <c r="AE464" s="14"/>
      <c r="AF464" s="14">
        <v>0.185266272538405</v>
      </c>
      <c r="AG464" s="14">
        <v>0.25673340266468703</v>
      </c>
      <c r="AH464" s="14">
        <v>0.24822097181532299</v>
      </c>
      <c r="AI464" s="14"/>
      <c r="AJ464" s="14">
        <v>0.20511280505076299</v>
      </c>
      <c r="AK464" s="14">
        <v>0.25266887219317902</v>
      </c>
      <c r="AL464" s="14">
        <v>0.25085326745393899</v>
      </c>
      <c r="AM464" s="14"/>
      <c r="AN464" s="14">
        <v>0.26932197648246098</v>
      </c>
      <c r="AO464" s="14">
        <v>0.25566882515740702</v>
      </c>
      <c r="AP464" s="14">
        <v>0.19735587182195299</v>
      </c>
      <c r="AQ464" s="14">
        <v>0.20415604250057601</v>
      </c>
      <c r="AR464" s="14">
        <v>9.4301387353925598E-2</v>
      </c>
    </row>
    <row r="465" spans="2:44">
      <c r="B465" t="s">
        <v>100</v>
      </c>
      <c r="C465" s="14">
        <v>0.34651947870488897</v>
      </c>
      <c r="D465" s="14">
        <v>0.33239798245409402</v>
      </c>
      <c r="E465" s="14">
        <v>0.36030184224665601</v>
      </c>
      <c r="F465" s="14"/>
      <c r="G465" s="14">
        <v>0.33810846492639801</v>
      </c>
      <c r="H465" s="14">
        <v>0.29762079324520502</v>
      </c>
      <c r="I465" s="14">
        <v>0.36884715713568</v>
      </c>
      <c r="J465" s="14">
        <v>0.32819894062099297</v>
      </c>
      <c r="K465" s="14">
        <v>0.36179494004782597</v>
      </c>
      <c r="L465" s="14">
        <v>0.37919544156241902</v>
      </c>
      <c r="M465" s="14"/>
      <c r="N465" s="14">
        <v>0.322234200863102</v>
      </c>
      <c r="O465" s="14">
        <v>0.37251970365292802</v>
      </c>
      <c r="P465" s="14">
        <v>0.36652927534297902</v>
      </c>
      <c r="Q465" s="14">
        <v>0.320191686175684</v>
      </c>
      <c r="R465" s="14"/>
      <c r="S465" s="14">
        <v>0.29463797613153397</v>
      </c>
      <c r="T465" s="14">
        <v>0.37403298302070898</v>
      </c>
      <c r="U465" s="14">
        <v>0.353657204432201</v>
      </c>
      <c r="V465" s="14">
        <v>0.31809362790615298</v>
      </c>
      <c r="W465" s="14">
        <v>0.39319716645453201</v>
      </c>
      <c r="X465" s="14">
        <v>0.31146948581411998</v>
      </c>
      <c r="Y465" s="14">
        <v>0.397876589162037</v>
      </c>
      <c r="Z465" s="14">
        <v>0.40532271061152497</v>
      </c>
      <c r="AA465" s="14">
        <v>0.319533556025626</v>
      </c>
      <c r="AB465" s="14">
        <v>0.35441572892858603</v>
      </c>
      <c r="AC465" s="14">
        <v>0.41660467632193898</v>
      </c>
      <c r="AD465" s="14">
        <v>0.25158612400267399</v>
      </c>
      <c r="AE465" s="14"/>
      <c r="AF465" s="14">
        <v>0.33020388520128802</v>
      </c>
      <c r="AG465" s="14">
        <v>0.35764599054434199</v>
      </c>
      <c r="AH465" s="14">
        <v>0.33096252370707502</v>
      </c>
      <c r="AI465" s="14"/>
      <c r="AJ465" s="14">
        <v>0.31047789094932099</v>
      </c>
      <c r="AK465" s="14">
        <v>0.34385934244766703</v>
      </c>
      <c r="AL465" s="14">
        <v>0.40498588772765398</v>
      </c>
      <c r="AM465" s="14"/>
      <c r="AN465" s="14">
        <v>0.33691711616817499</v>
      </c>
      <c r="AO465" s="14">
        <v>0.35412810758969099</v>
      </c>
      <c r="AP465" s="14">
        <v>0.31750397203519198</v>
      </c>
      <c r="AQ465" s="14">
        <v>0.38491366413830103</v>
      </c>
      <c r="AR465" s="14">
        <v>0.21650463077697801</v>
      </c>
    </row>
    <row r="466" spans="2:44">
      <c r="B466" t="s">
        <v>101</v>
      </c>
      <c r="C466" s="14">
        <v>0.236068416718966</v>
      </c>
      <c r="D466" s="14">
        <v>0.22388284613756601</v>
      </c>
      <c r="E466" s="14">
        <v>0.247961346528529</v>
      </c>
      <c r="F466" s="14"/>
      <c r="G466" s="14">
        <v>0.218319413325332</v>
      </c>
      <c r="H466" s="14">
        <v>0.174985628359451</v>
      </c>
      <c r="I466" s="14">
        <v>0.18256569237704201</v>
      </c>
      <c r="J466" s="14">
        <v>0.21983404036554499</v>
      </c>
      <c r="K466" s="14">
        <v>0.25378856957722701</v>
      </c>
      <c r="L466" s="14">
        <v>0.33511516954479198</v>
      </c>
      <c r="M466" s="14"/>
      <c r="N466" s="14">
        <v>0.29626816549131701</v>
      </c>
      <c r="O466" s="14">
        <v>0.240443132865893</v>
      </c>
      <c r="P466" s="14">
        <v>0.20126535435612</v>
      </c>
      <c r="Q466" s="14">
        <v>0.19599282250542699</v>
      </c>
      <c r="R466" s="14"/>
      <c r="S466" s="14">
        <v>0.22059037814229801</v>
      </c>
      <c r="T466" s="14">
        <v>0.25848613162223</v>
      </c>
      <c r="U466" s="14">
        <v>0.296537384885251</v>
      </c>
      <c r="V466" s="14">
        <v>0.30129837407346999</v>
      </c>
      <c r="W466" s="14">
        <v>0.22310096715754199</v>
      </c>
      <c r="X466" s="14">
        <v>0.201867876830953</v>
      </c>
      <c r="Y466" s="14">
        <v>0.20623389561188099</v>
      </c>
      <c r="Z466" s="14">
        <v>0.24152608918261201</v>
      </c>
      <c r="AA466" s="14">
        <v>0.254326664023238</v>
      </c>
      <c r="AB466" s="14">
        <v>0.24863937267066499</v>
      </c>
      <c r="AC466" s="14">
        <v>0.13021541259073799</v>
      </c>
      <c r="AD466" s="14">
        <v>0.120000700156341</v>
      </c>
      <c r="AE466" s="14"/>
      <c r="AF466" s="14">
        <v>0.28175063369294101</v>
      </c>
      <c r="AG466" s="14">
        <v>0.21949287465894701</v>
      </c>
      <c r="AH466" s="14">
        <v>0.17428175104740301</v>
      </c>
      <c r="AI466" s="14"/>
      <c r="AJ466" s="14">
        <v>0.31735492539087601</v>
      </c>
      <c r="AK466" s="14">
        <v>0.21862137159765899</v>
      </c>
      <c r="AL466" s="14">
        <v>0.22086494841069201</v>
      </c>
      <c r="AM466" s="14"/>
      <c r="AN466" s="14">
        <v>0.20364362564473301</v>
      </c>
      <c r="AO466" s="14">
        <v>0.218759913246798</v>
      </c>
      <c r="AP466" s="14">
        <v>0.27060183134682803</v>
      </c>
      <c r="AQ466" s="14">
        <v>0.23484688603679099</v>
      </c>
      <c r="AR466" s="14">
        <v>0.31020816705711601</v>
      </c>
    </row>
    <row r="467" spans="2:44">
      <c r="B467" t="s">
        <v>102</v>
      </c>
      <c r="C467" s="14">
        <v>5.0587474189586201E-2</v>
      </c>
      <c r="D467" s="14">
        <v>6.5637266027037205E-2</v>
      </c>
      <c r="E467" s="14">
        <v>3.5899108406817502E-2</v>
      </c>
      <c r="F467" s="14"/>
      <c r="G467" s="14">
        <v>1.4657497988922E-2</v>
      </c>
      <c r="H467" s="14">
        <v>2.7689031555661301E-2</v>
      </c>
      <c r="I467" s="14">
        <v>5.2760799723158197E-2</v>
      </c>
      <c r="J467" s="14">
        <v>6.3799642233787701E-2</v>
      </c>
      <c r="K467" s="14">
        <v>7.2675511109635896E-2</v>
      </c>
      <c r="L467" s="14">
        <v>6.4470773654731806E-2</v>
      </c>
      <c r="M467" s="14"/>
      <c r="N467" s="14">
        <v>5.4321142508608901E-2</v>
      </c>
      <c r="O467" s="14">
        <v>4.6305476008442897E-2</v>
      </c>
      <c r="P467" s="14">
        <v>6.4796611473479399E-2</v>
      </c>
      <c r="Q467" s="14">
        <v>3.8101182765592601E-2</v>
      </c>
      <c r="R467" s="14"/>
      <c r="S467" s="14">
        <v>6.2157462782149502E-2</v>
      </c>
      <c r="T467" s="14">
        <v>2.6920140347907601E-2</v>
      </c>
      <c r="U467" s="14">
        <v>2.2873042815452799E-2</v>
      </c>
      <c r="V467" s="14">
        <v>3.5071769462410897E-2</v>
      </c>
      <c r="W467" s="14">
        <v>6.0449758243568803E-2</v>
      </c>
      <c r="X467" s="14">
        <v>6.0231260496081199E-2</v>
      </c>
      <c r="Y467" s="14">
        <v>8.4595384169990601E-2</v>
      </c>
      <c r="Z467" s="14">
        <v>4.5881769089945401E-2</v>
      </c>
      <c r="AA467" s="14">
        <v>4.5635400773725E-2</v>
      </c>
      <c r="AB467" s="14">
        <v>5.0465110473682601E-2</v>
      </c>
      <c r="AC467" s="14">
        <v>8.00703600466528E-2</v>
      </c>
      <c r="AD467" s="14">
        <v>7.4361500773960101E-2</v>
      </c>
      <c r="AE467" s="14"/>
      <c r="AF467" s="14">
        <v>6.7383309833139796E-2</v>
      </c>
      <c r="AG467" s="14">
        <v>4.5450389703306199E-2</v>
      </c>
      <c r="AH467" s="14">
        <v>5.7855604215850003E-2</v>
      </c>
      <c r="AI467" s="14"/>
      <c r="AJ467" s="14">
        <v>3.0733667367946499E-2</v>
      </c>
      <c r="AK467" s="14">
        <v>6.7056684589310703E-2</v>
      </c>
      <c r="AL467" s="14">
        <v>4.6799938391091297E-2</v>
      </c>
      <c r="AM467" s="14"/>
      <c r="AN467" s="14">
        <v>4.8731319800091703E-2</v>
      </c>
      <c r="AO467" s="14">
        <v>4.5985456051094699E-2</v>
      </c>
      <c r="AP467" s="14">
        <v>6.4261309274849507E-2</v>
      </c>
      <c r="AQ467" s="14">
        <v>5.6911172521849102E-2</v>
      </c>
      <c r="AR467" s="14">
        <v>0</v>
      </c>
    </row>
    <row r="468" spans="2:44">
      <c r="B468" t="s">
        <v>129</v>
      </c>
      <c r="C468" s="14">
        <v>7.3247274081531602E-2</v>
      </c>
      <c r="D468" s="14">
        <v>5.4998475582119698E-2</v>
      </c>
      <c r="E468" s="14">
        <v>9.1057821253910404E-2</v>
      </c>
      <c r="F468" s="14"/>
      <c r="G468" s="14">
        <v>7.8419318172737798E-2</v>
      </c>
      <c r="H468" s="14">
        <v>3.7555699424140498E-2</v>
      </c>
      <c r="I468" s="14">
        <v>5.4747644602111303E-2</v>
      </c>
      <c r="J468" s="14">
        <v>0.10296762162432201</v>
      </c>
      <c r="K468" s="14">
        <v>8.0159436984981902E-2</v>
      </c>
      <c r="L468" s="14">
        <v>8.3935992564549797E-2</v>
      </c>
      <c r="M468" s="14"/>
      <c r="N468" s="14">
        <v>5.4985000069143301E-2</v>
      </c>
      <c r="O468" s="14">
        <v>6.7754765697653194E-2</v>
      </c>
      <c r="P468" s="14">
        <v>7.6355971683494797E-2</v>
      </c>
      <c r="Q468" s="14">
        <v>9.4964398974818398E-2</v>
      </c>
      <c r="R468" s="14"/>
      <c r="S468" s="14">
        <v>0.120197759366461</v>
      </c>
      <c r="T468" s="14">
        <v>7.1056725692106595E-2</v>
      </c>
      <c r="U468" s="14">
        <v>5.1861689745581002E-2</v>
      </c>
      <c r="V468" s="14">
        <v>7.3663243835968603E-2</v>
      </c>
      <c r="W468" s="14">
        <v>4.6558968288091099E-2</v>
      </c>
      <c r="X468" s="14">
        <v>0.11993923203365101</v>
      </c>
      <c r="Y468" s="14">
        <v>1.3907279482009901E-2</v>
      </c>
      <c r="Z468" s="14">
        <v>7.9180388354099601E-2</v>
      </c>
      <c r="AA468" s="14">
        <v>6.9202787159711093E-2</v>
      </c>
      <c r="AB468" s="14">
        <v>7.5470814489914301E-2</v>
      </c>
      <c r="AC468" s="14">
        <v>3.8224200647825397E-2</v>
      </c>
      <c r="AD468" s="14">
        <v>4.266627618234E-2</v>
      </c>
      <c r="AE468" s="14"/>
      <c r="AF468" s="14">
        <v>5.6238614406306099E-2</v>
      </c>
      <c r="AG468" s="14">
        <v>6.6642262272276598E-2</v>
      </c>
      <c r="AH468" s="14">
        <v>0.10596501701722801</v>
      </c>
      <c r="AI468" s="14"/>
      <c r="AJ468" s="14">
        <v>6.2006851334862501E-2</v>
      </c>
      <c r="AK468" s="14">
        <v>5.0492779481032299E-2</v>
      </c>
      <c r="AL468" s="14">
        <v>3.7360902949938199E-2</v>
      </c>
      <c r="AM468" s="14"/>
      <c r="AN468" s="14">
        <v>7.1528640605767704E-2</v>
      </c>
      <c r="AO468" s="14">
        <v>7.6564547955374707E-2</v>
      </c>
      <c r="AP468" s="14">
        <v>9.1634657576290898E-2</v>
      </c>
      <c r="AQ468" s="14">
        <v>3.5187681588490997E-2</v>
      </c>
      <c r="AR468" s="14">
        <v>8.4274656950162494E-2</v>
      </c>
    </row>
    <row r="469" spans="2:44">
      <c r="B469" t="s">
        <v>104</v>
      </c>
      <c r="C469" s="14">
        <v>0.29357735630502801</v>
      </c>
      <c r="D469" s="14">
        <v>0.32308342979918298</v>
      </c>
      <c r="E469" s="14">
        <v>0.26477988156408699</v>
      </c>
      <c r="F469" s="14"/>
      <c r="G469" s="14">
        <v>0.35049530558661102</v>
      </c>
      <c r="H469" s="14">
        <v>0.46214884741554302</v>
      </c>
      <c r="I469" s="14">
        <v>0.34107870616200903</v>
      </c>
      <c r="J469" s="14">
        <v>0.28519975515535201</v>
      </c>
      <c r="K469" s="14">
        <v>0.23158154228032801</v>
      </c>
      <c r="L469" s="14">
        <v>0.13728262267350699</v>
      </c>
      <c r="M469" s="14"/>
      <c r="N469" s="14">
        <v>0.27219149106782897</v>
      </c>
      <c r="O469" s="14">
        <v>0.27297692177508298</v>
      </c>
      <c r="P469" s="14">
        <v>0.29105278714392602</v>
      </c>
      <c r="Q469" s="14">
        <v>0.35074990957847801</v>
      </c>
      <c r="R469" s="14"/>
      <c r="S469" s="14">
        <v>0.30241642357755699</v>
      </c>
      <c r="T469" s="14">
        <v>0.26950401931704698</v>
      </c>
      <c r="U469" s="14">
        <v>0.27507067812151498</v>
      </c>
      <c r="V469" s="14">
        <v>0.271872984721998</v>
      </c>
      <c r="W469" s="14">
        <v>0.27669313985626598</v>
      </c>
      <c r="X469" s="14">
        <v>0.30649214482519499</v>
      </c>
      <c r="Y469" s="14">
        <v>0.29738685157408201</v>
      </c>
      <c r="Z469" s="14">
        <v>0.22808904276181799</v>
      </c>
      <c r="AA469" s="14">
        <v>0.31130159201769902</v>
      </c>
      <c r="AB469" s="14">
        <v>0.27100897343715302</v>
      </c>
      <c r="AC469" s="14">
        <v>0.334885350392845</v>
      </c>
      <c r="AD469" s="14">
        <v>0.51138539888468504</v>
      </c>
      <c r="AE469" s="14"/>
      <c r="AF469" s="14">
        <v>0.26442355686632502</v>
      </c>
      <c r="AG469" s="14">
        <v>0.31076848282112801</v>
      </c>
      <c r="AH469" s="14">
        <v>0.33093510401244502</v>
      </c>
      <c r="AI469" s="14"/>
      <c r="AJ469" s="14">
        <v>0.27942666495699398</v>
      </c>
      <c r="AK469" s="14">
        <v>0.31996982188433198</v>
      </c>
      <c r="AL469" s="14">
        <v>0.28998832252062401</v>
      </c>
      <c r="AM469" s="14"/>
      <c r="AN469" s="14">
        <v>0.33917929778123201</v>
      </c>
      <c r="AO469" s="14">
        <v>0.30456197515704098</v>
      </c>
      <c r="AP469" s="14">
        <v>0.255998229766841</v>
      </c>
      <c r="AQ469" s="14">
        <v>0.28814059571456802</v>
      </c>
      <c r="AR469" s="14">
        <v>0.38901254521574402</v>
      </c>
    </row>
    <row r="470" spans="2:44">
      <c r="B470" t="s">
        <v>105</v>
      </c>
      <c r="C470" s="14">
        <v>0.28665589090855198</v>
      </c>
      <c r="D470" s="14">
        <v>0.28952011216460299</v>
      </c>
      <c r="E470" s="14">
        <v>0.28386045493534701</v>
      </c>
      <c r="F470" s="14"/>
      <c r="G470" s="14">
        <v>0.23297691131425399</v>
      </c>
      <c r="H470" s="14">
        <v>0.20267465991511199</v>
      </c>
      <c r="I470" s="14">
        <v>0.23532649210020001</v>
      </c>
      <c r="J470" s="14">
        <v>0.28363368259933303</v>
      </c>
      <c r="K470" s="14">
        <v>0.326464080686863</v>
      </c>
      <c r="L470" s="14">
        <v>0.39958594319952401</v>
      </c>
      <c r="M470" s="14"/>
      <c r="N470" s="14">
        <v>0.35058930799992599</v>
      </c>
      <c r="O470" s="14">
        <v>0.28674860887433601</v>
      </c>
      <c r="P470" s="14">
        <v>0.26606196582960001</v>
      </c>
      <c r="Q470" s="14">
        <v>0.23409400527102001</v>
      </c>
      <c r="R470" s="14"/>
      <c r="S470" s="14">
        <v>0.28274784092444699</v>
      </c>
      <c r="T470" s="14">
        <v>0.28540627197013801</v>
      </c>
      <c r="U470" s="14">
        <v>0.31941042770070399</v>
      </c>
      <c r="V470" s="14">
        <v>0.33637014353588102</v>
      </c>
      <c r="W470" s="14">
        <v>0.28355072540111098</v>
      </c>
      <c r="X470" s="14">
        <v>0.26209913732703399</v>
      </c>
      <c r="Y470" s="14">
        <v>0.29082927978187201</v>
      </c>
      <c r="Z470" s="14">
        <v>0.28740785827255699</v>
      </c>
      <c r="AA470" s="14">
        <v>0.29996206479696302</v>
      </c>
      <c r="AB470" s="14">
        <v>0.29910448314434701</v>
      </c>
      <c r="AC470" s="14">
        <v>0.21028577263739101</v>
      </c>
      <c r="AD470" s="14">
        <v>0.19436220093030099</v>
      </c>
      <c r="AE470" s="14"/>
      <c r="AF470" s="14">
        <v>0.34913394352608101</v>
      </c>
      <c r="AG470" s="14">
        <v>0.26494326436225302</v>
      </c>
      <c r="AH470" s="14">
        <v>0.23213735526325299</v>
      </c>
      <c r="AI470" s="14"/>
      <c r="AJ470" s="14">
        <v>0.34808859275882198</v>
      </c>
      <c r="AK470" s="14">
        <v>0.28567805618696901</v>
      </c>
      <c r="AL470" s="14">
        <v>0.26766488680178302</v>
      </c>
      <c r="AM470" s="14"/>
      <c r="AN470" s="14">
        <v>0.25237494544482503</v>
      </c>
      <c r="AO470" s="14">
        <v>0.264745369297893</v>
      </c>
      <c r="AP470" s="14">
        <v>0.33486314062167699</v>
      </c>
      <c r="AQ470" s="14">
        <v>0.29175805855864001</v>
      </c>
      <c r="AR470" s="14">
        <v>0.31020816705711601</v>
      </c>
    </row>
    <row r="471" spans="2:44">
      <c r="B471" t="s">
        <v>106</v>
      </c>
      <c r="C471" s="14">
        <v>6.9214653964754201E-3</v>
      </c>
      <c r="D471" s="14">
        <v>3.3563317634579398E-2</v>
      </c>
      <c r="E471" s="14">
        <v>-1.9080573371259998E-2</v>
      </c>
      <c r="F471" s="14"/>
      <c r="G471" s="14">
        <v>0.117518394272357</v>
      </c>
      <c r="H471" s="14">
        <v>0.25947418750043</v>
      </c>
      <c r="I471" s="14">
        <v>0.105752214061809</v>
      </c>
      <c r="J471" s="14">
        <v>1.56607255601948E-3</v>
      </c>
      <c r="K471" s="14">
        <v>-9.4882538406534794E-2</v>
      </c>
      <c r="L471" s="14">
        <v>-0.26230332052601602</v>
      </c>
      <c r="M471" s="14"/>
      <c r="N471" s="14">
        <v>-7.8397816932096603E-2</v>
      </c>
      <c r="O471" s="14">
        <v>-1.37716870992526E-2</v>
      </c>
      <c r="P471" s="14">
        <v>2.49908213143262E-2</v>
      </c>
      <c r="Q471" s="14">
        <v>0.11665590430745799</v>
      </c>
      <c r="R471" s="14"/>
      <c r="S471" s="14">
        <v>1.9668582653110299E-2</v>
      </c>
      <c r="T471" s="14">
        <v>-1.5902252653090702E-2</v>
      </c>
      <c r="U471" s="14">
        <v>-4.4339749579188702E-2</v>
      </c>
      <c r="V471" s="14">
        <v>-6.4497158813883002E-2</v>
      </c>
      <c r="W471" s="14">
        <v>-6.8575855448451102E-3</v>
      </c>
      <c r="X471" s="14">
        <v>4.4393007498161198E-2</v>
      </c>
      <c r="Y471" s="14">
        <v>6.5575717922100596E-3</v>
      </c>
      <c r="Z471" s="14">
        <v>-5.9318815510738497E-2</v>
      </c>
      <c r="AA471" s="14">
        <v>1.13395272207358E-2</v>
      </c>
      <c r="AB471" s="14">
        <v>-2.8095509707194301E-2</v>
      </c>
      <c r="AC471" s="14">
        <v>0.12459957775545399</v>
      </c>
      <c r="AD471" s="14">
        <v>0.317023197954384</v>
      </c>
      <c r="AE471" s="14"/>
      <c r="AF471" s="14">
        <v>-8.4710386659755901E-2</v>
      </c>
      <c r="AG471" s="14">
        <v>4.5825218458875001E-2</v>
      </c>
      <c r="AH471" s="14">
        <v>9.8797748749192005E-2</v>
      </c>
      <c r="AI471" s="14"/>
      <c r="AJ471" s="14">
        <v>-6.8661927801828102E-2</v>
      </c>
      <c r="AK471" s="14">
        <v>3.4291765697362399E-2</v>
      </c>
      <c r="AL471" s="14">
        <v>2.2323435718840798E-2</v>
      </c>
      <c r="AM471" s="14"/>
      <c r="AN471" s="14">
        <v>8.68043523364075E-2</v>
      </c>
      <c r="AO471" s="14">
        <v>3.9816605859148597E-2</v>
      </c>
      <c r="AP471" s="14">
        <v>-7.8864910854836504E-2</v>
      </c>
      <c r="AQ471" s="14">
        <v>-3.6174628440726101E-3</v>
      </c>
      <c r="AR471" s="14">
        <v>7.8804378158628299E-2</v>
      </c>
    </row>
    <row r="472" spans="2:4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row>
    <row r="473" spans="2:44">
      <c r="B473" s="6" t="s">
        <v>214</v>
      </c>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row>
    <row r="474" spans="2:44">
      <c r="B474" s="24" t="s">
        <v>20</v>
      </c>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row>
    <row r="475" spans="2:44">
      <c r="B475" t="s">
        <v>98</v>
      </c>
      <c r="C475" s="14">
        <v>0.15871926054630101</v>
      </c>
      <c r="D475" s="14">
        <v>0.1701367903257</v>
      </c>
      <c r="E475" s="14">
        <v>0.14954105202111001</v>
      </c>
      <c r="F475" s="14"/>
      <c r="G475" s="14">
        <v>0.117618253131725</v>
      </c>
      <c r="H475" s="14">
        <v>0.17607912907863199</v>
      </c>
      <c r="I475" s="14">
        <v>0.15334199295220699</v>
      </c>
      <c r="J475" s="14">
        <v>0.144368996387855</v>
      </c>
      <c r="K475" s="14">
        <v>0.183195848901094</v>
      </c>
      <c r="L475" s="14">
        <v>0.16865284371332701</v>
      </c>
      <c r="M475" s="14"/>
      <c r="N475" s="14">
        <v>0.17173500246550299</v>
      </c>
      <c r="O475" s="14">
        <v>0.15028125744564</v>
      </c>
      <c r="P475" s="14">
        <v>0.16848129211959001</v>
      </c>
      <c r="Q475" s="14">
        <v>0.148705185338703</v>
      </c>
      <c r="R475" s="14"/>
      <c r="S475" s="14">
        <v>0.21720663399983001</v>
      </c>
      <c r="T475" s="14">
        <v>0.119425712434003</v>
      </c>
      <c r="U475" s="14">
        <v>8.8643707736361502E-2</v>
      </c>
      <c r="V475" s="14">
        <v>0.175938164521528</v>
      </c>
      <c r="W475" s="14">
        <v>6.3934938442439193E-2</v>
      </c>
      <c r="X475" s="14">
        <v>0.139571352101763</v>
      </c>
      <c r="Y475" s="14">
        <v>0.20727458961980899</v>
      </c>
      <c r="Z475" s="14">
        <v>0.14906259138554301</v>
      </c>
      <c r="AA475" s="14">
        <v>0.134547653354394</v>
      </c>
      <c r="AB475" s="14">
        <v>0.16788552909108201</v>
      </c>
      <c r="AC475" s="14">
        <v>0.16254299290288701</v>
      </c>
      <c r="AD475" s="14">
        <v>0.32752478231575</v>
      </c>
      <c r="AE475" s="14"/>
      <c r="AF475" s="14">
        <v>0.15775446129311901</v>
      </c>
      <c r="AG475" s="14">
        <v>0.16667686049231301</v>
      </c>
      <c r="AH475" s="14">
        <v>0.181588608800375</v>
      </c>
      <c r="AI475" s="14"/>
      <c r="AJ475" s="14">
        <v>0.171605784932536</v>
      </c>
      <c r="AK475" s="14">
        <v>0.17554215126230399</v>
      </c>
      <c r="AL475" s="14">
        <v>0.186691616731925</v>
      </c>
      <c r="AM475" s="14"/>
      <c r="AN475" s="14">
        <v>0.12196446986939501</v>
      </c>
      <c r="AO475" s="14">
        <v>0.13102870139164299</v>
      </c>
      <c r="AP475" s="14">
        <v>0.18236346049274099</v>
      </c>
      <c r="AQ475" s="14">
        <v>0.25595289406986299</v>
      </c>
      <c r="AR475" s="14">
        <v>0.348599593013242</v>
      </c>
    </row>
    <row r="476" spans="2:44">
      <c r="B476" t="s">
        <v>99</v>
      </c>
      <c r="C476" s="14">
        <v>0.51753771159441997</v>
      </c>
      <c r="D476" s="14">
        <v>0.52990056989149303</v>
      </c>
      <c r="E476" s="14">
        <v>0.508304533698826</v>
      </c>
      <c r="F476" s="14"/>
      <c r="G476" s="14">
        <v>0.40505538151308901</v>
      </c>
      <c r="H476" s="14">
        <v>0.49176447064100298</v>
      </c>
      <c r="I476" s="14">
        <v>0.57736914977405096</v>
      </c>
      <c r="J476" s="14">
        <v>0.51380137202757603</v>
      </c>
      <c r="K476" s="14">
        <v>0.53487063611417096</v>
      </c>
      <c r="L476" s="14">
        <v>0.55525094791313401</v>
      </c>
      <c r="M476" s="14"/>
      <c r="N476" s="14">
        <v>0.55989306800532102</v>
      </c>
      <c r="O476" s="14">
        <v>0.52599726894573395</v>
      </c>
      <c r="P476" s="14">
        <v>0.504910993880202</v>
      </c>
      <c r="Q476" s="14">
        <v>0.47781740837780601</v>
      </c>
      <c r="R476" s="14"/>
      <c r="S476" s="14">
        <v>0.41898675373373101</v>
      </c>
      <c r="T476" s="14">
        <v>0.55394149629945599</v>
      </c>
      <c r="U476" s="14">
        <v>0.54036712270979403</v>
      </c>
      <c r="V476" s="14">
        <v>0.51065964225489802</v>
      </c>
      <c r="W476" s="14">
        <v>0.648017215657401</v>
      </c>
      <c r="X476" s="14">
        <v>0.52262831593455095</v>
      </c>
      <c r="Y476" s="14">
        <v>0.52744009138981596</v>
      </c>
      <c r="Z476" s="14">
        <v>0.58679102125034999</v>
      </c>
      <c r="AA476" s="14">
        <v>0.51739294168043903</v>
      </c>
      <c r="AB476" s="14">
        <v>0.53820182446356202</v>
      </c>
      <c r="AC476" s="14">
        <v>0.53981008553640597</v>
      </c>
      <c r="AD476" s="14">
        <v>0.31826488804363201</v>
      </c>
      <c r="AE476" s="14"/>
      <c r="AF476" s="14">
        <v>0.50966390691970498</v>
      </c>
      <c r="AG476" s="14">
        <v>0.57786746255597399</v>
      </c>
      <c r="AH476" s="14">
        <v>0.48402437664735998</v>
      </c>
      <c r="AI476" s="14"/>
      <c r="AJ476" s="14">
        <v>0.54967636760869398</v>
      </c>
      <c r="AK476" s="14">
        <v>0.52926207802490999</v>
      </c>
      <c r="AL476" s="14">
        <v>0.59050551149032604</v>
      </c>
      <c r="AM476" s="14"/>
      <c r="AN476" s="14">
        <v>0.52788093082424203</v>
      </c>
      <c r="AO476" s="14">
        <v>0.48547285599529499</v>
      </c>
      <c r="AP476" s="14">
        <v>0.53858367510674998</v>
      </c>
      <c r="AQ476" s="14">
        <v>0.49637622049351499</v>
      </c>
      <c r="AR476" s="14">
        <v>0.312552782076709</v>
      </c>
    </row>
    <row r="477" spans="2:44">
      <c r="B477" t="s">
        <v>100</v>
      </c>
      <c r="C477" s="14">
        <v>0.23845088586361299</v>
      </c>
      <c r="D477" s="14">
        <v>0.23167717308984501</v>
      </c>
      <c r="E477" s="14">
        <v>0.244658267290467</v>
      </c>
      <c r="F477" s="14"/>
      <c r="G477" s="14">
        <v>0.32169464743280302</v>
      </c>
      <c r="H477" s="14">
        <v>0.23398195914835901</v>
      </c>
      <c r="I477" s="14">
        <v>0.23734303670236201</v>
      </c>
      <c r="J477" s="14">
        <v>0.24155801153572201</v>
      </c>
      <c r="K477" s="14">
        <v>0.197091875592427</v>
      </c>
      <c r="L477" s="14">
        <v>0.21624828443383901</v>
      </c>
      <c r="M477" s="14"/>
      <c r="N477" s="14">
        <v>0.18598052490811801</v>
      </c>
      <c r="O477" s="14">
        <v>0.248554510878749</v>
      </c>
      <c r="P477" s="14">
        <v>0.24757904194817201</v>
      </c>
      <c r="Q477" s="14">
        <v>0.26936991812166</v>
      </c>
      <c r="R477" s="14"/>
      <c r="S477" s="14">
        <v>0.262214681645772</v>
      </c>
      <c r="T477" s="14">
        <v>0.22802625362739301</v>
      </c>
      <c r="U477" s="14">
        <v>0.24308717198011501</v>
      </c>
      <c r="V477" s="14">
        <v>0.27650902017363799</v>
      </c>
      <c r="W477" s="14">
        <v>0.20009594924634799</v>
      </c>
      <c r="X477" s="14">
        <v>0.237607920374795</v>
      </c>
      <c r="Y477" s="14">
        <v>0.24582966712066401</v>
      </c>
      <c r="Z477" s="14">
        <v>0.177476426956586</v>
      </c>
      <c r="AA477" s="14">
        <v>0.26454318885411998</v>
      </c>
      <c r="AB477" s="14">
        <v>0.21411582575284599</v>
      </c>
      <c r="AC477" s="14">
        <v>0.17752630691126201</v>
      </c>
      <c r="AD477" s="14">
        <v>0.28840604717704599</v>
      </c>
      <c r="AE477" s="14"/>
      <c r="AF477" s="14">
        <v>0.245123220688685</v>
      </c>
      <c r="AG477" s="14">
        <v>0.19878970483186201</v>
      </c>
      <c r="AH477" s="14">
        <v>0.285159583803135</v>
      </c>
      <c r="AI477" s="14"/>
      <c r="AJ477" s="14">
        <v>0.243894507684217</v>
      </c>
      <c r="AK477" s="14">
        <v>0.22441612452904</v>
      </c>
      <c r="AL477" s="14">
        <v>0.15068418427451299</v>
      </c>
      <c r="AM477" s="14"/>
      <c r="AN477" s="14">
        <v>0.25868808234684099</v>
      </c>
      <c r="AO477" s="14">
        <v>0.27136395877730002</v>
      </c>
      <c r="AP477" s="14">
        <v>0.21432066997501101</v>
      </c>
      <c r="AQ477" s="14">
        <v>0.192094703494879</v>
      </c>
      <c r="AR477" s="14">
        <v>0.26981583413469401</v>
      </c>
    </row>
    <row r="478" spans="2:44">
      <c r="B478" t="s">
        <v>101</v>
      </c>
      <c r="C478" s="14">
        <v>4.7436267641524102E-2</v>
      </c>
      <c r="D478" s="14">
        <v>4.9066034354613097E-2</v>
      </c>
      <c r="E478" s="14">
        <v>4.4400427388863198E-2</v>
      </c>
      <c r="F478" s="14"/>
      <c r="G478" s="14">
        <v>9.7541952666533094E-2</v>
      </c>
      <c r="H478" s="14">
        <v>7.1093963895925705E-2</v>
      </c>
      <c r="I478" s="14">
        <v>1.5752630985462299E-2</v>
      </c>
      <c r="J478" s="14">
        <v>4.4349047648355698E-2</v>
      </c>
      <c r="K478" s="14">
        <v>3.36129925831673E-2</v>
      </c>
      <c r="L478" s="14">
        <v>3.23311183791389E-2</v>
      </c>
      <c r="M478" s="14"/>
      <c r="N478" s="14">
        <v>6.0355753656493302E-2</v>
      </c>
      <c r="O478" s="14">
        <v>3.8797416925309303E-2</v>
      </c>
      <c r="P478" s="14">
        <v>5.4923030055644299E-2</v>
      </c>
      <c r="Q478" s="14">
        <v>3.8193389498304003E-2</v>
      </c>
      <c r="R478" s="14"/>
      <c r="S478" s="14">
        <v>6.06161785723685E-2</v>
      </c>
      <c r="T478" s="14">
        <v>3.5892747202855103E-2</v>
      </c>
      <c r="U478" s="14">
        <v>8.9160794361616294E-2</v>
      </c>
      <c r="V478" s="14">
        <v>1.1663555218345001E-2</v>
      </c>
      <c r="W478" s="14">
        <v>4.4323620603726598E-2</v>
      </c>
      <c r="X478" s="14">
        <v>3.4256940527650798E-2</v>
      </c>
      <c r="Y478" s="14">
        <v>9.6918424211284195E-3</v>
      </c>
      <c r="Z478" s="14">
        <v>4.1661577577611603E-2</v>
      </c>
      <c r="AA478" s="14">
        <v>5.3626476534020598E-2</v>
      </c>
      <c r="AB478" s="14">
        <v>5.93495364758077E-2</v>
      </c>
      <c r="AC478" s="14">
        <v>7.2438677651221098E-2</v>
      </c>
      <c r="AD478" s="14">
        <v>6.5804282463571298E-2</v>
      </c>
      <c r="AE478" s="14"/>
      <c r="AF478" s="14">
        <v>4.9293891270180801E-2</v>
      </c>
      <c r="AG478" s="14">
        <v>3.6247416979385397E-2</v>
      </c>
      <c r="AH478" s="14">
        <v>1.6584287405226401E-2</v>
      </c>
      <c r="AI478" s="14"/>
      <c r="AJ478" s="14">
        <v>2.2405393104354999E-2</v>
      </c>
      <c r="AK478" s="14">
        <v>4.3864272426308699E-2</v>
      </c>
      <c r="AL478" s="14">
        <v>4.1195782563555397E-2</v>
      </c>
      <c r="AM478" s="14"/>
      <c r="AN478" s="14">
        <v>3.1448682572629297E-2</v>
      </c>
      <c r="AO478" s="14">
        <v>6.1848720580571101E-2</v>
      </c>
      <c r="AP478" s="14">
        <v>4.60650896532298E-2</v>
      </c>
      <c r="AQ478" s="14">
        <v>4.6226885920560602E-2</v>
      </c>
      <c r="AR478" s="14">
        <v>6.9031790775355997E-2</v>
      </c>
    </row>
    <row r="479" spans="2:44">
      <c r="B479" t="s">
        <v>102</v>
      </c>
      <c r="C479" s="14">
        <v>1.04221426312216E-2</v>
      </c>
      <c r="D479" s="14">
        <v>9.7449007707050596E-3</v>
      </c>
      <c r="E479" s="14">
        <v>1.11041746796315E-2</v>
      </c>
      <c r="F479" s="14"/>
      <c r="G479" s="14">
        <v>1.6544903561353699E-2</v>
      </c>
      <c r="H479" s="14">
        <v>5.3187494171281499E-3</v>
      </c>
      <c r="I479" s="14">
        <v>5.0644690302728296E-3</v>
      </c>
      <c r="J479" s="14">
        <v>6.4840510695073602E-3</v>
      </c>
      <c r="K479" s="14">
        <v>1.6427684915752E-2</v>
      </c>
      <c r="L479" s="14">
        <v>1.42950250287658E-2</v>
      </c>
      <c r="M479" s="14"/>
      <c r="N479" s="14">
        <v>7.7010541725719799E-3</v>
      </c>
      <c r="O479" s="14">
        <v>1.01018056904374E-2</v>
      </c>
      <c r="P479" s="14">
        <v>5.4714447173064701E-3</v>
      </c>
      <c r="Q479" s="14">
        <v>1.7408069237790098E-2</v>
      </c>
      <c r="R479" s="14"/>
      <c r="S479" s="14">
        <v>5.7573979992332699E-3</v>
      </c>
      <c r="T479" s="14">
        <v>3.19002278580778E-2</v>
      </c>
      <c r="U479" s="14">
        <v>0</v>
      </c>
      <c r="V479" s="14">
        <v>1.4344182712292399E-2</v>
      </c>
      <c r="W479" s="14">
        <v>0</v>
      </c>
      <c r="X479" s="14">
        <v>1.3402253637186799E-2</v>
      </c>
      <c r="Y479" s="14">
        <v>9.7638094485829694E-3</v>
      </c>
      <c r="Z479" s="14">
        <v>2.2595870272242299E-2</v>
      </c>
      <c r="AA479" s="14">
        <v>0</v>
      </c>
      <c r="AB479" s="14">
        <v>0</v>
      </c>
      <c r="AC479" s="14">
        <v>3.1988766440905203E-2</v>
      </c>
      <c r="AD479" s="14">
        <v>0</v>
      </c>
      <c r="AE479" s="14"/>
      <c r="AF479" s="14">
        <v>1.7690448878647701E-2</v>
      </c>
      <c r="AG479" s="14">
        <v>2.22366279054691E-3</v>
      </c>
      <c r="AH479" s="14">
        <v>5.2869522501605799E-3</v>
      </c>
      <c r="AI479" s="14"/>
      <c r="AJ479" s="14">
        <v>8.3238083209012208E-3</v>
      </c>
      <c r="AK479" s="14">
        <v>5.5672285518627599E-3</v>
      </c>
      <c r="AL479" s="14">
        <v>0</v>
      </c>
      <c r="AM479" s="14"/>
      <c r="AN479" s="14">
        <v>1.21279115568599E-2</v>
      </c>
      <c r="AO479" s="14">
        <v>1.9059782214900199E-2</v>
      </c>
      <c r="AP479" s="14">
        <v>8.1317097877960497E-3</v>
      </c>
      <c r="AQ479" s="14">
        <v>0</v>
      </c>
      <c r="AR479" s="14">
        <v>0</v>
      </c>
    </row>
    <row r="480" spans="2:44">
      <c r="B480" t="s">
        <v>129</v>
      </c>
      <c r="C480" s="14">
        <v>2.7433731722920102E-2</v>
      </c>
      <c r="D480" s="14">
        <v>9.4745315676432202E-3</v>
      </c>
      <c r="E480" s="14">
        <v>4.1991544921101603E-2</v>
      </c>
      <c r="F480" s="14"/>
      <c r="G480" s="14">
        <v>4.1544861694495699E-2</v>
      </c>
      <c r="H480" s="14">
        <v>2.1761727818950999E-2</v>
      </c>
      <c r="I480" s="14">
        <v>1.1128720555645301E-2</v>
      </c>
      <c r="J480" s="14">
        <v>4.9438521330984003E-2</v>
      </c>
      <c r="K480" s="14">
        <v>3.48009618933895E-2</v>
      </c>
      <c r="L480" s="14">
        <v>1.32217805317959E-2</v>
      </c>
      <c r="M480" s="14"/>
      <c r="N480" s="14">
        <v>1.43345967919929E-2</v>
      </c>
      <c r="O480" s="14">
        <v>2.62677401141302E-2</v>
      </c>
      <c r="P480" s="14">
        <v>1.8634197279085801E-2</v>
      </c>
      <c r="Q480" s="14">
        <v>4.8506029425736702E-2</v>
      </c>
      <c r="R480" s="14"/>
      <c r="S480" s="14">
        <v>3.5218354049065703E-2</v>
      </c>
      <c r="T480" s="14">
        <v>3.0813562578214701E-2</v>
      </c>
      <c r="U480" s="14">
        <v>3.8741203212112801E-2</v>
      </c>
      <c r="V480" s="14">
        <v>1.0885435119299101E-2</v>
      </c>
      <c r="W480" s="14">
        <v>4.3628276050085998E-2</v>
      </c>
      <c r="X480" s="14">
        <v>5.2533217424053501E-2</v>
      </c>
      <c r="Y480" s="14">
        <v>0</v>
      </c>
      <c r="Z480" s="14">
        <v>2.2412512557666402E-2</v>
      </c>
      <c r="AA480" s="14">
        <v>2.9889739577025998E-2</v>
      </c>
      <c r="AB480" s="14">
        <v>2.04472842167032E-2</v>
      </c>
      <c r="AC480" s="14">
        <v>1.5693170557318298E-2</v>
      </c>
      <c r="AD480" s="14">
        <v>0</v>
      </c>
      <c r="AE480" s="14"/>
      <c r="AF480" s="14">
        <v>2.0474070949662401E-2</v>
      </c>
      <c r="AG480" s="14">
        <v>1.8194892349918501E-2</v>
      </c>
      <c r="AH480" s="14">
        <v>2.7356191093743501E-2</v>
      </c>
      <c r="AI480" s="14"/>
      <c r="AJ480" s="14">
        <v>4.0941383492963503E-3</v>
      </c>
      <c r="AK480" s="14">
        <v>2.1348145205575202E-2</v>
      </c>
      <c r="AL480" s="14">
        <v>3.0922904939680002E-2</v>
      </c>
      <c r="AM480" s="14"/>
      <c r="AN480" s="14">
        <v>4.7889922830032301E-2</v>
      </c>
      <c r="AO480" s="14">
        <v>3.1225981040290701E-2</v>
      </c>
      <c r="AP480" s="14">
        <v>1.0535394984472099E-2</v>
      </c>
      <c r="AQ480" s="14">
        <v>9.3492960211821498E-3</v>
      </c>
      <c r="AR480" s="14">
        <v>0</v>
      </c>
    </row>
    <row r="481" spans="2:44">
      <c r="B481" t="s">
        <v>104</v>
      </c>
      <c r="C481" s="14">
        <v>0.676256972140721</v>
      </c>
      <c r="D481" s="14">
        <v>0.70003736021719298</v>
      </c>
      <c r="E481" s="14">
        <v>0.65784558571993701</v>
      </c>
      <c r="F481" s="14"/>
      <c r="G481" s="14">
        <v>0.52267363464481498</v>
      </c>
      <c r="H481" s="14">
        <v>0.66784359971963603</v>
      </c>
      <c r="I481" s="14">
        <v>0.73071114272625803</v>
      </c>
      <c r="J481" s="14">
        <v>0.65817036841543097</v>
      </c>
      <c r="K481" s="14">
        <v>0.71806648501526504</v>
      </c>
      <c r="L481" s="14">
        <v>0.72390379162646101</v>
      </c>
      <c r="M481" s="14"/>
      <c r="N481" s="14">
        <v>0.73162807047082401</v>
      </c>
      <c r="O481" s="14">
        <v>0.67627852639137398</v>
      </c>
      <c r="P481" s="14">
        <v>0.67339228599979095</v>
      </c>
      <c r="Q481" s="14">
        <v>0.62652259371650898</v>
      </c>
      <c r="R481" s="14"/>
      <c r="S481" s="14">
        <v>0.63619338773356104</v>
      </c>
      <c r="T481" s="14">
        <v>0.67336720873345901</v>
      </c>
      <c r="U481" s="14">
        <v>0.62901083044615602</v>
      </c>
      <c r="V481" s="14">
        <v>0.68659780677642601</v>
      </c>
      <c r="W481" s="14">
        <v>0.71195215409984003</v>
      </c>
      <c r="X481" s="14">
        <v>0.66219966803631403</v>
      </c>
      <c r="Y481" s="14">
        <v>0.734714681009625</v>
      </c>
      <c r="Z481" s="14">
        <v>0.73585361263589399</v>
      </c>
      <c r="AA481" s="14">
        <v>0.65194059503483304</v>
      </c>
      <c r="AB481" s="14">
        <v>0.70608735355464303</v>
      </c>
      <c r="AC481" s="14">
        <v>0.70235307843929395</v>
      </c>
      <c r="AD481" s="14">
        <v>0.64578967035938195</v>
      </c>
      <c r="AE481" s="14"/>
      <c r="AF481" s="14">
        <v>0.66741836821282396</v>
      </c>
      <c r="AG481" s="14">
        <v>0.74454432304828699</v>
      </c>
      <c r="AH481" s="14">
        <v>0.66561298544773495</v>
      </c>
      <c r="AI481" s="14"/>
      <c r="AJ481" s="14">
        <v>0.72128215254122996</v>
      </c>
      <c r="AK481" s="14">
        <v>0.70480422928721398</v>
      </c>
      <c r="AL481" s="14">
        <v>0.77719712822225095</v>
      </c>
      <c r="AM481" s="14"/>
      <c r="AN481" s="14">
        <v>0.64984540069363705</v>
      </c>
      <c r="AO481" s="14">
        <v>0.61650155738693801</v>
      </c>
      <c r="AP481" s="14">
        <v>0.72094713559949097</v>
      </c>
      <c r="AQ481" s="14">
        <v>0.75232911456337803</v>
      </c>
      <c r="AR481" s="14">
        <v>0.66115237508994995</v>
      </c>
    </row>
    <row r="482" spans="2:44">
      <c r="B482" t="s">
        <v>105</v>
      </c>
      <c r="C482" s="14">
        <v>5.78584102727457E-2</v>
      </c>
      <c r="D482" s="14">
        <v>5.8810935125318098E-2</v>
      </c>
      <c r="E482" s="14">
        <v>5.5504602068494599E-2</v>
      </c>
      <c r="F482" s="14"/>
      <c r="G482" s="14">
        <v>0.114086856227887</v>
      </c>
      <c r="H482" s="14">
        <v>7.6412713313053895E-2</v>
      </c>
      <c r="I482" s="14">
        <v>2.0817100015735099E-2</v>
      </c>
      <c r="J482" s="14">
        <v>5.0833098717862998E-2</v>
      </c>
      <c r="K482" s="14">
        <v>5.00406774989193E-2</v>
      </c>
      <c r="L482" s="14">
        <v>4.6626143407904698E-2</v>
      </c>
      <c r="M482" s="14"/>
      <c r="N482" s="14">
        <v>6.8056807829065202E-2</v>
      </c>
      <c r="O482" s="14">
        <v>4.8899222615746703E-2</v>
      </c>
      <c r="P482" s="14">
        <v>6.0394474772950797E-2</v>
      </c>
      <c r="Q482" s="14">
        <v>5.5601458736094102E-2</v>
      </c>
      <c r="R482" s="14"/>
      <c r="S482" s="14">
        <v>6.63735765716017E-2</v>
      </c>
      <c r="T482" s="14">
        <v>6.7792975060932903E-2</v>
      </c>
      <c r="U482" s="14">
        <v>8.9160794361616294E-2</v>
      </c>
      <c r="V482" s="14">
        <v>2.60077379306374E-2</v>
      </c>
      <c r="W482" s="14">
        <v>4.4323620603726598E-2</v>
      </c>
      <c r="X482" s="14">
        <v>4.7659194164837597E-2</v>
      </c>
      <c r="Y482" s="14">
        <v>1.9455651869711401E-2</v>
      </c>
      <c r="Z482" s="14">
        <v>6.4257447849853905E-2</v>
      </c>
      <c r="AA482" s="14">
        <v>5.3626476534020598E-2</v>
      </c>
      <c r="AB482" s="14">
        <v>5.93495364758077E-2</v>
      </c>
      <c r="AC482" s="14">
        <v>0.104427444092126</v>
      </c>
      <c r="AD482" s="14">
        <v>6.5804282463571298E-2</v>
      </c>
      <c r="AE482" s="14"/>
      <c r="AF482" s="14">
        <v>6.6984340148828495E-2</v>
      </c>
      <c r="AG482" s="14">
        <v>3.8471079769932297E-2</v>
      </c>
      <c r="AH482" s="14">
        <v>2.1871239655386999E-2</v>
      </c>
      <c r="AI482" s="14"/>
      <c r="AJ482" s="14">
        <v>3.0729201425256199E-2</v>
      </c>
      <c r="AK482" s="14">
        <v>4.9431500978171401E-2</v>
      </c>
      <c r="AL482" s="14">
        <v>4.1195782563555397E-2</v>
      </c>
      <c r="AM482" s="14"/>
      <c r="AN482" s="14">
        <v>4.3576594129489298E-2</v>
      </c>
      <c r="AO482" s="14">
        <v>8.0908502795471293E-2</v>
      </c>
      <c r="AP482" s="14">
        <v>5.4196799441025803E-2</v>
      </c>
      <c r="AQ482" s="14">
        <v>4.6226885920560602E-2</v>
      </c>
      <c r="AR482" s="14">
        <v>6.9031790775355997E-2</v>
      </c>
    </row>
    <row r="483" spans="2:44">
      <c r="B483" t="s">
        <v>106</v>
      </c>
      <c r="C483" s="14">
        <v>0.61839856186797504</v>
      </c>
      <c r="D483" s="14">
        <v>0.641226425091875</v>
      </c>
      <c r="E483" s="14">
        <v>0.60234098365144195</v>
      </c>
      <c r="F483" s="14"/>
      <c r="G483" s="14">
        <v>0.40858677841692798</v>
      </c>
      <c r="H483" s="14">
        <v>0.59143088640658203</v>
      </c>
      <c r="I483" s="14">
        <v>0.70989404271052303</v>
      </c>
      <c r="J483" s="14">
        <v>0.60733726969756796</v>
      </c>
      <c r="K483" s="14">
        <v>0.66802580751634499</v>
      </c>
      <c r="L483" s="14">
        <v>0.67727764821855596</v>
      </c>
      <c r="M483" s="14"/>
      <c r="N483" s="14">
        <v>0.66357126264175803</v>
      </c>
      <c r="O483" s="14">
        <v>0.62737930377562701</v>
      </c>
      <c r="P483" s="14">
        <v>0.61299781122684005</v>
      </c>
      <c r="Q483" s="14">
        <v>0.57092113498041497</v>
      </c>
      <c r="R483" s="14"/>
      <c r="S483" s="14">
        <v>0.56981981116195901</v>
      </c>
      <c r="T483" s="14">
        <v>0.60557423367252605</v>
      </c>
      <c r="U483" s="14">
        <v>0.53985003608453996</v>
      </c>
      <c r="V483" s="14">
        <v>0.66059006884578897</v>
      </c>
      <c r="W483" s="14">
        <v>0.66762853349611295</v>
      </c>
      <c r="X483" s="14">
        <v>0.61454047387147603</v>
      </c>
      <c r="Y483" s="14">
        <v>0.71525902913991302</v>
      </c>
      <c r="Z483" s="14">
        <v>0.67159616478604001</v>
      </c>
      <c r="AA483" s="14">
        <v>0.59831411850081295</v>
      </c>
      <c r="AB483" s="14">
        <v>0.64673781707883604</v>
      </c>
      <c r="AC483" s="14">
        <v>0.59792563434716695</v>
      </c>
      <c r="AD483" s="14">
        <v>0.579985387895811</v>
      </c>
      <c r="AE483" s="14"/>
      <c r="AF483" s="14">
        <v>0.60043402806399604</v>
      </c>
      <c r="AG483" s="14">
        <v>0.70607324327835497</v>
      </c>
      <c r="AH483" s="14">
        <v>0.643741745792348</v>
      </c>
      <c r="AI483" s="14"/>
      <c r="AJ483" s="14">
        <v>0.69055295111597403</v>
      </c>
      <c r="AK483" s="14">
        <v>0.65537272830904203</v>
      </c>
      <c r="AL483" s="14">
        <v>0.73600134565869602</v>
      </c>
      <c r="AM483" s="14"/>
      <c r="AN483" s="14">
        <v>0.60626880656414806</v>
      </c>
      <c r="AO483" s="14">
        <v>0.535593054591467</v>
      </c>
      <c r="AP483" s="14">
        <v>0.66675033615846502</v>
      </c>
      <c r="AQ483" s="14">
        <v>0.70610222864281802</v>
      </c>
      <c r="AR483" s="14">
        <v>0.59212058431459402</v>
      </c>
    </row>
    <row r="484" spans="2:4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row>
    <row r="485" spans="2:44">
      <c r="B485" s="6" t="s">
        <v>215</v>
      </c>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row>
    <row r="486" spans="2:44">
      <c r="B486" s="24" t="s">
        <v>20</v>
      </c>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row>
    <row r="487" spans="2:44">
      <c r="B487" t="s">
        <v>98</v>
      </c>
      <c r="C487" s="14">
        <v>7.0090462949890103E-2</v>
      </c>
      <c r="D487" s="14">
        <v>8.4779480228914905E-2</v>
      </c>
      <c r="E487" s="14">
        <v>5.5454400989045097E-2</v>
      </c>
      <c r="F487" s="14"/>
      <c r="G487" s="14">
        <v>8.0576476361043495E-2</v>
      </c>
      <c r="H487" s="14">
        <v>8.7668761932682804E-2</v>
      </c>
      <c r="I487" s="14">
        <v>7.3715863415133698E-2</v>
      </c>
      <c r="J487" s="14">
        <v>7.3759160697807497E-2</v>
      </c>
      <c r="K487" s="14">
        <v>5.56285560812406E-2</v>
      </c>
      <c r="L487" s="14">
        <v>5.1924815420730901E-2</v>
      </c>
      <c r="M487" s="14"/>
      <c r="N487" s="14">
        <v>8.7907724995611794E-2</v>
      </c>
      <c r="O487" s="14">
        <v>7.2192756740461203E-2</v>
      </c>
      <c r="P487" s="14">
        <v>5.7341805322302701E-2</v>
      </c>
      <c r="Q487" s="14">
        <v>6.1783365538815901E-2</v>
      </c>
      <c r="R487" s="14"/>
      <c r="S487" s="14">
        <v>6.5194552071999395E-2</v>
      </c>
      <c r="T487" s="14">
        <v>8.1003220992075103E-2</v>
      </c>
      <c r="U487" s="14">
        <v>4.3561372997239597E-2</v>
      </c>
      <c r="V487" s="14">
        <v>5.8944628159483502E-2</v>
      </c>
      <c r="W487" s="14">
        <v>2.9841311052295399E-2</v>
      </c>
      <c r="X487" s="14">
        <v>7.85117416581355E-2</v>
      </c>
      <c r="Y487" s="14">
        <v>0.11166632985227901</v>
      </c>
      <c r="Z487" s="14">
        <v>7.88644449246588E-2</v>
      </c>
      <c r="AA487" s="14">
        <v>5.9449071427803098E-2</v>
      </c>
      <c r="AB487" s="14">
        <v>6.2944513844986297E-2</v>
      </c>
      <c r="AC487" s="14">
        <v>8.7636846460163897E-2</v>
      </c>
      <c r="AD487" s="14">
        <v>0.123192620580983</v>
      </c>
      <c r="AE487" s="14"/>
      <c r="AF487" s="14">
        <v>7.0674250141798595E-2</v>
      </c>
      <c r="AG487" s="14">
        <v>6.5428695388595498E-2</v>
      </c>
      <c r="AH487" s="14">
        <v>8.57358771388992E-2</v>
      </c>
      <c r="AI487" s="14"/>
      <c r="AJ487" s="14">
        <v>6.6058760252547505E-2</v>
      </c>
      <c r="AK487" s="14">
        <v>7.1015178752930105E-2</v>
      </c>
      <c r="AL487" s="14">
        <v>0.113400847011734</v>
      </c>
      <c r="AM487" s="14"/>
      <c r="AN487" s="14">
        <v>5.1607416971343398E-2</v>
      </c>
      <c r="AO487" s="14">
        <v>8.1665981874129601E-2</v>
      </c>
      <c r="AP487" s="14">
        <v>7.9544454204291598E-2</v>
      </c>
      <c r="AQ487" s="14">
        <v>9.21381303537291E-2</v>
      </c>
      <c r="AR487" s="14">
        <v>0.21474808699901099</v>
      </c>
    </row>
    <row r="488" spans="2:44">
      <c r="B488" t="s">
        <v>99</v>
      </c>
      <c r="C488" s="14">
        <v>0.24969024761176101</v>
      </c>
      <c r="D488" s="14">
        <v>0.261464088255009</v>
      </c>
      <c r="E488" s="14">
        <v>0.24082236154231201</v>
      </c>
      <c r="F488" s="14"/>
      <c r="G488" s="14">
        <v>0.36175236752793399</v>
      </c>
      <c r="H488" s="14">
        <v>0.30914845790496498</v>
      </c>
      <c r="I488" s="14">
        <v>0.332585064967376</v>
      </c>
      <c r="J488" s="14">
        <v>0.22957773502507201</v>
      </c>
      <c r="K488" s="14">
        <v>0.136032004199892</v>
      </c>
      <c r="L488" s="14">
        <v>0.15303240886424499</v>
      </c>
      <c r="M488" s="14"/>
      <c r="N488" s="14">
        <v>0.197286141297253</v>
      </c>
      <c r="O488" s="14">
        <v>0.24375023652379499</v>
      </c>
      <c r="P488" s="14">
        <v>0.27799888323996003</v>
      </c>
      <c r="Q488" s="14">
        <v>0.28139150529107998</v>
      </c>
      <c r="R488" s="14"/>
      <c r="S488" s="14">
        <v>0.270533116540498</v>
      </c>
      <c r="T488" s="14">
        <v>0.30672410345401402</v>
      </c>
      <c r="U488" s="14">
        <v>0.15578334031195601</v>
      </c>
      <c r="V488" s="14">
        <v>0.221872169509123</v>
      </c>
      <c r="W488" s="14">
        <v>0.34194304606481801</v>
      </c>
      <c r="X488" s="14">
        <v>0.26662502439712898</v>
      </c>
      <c r="Y488" s="14">
        <v>0.201607848810923</v>
      </c>
      <c r="Z488" s="14">
        <v>0.20409472229006501</v>
      </c>
      <c r="AA488" s="14">
        <v>0.24333037427419599</v>
      </c>
      <c r="AB488" s="14">
        <v>0.20149134381116399</v>
      </c>
      <c r="AC488" s="14">
        <v>0.26631019354348301</v>
      </c>
      <c r="AD488" s="14">
        <v>0.34343184139139099</v>
      </c>
      <c r="AE488" s="14"/>
      <c r="AF488" s="14">
        <v>0.22362705646495101</v>
      </c>
      <c r="AG488" s="14">
        <v>0.24578707416220599</v>
      </c>
      <c r="AH488" s="14">
        <v>0.26388311456442398</v>
      </c>
      <c r="AI488" s="14"/>
      <c r="AJ488" s="14">
        <v>0.242511806749758</v>
      </c>
      <c r="AK488" s="14">
        <v>0.258391165489468</v>
      </c>
      <c r="AL488" s="14">
        <v>0.192365493823939</v>
      </c>
      <c r="AM488" s="14"/>
      <c r="AN488" s="14">
        <v>0.23033550009624301</v>
      </c>
      <c r="AO488" s="14">
        <v>0.24369694711096501</v>
      </c>
      <c r="AP488" s="14">
        <v>0.26890449272990602</v>
      </c>
      <c r="AQ488" s="14">
        <v>0.23556779937299599</v>
      </c>
      <c r="AR488" s="14">
        <v>0.12772552933895601</v>
      </c>
    </row>
    <row r="489" spans="2:44">
      <c r="B489" t="s">
        <v>100</v>
      </c>
      <c r="C489" s="14">
        <v>0.24935917764380799</v>
      </c>
      <c r="D489" s="14">
        <v>0.246733627351931</v>
      </c>
      <c r="E489" s="14">
        <v>0.25190759966088</v>
      </c>
      <c r="F489" s="14"/>
      <c r="G489" s="14">
        <v>0.20384484445631601</v>
      </c>
      <c r="H489" s="14">
        <v>0.26139374941542498</v>
      </c>
      <c r="I489" s="14">
        <v>0.23179863256105901</v>
      </c>
      <c r="J489" s="14">
        <v>0.27445085881678899</v>
      </c>
      <c r="K489" s="14">
        <v>0.25496869859225302</v>
      </c>
      <c r="L489" s="14">
        <v>0.25841917175868301</v>
      </c>
      <c r="M489" s="14"/>
      <c r="N489" s="14">
        <v>0.21177212580485</v>
      </c>
      <c r="O489" s="14">
        <v>0.21783313537118901</v>
      </c>
      <c r="P489" s="14">
        <v>0.24313320478266301</v>
      </c>
      <c r="Q489" s="14">
        <v>0.32472953269072002</v>
      </c>
      <c r="R489" s="14"/>
      <c r="S489" s="14">
        <v>0.22683556473084401</v>
      </c>
      <c r="T489" s="14">
        <v>0.20526118181174799</v>
      </c>
      <c r="U489" s="14">
        <v>0.40652690677672199</v>
      </c>
      <c r="V489" s="14">
        <v>0.20575953658561999</v>
      </c>
      <c r="W489" s="14">
        <v>0.19867905215047199</v>
      </c>
      <c r="X489" s="14">
        <v>0.219811859570547</v>
      </c>
      <c r="Y489" s="14">
        <v>0.29675841846530698</v>
      </c>
      <c r="Z489" s="14">
        <v>0.20406017963213099</v>
      </c>
      <c r="AA489" s="14">
        <v>0.27602731011392601</v>
      </c>
      <c r="AB489" s="14">
        <v>0.25561363667005299</v>
      </c>
      <c r="AC489" s="14">
        <v>0.28609413555860702</v>
      </c>
      <c r="AD489" s="14">
        <v>0.21815860035240001</v>
      </c>
      <c r="AE489" s="14"/>
      <c r="AF489" s="14">
        <v>0.27294776995536402</v>
      </c>
      <c r="AG489" s="14">
        <v>0.23754346308573801</v>
      </c>
      <c r="AH489" s="14">
        <v>0.26074883786146402</v>
      </c>
      <c r="AI489" s="14"/>
      <c r="AJ489" s="14">
        <v>0.19944883627245</v>
      </c>
      <c r="AK489" s="14">
        <v>0.24905731433242101</v>
      </c>
      <c r="AL489" s="14">
        <v>0.31997102303128799</v>
      </c>
      <c r="AM489" s="14"/>
      <c r="AN489" s="14">
        <v>0.28315846875261602</v>
      </c>
      <c r="AO489" s="14">
        <v>0.26629636123907002</v>
      </c>
      <c r="AP489" s="14">
        <v>0.20932809894802401</v>
      </c>
      <c r="AQ489" s="14">
        <v>0.18837270162363401</v>
      </c>
      <c r="AR489" s="14">
        <v>0.14425214616566301</v>
      </c>
    </row>
    <row r="490" spans="2:44">
      <c r="B490" t="s">
        <v>101</v>
      </c>
      <c r="C490" s="14">
        <v>0.32146813245323502</v>
      </c>
      <c r="D490" s="14">
        <v>0.28087384138143501</v>
      </c>
      <c r="E490" s="14">
        <v>0.35855261682127598</v>
      </c>
      <c r="F490" s="14"/>
      <c r="G490" s="14">
        <v>0.29220699990975701</v>
      </c>
      <c r="H490" s="14">
        <v>0.25383817157933503</v>
      </c>
      <c r="I490" s="14">
        <v>0.25244207471247698</v>
      </c>
      <c r="J490" s="14">
        <v>0.301045964708127</v>
      </c>
      <c r="K490" s="14">
        <v>0.39824160314590201</v>
      </c>
      <c r="L490" s="14">
        <v>0.41985076706749003</v>
      </c>
      <c r="M490" s="14"/>
      <c r="N490" s="14">
        <v>0.36920956605844502</v>
      </c>
      <c r="O490" s="14">
        <v>0.37640396851094998</v>
      </c>
      <c r="P490" s="14">
        <v>0.31572529452782599</v>
      </c>
      <c r="Q490" s="14">
        <v>0.22267323546010101</v>
      </c>
      <c r="R490" s="14"/>
      <c r="S490" s="14">
        <v>0.30055378533175697</v>
      </c>
      <c r="T490" s="14">
        <v>0.33524685828969603</v>
      </c>
      <c r="U490" s="14">
        <v>0.27316490494260798</v>
      </c>
      <c r="V490" s="14">
        <v>0.40539719457673201</v>
      </c>
      <c r="W490" s="14">
        <v>0.29846066117367698</v>
      </c>
      <c r="X490" s="14">
        <v>0.31919853329383402</v>
      </c>
      <c r="Y490" s="14">
        <v>0.28569586434392202</v>
      </c>
      <c r="Z490" s="14">
        <v>0.39488843672610602</v>
      </c>
      <c r="AA490" s="14">
        <v>0.33009002297048001</v>
      </c>
      <c r="AB490" s="14">
        <v>0.35069714920585998</v>
      </c>
      <c r="AC490" s="14">
        <v>0.26995113293047601</v>
      </c>
      <c r="AD490" s="14">
        <v>0.265477024917805</v>
      </c>
      <c r="AE490" s="14"/>
      <c r="AF490" s="14">
        <v>0.33410172173703501</v>
      </c>
      <c r="AG490" s="14">
        <v>0.31476772542764297</v>
      </c>
      <c r="AH490" s="14">
        <v>0.314550179651297</v>
      </c>
      <c r="AI490" s="14"/>
      <c r="AJ490" s="14">
        <v>0.34292006667723202</v>
      </c>
      <c r="AK490" s="14">
        <v>0.31576016199646101</v>
      </c>
      <c r="AL490" s="14">
        <v>0.31212064607808099</v>
      </c>
      <c r="AM490" s="14"/>
      <c r="AN490" s="14">
        <v>0.31924489462921202</v>
      </c>
      <c r="AO490" s="14">
        <v>0.33017964812350897</v>
      </c>
      <c r="AP490" s="14">
        <v>0.312704255871181</v>
      </c>
      <c r="AQ490" s="14">
        <v>0.37440171786158</v>
      </c>
      <c r="AR490" s="14">
        <v>0.30885533691616701</v>
      </c>
    </row>
    <row r="491" spans="2:44">
      <c r="B491" t="s">
        <v>102</v>
      </c>
      <c r="C491" s="14">
        <v>8.5563285740626993E-2</v>
      </c>
      <c r="D491" s="14">
        <v>0.112391661699067</v>
      </c>
      <c r="E491" s="14">
        <v>6.2003003406028899E-2</v>
      </c>
      <c r="F491" s="14"/>
      <c r="G491" s="14">
        <v>3.4489175725701003E-2</v>
      </c>
      <c r="H491" s="14">
        <v>6.6313575987647505E-2</v>
      </c>
      <c r="I491" s="14">
        <v>9.1205176120092102E-2</v>
      </c>
      <c r="J491" s="14">
        <v>8.2391014016381103E-2</v>
      </c>
      <c r="K491" s="14">
        <v>0.12781006873977099</v>
      </c>
      <c r="L491" s="14">
        <v>0.103432271909439</v>
      </c>
      <c r="M491" s="14"/>
      <c r="N491" s="14">
        <v>0.12325988787944001</v>
      </c>
      <c r="O491" s="14">
        <v>6.6869784499450094E-2</v>
      </c>
      <c r="P491" s="14">
        <v>7.7411672295298106E-2</v>
      </c>
      <c r="Q491" s="14">
        <v>7.5278609823832096E-2</v>
      </c>
      <c r="R491" s="14"/>
      <c r="S491" s="14">
        <v>0.11426732657819701</v>
      </c>
      <c r="T491" s="14">
        <v>4.9542377909728902E-2</v>
      </c>
      <c r="U491" s="14">
        <v>6.2519254298666393E-2</v>
      </c>
      <c r="V491" s="14">
        <v>0.10802647116904</v>
      </c>
      <c r="W491" s="14">
        <v>8.7441424705881801E-2</v>
      </c>
      <c r="X491" s="14">
        <v>8.6131505301521694E-2</v>
      </c>
      <c r="Y491" s="14">
        <v>0.104271538527569</v>
      </c>
      <c r="Z491" s="14">
        <v>9.5679703869372704E-2</v>
      </c>
      <c r="AA491" s="14">
        <v>6.03868258871132E-2</v>
      </c>
      <c r="AB491" s="14">
        <v>0.10183754175859901</v>
      </c>
      <c r="AC491" s="14">
        <v>7.4314520949952501E-2</v>
      </c>
      <c r="AD491" s="14">
        <v>4.9739912757421602E-2</v>
      </c>
      <c r="AE491" s="14"/>
      <c r="AF491" s="14">
        <v>8.1125713139899802E-2</v>
      </c>
      <c r="AG491" s="14">
        <v>0.11753031095524</v>
      </c>
      <c r="AH491" s="14">
        <v>5.8485209305322299E-2</v>
      </c>
      <c r="AI491" s="14"/>
      <c r="AJ491" s="14">
        <v>0.137213830492808</v>
      </c>
      <c r="AK491" s="14">
        <v>8.6038536046699796E-2</v>
      </c>
      <c r="AL491" s="14">
        <v>4.7250663158822398E-2</v>
      </c>
      <c r="AM491" s="14"/>
      <c r="AN491" s="14">
        <v>6.8413380020412695E-2</v>
      </c>
      <c r="AO491" s="14">
        <v>6.69015628779462E-2</v>
      </c>
      <c r="AP491" s="14">
        <v>0.118983303262125</v>
      </c>
      <c r="AQ491" s="14">
        <v>0.10017035476687999</v>
      </c>
      <c r="AR491" s="14">
        <v>0.20441890058020201</v>
      </c>
    </row>
    <row r="492" spans="2:44">
      <c r="B492" t="s">
        <v>129</v>
      </c>
      <c r="C492" s="14">
        <v>2.3828693600678599E-2</v>
      </c>
      <c r="D492" s="14">
        <v>1.3757301083642599E-2</v>
      </c>
      <c r="E492" s="14">
        <v>3.1260017580458398E-2</v>
      </c>
      <c r="F492" s="14"/>
      <c r="G492" s="14">
        <v>2.7130136019249101E-2</v>
      </c>
      <c r="H492" s="14">
        <v>2.1637283179945E-2</v>
      </c>
      <c r="I492" s="14">
        <v>1.8253188223861901E-2</v>
      </c>
      <c r="J492" s="14">
        <v>3.8775266735823002E-2</v>
      </c>
      <c r="K492" s="14">
        <v>2.73190692409419E-2</v>
      </c>
      <c r="L492" s="14">
        <v>1.33405649794119E-2</v>
      </c>
      <c r="M492" s="14"/>
      <c r="N492" s="14">
        <v>1.05645539643989E-2</v>
      </c>
      <c r="O492" s="14">
        <v>2.2950118354154701E-2</v>
      </c>
      <c r="P492" s="14">
        <v>2.8389139831951099E-2</v>
      </c>
      <c r="Q492" s="14">
        <v>3.4143751195451301E-2</v>
      </c>
      <c r="R492" s="14"/>
      <c r="S492" s="14">
        <v>2.2615654746703798E-2</v>
      </c>
      <c r="T492" s="14">
        <v>2.2222257542737E-2</v>
      </c>
      <c r="U492" s="14">
        <v>5.8444220672808002E-2</v>
      </c>
      <c r="V492" s="14">
        <v>0</v>
      </c>
      <c r="W492" s="14">
        <v>4.3634504852855603E-2</v>
      </c>
      <c r="X492" s="14">
        <v>2.9721335778832601E-2</v>
      </c>
      <c r="Y492" s="14">
        <v>0</v>
      </c>
      <c r="Z492" s="14">
        <v>2.2412512557666402E-2</v>
      </c>
      <c r="AA492" s="14">
        <v>3.07163953264818E-2</v>
      </c>
      <c r="AB492" s="14">
        <v>2.74158147093388E-2</v>
      </c>
      <c r="AC492" s="14">
        <v>1.5693170557318298E-2</v>
      </c>
      <c r="AD492" s="14">
        <v>0</v>
      </c>
      <c r="AE492" s="14"/>
      <c r="AF492" s="14">
        <v>1.7523488560951098E-2</v>
      </c>
      <c r="AG492" s="14">
        <v>1.8942730980578099E-2</v>
      </c>
      <c r="AH492" s="14">
        <v>1.6596781478593701E-2</v>
      </c>
      <c r="AI492" s="14"/>
      <c r="AJ492" s="14">
        <v>1.18466995552052E-2</v>
      </c>
      <c r="AK492" s="14">
        <v>1.97376433820192E-2</v>
      </c>
      <c r="AL492" s="14">
        <v>1.4891326896135801E-2</v>
      </c>
      <c r="AM492" s="14"/>
      <c r="AN492" s="14">
        <v>4.7240339530173002E-2</v>
      </c>
      <c r="AO492" s="14">
        <v>1.12594987743802E-2</v>
      </c>
      <c r="AP492" s="14">
        <v>1.0535394984472099E-2</v>
      </c>
      <c r="AQ492" s="14">
        <v>9.3492960211821498E-3</v>
      </c>
      <c r="AR492" s="14">
        <v>0</v>
      </c>
    </row>
    <row r="493" spans="2:44">
      <c r="B493" t="s">
        <v>104</v>
      </c>
      <c r="C493" s="14">
        <v>0.31978071056165103</v>
      </c>
      <c r="D493" s="14">
        <v>0.34624356848392401</v>
      </c>
      <c r="E493" s="14">
        <v>0.29627676253135699</v>
      </c>
      <c r="F493" s="14"/>
      <c r="G493" s="14">
        <v>0.44232884388897697</v>
      </c>
      <c r="H493" s="14">
        <v>0.39681721983764701</v>
      </c>
      <c r="I493" s="14">
        <v>0.40630092838250997</v>
      </c>
      <c r="J493" s="14">
        <v>0.30333689572287997</v>
      </c>
      <c r="K493" s="14">
        <v>0.19166056028113199</v>
      </c>
      <c r="L493" s="14">
        <v>0.20495722428497601</v>
      </c>
      <c r="M493" s="14"/>
      <c r="N493" s="14">
        <v>0.28519386629286497</v>
      </c>
      <c r="O493" s="14">
        <v>0.31594299326425701</v>
      </c>
      <c r="P493" s="14">
        <v>0.33534068856226301</v>
      </c>
      <c r="Q493" s="14">
        <v>0.34317487082989601</v>
      </c>
      <c r="R493" s="14"/>
      <c r="S493" s="14">
        <v>0.33572766861249798</v>
      </c>
      <c r="T493" s="14">
        <v>0.38772732444608898</v>
      </c>
      <c r="U493" s="14">
        <v>0.19934471330919601</v>
      </c>
      <c r="V493" s="14">
        <v>0.28081679766860701</v>
      </c>
      <c r="W493" s="14">
        <v>0.37178435711711399</v>
      </c>
      <c r="X493" s="14">
        <v>0.345136766055265</v>
      </c>
      <c r="Y493" s="14">
        <v>0.31327417866320201</v>
      </c>
      <c r="Z493" s="14">
        <v>0.28295916721472397</v>
      </c>
      <c r="AA493" s="14">
        <v>0.30277944570199899</v>
      </c>
      <c r="AB493" s="14">
        <v>0.26443585765615002</v>
      </c>
      <c r="AC493" s="14">
        <v>0.35394704000364702</v>
      </c>
      <c r="AD493" s="14">
        <v>0.46662446197237401</v>
      </c>
      <c r="AE493" s="14"/>
      <c r="AF493" s="14">
        <v>0.29430130660675002</v>
      </c>
      <c r="AG493" s="14">
        <v>0.31121576955080199</v>
      </c>
      <c r="AH493" s="14">
        <v>0.349618991703323</v>
      </c>
      <c r="AI493" s="14"/>
      <c r="AJ493" s="14">
        <v>0.30857056700230501</v>
      </c>
      <c r="AK493" s="14">
        <v>0.32940634424239801</v>
      </c>
      <c r="AL493" s="14">
        <v>0.305766340835673</v>
      </c>
      <c r="AM493" s="14"/>
      <c r="AN493" s="14">
        <v>0.28194291706758701</v>
      </c>
      <c r="AO493" s="14">
        <v>0.325362928985095</v>
      </c>
      <c r="AP493" s="14">
        <v>0.34844894693419698</v>
      </c>
      <c r="AQ493" s="14">
        <v>0.32770592972672502</v>
      </c>
      <c r="AR493" s="14">
        <v>0.34247361633796702</v>
      </c>
    </row>
    <row r="494" spans="2:44">
      <c r="B494" t="s">
        <v>105</v>
      </c>
      <c r="C494" s="14">
        <v>0.40703141819386202</v>
      </c>
      <c r="D494" s="14">
        <v>0.39326550308050201</v>
      </c>
      <c r="E494" s="14">
        <v>0.42055562022730503</v>
      </c>
      <c r="F494" s="14"/>
      <c r="G494" s="14">
        <v>0.326696175635458</v>
      </c>
      <c r="H494" s="14">
        <v>0.320151747566983</v>
      </c>
      <c r="I494" s="14">
        <v>0.34364725083256897</v>
      </c>
      <c r="J494" s="14">
        <v>0.38343697872450799</v>
      </c>
      <c r="K494" s="14">
        <v>0.52605167188567303</v>
      </c>
      <c r="L494" s="14">
        <v>0.52328303897692896</v>
      </c>
      <c r="M494" s="14"/>
      <c r="N494" s="14">
        <v>0.49246945393788499</v>
      </c>
      <c r="O494" s="14">
        <v>0.44327375301040001</v>
      </c>
      <c r="P494" s="14">
        <v>0.39313696682312399</v>
      </c>
      <c r="Q494" s="14">
        <v>0.29795184528393298</v>
      </c>
      <c r="R494" s="14"/>
      <c r="S494" s="14">
        <v>0.41482111190995402</v>
      </c>
      <c r="T494" s="14">
        <v>0.38478923619942501</v>
      </c>
      <c r="U494" s="14">
        <v>0.33568415924127398</v>
      </c>
      <c r="V494" s="14">
        <v>0.51342366574577303</v>
      </c>
      <c r="W494" s="14">
        <v>0.38590208587955899</v>
      </c>
      <c r="X494" s="14">
        <v>0.40533003859535599</v>
      </c>
      <c r="Y494" s="14">
        <v>0.38996740287149101</v>
      </c>
      <c r="Z494" s="14">
        <v>0.49056814059547899</v>
      </c>
      <c r="AA494" s="14">
        <v>0.39047684885759298</v>
      </c>
      <c r="AB494" s="14">
        <v>0.45253469096445798</v>
      </c>
      <c r="AC494" s="14">
        <v>0.34426565388042801</v>
      </c>
      <c r="AD494" s="14">
        <v>0.31521693767522602</v>
      </c>
      <c r="AE494" s="14"/>
      <c r="AF494" s="14">
        <v>0.41522743487693498</v>
      </c>
      <c r="AG494" s="14">
        <v>0.432298036382882</v>
      </c>
      <c r="AH494" s="14">
        <v>0.37303538895661997</v>
      </c>
      <c r="AI494" s="14"/>
      <c r="AJ494" s="14">
        <v>0.48013389717004001</v>
      </c>
      <c r="AK494" s="14">
        <v>0.40179869804316098</v>
      </c>
      <c r="AL494" s="14">
        <v>0.35937130923690402</v>
      </c>
      <c r="AM494" s="14"/>
      <c r="AN494" s="14">
        <v>0.38765827464962399</v>
      </c>
      <c r="AO494" s="14">
        <v>0.39708121100145499</v>
      </c>
      <c r="AP494" s="14">
        <v>0.43168755913330598</v>
      </c>
      <c r="AQ494" s="14">
        <v>0.47457207262846002</v>
      </c>
      <c r="AR494" s="14">
        <v>0.51327423749636902</v>
      </c>
    </row>
    <row r="495" spans="2:44">
      <c r="B495" t="s">
        <v>106</v>
      </c>
      <c r="C495" s="14">
        <v>-8.7250707632211502E-2</v>
      </c>
      <c r="D495" s="14">
        <v>-4.70219345965774E-2</v>
      </c>
      <c r="E495" s="14">
        <v>-0.124278857695948</v>
      </c>
      <c r="F495" s="14"/>
      <c r="G495" s="14">
        <v>0.11563266825351901</v>
      </c>
      <c r="H495" s="14">
        <v>7.6665472270664906E-2</v>
      </c>
      <c r="I495" s="14">
        <v>6.2653677549941098E-2</v>
      </c>
      <c r="J495" s="14">
        <v>-8.0100083001628505E-2</v>
      </c>
      <c r="K495" s="14">
        <v>-0.33439111160454099</v>
      </c>
      <c r="L495" s="14">
        <v>-0.31832581469195298</v>
      </c>
      <c r="M495" s="14"/>
      <c r="N495" s="14">
        <v>-0.20727558764501999</v>
      </c>
      <c r="O495" s="14">
        <v>-0.127330759746143</v>
      </c>
      <c r="P495" s="14">
        <v>-5.77962782608612E-2</v>
      </c>
      <c r="Q495" s="14">
        <v>4.5223025545962997E-2</v>
      </c>
      <c r="R495" s="14"/>
      <c r="S495" s="14">
        <v>-7.9093443297456795E-2</v>
      </c>
      <c r="T495" s="14">
        <v>2.9380882466641398E-3</v>
      </c>
      <c r="U495" s="14">
        <v>-0.136339445932078</v>
      </c>
      <c r="V495" s="14">
        <v>-0.23260686807716599</v>
      </c>
      <c r="W495" s="14">
        <v>-1.41177287624449E-2</v>
      </c>
      <c r="X495" s="14">
        <v>-6.01932725400907E-2</v>
      </c>
      <c r="Y495" s="14">
        <v>-7.6693224208289598E-2</v>
      </c>
      <c r="Z495" s="14">
        <v>-0.20760897338075401</v>
      </c>
      <c r="AA495" s="14">
        <v>-8.76974031555941E-2</v>
      </c>
      <c r="AB495" s="14">
        <v>-0.18809883330830801</v>
      </c>
      <c r="AC495" s="14">
        <v>9.6813861232185102E-3</v>
      </c>
      <c r="AD495" s="14">
        <v>0.15140752429714799</v>
      </c>
      <c r="AE495" s="14"/>
      <c r="AF495" s="14">
        <v>-0.12092612827018499</v>
      </c>
      <c r="AG495" s="14">
        <v>-0.121082266832081</v>
      </c>
      <c r="AH495" s="14">
        <v>-2.3416397253296702E-2</v>
      </c>
      <c r="AI495" s="14"/>
      <c r="AJ495" s="14">
        <v>-0.17156333016773401</v>
      </c>
      <c r="AK495" s="14">
        <v>-7.2392353800762602E-2</v>
      </c>
      <c r="AL495" s="14">
        <v>-5.36049684012311E-2</v>
      </c>
      <c r="AM495" s="14"/>
      <c r="AN495" s="14">
        <v>-0.105715357582038</v>
      </c>
      <c r="AO495" s="14">
        <v>-7.1718282016360393E-2</v>
      </c>
      <c r="AP495" s="14">
        <v>-8.3238612199109302E-2</v>
      </c>
      <c r="AQ495" s="14">
        <v>-0.146866142901735</v>
      </c>
      <c r="AR495" s="14">
        <v>-0.170800621158402</v>
      </c>
    </row>
    <row r="496" spans="2:4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c r="AA496" s="14"/>
      <c r="AB496" s="14"/>
      <c r="AC496" s="14"/>
      <c r="AD496" s="14"/>
      <c r="AE496" s="14"/>
      <c r="AF496" s="14"/>
      <c r="AG496" s="14"/>
      <c r="AH496" s="14"/>
      <c r="AI496" s="14"/>
      <c r="AJ496" s="14"/>
      <c r="AK496" s="14"/>
      <c r="AL496" s="14"/>
      <c r="AM496" s="14"/>
      <c r="AN496" s="14"/>
      <c r="AO496" s="14"/>
      <c r="AP496" s="14"/>
      <c r="AQ496" s="14"/>
      <c r="AR496" s="14"/>
    </row>
    <row r="497" spans="2:44">
      <c r="B497" s="6" t="s">
        <v>216</v>
      </c>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c r="AA497" s="14"/>
      <c r="AB497" s="14"/>
      <c r="AC497" s="14"/>
      <c r="AD497" s="14"/>
      <c r="AE497" s="14"/>
      <c r="AF497" s="14"/>
      <c r="AG497" s="14"/>
      <c r="AH497" s="14"/>
      <c r="AI497" s="14"/>
      <c r="AJ497" s="14"/>
      <c r="AK497" s="14"/>
      <c r="AL497" s="14"/>
      <c r="AM497" s="14"/>
      <c r="AN497" s="14"/>
      <c r="AO497" s="14"/>
      <c r="AP497" s="14"/>
      <c r="AQ497" s="14"/>
      <c r="AR497" s="14"/>
    </row>
    <row r="498" spans="2:44">
      <c r="B498" s="24" t="s">
        <v>20</v>
      </c>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c r="AA498" s="14"/>
      <c r="AB498" s="14"/>
      <c r="AC498" s="14"/>
      <c r="AD498" s="14"/>
      <c r="AE498" s="14"/>
      <c r="AF498" s="14"/>
      <c r="AG498" s="14"/>
      <c r="AH498" s="14"/>
      <c r="AI498" s="14"/>
      <c r="AJ498" s="14"/>
      <c r="AK498" s="14"/>
      <c r="AL498" s="14"/>
      <c r="AM498" s="14"/>
      <c r="AN498" s="14"/>
      <c r="AO498" s="14"/>
      <c r="AP498" s="14"/>
      <c r="AQ498" s="14"/>
      <c r="AR498" s="14"/>
    </row>
    <row r="499" spans="2:44">
      <c r="B499" t="s">
        <v>98</v>
      </c>
      <c r="C499" s="14">
        <v>5.8545286455969098E-2</v>
      </c>
      <c r="D499" s="14">
        <v>6.0465415999503197E-2</v>
      </c>
      <c r="E499" s="14">
        <v>5.7222731973275501E-2</v>
      </c>
      <c r="F499" s="14"/>
      <c r="G499" s="14">
        <v>7.7239016583044898E-2</v>
      </c>
      <c r="H499" s="14">
        <v>8.9938519763788305E-2</v>
      </c>
      <c r="I499" s="14">
        <v>5.5660494930402003E-2</v>
      </c>
      <c r="J499" s="14">
        <v>5.8700627212482002E-2</v>
      </c>
      <c r="K499" s="14">
        <v>4.4398504193146601E-2</v>
      </c>
      <c r="L499" s="14">
        <v>3.0668937189338701E-2</v>
      </c>
      <c r="M499" s="14"/>
      <c r="N499" s="14">
        <v>6.0175994914503803E-2</v>
      </c>
      <c r="O499" s="14">
        <v>5.7934407926010498E-2</v>
      </c>
      <c r="P499" s="14">
        <v>6.0613364155788503E-2</v>
      </c>
      <c r="Q499" s="14">
        <v>5.6638210158314398E-2</v>
      </c>
      <c r="R499" s="14"/>
      <c r="S499" s="14">
        <v>8.2850023773869005E-2</v>
      </c>
      <c r="T499" s="14">
        <v>4.3672598640039501E-2</v>
      </c>
      <c r="U499" s="14">
        <v>4.0677859544862499E-2</v>
      </c>
      <c r="V499" s="14">
        <v>5.1950736947156101E-2</v>
      </c>
      <c r="W499" s="14">
        <v>3.0557938163897399E-2</v>
      </c>
      <c r="X499" s="14">
        <v>4.5587268363345999E-2</v>
      </c>
      <c r="Y499" s="14">
        <v>0.145239723148025</v>
      </c>
      <c r="Z499" s="14">
        <v>6.8371561479880105E-2</v>
      </c>
      <c r="AA499" s="14">
        <v>2.8221904678766199E-2</v>
      </c>
      <c r="AB499" s="14">
        <v>4.0052219711920897E-2</v>
      </c>
      <c r="AC499" s="14">
        <v>5.0384691427855302E-2</v>
      </c>
      <c r="AD499" s="14">
        <v>9.0160538704131002E-2</v>
      </c>
      <c r="AE499" s="14"/>
      <c r="AF499" s="14">
        <v>4.7424818659116803E-2</v>
      </c>
      <c r="AG499" s="14">
        <v>5.7105369920690097E-2</v>
      </c>
      <c r="AH499" s="14">
        <v>8.0459075804822894E-2</v>
      </c>
      <c r="AI499" s="14"/>
      <c r="AJ499" s="14">
        <v>5.3008811854524301E-2</v>
      </c>
      <c r="AK499" s="14">
        <v>7.0724453985777203E-2</v>
      </c>
      <c r="AL499" s="14">
        <v>0.10399091673741</v>
      </c>
      <c r="AM499" s="14"/>
      <c r="AN499" s="14">
        <v>4.3737818075957897E-2</v>
      </c>
      <c r="AO499" s="14">
        <v>6.16735782280151E-2</v>
      </c>
      <c r="AP499" s="14">
        <v>6.3318581270895E-2</v>
      </c>
      <c r="AQ499" s="14">
        <v>8.4152220734403094E-2</v>
      </c>
      <c r="AR499" s="14">
        <v>0.14756079918871801</v>
      </c>
    </row>
    <row r="500" spans="2:44">
      <c r="B500" t="s">
        <v>99</v>
      </c>
      <c r="C500" s="14">
        <v>0.21939060814102801</v>
      </c>
      <c r="D500" s="14">
        <v>0.204161297649886</v>
      </c>
      <c r="E500" s="14">
        <v>0.23103292562264699</v>
      </c>
      <c r="F500" s="14"/>
      <c r="G500" s="14">
        <v>0.44664388686751999</v>
      </c>
      <c r="H500" s="14">
        <v>0.29156499269469399</v>
      </c>
      <c r="I500" s="14">
        <v>0.236318285971819</v>
      </c>
      <c r="J500" s="14">
        <v>0.16579392853427</v>
      </c>
      <c r="K500" s="14">
        <v>0.143129423623165</v>
      </c>
      <c r="L500" s="14">
        <v>9.0662699136210098E-2</v>
      </c>
      <c r="M500" s="14"/>
      <c r="N500" s="14">
        <v>0.190845487341784</v>
      </c>
      <c r="O500" s="14">
        <v>0.229517107238177</v>
      </c>
      <c r="P500" s="14">
        <v>0.19480651497843801</v>
      </c>
      <c r="Q500" s="14">
        <v>0.25373625568180302</v>
      </c>
      <c r="R500" s="14"/>
      <c r="S500" s="14">
        <v>0.25764790541010502</v>
      </c>
      <c r="T500" s="14">
        <v>0.27492111410590098</v>
      </c>
      <c r="U500" s="14">
        <v>0.22038176765422501</v>
      </c>
      <c r="V500" s="14">
        <v>0.110490841851866</v>
      </c>
      <c r="W500" s="14">
        <v>0.245724235407002</v>
      </c>
      <c r="X500" s="14">
        <v>0.22222348843377401</v>
      </c>
      <c r="Y500" s="14">
        <v>0.17277906917659</v>
      </c>
      <c r="Z500" s="14">
        <v>0.18100876877545199</v>
      </c>
      <c r="AA500" s="14">
        <v>0.27568985661289602</v>
      </c>
      <c r="AB500" s="14">
        <v>0.202898567306456</v>
      </c>
      <c r="AC500" s="14">
        <v>0.18550557871458501</v>
      </c>
      <c r="AD500" s="14">
        <v>8.8370448961578002E-2</v>
      </c>
      <c r="AE500" s="14"/>
      <c r="AF500" s="14">
        <v>0.17135411768945799</v>
      </c>
      <c r="AG500" s="14">
        <v>0.221898457237413</v>
      </c>
      <c r="AH500" s="14">
        <v>0.234893473344568</v>
      </c>
      <c r="AI500" s="14"/>
      <c r="AJ500" s="14">
        <v>0.19268552881679199</v>
      </c>
      <c r="AK500" s="14">
        <v>0.27063853493441598</v>
      </c>
      <c r="AL500" s="14">
        <v>0.17414200020220999</v>
      </c>
      <c r="AM500" s="14"/>
      <c r="AN500" s="14">
        <v>0.18564659010655099</v>
      </c>
      <c r="AO500" s="14">
        <v>0.26936741366481398</v>
      </c>
      <c r="AP500" s="14">
        <v>0.22214060352256901</v>
      </c>
      <c r="AQ500" s="14">
        <v>0.21014537924195401</v>
      </c>
      <c r="AR500" s="14">
        <v>0.12772552933895601</v>
      </c>
    </row>
    <row r="501" spans="2:44">
      <c r="B501" t="s">
        <v>100</v>
      </c>
      <c r="C501" s="14">
        <v>0.305370001840015</v>
      </c>
      <c r="D501" s="14">
        <v>0.32296467452831701</v>
      </c>
      <c r="E501" s="14">
        <v>0.29010251289650801</v>
      </c>
      <c r="F501" s="14"/>
      <c r="G501" s="14">
        <v>0.25965443420663598</v>
      </c>
      <c r="H501" s="14">
        <v>0.291196820240539</v>
      </c>
      <c r="I501" s="14">
        <v>0.30745595918951801</v>
      </c>
      <c r="J501" s="14">
        <v>0.33187007004336799</v>
      </c>
      <c r="K501" s="14">
        <v>0.38430812596587099</v>
      </c>
      <c r="L501" s="14">
        <v>0.26653936859500499</v>
      </c>
      <c r="M501" s="14"/>
      <c r="N501" s="14">
        <v>0.29734331500466898</v>
      </c>
      <c r="O501" s="14">
        <v>0.27063443300479001</v>
      </c>
      <c r="P501" s="14">
        <v>0.35259654327647899</v>
      </c>
      <c r="Q501" s="14">
        <v>0.31005983503851597</v>
      </c>
      <c r="R501" s="14"/>
      <c r="S501" s="14">
        <v>0.26051930981191701</v>
      </c>
      <c r="T501" s="14">
        <v>0.29597514866851399</v>
      </c>
      <c r="U501" s="14">
        <v>0.35926479889434898</v>
      </c>
      <c r="V501" s="14">
        <v>0.31007457697225199</v>
      </c>
      <c r="W501" s="14">
        <v>0.28441030795996702</v>
      </c>
      <c r="X501" s="14">
        <v>0.29741615315234698</v>
      </c>
      <c r="Y501" s="14">
        <v>0.304528128982547</v>
      </c>
      <c r="Z501" s="14">
        <v>0.40698318069895301</v>
      </c>
      <c r="AA501" s="14">
        <v>0.293028121247492</v>
      </c>
      <c r="AB501" s="14">
        <v>0.35034835395865799</v>
      </c>
      <c r="AC501" s="14">
        <v>0.276029487508691</v>
      </c>
      <c r="AD501" s="14">
        <v>0.31031343705021602</v>
      </c>
      <c r="AE501" s="14"/>
      <c r="AF501" s="14">
        <v>0.31486668062693302</v>
      </c>
      <c r="AG501" s="14">
        <v>0.28976244031182702</v>
      </c>
      <c r="AH501" s="14">
        <v>0.33401184629710301</v>
      </c>
      <c r="AI501" s="14"/>
      <c r="AJ501" s="14">
        <v>0.27926070561972699</v>
      </c>
      <c r="AK501" s="14">
        <v>0.28602130617632499</v>
      </c>
      <c r="AL501" s="14">
        <v>0.36471185280000501</v>
      </c>
      <c r="AM501" s="14"/>
      <c r="AN501" s="14">
        <v>0.312406931407195</v>
      </c>
      <c r="AO501" s="14">
        <v>0.27563025877028302</v>
      </c>
      <c r="AP501" s="14">
        <v>0.28011725643706797</v>
      </c>
      <c r="AQ501" s="14">
        <v>0.27584821243535002</v>
      </c>
      <c r="AR501" s="14">
        <v>0.25239323269080899</v>
      </c>
    </row>
    <row r="502" spans="2:44">
      <c r="B502" t="s">
        <v>101</v>
      </c>
      <c r="C502" s="14">
        <v>0.29151187806199003</v>
      </c>
      <c r="D502" s="14">
        <v>0.29835590093050401</v>
      </c>
      <c r="E502" s="14">
        <v>0.28737249905429602</v>
      </c>
      <c r="F502" s="14"/>
      <c r="G502" s="14">
        <v>0.14966251336091199</v>
      </c>
      <c r="H502" s="14">
        <v>0.25704692941903501</v>
      </c>
      <c r="I502" s="14">
        <v>0.299672013258863</v>
      </c>
      <c r="J502" s="14">
        <v>0.30089045225316802</v>
      </c>
      <c r="K502" s="14">
        <v>0.24861896869060299</v>
      </c>
      <c r="L502" s="14">
        <v>0.43318729845867499</v>
      </c>
      <c r="M502" s="14"/>
      <c r="N502" s="14">
        <v>0.30509185477961398</v>
      </c>
      <c r="O502" s="14">
        <v>0.33397090555175601</v>
      </c>
      <c r="P502" s="14">
        <v>0.26013636721997602</v>
      </c>
      <c r="Q502" s="14">
        <v>0.26164965721280797</v>
      </c>
      <c r="R502" s="14"/>
      <c r="S502" s="14">
        <v>0.27496500072152402</v>
      </c>
      <c r="T502" s="14">
        <v>0.26408069637484399</v>
      </c>
      <c r="U502" s="14">
        <v>0.26501572164148302</v>
      </c>
      <c r="V502" s="14">
        <v>0.39916685036143001</v>
      </c>
      <c r="W502" s="14">
        <v>0.30685589771907101</v>
      </c>
      <c r="X502" s="14">
        <v>0.30893325400030502</v>
      </c>
      <c r="Y502" s="14">
        <v>0.269274227150896</v>
      </c>
      <c r="Z502" s="14">
        <v>0.25407450811262899</v>
      </c>
      <c r="AA502" s="14">
        <v>0.28252519084753103</v>
      </c>
      <c r="AB502" s="14">
        <v>0.26039133848379598</v>
      </c>
      <c r="AC502" s="14">
        <v>0.33275898013095701</v>
      </c>
      <c r="AD502" s="14">
        <v>0.37693899262146502</v>
      </c>
      <c r="AE502" s="14"/>
      <c r="AF502" s="14">
        <v>0.32409606775896599</v>
      </c>
      <c r="AG502" s="14">
        <v>0.30953886596208502</v>
      </c>
      <c r="AH502" s="14">
        <v>0.253781930523518</v>
      </c>
      <c r="AI502" s="14"/>
      <c r="AJ502" s="14">
        <v>0.33561712474665401</v>
      </c>
      <c r="AK502" s="14">
        <v>0.26414627193197898</v>
      </c>
      <c r="AL502" s="14">
        <v>0.31126518521316998</v>
      </c>
      <c r="AM502" s="14"/>
      <c r="AN502" s="14">
        <v>0.30756912286677002</v>
      </c>
      <c r="AO502" s="14">
        <v>0.26716050435595701</v>
      </c>
      <c r="AP502" s="14">
        <v>0.29001486333110998</v>
      </c>
      <c r="AQ502" s="14">
        <v>0.35686250018433102</v>
      </c>
      <c r="AR502" s="14">
        <v>0.34855491734007399</v>
      </c>
    </row>
    <row r="503" spans="2:44">
      <c r="B503" t="s">
        <v>102</v>
      </c>
      <c r="C503" s="14">
        <v>7.7829222030900105E-2</v>
      </c>
      <c r="D503" s="14">
        <v>9.0281265922397699E-2</v>
      </c>
      <c r="E503" s="14">
        <v>6.7158452942471594E-2</v>
      </c>
      <c r="F503" s="14"/>
      <c r="G503" s="14">
        <v>3.9448353793761999E-2</v>
      </c>
      <c r="H503" s="14">
        <v>3.5534181956173902E-2</v>
      </c>
      <c r="I503" s="14">
        <v>7.0439666916565599E-2</v>
      </c>
      <c r="J503" s="14">
        <v>7.1265229445009098E-2</v>
      </c>
      <c r="K503" s="14">
        <v>0.12303740489128701</v>
      </c>
      <c r="L503" s="14">
        <v>0.119574683234836</v>
      </c>
      <c r="M503" s="14"/>
      <c r="N503" s="14">
        <v>0.10216403036819</v>
      </c>
      <c r="O503" s="14">
        <v>5.8398242553035697E-2</v>
      </c>
      <c r="P503" s="14">
        <v>9.5278535234266604E-2</v>
      </c>
      <c r="Q503" s="14">
        <v>6.0762993624481502E-2</v>
      </c>
      <c r="R503" s="14"/>
      <c r="S503" s="14">
        <v>7.0108913325863095E-2</v>
      </c>
      <c r="T503" s="14">
        <v>5.9595030604834502E-2</v>
      </c>
      <c r="U503" s="14">
        <v>3.7933404421109297E-2</v>
      </c>
      <c r="V503" s="14">
        <v>0.117431558747996</v>
      </c>
      <c r="W503" s="14">
        <v>7.9986108732346697E-2</v>
      </c>
      <c r="X503" s="14">
        <v>7.6175602363120598E-2</v>
      </c>
      <c r="Y503" s="14">
        <v>8.8723199672230801E-2</v>
      </c>
      <c r="Z503" s="14">
        <v>6.7149468375419394E-2</v>
      </c>
      <c r="AA503" s="14">
        <v>6.0882534856475198E-2</v>
      </c>
      <c r="AB503" s="14">
        <v>0.106784964604088</v>
      </c>
      <c r="AC503" s="14">
        <v>0.11948371990339</v>
      </c>
      <c r="AD503" s="14">
        <v>4.9739912757421602E-2</v>
      </c>
      <c r="AE503" s="14"/>
      <c r="AF503" s="14">
        <v>9.1453749859478795E-2</v>
      </c>
      <c r="AG503" s="14">
        <v>8.6910737996490794E-2</v>
      </c>
      <c r="AH503" s="14">
        <v>4.8249314317906598E-2</v>
      </c>
      <c r="AI503" s="14"/>
      <c r="AJ503" s="14">
        <v>0.117281035396143</v>
      </c>
      <c r="AK503" s="14">
        <v>6.6907843044192103E-2</v>
      </c>
      <c r="AL503" s="14">
        <v>1.4967140107525799E-2</v>
      </c>
      <c r="AM503" s="14"/>
      <c r="AN503" s="14">
        <v>8.0436838502813704E-2</v>
      </c>
      <c r="AO503" s="14">
        <v>7.9667377428597003E-2</v>
      </c>
      <c r="AP503" s="14">
        <v>0.104156929510865</v>
      </c>
      <c r="AQ503" s="14">
        <v>6.36423913827798E-2</v>
      </c>
      <c r="AR503" s="14">
        <v>0.123765521441443</v>
      </c>
    </row>
    <row r="504" spans="2:44">
      <c r="B504" t="s">
        <v>129</v>
      </c>
      <c r="C504" s="14">
        <v>4.7353003470098597E-2</v>
      </c>
      <c r="D504" s="14">
        <v>2.3771444969391702E-2</v>
      </c>
      <c r="E504" s="14">
        <v>6.7110877510801303E-2</v>
      </c>
      <c r="F504" s="14"/>
      <c r="G504" s="14">
        <v>2.73517951881256E-2</v>
      </c>
      <c r="H504" s="14">
        <v>3.4718555925770299E-2</v>
      </c>
      <c r="I504" s="14">
        <v>3.04535797328323E-2</v>
      </c>
      <c r="J504" s="14">
        <v>7.14796925117024E-2</v>
      </c>
      <c r="K504" s="14">
        <v>5.6507572635927601E-2</v>
      </c>
      <c r="L504" s="14">
        <v>5.9367013385936203E-2</v>
      </c>
      <c r="M504" s="14"/>
      <c r="N504" s="14">
        <v>4.4379317591238199E-2</v>
      </c>
      <c r="O504" s="14">
        <v>4.9544903726231097E-2</v>
      </c>
      <c r="P504" s="14">
        <v>3.6568675135051999E-2</v>
      </c>
      <c r="Q504" s="14">
        <v>5.7153048284077197E-2</v>
      </c>
      <c r="R504" s="14"/>
      <c r="S504" s="14">
        <v>5.3908846956721997E-2</v>
      </c>
      <c r="T504" s="14">
        <v>6.1755411605866103E-2</v>
      </c>
      <c r="U504" s="14">
        <v>7.6726447843970605E-2</v>
      </c>
      <c r="V504" s="14">
        <v>1.0885435119299101E-2</v>
      </c>
      <c r="W504" s="14">
        <v>5.2465512017715599E-2</v>
      </c>
      <c r="X504" s="14">
        <v>4.9664233687107297E-2</v>
      </c>
      <c r="Y504" s="14">
        <v>1.9455651869711401E-2</v>
      </c>
      <c r="Z504" s="14">
        <v>2.2412512557666402E-2</v>
      </c>
      <c r="AA504" s="14">
        <v>5.9652391756839097E-2</v>
      </c>
      <c r="AB504" s="14">
        <v>3.9524555935081002E-2</v>
      </c>
      <c r="AC504" s="14">
        <v>3.58375423145217E-2</v>
      </c>
      <c r="AD504" s="14">
        <v>8.4476669905188706E-2</v>
      </c>
      <c r="AE504" s="14"/>
      <c r="AF504" s="14">
        <v>5.08045654060479E-2</v>
      </c>
      <c r="AG504" s="14">
        <v>3.47841285714941E-2</v>
      </c>
      <c r="AH504" s="14">
        <v>4.8604359712082101E-2</v>
      </c>
      <c r="AI504" s="14"/>
      <c r="AJ504" s="14">
        <v>2.2146793566159499E-2</v>
      </c>
      <c r="AK504" s="14">
        <v>4.1561589927310301E-2</v>
      </c>
      <c r="AL504" s="14">
        <v>3.0922904939680002E-2</v>
      </c>
      <c r="AM504" s="14"/>
      <c r="AN504" s="14">
        <v>7.0202699040711497E-2</v>
      </c>
      <c r="AO504" s="14">
        <v>4.6500867552334103E-2</v>
      </c>
      <c r="AP504" s="14">
        <v>4.0251765927492598E-2</v>
      </c>
      <c r="AQ504" s="14">
        <v>9.3492960211821498E-3</v>
      </c>
      <c r="AR504" s="14">
        <v>0</v>
      </c>
    </row>
    <row r="505" spans="2:44">
      <c r="B505" t="s">
        <v>104</v>
      </c>
      <c r="C505" s="14">
        <v>0.27793589459699702</v>
      </c>
      <c r="D505" s="14">
        <v>0.264626713649389</v>
      </c>
      <c r="E505" s="14">
        <v>0.28825565759592298</v>
      </c>
      <c r="F505" s="14"/>
      <c r="G505" s="14">
        <v>0.52388290345056399</v>
      </c>
      <c r="H505" s="14">
        <v>0.38150351245848202</v>
      </c>
      <c r="I505" s="14">
        <v>0.29197878090222101</v>
      </c>
      <c r="J505" s="14">
        <v>0.22449455574675201</v>
      </c>
      <c r="K505" s="14">
        <v>0.187527927816311</v>
      </c>
      <c r="L505" s="14">
        <v>0.121331636325549</v>
      </c>
      <c r="M505" s="14"/>
      <c r="N505" s="14">
        <v>0.25102148225628801</v>
      </c>
      <c r="O505" s="14">
        <v>0.28745151516418699</v>
      </c>
      <c r="P505" s="14">
        <v>0.25541987913422598</v>
      </c>
      <c r="Q505" s="14">
        <v>0.31037446584011802</v>
      </c>
      <c r="R505" s="14"/>
      <c r="S505" s="14">
        <v>0.34049792918397398</v>
      </c>
      <c r="T505" s="14">
        <v>0.318593712745941</v>
      </c>
      <c r="U505" s="14">
        <v>0.26105962719908798</v>
      </c>
      <c r="V505" s="14">
        <v>0.16244157879902199</v>
      </c>
      <c r="W505" s="14">
        <v>0.27628217357089901</v>
      </c>
      <c r="X505" s="14">
        <v>0.26781075679712002</v>
      </c>
      <c r="Y505" s="14">
        <v>0.318018792324615</v>
      </c>
      <c r="Z505" s="14">
        <v>0.24938033025533199</v>
      </c>
      <c r="AA505" s="14">
        <v>0.30391176129166197</v>
      </c>
      <c r="AB505" s="14">
        <v>0.242950787018377</v>
      </c>
      <c r="AC505" s="14">
        <v>0.23589027014243999</v>
      </c>
      <c r="AD505" s="14">
        <v>0.17853098766570899</v>
      </c>
      <c r="AE505" s="14"/>
      <c r="AF505" s="14">
        <v>0.21877893634857401</v>
      </c>
      <c r="AG505" s="14">
        <v>0.27900382715810301</v>
      </c>
      <c r="AH505" s="14">
        <v>0.31535254914938998</v>
      </c>
      <c r="AI505" s="14"/>
      <c r="AJ505" s="14">
        <v>0.24569434067131601</v>
      </c>
      <c r="AK505" s="14">
        <v>0.34136298892019301</v>
      </c>
      <c r="AL505" s="14">
        <v>0.27813291693962</v>
      </c>
      <c r="AM505" s="14"/>
      <c r="AN505" s="14">
        <v>0.22938440818250899</v>
      </c>
      <c r="AO505" s="14">
        <v>0.33104099189282898</v>
      </c>
      <c r="AP505" s="14">
        <v>0.28545918479346399</v>
      </c>
      <c r="AQ505" s="14">
        <v>0.29429759997635702</v>
      </c>
      <c r="AR505" s="14">
        <v>0.27528632852767398</v>
      </c>
    </row>
    <row r="506" spans="2:44">
      <c r="B506" t="s">
        <v>105</v>
      </c>
      <c r="C506" s="14">
        <v>0.36934110009289001</v>
      </c>
      <c r="D506" s="14">
        <v>0.38863716685290201</v>
      </c>
      <c r="E506" s="14">
        <v>0.35453095199676798</v>
      </c>
      <c r="F506" s="14"/>
      <c r="G506" s="14">
        <v>0.18911086715467401</v>
      </c>
      <c r="H506" s="14">
        <v>0.29258111137520898</v>
      </c>
      <c r="I506" s="14">
        <v>0.370111680175429</v>
      </c>
      <c r="J506" s="14">
        <v>0.37215568169817698</v>
      </c>
      <c r="K506" s="14">
        <v>0.37165637358189002</v>
      </c>
      <c r="L506" s="14">
        <v>0.55276198169351098</v>
      </c>
      <c r="M506" s="14"/>
      <c r="N506" s="14">
        <v>0.40725588514780497</v>
      </c>
      <c r="O506" s="14">
        <v>0.39236914810479201</v>
      </c>
      <c r="P506" s="14">
        <v>0.35541490245424201</v>
      </c>
      <c r="Q506" s="14">
        <v>0.32241265083728898</v>
      </c>
      <c r="R506" s="14"/>
      <c r="S506" s="14">
        <v>0.34507391404738702</v>
      </c>
      <c r="T506" s="14">
        <v>0.323675726979679</v>
      </c>
      <c r="U506" s="14">
        <v>0.302949126062592</v>
      </c>
      <c r="V506" s="14">
        <v>0.516598409109427</v>
      </c>
      <c r="W506" s="14">
        <v>0.38684200645141797</v>
      </c>
      <c r="X506" s="14">
        <v>0.38510885636342601</v>
      </c>
      <c r="Y506" s="14">
        <v>0.35799742682312602</v>
      </c>
      <c r="Z506" s="14">
        <v>0.32122397648804901</v>
      </c>
      <c r="AA506" s="14">
        <v>0.34340772570400602</v>
      </c>
      <c r="AB506" s="14">
        <v>0.36717630308788402</v>
      </c>
      <c r="AC506" s="14">
        <v>0.45224270003434702</v>
      </c>
      <c r="AD506" s="14">
        <v>0.42667890537888697</v>
      </c>
      <c r="AE506" s="14"/>
      <c r="AF506" s="14">
        <v>0.41554981761844501</v>
      </c>
      <c r="AG506" s="14">
        <v>0.39644960395857598</v>
      </c>
      <c r="AH506" s="14">
        <v>0.30203124484142502</v>
      </c>
      <c r="AI506" s="14"/>
      <c r="AJ506" s="14">
        <v>0.45289816014279699</v>
      </c>
      <c r="AK506" s="14">
        <v>0.33105411497617199</v>
      </c>
      <c r="AL506" s="14">
        <v>0.32623232532069502</v>
      </c>
      <c r="AM506" s="14"/>
      <c r="AN506" s="14">
        <v>0.38800596136958398</v>
      </c>
      <c r="AO506" s="14">
        <v>0.34682788178455398</v>
      </c>
      <c r="AP506" s="14">
        <v>0.39417179284197501</v>
      </c>
      <c r="AQ506" s="14">
        <v>0.42050489156711102</v>
      </c>
      <c r="AR506" s="14">
        <v>0.47232043878151703</v>
      </c>
    </row>
    <row r="507" spans="2:44">
      <c r="B507" t="s">
        <v>106</v>
      </c>
      <c r="C507" s="14">
        <v>-9.1405205495892705E-2</v>
      </c>
      <c r="D507" s="14">
        <v>-0.124010453203513</v>
      </c>
      <c r="E507" s="14">
        <v>-6.6275294400845106E-2</v>
      </c>
      <c r="F507" s="14"/>
      <c r="G507" s="14">
        <v>0.33477203629589097</v>
      </c>
      <c r="H507" s="14">
        <v>8.8922401083273706E-2</v>
      </c>
      <c r="I507" s="14">
        <v>-7.8132899273207698E-2</v>
      </c>
      <c r="J507" s="14">
        <v>-0.147661125951425</v>
      </c>
      <c r="K507" s="14">
        <v>-0.18412844576557799</v>
      </c>
      <c r="L507" s="14">
        <v>-0.43143034536796199</v>
      </c>
      <c r="M507" s="14"/>
      <c r="N507" s="14">
        <v>-0.15623440289151699</v>
      </c>
      <c r="O507" s="14">
        <v>-0.10491763294060399</v>
      </c>
      <c r="P507" s="14">
        <v>-9.9995023320016002E-2</v>
      </c>
      <c r="Q507" s="14">
        <v>-1.2038184997171899E-2</v>
      </c>
      <c r="R507" s="14"/>
      <c r="S507" s="14">
        <v>-4.5759848634133703E-3</v>
      </c>
      <c r="T507" s="14">
        <v>-5.0820142337385001E-3</v>
      </c>
      <c r="U507" s="14">
        <v>-4.1889498863504203E-2</v>
      </c>
      <c r="V507" s="14">
        <v>-0.35415683031040401</v>
      </c>
      <c r="W507" s="14">
        <v>-0.110559832880519</v>
      </c>
      <c r="X507" s="14">
        <v>-0.117298099566306</v>
      </c>
      <c r="Y507" s="14">
        <v>-3.9978634498511599E-2</v>
      </c>
      <c r="Z507" s="14">
        <v>-7.1843646232716898E-2</v>
      </c>
      <c r="AA507" s="14">
        <v>-3.9495964412344403E-2</v>
      </c>
      <c r="AB507" s="14">
        <v>-0.12422551606950701</v>
      </c>
      <c r="AC507" s="14">
        <v>-0.21635242989190701</v>
      </c>
      <c r="AD507" s="14">
        <v>-0.24814791771317701</v>
      </c>
      <c r="AE507" s="14"/>
      <c r="AF507" s="14">
        <v>-0.19677088126987</v>
      </c>
      <c r="AG507" s="14">
        <v>-0.117445776800473</v>
      </c>
      <c r="AH507" s="14">
        <v>1.33213043079659E-2</v>
      </c>
      <c r="AI507" s="14"/>
      <c r="AJ507" s="14">
        <v>-0.207203819471481</v>
      </c>
      <c r="AK507" s="14">
        <v>1.0308873944021701E-2</v>
      </c>
      <c r="AL507" s="14">
        <v>-4.8099408381075598E-2</v>
      </c>
      <c r="AM507" s="14"/>
      <c r="AN507" s="14">
        <v>-0.15862155318707499</v>
      </c>
      <c r="AO507" s="14">
        <v>-1.5786889891724401E-2</v>
      </c>
      <c r="AP507" s="14">
        <v>-0.108712608048511</v>
      </c>
      <c r="AQ507" s="14">
        <v>-0.126207291590754</v>
      </c>
      <c r="AR507" s="14">
        <v>-0.19703411025384299</v>
      </c>
    </row>
    <row r="508" spans="2:4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c r="AA508" s="14"/>
      <c r="AB508" s="14"/>
      <c r="AC508" s="14"/>
      <c r="AD508" s="14"/>
      <c r="AE508" s="14"/>
      <c r="AF508" s="14"/>
      <c r="AG508" s="14"/>
      <c r="AH508" s="14"/>
      <c r="AI508" s="14"/>
      <c r="AJ508" s="14"/>
      <c r="AK508" s="14"/>
      <c r="AL508" s="14"/>
      <c r="AM508" s="14"/>
      <c r="AN508" s="14"/>
      <c r="AO508" s="14"/>
      <c r="AP508" s="14"/>
      <c r="AQ508" s="14"/>
      <c r="AR508" s="14"/>
    </row>
    <row r="509" spans="2:44">
      <c r="B509" s="6" t="s">
        <v>217</v>
      </c>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row>
    <row r="510" spans="2:44">
      <c r="B510" s="24" t="s">
        <v>21</v>
      </c>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row>
    <row r="511" spans="2:44">
      <c r="B511" t="s">
        <v>98</v>
      </c>
      <c r="C511" s="14">
        <v>0.169748245833546</v>
      </c>
      <c r="D511" s="14">
        <v>0.17902735225327601</v>
      </c>
      <c r="E511" s="14">
        <v>0.16094910896557499</v>
      </c>
      <c r="F511" s="14"/>
      <c r="G511" s="14">
        <v>0.16874852835666501</v>
      </c>
      <c r="H511" s="14">
        <v>0.225411034970011</v>
      </c>
      <c r="I511" s="14">
        <v>0.19303511205459301</v>
      </c>
      <c r="J511" s="14">
        <v>9.1651246527147998E-2</v>
      </c>
      <c r="K511" s="14">
        <v>0.18000656342600299</v>
      </c>
      <c r="L511" s="14">
        <v>0.15703417804300601</v>
      </c>
      <c r="M511" s="14"/>
      <c r="N511" s="14">
        <v>0.18116608278785701</v>
      </c>
      <c r="O511" s="14">
        <v>0.13918457376123999</v>
      </c>
      <c r="P511" s="14">
        <v>0.16184308900876901</v>
      </c>
      <c r="Q511" s="14">
        <v>0.19587193764147701</v>
      </c>
      <c r="R511" s="14"/>
      <c r="S511" s="14">
        <v>0.18651532167259199</v>
      </c>
      <c r="T511" s="14">
        <v>0.17236171611138801</v>
      </c>
      <c r="U511" s="14">
        <v>0.126822255825258</v>
      </c>
      <c r="V511" s="14">
        <v>0.186422869710588</v>
      </c>
      <c r="W511" s="14">
        <v>0.17850130916506801</v>
      </c>
      <c r="X511" s="14">
        <v>0.190766345665175</v>
      </c>
      <c r="Y511" s="14">
        <v>0.13715971278653399</v>
      </c>
      <c r="Z511" s="14">
        <v>0.13683273601225901</v>
      </c>
      <c r="AA511" s="14">
        <v>0.13164433325983499</v>
      </c>
      <c r="AB511" s="14">
        <v>0.19655691254756399</v>
      </c>
      <c r="AC511" s="14">
        <v>0.18331549463890601</v>
      </c>
      <c r="AD511" s="14">
        <v>0.21194981797023299</v>
      </c>
      <c r="AE511" s="14"/>
      <c r="AF511" s="14">
        <v>0.18431736864870399</v>
      </c>
      <c r="AG511" s="14">
        <v>0.149021624870984</v>
      </c>
      <c r="AH511" s="14">
        <v>0.21066334793689301</v>
      </c>
      <c r="AI511" s="14"/>
      <c r="AJ511" s="14">
        <v>0.18872181839070201</v>
      </c>
      <c r="AK511" s="14">
        <v>0.20465873138322599</v>
      </c>
      <c r="AL511" s="14">
        <v>0.172379822815769</v>
      </c>
      <c r="AM511" s="14"/>
      <c r="AN511" s="14">
        <v>0.13353696206251101</v>
      </c>
      <c r="AO511" s="14">
        <v>0.175769103788597</v>
      </c>
      <c r="AP511" s="14">
        <v>0.160755467869027</v>
      </c>
      <c r="AQ511" s="14">
        <v>0.23157857524678099</v>
      </c>
      <c r="AR511" s="14">
        <v>0.35570190010105901</v>
      </c>
    </row>
    <row r="512" spans="2:44">
      <c r="B512" t="s">
        <v>99</v>
      </c>
      <c r="C512" s="14">
        <v>0.51437499640697504</v>
      </c>
      <c r="D512" s="14">
        <v>0.51275600280872802</v>
      </c>
      <c r="E512" s="14">
        <v>0.51707054822773602</v>
      </c>
      <c r="F512" s="14"/>
      <c r="G512" s="14">
        <v>0.43754360928220898</v>
      </c>
      <c r="H512" s="14">
        <v>0.43140958575869298</v>
      </c>
      <c r="I512" s="14">
        <v>0.51203527989827602</v>
      </c>
      <c r="J512" s="14">
        <v>0.51672225615042899</v>
      </c>
      <c r="K512" s="14">
        <v>0.551949905241924</v>
      </c>
      <c r="L512" s="14">
        <v>0.60590015906725203</v>
      </c>
      <c r="M512" s="14"/>
      <c r="N512" s="14">
        <v>0.55453850089256596</v>
      </c>
      <c r="O512" s="14">
        <v>0.53145494670948001</v>
      </c>
      <c r="P512" s="14">
        <v>0.48576693699074802</v>
      </c>
      <c r="Q512" s="14">
        <v>0.46969483365536402</v>
      </c>
      <c r="R512" s="14"/>
      <c r="S512" s="14">
        <v>0.503919173120567</v>
      </c>
      <c r="T512" s="14">
        <v>0.48120626219632301</v>
      </c>
      <c r="U512" s="14">
        <v>0.52288647720042403</v>
      </c>
      <c r="V512" s="14">
        <v>0.54401600823325602</v>
      </c>
      <c r="W512" s="14">
        <v>0.65152505303862795</v>
      </c>
      <c r="X512" s="14">
        <v>0.49245351227735401</v>
      </c>
      <c r="Y512" s="14">
        <v>0.54077406770216496</v>
      </c>
      <c r="Z512" s="14">
        <v>0.47741752483717598</v>
      </c>
      <c r="AA512" s="14">
        <v>0.47946890976595202</v>
      </c>
      <c r="AB512" s="14">
        <v>0.46567897421564702</v>
      </c>
      <c r="AC512" s="14">
        <v>0.54317655799051301</v>
      </c>
      <c r="AD512" s="14">
        <v>0.56320584544723196</v>
      </c>
      <c r="AE512" s="14"/>
      <c r="AF512" s="14">
        <v>0.53734880459119305</v>
      </c>
      <c r="AG512" s="14">
        <v>0.54831262212796295</v>
      </c>
      <c r="AH512" s="14">
        <v>0.42382198559839701</v>
      </c>
      <c r="AI512" s="14"/>
      <c r="AJ512" s="14">
        <v>0.577208374209636</v>
      </c>
      <c r="AK512" s="14">
        <v>0.50386617830903302</v>
      </c>
      <c r="AL512" s="14">
        <v>0.53519268657566899</v>
      </c>
      <c r="AM512" s="14"/>
      <c r="AN512" s="14">
        <v>0.52974517449125702</v>
      </c>
      <c r="AO512" s="14">
        <v>0.48461478916981698</v>
      </c>
      <c r="AP512" s="14">
        <v>0.55251722201287801</v>
      </c>
      <c r="AQ512" s="14">
        <v>0.48998082528061598</v>
      </c>
      <c r="AR512" s="14">
        <v>0.29739874930593602</v>
      </c>
    </row>
    <row r="513" spans="2:44">
      <c r="B513" t="s">
        <v>100</v>
      </c>
      <c r="C513" s="14">
        <v>0.225900421468025</v>
      </c>
      <c r="D513" s="14">
        <v>0.223080257772718</v>
      </c>
      <c r="E513" s="14">
        <v>0.22703364323567199</v>
      </c>
      <c r="F513" s="14"/>
      <c r="G513" s="14">
        <v>0.212017532248927</v>
      </c>
      <c r="H513" s="14">
        <v>0.25898442235019697</v>
      </c>
      <c r="I513" s="14">
        <v>0.22366392833201701</v>
      </c>
      <c r="J513" s="14">
        <v>0.27437038616681297</v>
      </c>
      <c r="K513" s="14">
        <v>0.16980354914578799</v>
      </c>
      <c r="L513" s="14">
        <v>0.207573927611477</v>
      </c>
      <c r="M513" s="14"/>
      <c r="N513" s="14">
        <v>0.19639928219134101</v>
      </c>
      <c r="O513" s="14">
        <v>0.22122885005064799</v>
      </c>
      <c r="P513" s="14">
        <v>0.26725522354104397</v>
      </c>
      <c r="Q513" s="14">
        <v>0.231359623627407</v>
      </c>
      <c r="R513" s="14"/>
      <c r="S513" s="14">
        <v>0.227284567763439</v>
      </c>
      <c r="T513" s="14">
        <v>0.22270918599435999</v>
      </c>
      <c r="U513" s="14">
        <v>0.27394179943411301</v>
      </c>
      <c r="V513" s="14">
        <v>0.196392538579934</v>
      </c>
      <c r="W513" s="14">
        <v>0.14554650902924299</v>
      </c>
      <c r="X513" s="14">
        <v>0.25193340928417501</v>
      </c>
      <c r="Y513" s="14">
        <v>0.24577090695628301</v>
      </c>
      <c r="Z513" s="14">
        <v>0.23038294665198999</v>
      </c>
      <c r="AA513" s="14">
        <v>0.240368647589177</v>
      </c>
      <c r="AB513" s="14">
        <v>0.25789099329135001</v>
      </c>
      <c r="AC513" s="14">
        <v>0.16157210897403601</v>
      </c>
      <c r="AD513" s="14">
        <v>0.18580079436121599</v>
      </c>
      <c r="AE513" s="14"/>
      <c r="AF513" s="14">
        <v>0.20486469766107901</v>
      </c>
      <c r="AG513" s="14">
        <v>0.22442177654922599</v>
      </c>
      <c r="AH513" s="14">
        <v>0.26651822525329499</v>
      </c>
      <c r="AI513" s="14"/>
      <c r="AJ513" s="14">
        <v>0.18481994192878801</v>
      </c>
      <c r="AK513" s="14">
        <v>0.19751458958638901</v>
      </c>
      <c r="AL513" s="14">
        <v>0.166293846536581</v>
      </c>
      <c r="AM513" s="14"/>
      <c r="AN513" s="14">
        <v>0.221314253725066</v>
      </c>
      <c r="AO513" s="14">
        <v>0.24583362557591701</v>
      </c>
      <c r="AP513" s="14">
        <v>0.21525597616622699</v>
      </c>
      <c r="AQ513" s="14">
        <v>0.18699875723825199</v>
      </c>
      <c r="AR513" s="14">
        <v>0.30622288083875199</v>
      </c>
    </row>
    <row r="514" spans="2:44">
      <c r="B514" t="s">
        <v>101</v>
      </c>
      <c r="C514" s="14">
        <v>5.5054553999315602E-2</v>
      </c>
      <c r="D514" s="14">
        <v>5.1904469117657497E-2</v>
      </c>
      <c r="E514" s="14">
        <v>5.8282039637715902E-2</v>
      </c>
      <c r="F514" s="14"/>
      <c r="G514" s="14">
        <v>0.14419921009460801</v>
      </c>
      <c r="H514" s="14">
        <v>6.8750396486959395E-2</v>
      </c>
      <c r="I514" s="14">
        <v>4.3253976688743902E-2</v>
      </c>
      <c r="J514" s="14">
        <v>4.3614699402165197E-2</v>
      </c>
      <c r="K514" s="14">
        <v>3.5270265105595798E-2</v>
      </c>
      <c r="L514" s="14">
        <v>1.9034096408718299E-2</v>
      </c>
      <c r="M514" s="14"/>
      <c r="N514" s="14">
        <v>4.5940089660946898E-2</v>
      </c>
      <c r="O514" s="14">
        <v>7.0297397243781604E-2</v>
      </c>
      <c r="P514" s="14">
        <v>5.6271502263401101E-2</v>
      </c>
      <c r="Q514" s="14">
        <v>4.9592535244966998E-2</v>
      </c>
      <c r="R514" s="14"/>
      <c r="S514" s="14">
        <v>5.7272987422420499E-2</v>
      </c>
      <c r="T514" s="14">
        <v>7.4557912762184902E-2</v>
      </c>
      <c r="U514" s="14">
        <v>5.4426328368631698E-2</v>
      </c>
      <c r="V514" s="14">
        <v>3.4717839327061101E-2</v>
      </c>
      <c r="W514" s="14">
        <v>2.4427128767061199E-2</v>
      </c>
      <c r="X514" s="14">
        <v>5.4026141289045503E-2</v>
      </c>
      <c r="Y514" s="14">
        <v>4.6013318797938497E-2</v>
      </c>
      <c r="Z514" s="14">
        <v>6.5017012336316599E-2</v>
      </c>
      <c r="AA514" s="14">
        <v>9.9349697426833805E-2</v>
      </c>
      <c r="AB514" s="14">
        <v>3.2973386756561703E-2</v>
      </c>
      <c r="AC514" s="14">
        <v>6.9664580766034101E-2</v>
      </c>
      <c r="AD514" s="14">
        <v>0</v>
      </c>
      <c r="AE514" s="14"/>
      <c r="AF514" s="14">
        <v>4.0862317108705699E-2</v>
      </c>
      <c r="AG514" s="14">
        <v>4.6488733237606897E-2</v>
      </c>
      <c r="AH514" s="14">
        <v>5.8061980469282501E-2</v>
      </c>
      <c r="AI514" s="14"/>
      <c r="AJ514" s="14">
        <v>3.02829606507472E-2</v>
      </c>
      <c r="AK514" s="14">
        <v>6.1709576009494803E-2</v>
      </c>
      <c r="AL514" s="14">
        <v>8.6327769955804601E-2</v>
      </c>
      <c r="AM514" s="14"/>
      <c r="AN514" s="14">
        <v>5.5972595773454599E-2</v>
      </c>
      <c r="AO514" s="14">
        <v>6.6144960918007104E-2</v>
      </c>
      <c r="AP514" s="14">
        <v>5.39857582970125E-2</v>
      </c>
      <c r="AQ514" s="14">
        <v>6.10849312139852E-2</v>
      </c>
      <c r="AR514" s="14">
        <v>0</v>
      </c>
    </row>
    <row r="515" spans="2:44">
      <c r="B515" t="s">
        <v>102</v>
      </c>
      <c r="C515" s="14">
        <v>6.9982506832347901E-3</v>
      </c>
      <c r="D515" s="14">
        <v>1.13347184471418E-2</v>
      </c>
      <c r="E515" s="14">
        <v>2.7318120169102702E-3</v>
      </c>
      <c r="F515" s="14"/>
      <c r="G515" s="14">
        <v>1.7395297591410699E-2</v>
      </c>
      <c r="H515" s="14">
        <v>0</v>
      </c>
      <c r="I515" s="14">
        <v>3.8417616344166398E-3</v>
      </c>
      <c r="J515" s="14">
        <v>1.63241384433318E-2</v>
      </c>
      <c r="K515" s="14">
        <v>1.0660924021285999E-2</v>
      </c>
      <c r="L515" s="14">
        <v>0</v>
      </c>
      <c r="M515" s="14"/>
      <c r="N515" s="14">
        <v>2.1529850865223202E-3</v>
      </c>
      <c r="O515" s="14">
        <v>7.5462934160858402E-3</v>
      </c>
      <c r="P515" s="14">
        <v>0</v>
      </c>
      <c r="Q515" s="14">
        <v>1.8805401759571301E-2</v>
      </c>
      <c r="R515" s="14"/>
      <c r="S515" s="14">
        <v>8.1762530549639896E-3</v>
      </c>
      <c r="T515" s="14">
        <v>1.91963785697115E-2</v>
      </c>
      <c r="U515" s="14">
        <v>0</v>
      </c>
      <c r="V515" s="14">
        <v>0</v>
      </c>
      <c r="W515" s="14">
        <v>0</v>
      </c>
      <c r="X515" s="14">
        <v>0</v>
      </c>
      <c r="Y515" s="14">
        <v>1.91367580230252E-2</v>
      </c>
      <c r="Z515" s="14">
        <v>1.6807963354542599E-2</v>
      </c>
      <c r="AA515" s="14">
        <v>9.0551224521111997E-3</v>
      </c>
      <c r="AB515" s="14">
        <v>0</v>
      </c>
      <c r="AC515" s="14">
        <v>0</v>
      </c>
      <c r="AD515" s="14">
        <v>0</v>
      </c>
      <c r="AE515" s="14"/>
      <c r="AF515" s="14">
        <v>7.14826179836531E-3</v>
      </c>
      <c r="AG515" s="14">
        <v>6.5512351306009501E-3</v>
      </c>
      <c r="AH515" s="14">
        <v>5.1283150954625403E-3</v>
      </c>
      <c r="AI515" s="14"/>
      <c r="AJ515" s="14">
        <v>0</v>
      </c>
      <c r="AK515" s="14">
        <v>6.7387003083375597E-3</v>
      </c>
      <c r="AL515" s="14">
        <v>0</v>
      </c>
      <c r="AM515" s="14"/>
      <c r="AN515" s="14">
        <v>1.7479648985545E-2</v>
      </c>
      <c r="AO515" s="14">
        <v>1.0073049777053301E-2</v>
      </c>
      <c r="AP515" s="14">
        <v>0</v>
      </c>
      <c r="AQ515" s="14">
        <v>0</v>
      </c>
      <c r="AR515" s="14">
        <v>4.0676469754252598E-2</v>
      </c>
    </row>
    <row r="516" spans="2:44">
      <c r="B516" t="s">
        <v>129</v>
      </c>
      <c r="C516" s="14">
        <v>2.7923531608904501E-2</v>
      </c>
      <c r="D516" s="14">
        <v>2.18971996004791E-2</v>
      </c>
      <c r="E516" s="14">
        <v>3.39328479163905E-2</v>
      </c>
      <c r="F516" s="14"/>
      <c r="G516" s="14">
        <v>2.0095822426179799E-2</v>
      </c>
      <c r="H516" s="14">
        <v>1.54445604341401E-2</v>
      </c>
      <c r="I516" s="14">
        <v>2.4169941391953199E-2</v>
      </c>
      <c r="J516" s="14">
        <v>5.7317273310113298E-2</v>
      </c>
      <c r="K516" s="14">
        <v>5.2308793059403599E-2</v>
      </c>
      <c r="L516" s="14">
        <v>1.0457638869546501E-2</v>
      </c>
      <c r="M516" s="14"/>
      <c r="N516" s="14">
        <v>1.9803059380765799E-2</v>
      </c>
      <c r="O516" s="14">
        <v>3.0287938818764602E-2</v>
      </c>
      <c r="P516" s="14">
        <v>2.88632481960386E-2</v>
      </c>
      <c r="Q516" s="14">
        <v>3.4675668071212702E-2</v>
      </c>
      <c r="R516" s="14"/>
      <c r="S516" s="14">
        <v>1.6831696966018099E-2</v>
      </c>
      <c r="T516" s="14">
        <v>2.9968544366031601E-2</v>
      </c>
      <c r="U516" s="14">
        <v>2.1923139171573701E-2</v>
      </c>
      <c r="V516" s="14">
        <v>3.8450744149160401E-2</v>
      </c>
      <c r="W516" s="14">
        <v>0</v>
      </c>
      <c r="X516" s="14">
        <v>1.08205914842505E-2</v>
      </c>
      <c r="Y516" s="14">
        <v>1.11452357340551E-2</v>
      </c>
      <c r="Z516" s="14">
        <v>7.3541816807716695E-2</v>
      </c>
      <c r="AA516" s="14">
        <v>4.0113289506091603E-2</v>
      </c>
      <c r="AB516" s="14">
        <v>4.6899733188877302E-2</v>
      </c>
      <c r="AC516" s="14">
        <v>4.2271257630511497E-2</v>
      </c>
      <c r="AD516" s="14">
        <v>3.90435422213192E-2</v>
      </c>
      <c r="AE516" s="14"/>
      <c r="AF516" s="14">
        <v>2.5458550191952398E-2</v>
      </c>
      <c r="AG516" s="14">
        <v>2.5204008083618799E-2</v>
      </c>
      <c r="AH516" s="14">
        <v>3.5806145646669597E-2</v>
      </c>
      <c r="AI516" s="14"/>
      <c r="AJ516" s="14">
        <v>1.8966904820127299E-2</v>
      </c>
      <c r="AK516" s="14">
        <v>2.55122244035202E-2</v>
      </c>
      <c r="AL516" s="14">
        <v>3.9805874116176698E-2</v>
      </c>
      <c r="AM516" s="14"/>
      <c r="AN516" s="14">
        <v>4.1951364962166102E-2</v>
      </c>
      <c r="AO516" s="14">
        <v>1.7564470770608201E-2</v>
      </c>
      <c r="AP516" s="14">
        <v>1.74855756548556E-2</v>
      </c>
      <c r="AQ516" s="14">
        <v>3.0356911020366601E-2</v>
      </c>
      <c r="AR516" s="14">
        <v>0</v>
      </c>
    </row>
    <row r="517" spans="2:44">
      <c r="B517" t="s">
        <v>104</v>
      </c>
      <c r="C517" s="14">
        <v>0.68412324224052001</v>
      </c>
      <c r="D517" s="14">
        <v>0.69178335506200395</v>
      </c>
      <c r="E517" s="14">
        <v>0.67801965719331103</v>
      </c>
      <c r="F517" s="14"/>
      <c r="G517" s="14">
        <v>0.60629213763887402</v>
      </c>
      <c r="H517" s="14">
        <v>0.65682062072870395</v>
      </c>
      <c r="I517" s="14">
        <v>0.70507039195286902</v>
      </c>
      <c r="J517" s="14">
        <v>0.60837350267757695</v>
      </c>
      <c r="K517" s="14">
        <v>0.73195646866792696</v>
      </c>
      <c r="L517" s="14">
        <v>0.76293433711025804</v>
      </c>
      <c r="M517" s="14"/>
      <c r="N517" s="14">
        <v>0.73570458368042302</v>
      </c>
      <c r="O517" s="14">
        <v>0.67063952047071995</v>
      </c>
      <c r="P517" s="14">
        <v>0.647610025999517</v>
      </c>
      <c r="Q517" s="14">
        <v>0.66556677129684105</v>
      </c>
      <c r="R517" s="14"/>
      <c r="S517" s="14">
        <v>0.69043449479315899</v>
      </c>
      <c r="T517" s="14">
        <v>0.65356797830771196</v>
      </c>
      <c r="U517" s="14">
        <v>0.649708733025681</v>
      </c>
      <c r="V517" s="14">
        <v>0.73043887794384399</v>
      </c>
      <c r="W517" s="14">
        <v>0.83002636220369597</v>
      </c>
      <c r="X517" s="14">
        <v>0.68321985794252904</v>
      </c>
      <c r="Y517" s="14">
        <v>0.67793378048869801</v>
      </c>
      <c r="Z517" s="14">
        <v>0.61425026084943402</v>
      </c>
      <c r="AA517" s="14">
        <v>0.61111324302578696</v>
      </c>
      <c r="AB517" s="14">
        <v>0.66223588676321099</v>
      </c>
      <c r="AC517" s="14">
        <v>0.72649205262941896</v>
      </c>
      <c r="AD517" s="14">
        <v>0.775155663417465</v>
      </c>
      <c r="AE517" s="14"/>
      <c r="AF517" s="14">
        <v>0.72166617323989701</v>
      </c>
      <c r="AG517" s="14">
        <v>0.69733424699894697</v>
      </c>
      <c r="AH517" s="14">
        <v>0.63448533353529002</v>
      </c>
      <c r="AI517" s="14"/>
      <c r="AJ517" s="14">
        <v>0.76593019260033701</v>
      </c>
      <c r="AK517" s="14">
        <v>0.70852490969225901</v>
      </c>
      <c r="AL517" s="14">
        <v>0.70757250939143801</v>
      </c>
      <c r="AM517" s="14"/>
      <c r="AN517" s="14">
        <v>0.663282136553768</v>
      </c>
      <c r="AO517" s="14">
        <v>0.66038389295841404</v>
      </c>
      <c r="AP517" s="14">
        <v>0.71327268988190495</v>
      </c>
      <c r="AQ517" s="14">
        <v>0.72155940052739698</v>
      </c>
      <c r="AR517" s="14">
        <v>0.65310064940699597</v>
      </c>
    </row>
    <row r="518" spans="2:44">
      <c r="B518" t="s">
        <v>105</v>
      </c>
      <c r="C518" s="14">
        <v>6.2052804682550401E-2</v>
      </c>
      <c r="D518" s="14">
        <v>6.3239187564799307E-2</v>
      </c>
      <c r="E518" s="14">
        <v>6.1013851654626201E-2</v>
      </c>
      <c r="F518" s="14"/>
      <c r="G518" s="14">
        <v>0.16159450768601899</v>
      </c>
      <c r="H518" s="14">
        <v>6.8750396486959395E-2</v>
      </c>
      <c r="I518" s="14">
        <v>4.7095738323160503E-2</v>
      </c>
      <c r="J518" s="14">
        <v>5.9938837845497001E-2</v>
      </c>
      <c r="K518" s="14">
        <v>4.5931189126881801E-2</v>
      </c>
      <c r="L518" s="14">
        <v>1.9034096408718299E-2</v>
      </c>
      <c r="M518" s="14"/>
      <c r="N518" s="14">
        <v>4.8093074747469197E-2</v>
      </c>
      <c r="O518" s="14">
        <v>7.7843690659867404E-2</v>
      </c>
      <c r="P518" s="14">
        <v>5.6271502263401101E-2</v>
      </c>
      <c r="Q518" s="14">
        <v>6.8397937004538306E-2</v>
      </c>
      <c r="R518" s="14"/>
      <c r="S518" s="14">
        <v>6.5449240477384499E-2</v>
      </c>
      <c r="T518" s="14">
        <v>9.3754291331896403E-2</v>
      </c>
      <c r="U518" s="14">
        <v>5.4426328368631698E-2</v>
      </c>
      <c r="V518" s="14">
        <v>3.4717839327061101E-2</v>
      </c>
      <c r="W518" s="14">
        <v>2.4427128767061199E-2</v>
      </c>
      <c r="X518" s="14">
        <v>5.4026141289045503E-2</v>
      </c>
      <c r="Y518" s="14">
        <v>6.5150076820963701E-2</v>
      </c>
      <c r="Z518" s="14">
        <v>8.1824975690859197E-2</v>
      </c>
      <c r="AA518" s="14">
        <v>0.108404819878945</v>
      </c>
      <c r="AB518" s="14">
        <v>3.2973386756561703E-2</v>
      </c>
      <c r="AC518" s="14">
        <v>6.9664580766034101E-2</v>
      </c>
      <c r="AD518" s="14">
        <v>0</v>
      </c>
      <c r="AE518" s="14"/>
      <c r="AF518" s="14">
        <v>4.8010578907071E-2</v>
      </c>
      <c r="AG518" s="14">
        <v>5.3039968368207902E-2</v>
      </c>
      <c r="AH518" s="14">
        <v>6.3190295564744994E-2</v>
      </c>
      <c r="AI518" s="14"/>
      <c r="AJ518" s="14">
        <v>3.02829606507472E-2</v>
      </c>
      <c r="AK518" s="14">
        <v>6.8448276317832402E-2</v>
      </c>
      <c r="AL518" s="14">
        <v>8.6327769955804601E-2</v>
      </c>
      <c r="AM518" s="14"/>
      <c r="AN518" s="14">
        <v>7.3452244758999696E-2</v>
      </c>
      <c r="AO518" s="14">
        <v>7.6218010695060401E-2</v>
      </c>
      <c r="AP518" s="14">
        <v>5.39857582970125E-2</v>
      </c>
      <c r="AQ518" s="14">
        <v>6.10849312139852E-2</v>
      </c>
      <c r="AR518" s="14">
        <v>4.0676469754252598E-2</v>
      </c>
    </row>
    <row r="519" spans="2:44">
      <c r="B519" t="s">
        <v>106</v>
      </c>
      <c r="C519" s="14">
        <v>0.62207043755796998</v>
      </c>
      <c r="D519" s="14">
        <v>0.62854416749720399</v>
      </c>
      <c r="E519" s="14">
        <v>0.617005805538685</v>
      </c>
      <c r="F519" s="14"/>
      <c r="G519" s="14">
        <v>0.444697629952855</v>
      </c>
      <c r="H519" s="14">
        <v>0.58807022424174504</v>
      </c>
      <c r="I519" s="14">
        <v>0.65797465362970897</v>
      </c>
      <c r="J519" s="14">
        <v>0.54843466483208003</v>
      </c>
      <c r="K519" s="14">
        <v>0.68602527954104497</v>
      </c>
      <c r="L519" s="14">
        <v>0.74390024070154004</v>
      </c>
      <c r="M519" s="14"/>
      <c r="N519" s="14">
        <v>0.68761150893295397</v>
      </c>
      <c r="O519" s="14">
        <v>0.59279582981085299</v>
      </c>
      <c r="P519" s="14">
        <v>0.59133852373611595</v>
      </c>
      <c r="Q519" s="14">
        <v>0.59716883429230305</v>
      </c>
      <c r="R519" s="14"/>
      <c r="S519" s="14">
        <v>0.62498525431577401</v>
      </c>
      <c r="T519" s="14">
        <v>0.55981368697581502</v>
      </c>
      <c r="U519" s="14">
        <v>0.59528240465704996</v>
      </c>
      <c r="V519" s="14">
        <v>0.69572103861678303</v>
      </c>
      <c r="W519" s="14">
        <v>0.80559923343663498</v>
      </c>
      <c r="X519" s="14">
        <v>0.629193716653484</v>
      </c>
      <c r="Y519" s="14">
        <v>0.61278370366773405</v>
      </c>
      <c r="Z519" s="14">
        <v>0.53242528515857501</v>
      </c>
      <c r="AA519" s="14">
        <v>0.50270842314684205</v>
      </c>
      <c r="AB519" s="14">
        <v>0.62926250000664996</v>
      </c>
      <c r="AC519" s="14">
        <v>0.65682747186338497</v>
      </c>
      <c r="AD519" s="14">
        <v>0.775155663417465</v>
      </c>
      <c r="AE519" s="14"/>
      <c r="AF519" s="14">
        <v>0.67365559433282696</v>
      </c>
      <c r="AG519" s="14">
        <v>0.64429427863073896</v>
      </c>
      <c r="AH519" s="14">
        <v>0.57129503797054504</v>
      </c>
      <c r="AI519" s="14"/>
      <c r="AJ519" s="14">
        <v>0.73564723194959003</v>
      </c>
      <c r="AK519" s="14">
        <v>0.640076633374426</v>
      </c>
      <c r="AL519" s="14">
        <v>0.62124473943563396</v>
      </c>
      <c r="AM519" s="14"/>
      <c r="AN519" s="14">
        <v>0.58982989179476897</v>
      </c>
      <c r="AO519" s="14">
        <v>0.58416588226335397</v>
      </c>
      <c r="AP519" s="14">
        <v>0.65928693158489204</v>
      </c>
      <c r="AQ519" s="14">
        <v>0.66047446931341203</v>
      </c>
      <c r="AR519" s="14">
        <v>0.61242417965274298</v>
      </c>
    </row>
    <row r="520" spans="2:4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c r="AA520" s="14"/>
      <c r="AB520" s="14"/>
      <c r="AC520" s="14"/>
      <c r="AD520" s="14"/>
      <c r="AE520" s="14"/>
      <c r="AF520" s="14"/>
      <c r="AG520" s="14"/>
      <c r="AH520" s="14"/>
      <c r="AI520" s="14"/>
      <c r="AJ520" s="14"/>
      <c r="AK520" s="14"/>
      <c r="AL520" s="14"/>
      <c r="AM520" s="14"/>
      <c r="AN520" s="14"/>
      <c r="AO520" s="14"/>
      <c r="AP520" s="14"/>
      <c r="AQ520" s="14"/>
      <c r="AR520" s="14"/>
    </row>
    <row r="521" spans="2:44">
      <c r="B521" s="6" t="s">
        <v>218</v>
      </c>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c r="AA521" s="14"/>
      <c r="AB521" s="14"/>
      <c r="AC521" s="14"/>
      <c r="AD521" s="14"/>
      <c r="AE521" s="14"/>
      <c r="AF521" s="14"/>
      <c r="AG521" s="14"/>
      <c r="AH521" s="14"/>
      <c r="AI521" s="14"/>
      <c r="AJ521" s="14"/>
      <c r="AK521" s="14"/>
      <c r="AL521" s="14"/>
      <c r="AM521" s="14"/>
      <c r="AN521" s="14"/>
      <c r="AO521" s="14"/>
      <c r="AP521" s="14"/>
      <c r="AQ521" s="14"/>
      <c r="AR521" s="14"/>
    </row>
    <row r="522" spans="2:44">
      <c r="B522" s="24" t="s">
        <v>21</v>
      </c>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c r="AA522" s="14"/>
      <c r="AB522" s="14"/>
      <c r="AC522" s="14"/>
      <c r="AD522" s="14"/>
      <c r="AE522" s="14"/>
      <c r="AF522" s="14"/>
      <c r="AG522" s="14"/>
      <c r="AH522" s="14"/>
      <c r="AI522" s="14"/>
      <c r="AJ522" s="14"/>
      <c r="AK522" s="14"/>
      <c r="AL522" s="14"/>
      <c r="AM522" s="14"/>
      <c r="AN522" s="14"/>
      <c r="AO522" s="14"/>
      <c r="AP522" s="14"/>
      <c r="AQ522" s="14"/>
      <c r="AR522" s="14"/>
    </row>
    <row r="523" spans="2:44">
      <c r="B523" t="s">
        <v>98</v>
      </c>
      <c r="C523" s="14">
        <v>8.8170997673400295E-2</v>
      </c>
      <c r="D523" s="14">
        <v>9.1136410097255205E-2</v>
      </c>
      <c r="E523" s="14">
        <v>8.54313292278812E-2</v>
      </c>
      <c r="F523" s="14"/>
      <c r="G523" s="14">
        <v>0.13908347834172899</v>
      </c>
      <c r="H523" s="14">
        <v>0.126828193418352</v>
      </c>
      <c r="I523" s="14">
        <v>0.137385932949804</v>
      </c>
      <c r="J523" s="14">
        <v>5.8984447941797601E-2</v>
      </c>
      <c r="K523" s="14">
        <v>7.4711575537982897E-2</v>
      </c>
      <c r="L523" s="14">
        <v>1.5291727065994999E-2</v>
      </c>
      <c r="M523" s="14"/>
      <c r="N523" s="14">
        <v>9.0158978117363994E-2</v>
      </c>
      <c r="O523" s="14">
        <v>7.4328930012954098E-2</v>
      </c>
      <c r="P523" s="14">
        <v>0.101192952652209</v>
      </c>
      <c r="Q523" s="14">
        <v>8.99120488249881E-2</v>
      </c>
      <c r="R523" s="14"/>
      <c r="S523" s="14">
        <v>0.11181996915449099</v>
      </c>
      <c r="T523" s="14">
        <v>0.118651406227003</v>
      </c>
      <c r="U523" s="14">
        <v>9.1556185413486604E-2</v>
      </c>
      <c r="V523" s="14">
        <v>5.68851163347504E-2</v>
      </c>
      <c r="W523" s="14">
        <v>3.60793709346054E-2</v>
      </c>
      <c r="X523" s="14">
        <v>7.8409520201195695E-2</v>
      </c>
      <c r="Y523" s="14">
        <v>0.117398356018534</v>
      </c>
      <c r="Z523" s="14">
        <v>3.8901460994852102E-2</v>
      </c>
      <c r="AA523" s="14">
        <v>9.9801732053974496E-2</v>
      </c>
      <c r="AB523" s="14">
        <v>6.2292259220603399E-2</v>
      </c>
      <c r="AC523" s="14">
        <v>9.0931333224022096E-2</v>
      </c>
      <c r="AD523" s="14">
        <v>8.21874771977123E-2</v>
      </c>
      <c r="AE523" s="14"/>
      <c r="AF523" s="14">
        <v>7.1642421337488896E-2</v>
      </c>
      <c r="AG523" s="14">
        <v>9.4683821645301106E-2</v>
      </c>
      <c r="AH523" s="14">
        <v>8.7108497016942996E-2</v>
      </c>
      <c r="AI523" s="14"/>
      <c r="AJ523" s="14">
        <v>5.17336116063302E-2</v>
      </c>
      <c r="AK523" s="14">
        <v>0.13843872730899301</v>
      </c>
      <c r="AL523" s="14">
        <v>0.13493861580239599</v>
      </c>
      <c r="AM523" s="14"/>
      <c r="AN523" s="14">
        <v>5.9017567711280201E-2</v>
      </c>
      <c r="AO523" s="14">
        <v>9.6510308748985099E-2</v>
      </c>
      <c r="AP523" s="14">
        <v>7.8805311768115005E-2</v>
      </c>
      <c r="AQ523" s="14">
        <v>0.17240247897489799</v>
      </c>
      <c r="AR523" s="14">
        <v>0.17921923141822399</v>
      </c>
    </row>
    <row r="524" spans="2:44">
      <c r="B524" t="s">
        <v>99</v>
      </c>
      <c r="C524" s="14">
        <v>0.24698528665880301</v>
      </c>
      <c r="D524" s="14">
        <v>0.23729509111968999</v>
      </c>
      <c r="E524" s="14">
        <v>0.25494621746037199</v>
      </c>
      <c r="F524" s="14"/>
      <c r="G524" s="14">
        <v>0.34497556043328198</v>
      </c>
      <c r="H524" s="14">
        <v>0.318879802139239</v>
      </c>
      <c r="I524" s="14">
        <v>0.267125007343049</v>
      </c>
      <c r="J524" s="14">
        <v>0.21748835251048901</v>
      </c>
      <c r="K524" s="14">
        <v>0.20053151940311301</v>
      </c>
      <c r="L524" s="14">
        <v>0.16170039102366299</v>
      </c>
      <c r="M524" s="14"/>
      <c r="N524" s="14">
        <v>0.23655295441166499</v>
      </c>
      <c r="O524" s="14">
        <v>0.22100561805817501</v>
      </c>
      <c r="P524" s="14">
        <v>0.275904595397712</v>
      </c>
      <c r="Q524" s="14">
        <v>0.26043132028215799</v>
      </c>
      <c r="R524" s="14"/>
      <c r="S524" s="14">
        <v>0.28046319029802103</v>
      </c>
      <c r="T524" s="14">
        <v>0.21014177203005499</v>
      </c>
      <c r="U524" s="14">
        <v>0.23973371090508799</v>
      </c>
      <c r="V524" s="14">
        <v>0.23593548625528801</v>
      </c>
      <c r="W524" s="14">
        <v>0.29088395749804902</v>
      </c>
      <c r="X524" s="14">
        <v>0.31483965033946099</v>
      </c>
      <c r="Y524" s="14">
        <v>0.18776129666000799</v>
      </c>
      <c r="Z524" s="14">
        <v>0.27964137171953202</v>
      </c>
      <c r="AA524" s="14">
        <v>0.21086755157813999</v>
      </c>
      <c r="AB524" s="14">
        <v>0.30257616180187002</v>
      </c>
      <c r="AC524" s="14">
        <v>0.116396994715814</v>
      </c>
      <c r="AD524" s="14">
        <v>0.228623740291581</v>
      </c>
      <c r="AE524" s="14"/>
      <c r="AF524" s="14">
        <v>0.22190410962350099</v>
      </c>
      <c r="AG524" s="14">
        <v>0.24331773233617601</v>
      </c>
      <c r="AH524" s="14">
        <v>0.27620241993738698</v>
      </c>
      <c r="AI524" s="14"/>
      <c r="AJ524" s="14">
        <v>0.24604231837121701</v>
      </c>
      <c r="AK524" s="14">
        <v>0.26476079544840903</v>
      </c>
      <c r="AL524" s="14">
        <v>0.28705758298081502</v>
      </c>
      <c r="AM524" s="14"/>
      <c r="AN524" s="14">
        <v>0.20760311857544</v>
      </c>
      <c r="AO524" s="14">
        <v>0.26036464640456902</v>
      </c>
      <c r="AP524" s="14">
        <v>0.26243845505489999</v>
      </c>
      <c r="AQ524" s="14">
        <v>0.27828861519985798</v>
      </c>
      <c r="AR524" s="14">
        <v>0.27510514371394901</v>
      </c>
    </row>
    <row r="525" spans="2:44">
      <c r="B525" t="s">
        <v>100</v>
      </c>
      <c r="C525" s="14">
        <v>0.24995126668808601</v>
      </c>
      <c r="D525" s="14">
        <v>0.26913022265943998</v>
      </c>
      <c r="E525" s="14">
        <v>0.231549142954494</v>
      </c>
      <c r="F525" s="14"/>
      <c r="G525" s="14">
        <v>0.24657765405013399</v>
      </c>
      <c r="H525" s="14">
        <v>0.24412701595737499</v>
      </c>
      <c r="I525" s="14">
        <v>0.24833869586459401</v>
      </c>
      <c r="J525" s="14">
        <v>0.28516321792432098</v>
      </c>
      <c r="K525" s="14">
        <v>0.20531302888746</v>
      </c>
      <c r="L525" s="14">
        <v>0.25869396180596299</v>
      </c>
      <c r="M525" s="14"/>
      <c r="N525" s="14">
        <v>0.21491994738741099</v>
      </c>
      <c r="O525" s="14">
        <v>0.28859326416672698</v>
      </c>
      <c r="P525" s="14">
        <v>0.232400247064594</v>
      </c>
      <c r="Q525" s="14">
        <v>0.26836285184370101</v>
      </c>
      <c r="R525" s="14"/>
      <c r="S525" s="14">
        <v>0.21865502969672301</v>
      </c>
      <c r="T525" s="14">
        <v>0.27429580811758703</v>
      </c>
      <c r="U525" s="14">
        <v>0.24649555447078</v>
      </c>
      <c r="V525" s="14">
        <v>0.25766070015848003</v>
      </c>
      <c r="W525" s="14">
        <v>0.226322042022124</v>
      </c>
      <c r="X525" s="14">
        <v>0.26682035470938098</v>
      </c>
      <c r="Y525" s="14">
        <v>0.25839110189822401</v>
      </c>
      <c r="Z525" s="14">
        <v>0.28436418165247901</v>
      </c>
      <c r="AA525" s="14">
        <v>0.31077013292211703</v>
      </c>
      <c r="AB525" s="14">
        <v>0.20972857261351099</v>
      </c>
      <c r="AC525" s="14">
        <v>0.25637217453224498</v>
      </c>
      <c r="AD525" s="14">
        <v>0.151021743026615</v>
      </c>
      <c r="AE525" s="14"/>
      <c r="AF525" s="14">
        <v>0.247802428796007</v>
      </c>
      <c r="AG525" s="14">
        <v>0.24718055197870101</v>
      </c>
      <c r="AH525" s="14">
        <v>0.24344731347284501</v>
      </c>
      <c r="AI525" s="14"/>
      <c r="AJ525" s="14">
        <v>0.25541650366260499</v>
      </c>
      <c r="AK525" s="14">
        <v>0.22324495109492901</v>
      </c>
      <c r="AL525" s="14">
        <v>0.19769848257850001</v>
      </c>
      <c r="AM525" s="14"/>
      <c r="AN525" s="14">
        <v>0.25687693840473202</v>
      </c>
      <c r="AO525" s="14">
        <v>0.25571440864738498</v>
      </c>
      <c r="AP525" s="14">
        <v>0.25483131846745599</v>
      </c>
      <c r="AQ525" s="14">
        <v>0.171414079036907</v>
      </c>
      <c r="AR525" s="14">
        <v>0.120327908686514</v>
      </c>
    </row>
    <row r="526" spans="2:44">
      <c r="B526" t="s">
        <v>101</v>
      </c>
      <c r="C526" s="14">
        <v>0.30616503001846601</v>
      </c>
      <c r="D526" s="14">
        <v>0.28705224624027997</v>
      </c>
      <c r="E526" s="14">
        <v>0.32568798433499502</v>
      </c>
      <c r="F526" s="14"/>
      <c r="G526" s="14">
        <v>0.21619827683623499</v>
      </c>
      <c r="H526" s="14">
        <v>0.22080021324613999</v>
      </c>
      <c r="I526" s="14">
        <v>0.19729246960626901</v>
      </c>
      <c r="J526" s="14">
        <v>0.31694799969256598</v>
      </c>
      <c r="K526" s="14">
        <v>0.38385238698059299</v>
      </c>
      <c r="L526" s="14">
        <v>0.46414355787197498</v>
      </c>
      <c r="M526" s="14"/>
      <c r="N526" s="14">
        <v>0.34404238228968398</v>
      </c>
      <c r="O526" s="14">
        <v>0.31929868940596801</v>
      </c>
      <c r="P526" s="14">
        <v>0.310686987650512</v>
      </c>
      <c r="Q526" s="14">
        <v>0.23768139218569101</v>
      </c>
      <c r="R526" s="14"/>
      <c r="S526" s="14">
        <v>0.28103108977490399</v>
      </c>
      <c r="T526" s="14">
        <v>0.32130465080258303</v>
      </c>
      <c r="U526" s="14">
        <v>0.30855317767801199</v>
      </c>
      <c r="V526" s="14">
        <v>0.31904718668217202</v>
      </c>
      <c r="W526" s="14">
        <v>0.33274466261499802</v>
      </c>
      <c r="X526" s="14">
        <v>0.24684118455371301</v>
      </c>
      <c r="Y526" s="14">
        <v>0.324631480929369</v>
      </c>
      <c r="Z526" s="14">
        <v>0.264586538907497</v>
      </c>
      <c r="AA526" s="14">
        <v>0.31568961218351799</v>
      </c>
      <c r="AB526" s="14">
        <v>0.30699011003680698</v>
      </c>
      <c r="AC526" s="14">
        <v>0.36919965808042698</v>
      </c>
      <c r="AD526" s="14">
        <v>0.31545896557402098</v>
      </c>
      <c r="AE526" s="14"/>
      <c r="AF526" s="14">
        <v>0.34560060978599899</v>
      </c>
      <c r="AG526" s="14">
        <v>0.31010528690849998</v>
      </c>
      <c r="AH526" s="14">
        <v>0.237230839487273</v>
      </c>
      <c r="AI526" s="14"/>
      <c r="AJ526" s="14">
        <v>0.33882539659793598</v>
      </c>
      <c r="AK526" s="14">
        <v>0.25738920325177</v>
      </c>
      <c r="AL526" s="14">
        <v>0.30674603271068901</v>
      </c>
      <c r="AM526" s="14"/>
      <c r="AN526" s="14">
        <v>0.33503271251690397</v>
      </c>
      <c r="AO526" s="14">
        <v>0.29541568017744502</v>
      </c>
      <c r="AP526" s="14">
        <v>0.31765569821474898</v>
      </c>
      <c r="AQ526" s="14">
        <v>0.26866638830263201</v>
      </c>
      <c r="AR526" s="14">
        <v>0.12982900412256099</v>
      </c>
    </row>
    <row r="527" spans="2:44">
      <c r="B527" t="s">
        <v>102</v>
      </c>
      <c r="C527" s="14">
        <v>8.1573989475602696E-2</v>
      </c>
      <c r="D527" s="14">
        <v>9.6925218905724905E-2</v>
      </c>
      <c r="E527" s="14">
        <v>6.6591816051671193E-2</v>
      </c>
      <c r="F527" s="14"/>
      <c r="G527" s="14">
        <v>4.0583601074814901E-2</v>
      </c>
      <c r="H527" s="14">
        <v>6.1086804219526503E-2</v>
      </c>
      <c r="I527" s="14">
        <v>0.12810450231218201</v>
      </c>
      <c r="J527" s="14">
        <v>7.0040001257845097E-2</v>
      </c>
      <c r="K527" s="14">
        <v>9.5195786031231605E-2</v>
      </c>
      <c r="L527" s="14">
        <v>8.5748189980924303E-2</v>
      </c>
      <c r="M527" s="14"/>
      <c r="N527" s="14">
        <v>9.4537152421156997E-2</v>
      </c>
      <c r="O527" s="14">
        <v>6.0085578277952301E-2</v>
      </c>
      <c r="P527" s="14">
        <v>6.43725588222301E-2</v>
      </c>
      <c r="Q527" s="14">
        <v>0.10641936030608699</v>
      </c>
      <c r="R527" s="14"/>
      <c r="S527" s="14">
        <v>9.1199024109843096E-2</v>
      </c>
      <c r="T527" s="14">
        <v>3.2570579122804699E-2</v>
      </c>
      <c r="U527" s="14">
        <v>8.4042525655320999E-2</v>
      </c>
      <c r="V527" s="14">
        <v>0.10256005137016699</v>
      </c>
      <c r="W527" s="14">
        <v>0.113969966930224</v>
      </c>
      <c r="X527" s="14">
        <v>8.2268698711998794E-2</v>
      </c>
      <c r="Y527" s="14">
        <v>8.9208838856488601E-2</v>
      </c>
      <c r="Z527" s="14">
        <v>4.21566665633809E-2</v>
      </c>
      <c r="AA527" s="14">
        <v>4.6320619433448798E-2</v>
      </c>
      <c r="AB527" s="14">
        <v>9.2004801856077997E-2</v>
      </c>
      <c r="AC527" s="14">
        <v>0.11644993668700999</v>
      </c>
      <c r="AD527" s="14">
        <v>0.18366453168875199</v>
      </c>
      <c r="AE527" s="14"/>
      <c r="AF527" s="14">
        <v>8.8285306646888398E-2</v>
      </c>
      <c r="AG527" s="14">
        <v>8.3641636041814293E-2</v>
      </c>
      <c r="AH527" s="14">
        <v>9.7609253902945406E-2</v>
      </c>
      <c r="AI527" s="14"/>
      <c r="AJ527" s="14">
        <v>8.9015264941783606E-2</v>
      </c>
      <c r="AK527" s="14">
        <v>9.8244918115033303E-2</v>
      </c>
      <c r="AL527" s="14">
        <v>3.37534118114243E-2</v>
      </c>
      <c r="AM527" s="14"/>
      <c r="AN527" s="14">
        <v>0.10152155230642899</v>
      </c>
      <c r="AO527" s="14">
        <v>7.3917394961930602E-2</v>
      </c>
      <c r="AP527" s="14">
        <v>6.5816743260229196E-2</v>
      </c>
      <c r="AQ527" s="14">
        <v>7.8871527465339E-2</v>
      </c>
      <c r="AR527" s="14">
        <v>0.29551871205875202</v>
      </c>
    </row>
    <row r="528" spans="2:44">
      <c r="B528" t="s">
        <v>129</v>
      </c>
      <c r="C528" s="14">
        <v>2.71534294856411E-2</v>
      </c>
      <c r="D528" s="14">
        <v>1.8460810977610501E-2</v>
      </c>
      <c r="E528" s="14">
        <v>3.5793509970586598E-2</v>
      </c>
      <c r="F528" s="14"/>
      <c r="G528" s="14">
        <v>1.2581429263805E-2</v>
      </c>
      <c r="H528" s="14">
        <v>2.82779710193681E-2</v>
      </c>
      <c r="I528" s="14">
        <v>2.1753391924101001E-2</v>
      </c>
      <c r="J528" s="14">
        <v>5.1375980672980499E-2</v>
      </c>
      <c r="K528" s="14">
        <v>4.0395703159619802E-2</v>
      </c>
      <c r="L528" s="14">
        <v>1.44221722514797E-2</v>
      </c>
      <c r="M528" s="14"/>
      <c r="N528" s="14">
        <v>1.9788585372718999E-2</v>
      </c>
      <c r="O528" s="14">
        <v>3.6687920078223801E-2</v>
      </c>
      <c r="P528" s="14">
        <v>1.54426584127425E-2</v>
      </c>
      <c r="Q528" s="14">
        <v>3.7193026557374602E-2</v>
      </c>
      <c r="R528" s="14"/>
      <c r="S528" s="14">
        <v>1.6831696966018099E-2</v>
      </c>
      <c r="T528" s="14">
        <v>4.3035783699968397E-2</v>
      </c>
      <c r="U528" s="14">
        <v>2.9618845877312502E-2</v>
      </c>
      <c r="V528" s="14">
        <v>2.7911459199142501E-2</v>
      </c>
      <c r="W528" s="14">
        <v>0</v>
      </c>
      <c r="X528" s="14">
        <v>1.08205914842505E-2</v>
      </c>
      <c r="Y528" s="14">
        <v>2.2608925637376501E-2</v>
      </c>
      <c r="Z528" s="14">
        <v>9.0349780162259294E-2</v>
      </c>
      <c r="AA528" s="14">
        <v>1.65503518288019E-2</v>
      </c>
      <c r="AB528" s="14">
        <v>2.64080944711301E-2</v>
      </c>
      <c r="AC528" s="14">
        <v>5.06499027604825E-2</v>
      </c>
      <c r="AD528" s="14">
        <v>3.90435422213192E-2</v>
      </c>
      <c r="AE528" s="14"/>
      <c r="AF528" s="14">
        <v>2.4765123810116099E-2</v>
      </c>
      <c r="AG528" s="14">
        <v>2.10709710895076E-2</v>
      </c>
      <c r="AH528" s="14">
        <v>5.8401676182606999E-2</v>
      </c>
      <c r="AI528" s="14"/>
      <c r="AJ528" s="14">
        <v>1.8966904820127299E-2</v>
      </c>
      <c r="AK528" s="14">
        <v>1.7921404780866599E-2</v>
      </c>
      <c r="AL528" s="14">
        <v>3.9805874116176698E-2</v>
      </c>
      <c r="AM528" s="14"/>
      <c r="AN528" s="14">
        <v>3.9948110485214502E-2</v>
      </c>
      <c r="AO528" s="14">
        <v>1.80775610596846E-2</v>
      </c>
      <c r="AP528" s="14">
        <v>2.04524732345506E-2</v>
      </c>
      <c r="AQ528" s="14">
        <v>3.0356911020366601E-2</v>
      </c>
      <c r="AR528" s="14">
        <v>0</v>
      </c>
    </row>
    <row r="529" spans="2:44">
      <c r="B529" t="s">
        <v>104</v>
      </c>
      <c r="C529" s="14">
        <v>0.33515628433220401</v>
      </c>
      <c r="D529" s="14">
        <v>0.32843150121694498</v>
      </c>
      <c r="E529" s="14">
        <v>0.34037754668825299</v>
      </c>
      <c r="F529" s="14"/>
      <c r="G529" s="14">
        <v>0.484059038775011</v>
      </c>
      <c r="H529" s="14">
        <v>0.44570799555759</v>
      </c>
      <c r="I529" s="14">
        <v>0.404510940292854</v>
      </c>
      <c r="J529" s="14">
        <v>0.276472800452287</v>
      </c>
      <c r="K529" s="14">
        <v>0.275243094941096</v>
      </c>
      <c r="L529" s="14">
        <v>0.17699211808965801</v>
      </c>
      <c r="M529" s="14"/>
      <c r="N529" s="14">
        <v>0.32671193252902903</v>
      </c>
      <c r="O529" s="14">
        <v>0.29533454807113002</v>
      </c>
      <c r="P529" s="14">
        <v>0.37709754804992102</v>
      </c>
      <c r="Q529" s="14">
        <v>0.35034336910714597</v>
      </c>
      <c r="R529" s="14"/>
      <c r="S529" s="14">
        <v>0.39228315945251202</v>
      </c>
      <c r="T529" s="14">
        <v>0.32879317825705801</v>
      </c>
      <c r="U529" s="14">
        <v>0.33128989631857497</v>
      </c>
      <c r="V529" s="14">
        <v>0.292820602590038</v>
      </c>
      <c r="W529" s="14">
        <v>0.32696332843265502</v>
      </c>
      <c r="X529" s="14">
        <v>0.393249170540656</v>
      </c>
      <c r="Y529" s="14">
        <v>0.305159652678542</v>
      </c>
      <c r="Z529" s="14">
        <v>0.31854283271438399</v>
      </c>
      <c r="AA529" s="14">
        <v>0.31066928363211399</v>
      </c>
      <c r="AB529" s="14">
        <v>0.36486842102247302</v>
      </c>
      <c r="AC529" s="14">
        <v>0.20732832793983599</v>
      </c>
      <c r="AD529" s="14">
        <v>0.31081121748929302</v>
      </c>
      <c r="AE529" s="14"/>
      <c r="AF529" s="14">
        <v>0.29354653096098998</v>
      </c>
      <c r="AG529" s="14">
        <v>0.33800155398147702</v>
      </c>
      <c r="AH529" s="14">
        <v>0.36331091695432999</v>
      </c>
      <c r="AI529" s="14"/>
      <c r="AJ529" s="14">
        <v>0.29777592997754798</v>
      </c>
      <c r="AK529" s="14">
        <v>0.40319952275740201</v>
      </c>
      <c r="AL529" s="14">
        <v>0.42199619878320999</v>
      </c>
      <c r="AM529" s="14"/>
      <c r="AN529" s="14">
        <v>0.26662068628671998</v>
      </c>
      <c r="AO529" s="14">
        <v>0.356874955153554</v>
      </c>
      <c r="AP529" s="14">
        <v>0.34124376682301499</v>
      </c>
      <c r="AQ529" s="14">
        <v>0.450691094174755</v>
      </c>
      <c r="AR529" s="14">
        <v>0.454324375132173</v>
      </c>
    </row>
    <row r="530" spans="2:44">
      <c r="B530" t="s">
        <v>105</v>
      </c>
      <c r="C530" s="14">
        <v>0.38773901949406903</v>
      </c>
      <c r="D530" s="14">
        <v>0.383977465146005</v>
      </c>
      <c r="E530" s="14">
        <v>0.39227980038666599</v>
      </c>
      <c r="F530" s="14"/>
      <c r="G530" s="14">
        <v>0.25678187791105</v>
      </c>
      <c r="H530" s="14">
        <v>0.28188701746566702</v>
      </c>
      <c r="I530" s="14">
        <v>0.32539697191845102</v>
      </c>
      <c r="J530" s="14">
        <v>0.38698800095041203</v>
      </c>
      <c r="K530" s="14">
        <v>0.47904817301182401</v>
      </c>
      <c r="L530" s="14">
        <v>0.54989174785289996</v>
      </c>
      <c r="M530" s="14"/>
      <c r="N530" s="14">
        <v>0.43857953471084099</v>
      </c>
      <c r="O530" s="14">
        <v>0.37938426768391997</v>
      </c>
      <c r="P530" s="14">
        <v>0.37505954647274198</v>
      </c>
      <c r="Q530" s="14">
        <v>0.34410075249177802</v>
      </c>
      <c r="R530" s="14"/>
      <c r="S530" s="14">
        <v>0.37223011388474703</v>
      </c>
      <c r="T530" s="14">
        <v>0.353875229925387</v>
      </c>
      <c r="U530" s="14">
        <v>0.39259570333333299</v>
      </c>
      <c r="V530" s="14">
        <v>0.42160723805233902</v>
      </c>
      <c r="W530" s="14">
        <v>0.44671462954522101</v>
      </c>
      <c r="X530" s="14">
        <v>0.329109883265712</v>
      </c>
      <c r="Y530" s="14">
        <v>0.413840319785857</v>
      </c>
      <c r="Z530" s="14">
        <v>0.30674320547087802</v>
      </c>
      <c r="AA530" s="14">
        <v>0.36201023161696699</v>
      </c>
      <c r="AB530" s="14">
        <v>0.398994911892885</v>
      </c>
      <c r="AC530" s="14">
        <v>0.48564959476743702</v>
      </c>
      <c r="AD530" s="14">
        <v>0.499123497262773</v>
      </c>
      <c r="AE530" s="14"/>
      <c r="AF530" s="14">
        <v>0.43388591643288699</v>
      </c>
      <c r="AG530" s="14">
        <v>0.39374692295031399</v>
      </c>
      <c r="AH530" s="14">
        <v>0.33484009339021797</v>
      </c>
      <c r="AI530" s="14"/>
      <c r="AJ530" s="14">
        <v>0.42784066153972</v>
      </c>
      <c r="AK530" s="14">
        <v>0.355634121366803</v>
      </c>
      <c r="AL530" s="14">
        <v>0.340499444522114</v>
      </c>
      <c r="AM530" s="14"/>
      <c r="AN530" s="14">
        <v>0.43655426482333298</v>
      </c>
      <c r="AO530" s="14">
        <v>0.36933307513937602</v>
      </c>
      <c r="AP530" s="14">
        <v>0.383472441474978</v>
      </c>
      <c r="AQ530" s="14">
        <v>0.347537915767971</v>
      </c>
      <c r="AR530" s="14">
        <v>0.42534771618131401</v>
      </c>
    </row>
    <row r="531" spans="2:44">
      <c r="B531" t="s">
        <v>106</v>
      </c>
      <c r="C531" s="14">
        <v>-5.25827351618652E-2</v>
      </c>
      <c r="D531" s="14">
        <v>-5.5545963929059701E-2</v>
      </c>
      <c r="E531" s="14">
        <v>-5.1902253698412497E-2</v>
      </c>
      <c r="F531" s="14"/>
      <c r="G531" s="14">
        <v>0.22727716086395999</v>
      </c>
      <c r="H531" s="14">
        <v>0.163820978091923</v>
      </c>
      <c r="I531" s="14">
        <v>7.9113968374402502E-2</v>
      </c>
      <c r="J531" s="14">
        <v>-0.11051520049812499</v>
      </c>
      <c r="K531" s="14">
        <v>-0.20380507807072801</v>
      </c>
      <c r="L531" s="14">
        <v>-0.37289962976324098</v>
      </c>
      <c r="M531" s="14"/>
      <c r="N531" s="14">
        <v>-0.11186760218181301</v>
      </c>
      <c r="O531" s="14">
        <v>-8.4049719612790702E-2</v>
      </c>
      <c r="P531" s="14">
        <v>2.0380015771790899E-3</v>
      </c>
      <c r="Q531" s="14">
        <v>6.2426166153685698E-3</v>
      </c>
      <c r="R531" s="14"/>
      <c r="S531" s="14">
        <v>2.0053045567765201E-2</v>
      </c>
      <c r="T531" s="14">
        <v>-2.50820516683295E-2</v>
      </c>
      <c r="U531" s="14">
        <v>-6.1305807014758698E-2</v>
      </c>
      <c r="V531" s="14">
        <v>-0.12878663546230101</v>
      </c>
      <c r="W531" s="14">
        <v>-0.119751301112567</v>
      </c>
      <c r="X531" s="14">
        <v>6.4139287274944598E-2</v>
      </c>
      <c r="Y531" s="14">
        <v>-0.108680667107315</v>
      </c>
      <c r="Z531" s="14">
        <v>1.1799627243506101E-2</v>
      </c>
      <c r="AA531" s="14">
        <v>-5.1340947984852697E-2</v>
      </c>
      <c r="AB531" s="14">
        <v>-3.4126490870411898E-2</v>
      </c>
      <c r="AC531" s="14">
        <v>-0.278321266827601</v>
      </c>
      <c r="AD531" s="14">
        <v>-0.18831227977348</v>
      </c>
      <c r="AE531" s="14"/>
      <c r="AF531" s="14">
        <v>-0.140339385471898</v>
      </c>
      <c r="AG531" s="14">
        <v>-5.57453689688375E-2</v>
      </c>
      <c r="AH531" s="14">
        <v>2.84708235641115E-2</v>
      </c>
      <c r="AI531" s="14"/>
      <c r="AJ531" s="14">
        <v>-0.13006473156217199</v>
      </c>
      <c r="AK531" s="14">
        <v>4.7565401390599102E-2</v>
      </c>
      <c r="AL531" s="14">
        <v>8.1496754261096704E-2</v>
      </c>
      <c r="AM531" s="14"/>
      <c r="AN531" s="14">
        <v>-0.16993357853661301</v>
      </c>
      <c r="AO531" s="14">
        <v>-1.2458119985822001E-2</v>
      </c>
      <c r="AP531" s="14">
        <v>-4.2228674651962901E-2</v>
      </c>
      <c r="AQ531" s="14">
        <v>0.10315317840678501</v>
      </c>
      <c r="AR531" s="14">
        <v>2.8976658950859002E-2</v>
      </c>
    </row>
    <row r="532" spans="2:4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c r="AA532" s="14"/>
      <c r="AB532" s="14"/>
      <c r="AC532" s="14"/>
      <c r="AD532" s="14"/>
      <c r="AE532" s="14"/>
      <c r="AF532" s="14"/>
      <c r="AG532" s="14"/>
      <c r="AH532" s="14"/>
      <c r="AI532" s="14"/>
      <c r="AJ532" s="14"/>
      <c r="AK532" s="14"/>
      <c r="AL532" s="14"/>
      <c r="AM532" s="14"/>
      <c r="AN532" s="14"/>
      <c r="AO532" s="14"/>
      <c r="AP532" s="14"/>
      <c r="AQ532" s="14"/>
      <c r="AR532" s="14"/>
    </row>
    <row r="533" spans="2:44">
      <c r="B533" s="6" t="s">
        <v>219</v>
      </c>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c r="AA533" s="14"/>
      <c r="AB533" s="14"/>
      <c r="AC533" s="14"/>
      <c r="AD533" s="14"/>
      <c r="AE533" s="14"/>
      <c r="AF533" s="14"/>
      <c r="AG533" s="14"/>
      <c r="AH533" s="14"/>
      <c r="AI533" s="14"/>
      <c r="AJ533" s="14"/>
      <c r="AK533" s="14"/>
      <c r="AL533" s="14"/>
      <c r="AM533" s="14"/>
      <c r="AN533" s="14"/>
      <c r="AO533" s="14"/>
      <c r="AP533" s="14"/>
      <c r="AQ533" s="14"/>
      <c r="AR533" s="14"/>
    </row>
    <row r="534" spans="2:44">
      <c r="B534" s="24" t="s">
        <v>21</v>
      </c>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c r="AA534" s="14"/>
      <c r="AB534" s="14"/>
      <c r="AC534" s="14"/>
      <c r="AD534" s="14"/>
      <c r="AE534" s="14"/>
      <c r="AF534" s="14"/>
      <c r="AG534" s="14"/>
      <c r="AH534" s="14"/>
      <c r="AI534" s="14"/>
      <c r="AJ534" s="14"/>
      <c r="AK534" s="14"/>
      <c r="AL534" s="14"/>
      <c r="AM534" s="14"/>
      <c r="AN534" s="14"/>
      <c r="AO534" s="14"/>
      <c r="AP534" s="14"/>
      <c r="AQ534" s="14"/>
      <c r="AR534" s="14"/>
    </row>
    <row r="535" spans="2:44">
      <c r="B535" t="s">
        <v>98</v>
      </c>
      <c r="C535" s="14">
        <v>8.6464547133574293E-2</v>
      </c>
      <c r="D535" s="14">
        <v>9.2095322292236603E-2</v>
      </c>
      <c r="E535" s="14">
        <v>8.1089744202475805E-2</v>
      </c>
      <c r="F535" s="14"/>
      <c r="G535" s="14">
        <v>0.121834337324092</v>
      </c>
      <c r="H535" s="14">
        <v>0.13355594393244399</v>
      </c>
      <c r="I535" s="14">
        <v>9.9607749231976003E-2</v>
      </c>
      <c r="J535" s="14">
        <v>8.2167543477612306E-2</v>
      </c>
      <c r="K535" s="14">
        <v>7.4666650174803798E-2</v>
      </c>
      <c r="L535" s="14">
        <v>2.6586473971813501E-2</v>
      </c>
      <c r="M535" s="14"/>
      <c r="N535" s="14">
        <v>8.7435592488582695E-2</v>
      </c>
      <c r="O535" s="14">
        <v>5.6757755037236797E-2</v>
      </c>
      <c r="P535" s="14">
        <v>9.8535024027548698E-2</v>
      </c>
      <c r="Q535" s="14">
        <v>0.107046842822364</v>
      </c>
      <c r="R535" s="14"/>
      <c r="S535" s="14">
        <v>0.13623176975180001</v>
      </c>
      <c r="T535" s="14">
        <v>8.4119918320884293E-2</v>
      </c>
      <c r="U535" s="14">
        <v>9.1307618926712297E-2</v>
      </c>
      <c r="V535" s="14">
        <v>4.8379417088297003E-2</v>
      </c>
      <c r="W535" s="14">
        <v>6.3010834800690502E-2</v>
      </c>
      <c r="X535" s="14">
        <v>6.3799414902319093E-2</v>
      </c>
      <c r="Y535" s="14">
        <v>8.7379080930472697E-2</v>
      </c>
      <c r="Z535" s="14">
        <v>6.3909852907783907E-2</v>
      </c>
      <c r="AA535" s="14">
        <v>7.4225330642613996E-2</v>
      </c>
      <c r="AB535" s="14">
        <v>0.111937834957067</v>
      </c>
      <c r="AC535" s="14">
        <v>7.8938123869663299E-2</v>
      </c>
      <c r="AD535" s="14">
        <v>3.6369285707599203E-2</v>
      </c>
      <c r="AE535" s="14"/>
      <c r="AF535" s="14">
        <v>6.2786407493742702E-2</v>
      </c>
      <c r="AG535" s="14">
        <v>0.104151966237665</v>
      </c>
      <c r="AH535" s="14">
        <v>0.105714502452273</v>
      </c>
      <c r="AI535" s="14"/>
      <c r="AJ535" s="14">
        <v>9.2323312067415897E-2</v>
      </c>
      <c r="AK535" s="14">
        <v>8.9794537143459904E-2</v>
      </c>
      <c r="AL535" s="14">
        <v>0.15991933030328601</v>
      </c>
      <c r="AM535" s="14"/>
      <c r="AN535" s="14">
        <v>6.7654652034075197E-2</v>
      </c>
      <c r="AO535" s="14">
        <v>8.5272569213576704E-2</v>
      </c>
      <c r="AP535" s="14">
        <v>8.7249090639272303E-2</v>
      </c>
      <c r="AQ535" s="14">
        <v>0.108189376489533</v>
      </c>
      <c r="AR535" s="14">
        <v>0.15248050669973301</v>
      </c>
    </row>
    <row r="536" spans="2:44">
      <c r="B536" t="s">
        <v>99</v>
      </c>
      <c r="C536" s="14">
        <v>0.22170240594149801</v>
      </c>
      <c r="D536" s="14">
        <v>0.21714913621008</v>
      </c>
      <c r="E536" s="14">
        <v>0.22667069620514299</v>
      </c>
      <c r="F536" s="14"/>
      <c r="G536" s="14">
        <v>0.360251899938695</v>
      </c>
      <c r="H536" s="14">
        <v>0.31053674779510099</v>
      </c>
      <c r="I536" s="14">
        <v>0.253127997456571</v>
      </c>
      <c r="J536" s="14">
        <v>0.18219049226145001</v>
      </c>
      <c r="K536" s="14">
        <v>0.16056979537767299</v>
      </c>
      <c r="L536" s="14">
        <v>0.104777865671417</v>
      </c>
      <c r="M536" s="14"/>
      <c r="N536" s="14">
        <v>0.19923352281720599</v>
      </c>
      <c r="O536" s="14">
        <v>0.21016099366823299</v>
      </c>
      <c r="P536" s="14">
        <v>0.239096555157469</v>
      </c>
      <c r="Q536" s="14">
        <v>0.244424726982786</v>
      </c>
      <c r="R536" s="14"/>
      <c r="S536" s="14">
        <v>0.207692507227179</v>
      </c>
      <c r="T536" s="14">
        <v>0.224477176960591</v>
      </c>
      <c r="U536" s="14">
        <v>0.27381662904159099</v>
      </c>
      <c r="V536" s="14">
        <v>0.20558867998951899</v>
      </c>
      <c r="W536" s="14">
        <v>0.160294209260718</v>
      </c>
      <c r="X536" s="14">
        <v>0.327442932556265</v>
      </c>
      <c r="Y536" s="14">
        <v>0.19807270191849</v>
      </c>
      <c r="Z536" s="14">
        <v>0.234892898449442</v>
      </c>
      <c r="AA536" s="14">
        <v>0.235983903397574</v>
      </c>
      <c r="AB536" s="14">
        <v>0.18709826850883299</v>
      </c>
      <c r="AC536" s="14">
        <v>0.16113765791239201</v>
      </c>
      <c r="AD536" s="14">
        <v>0.23323711512182899</v>
      </c>
      <c r="AE536" s="14"/>
      <c r="AF536" s="14">
        <v>0.19187572400292299</v>
      </c>
      <c r="AG536" s="14">
        <v>0.20486407474968801</v>
      </c>
      <c r="AH536" s="14">
        <v>0.27471049008307302</v>
      </c>
      <c r="AI536" s="14"/>
      <c r="AJ536" s="14">
        <v>0.21608604748471499</v>
      </c>
      <c r="AK536" s="14">
        <v>0.27059549589000498</v>
      </c>
      <c r="AL536" s="14">
        <v>0.16679303828580699</v>
      </c>
      <c r="AM536" s="14"/>
      <c r="AN536" s="14">
        <v>0.194157981347586</v>
      </c>
      <c r="AO536" s="14">
        <v>0.26277699733239501</v>
      </c>
      <c r="AP536" s="14">
        <v>0.21231244715643899</v>
      </c>
      <c r="AQ536" s="14">
        <v>0.228151412205615</v>
      </c>
      <c r="AR536" s="14">
        <v>0.24471353003376201</v>
      </c>
    </row>
    <row r="537" spans="2:44">
      <c r="B537" t="s">
        <v>100</v>
      </c>
      <c r="C537" s="14">
        <v>0.33202215720190997</v>
      </c>
      <c r="D537" s="14">
        <v>0.31581711138757501</v>
      </c>
      <c r="E537" s="14">
        <v>0.3465965343638</v>
      </c>
      <c r="F537" s="14"/>
      <c r="G537" s="14">
        <v>0.28651336037737601</v>
      </c>
      <c r="H537" s="14">
        <v>0.31083735799811102</v>
      </c>
      <c r="I537" s="14">
        <v>0.34777623967750698</v>
      </c>
      <c r="J537" s="14">
        <v>0.34368514724424698</v>
      </c>
      <c r="K537" s="14">
        <v>0.32688434892305701</v>
      </c>
      <c r="L537" s="14">
        <v>0.35861118571994799</v>
      </c>
      <c r="M537" s="14"/>
      <c r="N537" s="14">
        <v>0.32267679973194202</v>
      </c>
      <c r="O537" s="14">
        <v>0.34712635879848402</v>
      </c>
      <c r="P537" s="14">
        <v>0.33404800210626401</v>
      </c>
      <c r="Q537" s="14">
        <v>0.32376188918787302</v>
      </c>
      <c r="R537" s="14"/>
      <c r="S537" s="14">
        <v>0.30691817754728801</v>
      </c>
      <c r="T537" s="14">
        <v>0.32774271863354099</v>
      </c>
      <c r="U537" s="14">
        <v>0.32117052249355599</v>
      </c>
      <c r="V537" s="14">
        <v>0.34539572950487302</v>
      </c>
      <c r="W537" s="14">
        <v>0.39609230312086202</v>
      </c>
      <c r="X537" s="14">
        <v>0.37317020137400497</v>
      </c>
      <c r="Y537" s="14">
        <v>0.38720289667998697</v>
      </c>
      <c r="Z537" s="14">
        <v>0.32364213578031098</v>
      </c>
      <c r="AA537" s="14">
        <v>0.29942485142526698</v>
      </c>
      <c r="AB537" s="14">
        <v>0.28912993395543901</v>
      </c>
      <c r="AC537" s="14">
        <v>0.38089703142831599</v>
      </c>
      <c r="AD537" s="14">
        <v>0.25701123204843401</v>
      </c>
      <c r="AE537" s="14"/>
      <c r="AF537" s="14">
        <v>0.34361651919646002</v>
      </c>
      <c r="AG537" s="14">
        <v>0.34018055098422001</v>
      </c>
      <c r="AH537" s="14">
        <v>0.28955231533551301</v>
      </c>
      <c r="AI537" s="14"/>
      <c r="AJ537" s="14">
        <v>0.29647213113120302</v>
      </c>
      <c r="AK537" s="14">
        <v>0.30231441269735498</v>
      </c>
      <c r="AL537" s="14">
        <v>0.30018804803117599</v>
      </c>
      <c r="AM537" s="14"/>
      <c r="AN537" s="14">
        <v>0.345438669402785</v>
      </c>
      <c r="AO537" s="14">
        <v>0.30184238295823601</v>
      </c>
      <c r="AP537" s="14">
        <v>0.34892745211453802</v>
      </c>
      <c r="AQ537" s="14">
        <v>0.32597872813453599</v>
      </c>
      <c r="AR537" s="14">
        <v>0.406281865356031</v>
      </c>
    </row>
    <row r="538" spans="2:44">
      <c r="B538" t="s">
        <v>101</v>
      </c>
      <c r="C538" s="14">
        <v>0.26121239077972902</v>
      </c>
      <c r="D538" s="14">
        <v>0.276638211847965</v>
      </c>
      <c r="E538" s="14">
        <v>0.246539731222084</v>
      </c>
      <c r="F538" s="14"/>
      <c r="G538" s="14">
        <v>0.17504954816252499</v>
      </c>
      <c r="H538" s="14">
        <v>0.196020572866652</v>
      </c>
      <c r="I538" s="14">
        <v>0.188633087315451</v>
      </c>
      <c r="J538" s="14">
        <v>0.25824770524727902</v>
      </c>
      <c r="K538" s="14">
        <v>0.30053101346800598</v>
      </c>
      <c r="L538" s="14">
        <v>0.40363052116806503</v>
      </c>
      <c r="M538" s="14"/>
      <c r="N538" s="14">
        <v>0.27821342465124099</v>
      </c>
      <c r="O538" s="14">
        <v>0.298600101896696</v>
      </c>
      <c r="P538" s="14">
        <v>0.25605106524848797</v>
      </c>
      <c r="Q538" s="14">
        <v>0.20747362303949901</v>
      </c>
      <c r="R538" s="14"/>
      <c r="S538" s="14">
        <v>0.28519999957787301</v>
      </c>
      <c r="T538" s="14">
        <v>0.26260838626356497</v>
      </c>
      <c r="U538" s="14">
        <v>0.220169954356462</v>
      </c>
      <c r="V538" s="14">
        <v>0.29433860243782001</v>
      </c>
      <c r="W538" s="14">
        <v>0.28635966211960001</v>
      </c>
      <c r="X538" s="14">
        <v>0.193616450137712</v>
      </c>
      <c r="Y538" s="14">
        <v>0.22565069140765601</v>
      </c>
      <c r="Z538" s="14">
        <v>0.185772993441183</v>
      </c>
      <c r="AA538" s="14">
        <v>0.26065556280976399</v>
      </c>
      <c r="AB538" s="14">
        <v>0.327996551317072</v>
      </c>
      <c r="AC538" s="14">
        <v>0.22882020522911201</v>
      </c>
      <c r="AD538" s="14">
        <v>0.300099918398476</v>
      </c>
      <c r="AE538" s="14"/>
      <c r="AF538" s="14">
        <v>0.29198081209332699</v>
      </c>
      <c r="AG538" s="14">
        <v>0.26480948867961701</v>
      </c>
      <c r="AH538" s="14">
        <v>0.21094420325142299</v>
      </c>
      <c r="AI538" s="14"/>
      <c r="AJ538" s="14">
        <v>0.27767208873542898</v>
      </c>
      <c r="AK538" s="14">
        <v>0.25330468430645497</v>
      </c>
      <c r="AL538" s="14">
        <v>0.286956222411543</v>
      </c>
      <c r="AM538" s="14"/>
      <c r="AN538" s="14">
        <v>0.28434268788114803</v>
      </c>
      <c r="AO538" s="14">
        <v>0.26318185413436801</v>
      </c>
      <c r="AP538" s="14">
        <v>0.26563879245038702</v>
      </c>
      <c r="AQ538" s="14">
        <v>0.22688359614977199</v>
      </c>
      <c r="AR538" s="14">
        <v>5.0628080821107202E-2</v>
      </c>
    </row>
    <row r="539" spans="2:44">
      <c r="B539" t="s">
        <v>102</v>
      </c>
      <c r="C539" s="14">
        <v>5.2793258487983698E-2</v>
      </c>
      <c r="D539" s="14">
        <v>6.3502448412830703E-2</v>
      </c>
      <c r="E539" s="14">
        <v>4.2332751964637101E-2</v>
      </c>
      <c r="F539" s="14"/>
      <c r="G539" s="14">
        <v>2.4067017719475298E-2</v>
      </c>
      <c r="H539" s="14">
        <v>2.2998144378130098E-2</v>
      </c>
      <c r="I539" s="14">
        <v>7.3701231318817506E-2</v>
      </c>
      <c r="J539" s="14">
        <v>6.1971449849034098E-2</v>
      </c>
      <c r="K539" s="14">
        <v>7.2327615333494397E-2</v>
      </c>
      <c r="L539" s="14">
        <v>5.9329418632556898E-2</v>
      </c>
      <c r="M539" s="14"/>
      <c r="N539" s="14">
        <v>7.8539593136470506E-2</v>
      </c>
      <c r="O539" s="14">
        <v>3.4582611917560499E-2</v>
      </c>
      <c r="P539" s="14">
        <v>4.4863492198207698E-2</v>
      </c>
      <c r="Q539" s="14">
        <v>4.6787250768270901E-2</v>
      </c>
      <c r="R539" s="14"/>
      <c r="S539" s="14">
        <v>2.7659262389077999E-2</v>
      </c>
      <c r="T539" s="14">
        <v>5.2523200324527397E-2</v>
      </c>
      <c r="U539" s="14">
        <v>6.5033989910315296E-2</v>
      </c>
      <c r="V539" s="14">
        <v>8.1978741147109402E-2</v>
      </c>
      <c r="W539" s="14">
        <v>7.2492208384210693E-2</v>
      </c>
      <c r="X539" s="14">
        <v>9.3468909480783607E-3</v>
      </c>
      <c r="Y539" s="14">
        <v>5.2165630819160799E-2</v>
      </c>
      <c r="Z539" s="14">
        <v>6.1970856262099798E-2</v>
      </c>
      <c r="AA539" s="14">
        <v>6.3600503984490797E-2</v>
      </c>
      <c r="AB539" s="14">
        <v>3.5657488494237298E-2</v>
      </c>
      <c r="AC539" s="14">
        <v>9.0809173708691598E-2</v>
      </c>
      <c r="AD539" s="14">
        <v>0.100855794932802</v>
      </c>
      <c r="AE539" s="14"/>
      <c r="AF539" s="14">
        <v>6.5541792451311406E-2</v>
      </c>
      <c r="AG539" s="14">
        <v>4.2564144177637403E-2</v>
      </c>
      <c r="AH539" s="14">
        <v>6.0193717281479098E-2</v>
      </c>
      <c r="AI539" s="14"/>
      <c r="AJ539" s="14">
        <v>6.8069595481525802E-2</v>
      </c>
      <c r="AK539" s="14">
        <v>5.1598519224023899E-2</v>
      </c>
      <c r="AL539" s="14">
        <v>3.1359789734079303E-2</v>
      </c>
      <c r="AM539" s="14"/>
      <c r="AN539" s="14">
        <v>4.9741553605079397E-2</v>
      </c>
      <c r="AO539" s="14">
        <v>5.9722263045430303E-2</v>
      </c>
      <c r="AP539" s="14">
        <v>4.7025685464814997E-2</v>
      </c>
      <c r="AQ539" s="14">
        <v>6.6897526551777303E-2</v>
      </c>
      <c r="AR539" s="14">
        <v>0.145896017089367</v>
      </c>
    </row>
    <row r="540" spans="2:44">
      <c r="B540" t="s">
        <v>129</v>
      </c>
      <c r="C540" s="14">
        <v>4.5805240455304402E-2</v>
      </c>
      <c r="D540" s="14">
        <v>3.4797769849312203E-2</v>
      </c>
      <c r="E540" s="14">
        <v>5.6770542041859599E-2</v>
      </c>
      <c r="F540" s="14"/>
      <c r="G540" s="14">
        <v>3.2283836477835899E-2</v>
      </c>
      <c r="H540" s="14">
        <v>2.60512330295627E-2</v>
      </c>
      <c r="I540" s="14">
        <v>3.7153694999677599E-2</v>
      </c>
      <c r="J540" s="14">
        <v>7.1737661920378101E-2</v>
      </c>
      <c r="K540" s="14">
        <v>6.5020576722965406E-2</v>
      </c>
      <c r="L540" s="14">
        <v>4.7064534836198497E-2</v>
      </c>
      <c r="M540" s="14"/>
      <c r="N540" s="14">
        <v>3.3901067174556702E-2</v>
      </c>
      <c r="O540" s="14">
        <v>5.2772178681790002E-2</v>
      </c>
      <c r="P540" s="14">
        <v>2.74058612620229E-2</v>
      </c>
      <c r="Q540" s="14">
        <v>7.05056671992072E-2</v>
      </c>
      <c r="R540" s="14"/>
      <c r="S540" s="14">
        <v>3.6298283506781603E-2</v>
      </c>
      <c r="T540" s="14">
        <v>4.8528599496890999E-2</v>
      </c>
      <c r="U540" s="14">
        <v>2.85012852713626E-2</v>
      </c>
      <c r="V540" s="14">
        <v>2.43188298323819E-2</v>
      </c>
      <c r="W540" s="14">
        <v>2.1750782313919699E-2</v>
      </c>
      <c r="X540" s="14">
        <v>3.2624110081620403E-2</v>
      </c>
      <c r="Y540" s="14">
        <v>4.95289982442337E-2</v>
      </c>
      <c r="Z540" s="14">
        <v>0.12981126315918001</v>
      </c>
      <c r="AA540" s="14">
        <v>6.6109847740290398E-2</v>
      </c>
      <c r="AB540" s="14">
        <v>4.8179922767352203E-2</v>
      </c>
      <c r="AC540" s="14">
        <v>5.93978078518244E-2</v>
      </c>
      <c r="AD540" s="14">
        <v>7.2426653790859802E-2</v>
      </c>
      <c r="AE540" s="14"/>
      <c r="AF540" s="14">
        <v>4.4198744762234697E-2</v>
      </c>
      <c r="AG540" s="14">
        <v>4.34297751711719E-2</v>
      </c>
      <c r="AH540" s="14">
        <v>5.8884771596239498E-2</v>
      </c>
      <c r="AI540" s="14"/>
      <c r="AJ540" s="14">
        <v>4.93768250997111E-2</v>
      </c>
      <c r="AK540" s="14">
        <v>3.2392350738701003E-2</v>
      </c>
      <c r="AL540" s="14">
        <v>5.4783571234107403E-2</v>
      </c>
      <c r="AM540" s="14"/>
      <c r="AN540" s="14">
        <v>5.86644557293255E-2</v>
      </c>
      <c r="AO540" s="14">
        <v>2.7203933315994699E-2</v>
      </c>
      <c r="AP540" s="14">
        <v>3.88465321745484E-2</v>
      </c>
      <c r="AQ540" s="14">
        <v>4.3899360468766802E-2</v>
      </c>
      <c r="AR540" s="14">
        <v>0</v>
      </c>
    </row>
    <row r="541" spans="2:44">
      <c r="B541" t="s">
        <v>104</v>
      </c>
      <c r="C541" s="14">
        <v>0.30816695307507302</v>
      </c>
      <c r="D541" s="14">
        <v>0.30924445850231702</v>
      </c>
      <c r="E541" s="14">
        <v>0.30776044040761902</v>
      </c>
      <c r="F541" s="14"/>
      <c r="G541" s="14">
        <v>0.48208623726278699</v>
      </c>
      <c r="H541" s="14">
        <v>0.44409269172754501</v>
      </c>
      <c r="I541" s="14">
        <v>0.35273574668854701</v>
      </c>
      <c r="J541" s="14">
        <v>0.26435803573906203</v>
      </c>
      <c r="K541" s="14">
        <v>0.235236445552477</v>
      </c>
      <c r="L541" s="14">
        <v>0.13136433964323099</v>
      </c>
      <c r="M541" s="14"/>
      <c r="N541" s="14">
        <v>0.28666911530578898</v>
      </c>
      <c r="O541" s="14">
        <v>0.26691874870547</v>
      </c>
      <c r="P541" s="14">
        <v>0.33763157918501802</v>
      </c>
      <c r="Q541" s="14">
        <v>0.35147156980514999</v>
      </c>
      <c r="R541" s="14"/>
      <c r="S541" s="14">
        <v>0.34392427697897898</v>
      </c>
      <c r="T541" s="14">
        <v>0.308597095281476</v>
      </c>
      <c r="U541" s="14">
        <v>0.36512424796830401</v>
      </c>
      <c r="V541" s="14">
        <v>0.25396809707781598</v>
      </c>
      <c r="W541" s="14">
        <v>0.223305044061408</v>
      </c>
      <c r="X541" s="14">
        <v>0.39124234745858399</v>
      </c>
      <c r="Y541" s="14">
        <v>0.285451782848963</v>
      </c>
      <c r="Z541" s="14">
        <v>0.298802751357226</v>
      </c>
      <c r="AA541" s="14">
        <v>0.31020923404018802</v>
      </c>
      <c r="AB541" s="14">
        <v>0.29903610346589998</v>
      </c>
      <c r="AC541" s="14">
        <v>0.24007578178205599</v>
      </c>
      <c r="AD541" s="14">
        <v>0.26960640082942799</v>
      </c>
      <c r="AE541" s="14"/>
      <c r="AF541" s="14">
        <v>0.254662131496666</v>
      </c>
      <c r="AG541" s="14">
        <v>0.30901604098735402</v>
      </c>
      <c r="AH541" s="14">
        <v>0.38042499253534601</v>
      </c>
      <c r="AI541" s="14"/>
      <c r="AJ541" s="14">
        <v>0.308409359552131</v>
      </c>
      <c r="AK541" s="14">
        <v>0.36039003303346501</v>
      </c>
      <c r="AL541" s="14">
        <v>0.32671236858909303</v>
      </c>
      <c r="AM541" s="14"/>
      <c r="AN541" s="14">
        <v>0.261812633381661</v>
      </c>
      <c r="AO541" s="14">
        <v>0.34804956654597102</v>
      </c>
      <c r="AP541" s="14">
        <v>0.29956153779571199</v>
      </c>
      <c r="AQ541" s="14">
        <v>0.336340788695148</v>
      </c>
      <c r="AR541" s="14">
        <v>0.39719403673349502</v>
      </c>
    </row>
    <row r="542" spans="2:44">
      <c r="B542" t="s">
        <v>105</v>
      </c>
      <c r="C542" s="14">
        <v>0.31400564926771302</v>
      </c>
      <c r="D542" s="14">
        <v>0.34014066026079598</v>
      </c>
      <c r="E542" s="14">
        <v>0.28887248318672198</v>
      </c>
      <c r="F542" s="14"/>
      <c r="G542" s="14">
        <v>0.199116565882</v>
      </c>
      <c r="H542" s="14">
        <v>0.219018717244782</v>
      </c>
      <c r="I542" s="14">
        <v>0.26233431863426898</v>
      </c>
      <c r="J542" s="14">
        <v>0.32021915509631299</v>
      </c>
      <c r="K542" s="14">
        <v>0.372858628801501</v>
      </c>
      <c r="L542" s="14">
        <v>0.462959939800622</v>
      </c>
      <c r="M542" s="14"/>
      <c r="N542" s="14">
        <v>0.35675301778771201</v>
      </c>
      <c r="O542" s="14">
        <v>0.33318271381425602</v>
      </c>
      <c r="P542" s="14">
        <v>0.30091455744669499</v>
      </c>
      <c r="Q542" s="14">
        <v>0.25426087380777002</v>
      </c>
      <c r="R542" s="14"/>
      <c r="S542" s="14">
        <v>0.31285926196695102</v>
      </c>
      <c r="T542" s="14">
        <v>0.31513158658809198</v>
      </c>
      <c r="U542" s="14">
        <v>0.28520394426677698</v>
      </c>
      <c r="V542" s="14">
        <v>0.37631734358492902</v>
      </c>
      <c r="W542" s="14">
        <v>0.35885187050381101</v>
      </c>
      <c r="X542" s="14">
        <v>0.202963341085791</v>
      </c>
      <c r="Y542" s="14">
        <v>0.27781632222681601</v>
      </c>
      <c r="Z542" s="14">
        <v>0.247743849703283</v>
      </c>
      <c r="AA542" s="14">
        <v>0.324256066794255</v>
      </c>
      <c r="AB542" s="14">
        <v>0.363654039811309</v>
      </c>
      <c r="AC542" s="14">
        <v>0.31962937893780402</v>
      </c>
      <c r="AD542" s="14">
        <v>0.400955713331278</v>
      </c>
      <c r="AE542" s="14"/>
      <c r="AF542" s="14">
        <v>0.35752260454463902</v>
      </c>
      <c r="AG542" s="14">
        <v>0.307373632857254</v>
      </c>
      <c r="AH542" s="14">
        <v>0.27113792053290198</v>
      </c>
      <c r="AI542" s="14"/>
      <c r="AJ542" s="14">
        <v>0.345741684216955</v>
      </c>
      <c r="AK542" s="14">
        <v>0.30490320353047901</v>
      </c>
      <c r="AL542" s="14">
        <v>0.318316012145623</v>
      </c>
      <c r="AM542" s="14"/>
      <c r="AN542" s="14">
        <v>0.33408424148622801</v>
      </c>
      <c r="AO542" s="14">
        <v>0.322904117179798</v>
      </c>
      <c r="AP542" s="14">
        <v>0.31266447791520202</v>
      </c>
      <c r="AQ542" s="14">
        <v>0.29378112270154899</v>
      </c>
      <c r="AR542" s="14">
        <v>0.19652409791047401</v>
      </c>
    </row>
    <row r="543" spans="2:44">
      <c r="B543" t="s">
        <v>106</v>
      </c>
      <c r="C543" s="14">
        <v>-5.8386961926403204E-3</v>
      </c>
      <c r="D543" s="14">
        <v>-3.0896201758479298E-2</v>
      </c>
      <c r="E543" s="14">
        <v>1.8887957220896999E-2</v>
      </c>
      <c r="F543" s="14"/>
      <c r="G543" s="14">
        <v>0.28296967138078699</v>
      </c>
      <c r="H543" s="14">
        <v>0.22507397448276301</v>
      </c>
      <c r="I543" s="14">
        <v>9.0401428054278005E-2</v>
      </c>
      <c r="J543" s="14">
        <v>-5.5861119357251098E-2</v>
      </c>
      <c r="K543" s="14">
        <v>-0.137622183249024</v>
      </c>
      <c r="L543" s="14">
        <v>-0.33159560015739098</v>
      </c>
      <c r="M543" s="14"/>
      <c r="N543" s="14">
        <v>-7.0083902481923102E-2</v>
      </c>
      <c r="O543" s="14">
        <v>-6.6263965108786196E-2</v>
      </c>
      <c r="P543" s="14">
        <v>3.67170217383221E-2</v>
      </c>
      <c r="Q543" s="14">
        <v>9.7210695997380095E-2</v>
      </c>
      <c r="R543" s="14"/>
      <c r="S543" s="14">
        <v>3.10650150120278E-2</v>
      </c>
      <c r="T543" s="14">
        <v>-6.5344913066163199E-3</v>
      </c>
      <c r="U543" s="14">
        <v>7.9920303701526405E-2</v>
      </c>
      <c r="V543" s="14">
        <v>-0.122349246507114</v>
      </c>
      <c r="W543" s="14">
        <v>-0.13554682644240201</v>
      </c>
      <c r="X543" s="14">
        <v>0.18827900637279299</v>
      </c>
      <c r="Y543" s="14">
        <v>7.63546062214643E-3</v>
      </c>
      <c r="Z543" s="14">
        <v>5.1058901653942897E-2</v>
      </c>
      <c r="AA543" s="14">
        <v>-1.40468327540673E-2</v>
      </c>
      <c r="AB543" s="14">
        <v>-6.4617936345409105E-2</v>
      </c>
      <c r="AC543" s="14">
        <v>-7.9553597155748404E-2</v>
      </c>
      <c r="AD543" s="14">
        <v>-0.13134931250185</v>
      </c>
      <c r="AE543" s="14"/>
      <c r="AF543" s="14">
        <v>-0.10286047304797299</v>
      </c>
      <c r="AG543" s="14">
        <v>1.6424081300993E-3</v>
      </c>
      <c r="AH543" s="14">
        <v>0.109287072002444</v>
      </c>
      <c r="AI543" s="14"/>
      <c r="AJ543" s="14">
        <v>-3.7332324664823703E-2</v>
      </c>
      <c r="AK543" s="14">
        <v>5.54868295029863E-2</v>
      </c>
      <c r="AL543" s="14">
        <v>8.3963564434708093E-3</v>
      </c>
      <c r="AM543" s="14"/>
      <c r="AN543" s="14">
        <v>-7.2271608104566204E-2</v>
      </c>
      <c r="AO543" s="14">
        <v>2.51454493661732E-2</v>
      </c>
      <c r="AP543" s="14">
        <v>-1.31029401194908E-2</v>
      </c>
      <c r="AQ543" s="14">
        <v>4.2559665993598401E-2</v>
      </c>
      <c r="AR543" s="14">
        <v>0.20066993882302001</v>
      </c>
    </row>
    <row r="544" spans="2:4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c r="AA544" s="14"/>
      <c r="AB544" s="14"/>
      <c r="AC544" s="14"/>
      <c r="AD544" s="14"/>
      <c r="AE544" s="14"/>
      <c r="AF544" s="14"/>
      <c r="AG544" s="14"/>
      <c r="AH544" s="14"/>
      <c r="AI544" s="14"/>
      <c r="AJ544" s="14"/>
      <c r="AK544" s="14"/>
      <c r="AL544" s="14"/>
      <c r="AM544" s="14"/>
      <c r="AN544" s="14"/>
      <c r="AO544" s="14"/>
      <c r="AP544" s="14"/>
      <c r="AQ544" s="14"/>
      <c r="AR544" s="14"/>
    </row>
    <row r="545" spans="2:44">
      <c r="B545" s="6" t="s">
        <v>220</v>
      </c>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c r="AA545" s="14"/>
      <c r="AB545" s="14"/>
      <c r="AC545" s="14"/>
      <c r="AD545" s="14"/>
      <c r="AE545" s="14"/>
      <c r="AF545" s="14"/>
      <c r="AG545" s="14"/>
      <c r="AH545" s="14"/>
      <c r="AI545" s="14"/>
      <c r="AJ545" s="14"/>
      <c r="AK545" s="14"/>
      <c r="AL545" s="14"/>
      <c r="AM545" s="14"/>
      <c r="AN545" s="14"/>
      <c r="AO545" s="14"/>
      <c r="AP545" s="14"/>
      <c r="AQ545" s="14"/>
      <c r="AR545" s="14"/>
    </row>
    <row r="546" spans="2:44">
      <c r="B546" s="24" t="s">
        <v>22</v>
      </c>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row>
    <row r="547" spans="2:44">
      <c r="B547" t="s">
        <v>98</v>
      </c>
      <c r="C547" s="14">
        <v>0.133015965375474</v>
      </c>
      <c r="D547" s="14">
        <v>0.16461093679139099</v>
      </c>
      <c r="E547" s="14">
        <v>0.101691946627297</v>
      </c>
      <c r="F547" s="14"/>
      <c r="G547" s="14">
        <v>9.6349558039211095E-2</v>
      </c>
      <c r="H547" s="14">
        <v>0.16464611718250799</v>
      </c>
      <c r="I547" s="14">
        <v>0.17261551836212599</v>
      </c>
      <c r="J547" s="14">
        <v>0.15065144895823701</v>
      </c>
      <c r="K547" s="14">
        <v>0.13671425855300301</v>
      </c>
      <c r="L547" s="14">
        <v>8.5912819414154795E-2</v>
      </c>
      <c r="M547" s="14"/>
      <c r="N547" s="14">
        <v>0.135997709782673</v>
      </c>
      <c r="O547" s="14">
        <v>0.112265430456485</v>
      </c>
      <c r="P547" s="14">
        <v>0.14798353972671199</v>
      </c>
      <c r="Q547" s="14">
        <v>0.135311031160988</v>
      </c>
      <c r="R547" s="14"/>
      <c r="S547" s="14">
        <v>0.20143671117105499</v>
      </c>
      <c r="T547" s="14">
        <v>6.0920440777509702E-2</v>
      </c>
      <c r="U547" s="14">
        <v>0.109779401247052</v>
      </c>
      <c r="V547" s="14">
        <v>0.156568805622015</v>
      </c>
      <c r="W547" s="14">
        <v>0.13171815994672401</v>
      </c>
      <c r="X547" s="14">
        <v>9.1512504890692403E-2</v>
      </c>
      <c r="Y547" s="14">
        <v>0.17574467679768899</v>
      </c>
      <c r="Z547" s="14">
        <v>0.13481326822401901</v>
      </c>
      <c r="AA547" s="14">
        <v>0.14983842413679599</v>
      </c>
      <c r="AB547" s="14">
        <v>0.13908700016374101</v>
      </c>
      <c r="AC547" s="14">
        <v>0.120078760457638</v>
      </c>
      <c r="AD547" s="14">
        <v>9.6318488678205305E-2</v>
      </c>
      <c r="AE547" s="14"/>
      <c r="AF547" s="14">
        <v>0.15464994038923399</v>
      </c>
      <c r="AG547" s="14">
        <v>0.126916218772298</v>
      </c>
      <c r="AH547" s="14">
        <v>0.103680889595183</v>
      </c>
      <c r="AI547" s="14"/>
      <c r="AJ547" s="14">
        <v>0.125119859452237</v>
      </c>
      <c r="AK547" s="14">
        <v>0.15793020482039599</v>
      </c>
      <c r="AL547" s="14">
        <v>0.18605552209632301</v>
      </c>
      <c r="AM547" s="14"/>
      <c r="AN547" s="14">
        <v>0.13640887247823799</v>
      </c>
      <c r="AO547" s="14">
        <v>0.105700935340689</v>
      </c>
      <c r="AP547" s="14">
        <v>0.123014420576763</v>
      </c>
      <c r="AQ547" s="14">
        <v>0.20823108569867499</v>
      </c>
      <c r="AR547" s="14">
        <v>0.30505789196607203</v>
      </c>
    </row>
    <row r="548" spans="2:44">
      <c r="B548" t="s">
        <v>99</v>
      </c>
      <c r="C548" s="14">
        <v>0.46056670524309701</v>
      </c>
      <c r="D548" s="14">
        <v>0.44384955656861702</v>
      </c>
      <c r="E548" s="14">
        <v>0.47739387254148802</v>
      </c>
      <c r="F548" s="14"/>
      <c r="G548" s="14">
        <v>0.347679001426422</v>
      </c>
      <c r="H548" s="14">
        <v>0.52522456007086904</v>
      </c>
      <c r="I548" s="14">
        <v>0.45209610808596001</v>
      </c>
      <c r="J548" s="14">
        <v>0.50733614898904</v>
      </c>
      <c r="K548" s="14">
        <v>0.41259410909648903</v>
      </c>
      <c r="L548" s="14">
        <v>0.48395755164450599</v>
      </c>
      <c r="M548" s="14"/>
      <c r="N548" s="14">
        <v>0.47538915731350301</v>
      </c>
      <c r="O548" s="14">
        <v>0.47802486977952102</v>
      </c>
      <c r="P548" s="14">
        <v>0.46267967332361498</v>
      </c>
      <c r="Q548" s="14">
        <v>0.43302335930663399</v>
      </c>
      <c r="R548" s="14"/>
      <c r="S548" s="14">
        <v>0.44064898700989702</v>
      </c>
      <c r="T548" s="14">
        <v>0.52067803515730104</v>
      </c>
      <c r="U548" s="14">
        <v>0.46023618139255701</v>
      </c>
      <c r="V548" s="14">
        <v>0.43830544456624199</v>
      </c>
      <c r="W548" s="14">
        <v>0.37123631845029798</v>
      </c>
      <c r="X548" s="14">
        <v>0.50682948378911596</v>
      </c>
      <c r="Y548" s="14">
        <v>0.470659842351285</v>
      </c>
      <c r="Z548" s="14">
        <v>0.48860559458421399</v>
      </c>
      <c r="AA548" s="14">
        <v>0.44155063379746401</v>
      </c>
      <c r="AB548" s="14">
        <v>0.454113498301912</v>
      </c>
      <c r="AC548" s="14">
        <v>0.39332970638312698</v>
      </c>
      <c r="AD548" s="14">
        <v>0.56421770555591599</v>
      </c>
      <c r="AE548" s="14"/>
      <c r="AF548" s="14">
        <v>0.47389901012091201</v>
      </c>
      <c r="AG548" s="14">
        <v>0.48652649700506301</v>
      </c>
      <c r="AH548" s="14">
        <v>0.41992819907989298</v>
      </c>
      <c r="AI548" s="14"/>
      <c r="AJ548" s="14">
        <v>0.55416597046330995</v>
      </c>
      <c r="AK548" s="14">
        <v>0.48691141077319899</v>
      </c>
      <c r="AL548" s="14">
        <v>0.36339697515674302</v>
      </c>
      <c r="AM548" s="14"/>
      <c r="AN548" s="14">
        <v>0.45530767267949002</v>
      </c>
      <c r="AO548" s="14">
        <v>0.43985252115012302</v>
      </c>
      <c r="AP548" s="14">
        <v>0.50308977354884199</v>
      </c>
      <c r="AQ548" s="14">
        <v>0.42881877219438902</v>
      </c>
      <c r="AR548" s="14">
        <v>0.47693523847092101</v>
      </c>
    </row>
    <row r="549" spans="2:44">
      <c r="B549" t="s">
        <v>100</v>
      </c>
      <c r="C549" s="14">
        <v>0.28604764935308402</v>
      </c>
      <c r="D549" s="14">
        <v>0.283616138767746</v>
      </c>
      <c r="E549" s="14">
        <v>0.287479378235724</v>
      </c>
      <c r="F549" s="14"/>
      <c r="G549" s="14">
        <v>0.40330800669521999</v>
      </c>
      <c r="H549" s="14">
        <v>0.181483294874212</v>
      </c>
      <c r="I549" s="14">
        <v>0.29266416694373298</v>
      </c>
      <c r="J549" s="14">
        <v>0.231026489379036</v>
      </c>
      <c r="K549" s="14">
        <v>0.29520789733055403</v>
      </c>
      <c r="L549" s="14">
        <v>0.32611256318536302</v>
      </c>
      <c r="M549" s="14"/>
      <c r="N549" s="14">
        <v>0.26274272195910198</v>
      </c>
      <c r="O549" s="14">
        <v>0.288497677443533</v>
      </c>
      <c r="P549" s="14">
        <v>0.28547785299353501</v>
      </c>
      <c r="Q549" s="14">
        <v>0.30488953164399901</v>
      </c>
      <c r="R549" s="14"/>
      <c r="S549" s="14">
        <v>0.26296238797909799</v>
      </c>
      <c r="T549" s="14">
        <v>0.30061144146528501</v>
      </c>
      <c r="U549" s="14">
        <v>0.276498050083747</v>
      </c>
      <c r="V549" s="14">
        <v>0.29225883335549901</v>
      </c>
      <c r="W549" s="14">
        <v>0.36804584771767002</v>
      </c>
      <c r="X549" s="14">
        <v>0.28609231729113399</v>
      </c>
      <c r="Y549" s="14">
        <v>0.24918233798738701</v>
      </c>
      <c r="Z549" s="14">
        <v>0.15755557789501801</v>
      </c>
      <c r="AA549" s="14">
        <v>0.24624975374720301</v>
      </c>
      <c r="AB549" s="14">
        <v>0.32402417920381699</v>
      </c>
      <c r="AC549" s="14">
        <v>0.357519136091554</v>
      </c>
      <c r="AD549" s="14">
        <v>0.30007582202335198</v>
      </c>
      <c r="AE549" s="14"/>
      <c r="AF549" s="14">
        <v>0.25841483930647302</v>
      </c>
      <c r="AG549" s="14">
        <v>0.28326364462945902</v>
      </c>
      <c r="AH549" s="14">
        <v>0.32179086033730803</v>
      </c>
      <c r="AI549" s="14"/>
      <c r="AJ549" s="14">
        <v>0.27285963883409398</v>
      </c>
      <c r="AK549" s="14">
        <v>0.238330511953631</v>
      </c>
      <c r="AL549" s="14">
        <v>0.33153249317758698</v>
      </c>
      <c r="AM549" s="14"/>
      <c r="AN549" s="14">
        <v>0.32266405166018303</v>
      </c>
      <c r="AO549" s="14">
        <v>0.30848229562136997</v>
      </c>
      <c r="AP549" s="14">
        <v>0.229781187214189</v>
      </c>
      <c r="AQ549" s="14">
        <v>0.227957351505997</v>
      </c>
      <c r="AR549" s="14">
        <v>0.16161793328264201</v>
      </c>
    </row>
    <row r="550" spans="2:44">
      <c r="B550" t="s">
        <v>101</v>
      </c>
      <c r="C550" s="14">
        <v>8.0347982787157102E-2</v>
      </c>
      <c r="D550" s="14">
        <v>7.3020194864586205E-2</v>
      </c>
      <c r="E550" s="14">
        <v>8.80799084090024E-2</v>
      </c>
      <c r="F550" s="14"/>
      <c r="G550" s="14">
        <v>0.10775723030763699</v>
      </c>
      <c r="H550" s="14">
        <v>9.2921734234920103E-2</v>
      </c>
      <c r="I550" s="14">
        <v>3.7252193862628402E-2</v>
      </c>
      <c r="J550" s="14">
        <v>8.7627535589374805E-2</v>
      </c>
      <c r="K550" s="14">
        <v>9.9941930009697505E-2</v>
      </c>
      <c r="L550" s="14">
        <v>6.2916002916752201E-2</v>
      </c>
      <c r="M550" s="14"/>
      <c r="N550" s="14">
        <v>9.3167357624075894E-2</v>
      </c>
      <c r="O550" s="14">
        <v>8.3064271956275998E-2</v>
      </c>
      <c r="P550" s="14">
        <v>6.2816054448683004E-2</v>
      </c>
      <c r="Q550" s="14">
        <v>7.7265540262086999E-2</v>
      </c>
      <c r="R550" s="14"/>
      <c r="S550" s="14">
        <v>5.9721157189126198E-2</v>
      </c>
      <c r="T550" s="14">
        <v>9.0525878743176205E-2</v>
      </c>
      <c r="U550" s="14">
        <v>8.2885380008260401E-2</v>
      </c>
      <c r="V550" s="14">
        <v>7.7647573288402702E-2</v>
      </c>
      <c r="W550" s="14">
        <v>0.115403288692301</v>
      </c>
      <c r="X550" s="14">
        <v>4.0042811988255697E-2</v>
      </c>
      <c r="Y550" s="14">
        <v>8.5209298201551903E-2</v>
      </c>
      <c r="Z550" s="14">
        <v>0.19156001418544899</v>
      </c>
      <c r="AA550" s="14">
        <v>0.10795245103836899</v>
      </c>
      <c r="AB550" s="14">
        <v>5.2345971332796802E-2</v>
      </c>
      <c r="AC550" s="14">
        <v>7.36443253526472E-2</v>
      </c>
      <c r="AD550" s="14">
        <v>0</v>
      </c>
      <c r="AE550" s="14"/>
      <c r="AF550" s="14">
        <v>6.6655603498416705E-2</v>
      </c>
      <c r="AG550" s="14">
        <v>8.1659642526738199E-2</v>
      </c>
      <c r="AH550" s="14">
        <v>0.101202874291065</v>
      </c>
      <c r="AI550" s="14"/>
      <c r="AJ550" s="14">
        <v>2.0562527661020302E-2</v>
      </c>
      <c r="AK550" s="14">
        <v>8.7524618153058301E-2</v>
      </c>
      <c r="AL550" s="14">
        <v>8.8782632301338898E-2</v>
      </c>
      <c r="AM550" s="14"/>
      <c r="AN550" s="14">
        <v>4.8585889296012298E-2</v>
      </c>
      <c r="AO550" s="14">
        <v>8.2853092532233302E-2</v>
      </c>
      <c r="AP550" s="14">
        <v>0.11719253432613</v>
      </c>
      <c r="AQ550" s="14">
        <v>0.124840060384278</v>
      </c>
      <c r="AR550" s="14">
        <v>0</v>
      </c>
    </row>
    <row r="551" spans="2:44">
      <c r="B551" t="s">
        <v>102</v>
      </c>
      <c r="C551" s="14">
        <v>1.44842227927357E-2</v>
      </c>
      <c r="D551" s="14">
        <v>1.78783080111907E-2</v>
      </c>
      <c r="E551" s="14">
        <v>1.11200635406142E-2</v>
      </c>
      <c r="F551" s="14"/>
      <c r="G551" s="14">
        <v>1.5666670791103302E-2</v>
      </c>
      <c r="H551" s="14">
        <v>1.94040201952515E-2</v>
      </c>
      <c r="I551" s="14">
        <v>2.5023568514932901E-2</v>
      </c>
      <c r="J551" s="14">
        <v>0</v>
      </c>
      <c r="K551" s="14">
        <v>1.39932209351224E-2</v>
      </c>
      <c r="L551" s="14">
        <v>1.4558356848112E-2</v>
      </c>
      <c r="M551" s="14"/>
      <c r="N551" s="14">
        <v>1.46135811075846E-2</v>
      </c>
      <c r="O551" s="14">
        <v>1.17273005738395E-2</v>
      </c>
      <c r="P551" s="14">
        <v>1.6694244597685499E-2</v>
      </c>
      <c r="Q551" s="14">
        <v>1.5815252607866301E-2</v>
      </c>
      <c r="R551" s="14"/>
      <c r="S551" s="14">
        <v>1.02811177025418E-2</v>
      </c>
      <c r="T551" s="14">
        <v>1.38561762438169E-2</v>
      </c>
      <c r="U551" s="14">
        <v>4.5603360305664198E-2</v>
      </c>
      <c r="V551" s="14">
        <v>1.3132619390774199E-2</v>
      </c>
      <c r="W551" s="14">
        <v>0</v>
      </c>
      <c r="X551" s="14">
        <v>2.56162659400926E-2</v>
      </c>
      <c r="Y551" s="14">
        <v>9.3265328507775094E-3</v>
      </c>
      <c r="Z551" s="14">
        <v>0</v>
      </c>
      <c r="AA551" s="14">
        <v>1.3593055764512901E-2</v>
      </c>
      <c r="AB551" s="14">
        <v>9.7963264885904695E-3</v>
      </c>
      <c r="AC551" s="14">
        <v>2.0528128424157101E-2</v>
      </c>
      <c r="AD551" s="14">
        <v>0</v>
      </c>
      <c r="AE551" s="14"/>
      <c r="AF551" s="14">
        <v>2.3568873541576E-2</v>
      </c>
      <c r="AG551" s="14">
        <v>4.6763789693689897E-3</v>
      </c>
      <c r="AH551" s="14">
        <v>1.6432677489607399E-2</v>
      </c>
      <c r="AI551" s="14"/>
      <c r="AJ551" s="14">
        <v>1.46708595249755E-2</v>
      </c>
      <c r="AK551" s="14">
        <v>8.7707705246895008E-3</v>
      </c>
      <c r="AL551" s="14">
        <v>1.36495231236231E-2</v>
      </c>
      <c r="AM551" s="14"/>
      <c r="AN551" s="14">
        <v>8.5541977028373295E-3</v>
      </c>
      <c r="AO551" s="14">
        <v>2.21770440801832E-2</v>
      </c>
      <c r="AP551" s="14">
        <v>1.3605834721533301E-2</v>
      </c>
      <c r="AQ551" s="14">
        <v>0</v>
      </c>
      <c r="AR551" s="14">
        <v>0</v>
      </c>
    </row>
    <row r="552" spans="2:44">
      <c r="B552" t="s">
        <v>129</v>
      </c>
      <c r="C552" s="14">
        <v>2.55374744484517E-2</v>
      </c>
      <c r="D552" s="14">
        <v>1.70248649964699E-2</v>
      </c>
      <c r="E552" s="14">
        <v>3.4234830645874202E-2</v>
      </c>
      <c r="F552" s="14"/>
      <c r="G552" s="14">
        <v>2.92395327404067E-2</v>
      </c>
      <c r="H552" s="14">
        <v>1.6320273442239401E-2</v>
      </c>
      <c r="I552" s="14">
        <v>2.0348444230618799E-2</v>
      </c>
      <c r="J552" s="14">
        <v>2.3358377084311901E-2</v>
      </c>
      <c r="K552" s="14">
        <v>4.1548584075134003E-2</v>
      </c>
      <c r="L552" s="14">
        <v>2.6542705991111901E-2</v>
      </c>
      <c r="M552" s="14"/>
      <c r="N552" s="14">
        <v>1.8089472213061401E-2</v>
      </c>
      <c r="O552" s="14">
        <v>2.6420449790345E-2</v>
      </c>
      <c r="P552" s="14">
        <v>2.4348634909770201E-2</v>
      </c>
      <c r="Q552" s="14">
        <v>3.3695285018426203E-2</v>
      </c>
      <c r="R552" s="14"/>
      <c r="S552" s="14">
        <v>2.4949638948283101E-2</v>
      </c>
      <c r="T552" s="14">
        <v>1.34080276129117E-2</v>
      </c>
      <c r="U552" s="14">
        <v>2.49976269627189E-2</v>
      </c>
      <c r="V552" s="14">
        <v>2.2086723777067E-2</v>
      </c>
      <c r="W552" s="14">
        <v>1.3596385193006801E-2</v>
      </c>
      <c r="X552" s="14">
        <v>4.99066161007099E-2</v>
      </c>
      <c r="Y552" s="14">
        <v>9.8773118113099599E-3</v>
      </c>
      <c r="Z552" s="14">
        <v>2.7465545111299599E-2</v>
      </c>
      <c r="AA552" s="14">
        <v>4.0815681515654803E-2</v>
      </c>
      <c r="AB552" s="14">
        <v>2.06330245091427E-2</v>
      </c>
      <c r="AC552" s="14">
        <v>3.48999432908772E-2</v>
      </c>
      <c r="AD552" s="14">
        <v>3.9387983742526202E-2</v>
      </c>
      <c r="AE552" s="14"/>
      <c r="AF552" s="14">
        <v>2.2811733143388802E-2</v>
      </c>
      <c r="AG552" s="14">
        <v>1.6957618097072798E-2</v>
      </c>
      <c r="AH552" s="14">
        <v>3.6964499206944702E-2</v>
      </c>
      <c r="AI552" s="14"/>
      <c r="AJ552" s="14">
        <v>1.26211440643633E-2</v>
      </c>
      <c r="AK552" s="14">
        <v>2.0532483775025898E-2</v>
      </c>
      <c r="AL552" s="14">
        <v>1.65828541443847E-2</v>
      </c>
      <c r="AM552" s="14"/>
      <c r="AN552" s="14">
        <v>2.8479316183239602E-2</v>
      </c>
      <c r="AO552" s="14">
        <v>4.0934111275400697E-2</v>
      </c>
      <c r="AP552" s="14">
        <v>1.3316249612542901E-2</v>
      </c>
      <c r="AQ552" s="14">
        <v>1.01527302166604E-2</v>
      </c>
      <c r="AR552" s="14">
        <v>5.6388936280365003E-2</v>
      </c>
    </row>
    <row r="553" spans="2:44">
      <c r="B553" t="s">
        <v>104</v>
      </c>
      <c r="C553" s="14">
        <v>0.59358267061857095</v>
      </c>
      <c r="D553" s="14">
        <v>0.60846049336000796</v>
      </c>
      <c r="E553" s="14">
        <v>0.57908581916878599</v>
      </c>
      <c r="F553" s="14"/>
      <c r="G553" s="14">
        <v>0.44402855946563302</v>
      </c>
      <c r="H553" s="14">
        <v>0.68987067725337703</v>
      </c>
      <c r="I553" s="14">
        <v>0.62471162644808598</v>
      </c>
      <c r="J553" s="14">
        <v>0.65798759794727701</v>
      </c>
      <c r="K553" s="14">
        <v>0.54930836764949198</v>
      </c>
      <c r="L553" s="14">
        <v>0.56987037105866001</v>
      </c>
      <c r="M553" s="14"/>
      <c r="N553" s="14">
        <v>0.61138686709617596</v>
      </c>
      <c r="O553" s="14">
        <v>0.59029030023600604</v>
      </c>
      <c r="P553" s="14">
        <v>0.610663213050326</v>
      </c>
      <c r="Q553" s="14">
        <v>0.56833439046762202</v>
      </c>
      <c r="R553" s="14"/>
      <c r="S553" s="14">
        <v>0.64208569818095096</v>
      </c>
      <c r="T553" s="14">
        <v>0.58159847593481095</v>
      </c>
      <c r="U553" s="14">
        <v>0.57001558263960905</v>
      </c>
      <c r="V553" s="14">
        <v>0.59487425018825801</v>
      </c>
      <c r="W553" s="14">
        <v>0.50295447839702201</v>
      </c>
      <c r="X553" s="14">
        <v>0.59834198867980803</v>
      </c>
      <c r="Y553" s="14">
        <v>0.64640451914897401</v>
      </c>
      <c r="Z553" s="14">
        <v>0.623418862808234</v>
      </c>
      <c r="AA553" s="14">
        <v>0.59138905793426</v>
      </c>
      <c r="AB553" s="14">
        <v>0.59320049846565204</v>
      </c>
      <c r="AC553" s="14">
        <v>0.51340846684076502</v>
      </c>
      <c r="AD553" s="14">
        <v>0.66053619423412202</v>
      </c>
      <c r="AE553" s="14"/>
      <c r="AF553" s="14">
        <v>0.62854895051014603</v>
      </c>
      <c r="AG553" s="14">
        <v>0.61344271577736098</v>
      </c>
      <c r="AH553" s="14">
        <v>0.52360908867507505</v>
      </c>
      <c r="AI553" s="14"/>
      <c r="AJ553" s="14">
        <v>0.67928582991554698</v>
      </c>
      <c r="AK553" s="14">
        <v>0.64484161559359499</v>
      </c>
      <c r="AL553" s="14">
        <v>0.549452497253066</v>
      </c>
      <c r="AM553" s="14"/>
      <c r="AN553" s="14">
        <v>0.59171654515772798</v>
      </c>
      <c r="AO553" s="14">
        <v>0.54555345649081199</v>
      </c>
      <c r="AP553" s="14">
        <v>0.62610419412560503</v>
      </c>
      <c r="AQ553" s="14">
        <v>0.63704985789306501</v>
      </c>
      <c r="AR553" s="14">
        <v>0.78199313043699303</v>
      </c>
    </row>
    <row r="554" spans="2:44">
      <c r="B554" t="s">
        <v>105</v>
      </c>
      <c r="C554" s="14">
        <v>9.4832205579892803E-2</v>
      </c>
      <c r="D554" s="14">
        <v>9.0898502875776901E-2</v>
      </c>
      <c r="E554" s="14">
        <v>9.9199971949616605E-2</v>
      </c>
      <c r="F554" s="14"/>
      <c r="G554" s="14">
        <v>0.12342390109874</v>
      </c>
      <c r="H554" s="14">
        <v>0.112325754430172</v>
      </c>
      <c r="I554" s="14">
        <v>6.22757623775613E-2</v>
      </c>
      <c r="J554" s="14">
        <v>8.7627535589374805E-2</v>
      </c>
      <c r="K554" s="14">
        <v>0.11393515094482</v>
      </c>
      <c r="L554" s="14">
        <v>7.7474359764864206E-2</v>
      </c>
      <c r="M554" s="14"/>
      <c r="N554" s="14">
        <v>0.10778093873166</v>
      </c>
      <c r="O554" s="14">
        <v>9.4791572530115498E-2</v>
      </c>
      <c r="P554" s="14">
        <v>7.9510299046368499E-2</v>
      </c>
      <c r="Q554" s="14">
        <v>9.3080792869953202E-2</v>
      </c>
      <c r="R554" s="14"/>
      <c r="S554" s="14">
        <v>7.0002274891668007E-2</v>
      </c>
      <c r="T554" s="14">
        <v>0.104382054986993</v>
      </c>
      <c r="U554" s="14">
        <v>0.12848874031392499</v>
      </c>
      <c r="V554" s="14">
        <v>9.0780192679176905E-2</v>
      </c>
      <c r="W554" s="14">
        <v>0.115403288692301</v>
      </c>
      <c r="X554" s="14">
        <v>6.5659077928348394E-2</v>
      </c>
      <c r="Y554" s="14">
        <v>9.4535831052329405E-2</v>
      </c>
      <c r="Z554" s="14">
        <v>0.19156001418544899</v>
      </c>
      <c r="AA554" s="14">
        <v>0.12154550680288199</v>
      </c>
      <c r="AB554" s="14">
        <v>6.2142297821387298E-2</v>
      </c>
      <c r="AC554" s="14">
        <v>9.4172453776804305E-2</v>
      </c>
      <c r="AD554" s="14">
        <v>0</v>
      </c>
      <c r="AE554" s="14"/>
      <c r="AF554" s="14">
        <v>9.0224477039992701E-2</v>
      </c>
      <c r="AG554" s="14">
        <v>8.6336021496107196E-2</v>
      </c>
      <c r="AH554" s="14">
        <v>0.117635551780672</v>
      </c>
      <c r="AI554" s="14"/>
      <c r="AJ554" s="14">
        <v>3.5233387185995897E-2</v>
      </c>
      <c r="AK554" s="14">
        <v>9.6295388677747798E-2</v>
      </c>
      <c r="AL554" s="14">
        <v>0.10243215542496199</v>
      </c>
      <c r="AM554" s="14"/>
      <c r="AN554" s="14">
        <v>5.71400869988496E-2</v>
      </c>
      <c r="AO554" s="14">
        <v>0.105030136612416</v>
      </c>
      <c r="AP554" s="14">
        <v>0.13079836904766301</v>
      </c>
      <c r="AQ554" s="14">
        <v>0.124840060384278</v>
      </c>
      <c r="AR554" s="14">
        <v>0</v>
      </c>
    </row>
    <row r="555" spans="2:44">
      <c r="B555" t="s">
        <v>106</v>
      </c>
      <c r="C555" s="14">
        <v>0.49875046503867798</v>
      </c>
      <c r="D555" s="14">
        <v>0.51756199048423102</v>
      </c>
      <c r="E555" s="14">
        <v>0.47988584721916899</v>
      </c>
      <c r="F555" s="14"/>
      <c r="G555" s="14">
        <v>0.320604658366893</v>
      </c>
      <c r="H555" s="14">
        <v>0.57754492282320602</v>
      </c>
      <c r="I555" s="14">
        <v>0.56243586407052504</v>
      </c>
      <c r="J555" s="14">
        <v>0.57036006235790204</v>
      </c>
      <c r="K555" s="14">
        <v>0.43537321670467199</v>
      </c>
      <c r="L555" s="14">
        <v>0.49239601129379601</v>
      </c>
      <c r="M555" s="14"/>
      <c r="N555" s="14">
        <v>0.50360592836451501</v>
      </c>
      <c r="O555" s="14">
        <v>0.49549872770589098</v>
      </c>
      <c r="P555" s="14">
        <v>0.53115291400395803</v>
      </c>
      <c r="Q555" s="14">
        <v>0.475253597597669</v>
      </c>
      <c r="R555" s="14"/>
      <c r="S555" s="14">
        <v>0.57208342328928297</v>
      </c>
      <c r="T555" s="14">
        <v>0.47721642094781702</v>
      </c>
      <c r="U555" s="14">
        <v>0.44152684232568501</v>
      </c>
      <c r="V555" s="14">
        <v>0.50409405750908098</v>
      </c>
      <c r="W555" s="14">
        <v>0.38755118970472102</v>
      </c>
      <c r="X555" s="14">
        <v>0.53268291075146001</v>
      </c>
      <c r="Y555" s="14">
        <v>0.55186868809664502</v>
      </c>
      <c r="Z555" s="14">
        <v>0.43185884862278401</v>
      </c>
      <c r="AA555" s="14">
        <v>0.46984355113137799</v>
      </c>
      <c r="AB555" s="14">
        <v>0.53105820064426501</v>
      </c>
      <c r="AC555" s="14">
        <v>0.41923601306396002</v>
      </c>
      <c r="AD555" s="14">
        <v>0.66053619423412202</v>
      </c>
      <c r="AE555" s="14"/>
      <c r="AF555" s="14">
        <v>0.538324473470153</v>
      </c>
      <c r="AG555" s="14">
        <v>0.52710669428125401</v>
      </c>
      <c r="AH555" s="14">
        <v>0.40597353689440302</v>
      </c>
      <c r="AI555" s="14"/>
      <c r="AJ555" s="14">
        <v>0.64405244272955098</v>
      </c>
      <c r="AK555" s="14">
        <v>0.54854622691584698</v>
      </c>
      <c r="AL555" s="14">
        <v>0.44702034182810402</v>
      </c>
      <c r="AM555" s="14"/>
      <c r="AN555" s="14">
        <v>0.534576458158878</v>
      </c>
      <c r="AO555" s="14">
        <v>0.44052331987839599</v>
      </c>
      <c r="AP555" s="14">
        <v>0.49530582507794202</v>
      </c>
      <c r="AQ555" s="14">
        <v>0.51220979750878703</v>
      </c>
      <c r="AR555" s="14">
        <v>0.78199313043699303</v>
      </c>
    </row>
    <row r="556" spans="2:4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c r="AA556" s="14"/>
      <c r="AB556" s="14"/>
      <c r="AC556" s="14"/>
      <c r="AD556" s="14"/>
      <c r="AE556" s="14"/>
      <c r="AF556" s="14"/>
      <c r="AG556" s="14"/>
      <c r="AH556" s="14"/>
      <c r="AI556" s="14"/>
      <c r="AJ556" s="14"/>
      <c r="AK556" s="14"/>
      <c r="AL556" s="14"/>
      <c r="AM556" s="14"/>
      <c r="AN556" s="14"/>
      <c r="AO556" s="14"/>
      <c r="AP556" s="14"/>
      <c r="AQ556" s="14"/>
      <c r="AR556" s="14"/>
    </row>
    <row r="557" spans="2:44">
      <c r="B557" s="6" t="s">
        <v>221</v>
      </c>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c r="AA557" s="14"/>
      <c r="AB557" s="14"/>
      <c r="AC557" s="14"/>
      <c r="AD557" s="14"/>
      <c r="AE557" s="14"/>
      <c r="AF557" s="14"/>
      <c r="AG557" s="14"/>
      <c r="AH557" s="14"/>
      <c r="AI557" s="14"/>
      <c r="AJ557" s="14"/>
      <c r="AK557" s="14"/>
      <c r="AL557" s="14"/>
      <c r="AM557" s="14"/>
      <c r="AN557" s="14"/>
      <c r="AO557" s="14"/>
      <c r="AP557" s="14"/>
      <c r="AQ557" s="14"/>
      <c r="AR557" s="14"/>
    </row>
    <row r="558" spans="2:44">
      <c r="B558" s="24" t="s">
        <v>22</v>
      </c>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row>
    <row r="559" spans="2:44">
      <c r="B559" t="s">
        <v>98</v>
      </c>
      <c r="C559" s="14">
        <v>8.0752035092311603E-2</v>
      </c>
      <c r="D559" s="14">
        <v>9.6175636057675706E-2</v>
      </c>
      <c r="E559" s="14">
        <v>6.5527132644375E-2</v>
      </c>
      <c r="F559" s="14"/>
      <c r="G559" s="14">
        <v>5.8999672280679497E-2</v>
      </c>
      <c r="H559" s="14">
        <v>0.15092119127319001</v>
      </c>
      <c r="I559" s="14">
        <v>0.11452718061188</v>
      </c>
      <c r="J559" s="14">
        <v>5.3033352486569901E-2</v>
      </c>
      <c r="K559" s="14">
        <v>6.1882919331300197E-2</v>
      </c>
      <c r="L559" s="14">
        <v>4.7754504855004397E-2</v>
      </c>
      <c r="M559" s="14"/>
      <c r="N559" s="14">
        <v>9.94072726062354E-2</v>
      </c>
      <c r="O559" s="14">
        <v>7.2205310526829894E-2</v>
      </c>
      <c r="P559" s="14">
        <v>9.0811640731182502E-2</v>
      </c>
      <c r="Q559" s="14">
        <v>6.4133276683306498E-2</v>
      </c>
      <c r="R559" s="14"/>
      <c r="S559" s="14">
        <v>0.15537803800970901</v>
      </c>
      <c r="T559" s="14">
        <v>8.9955337973840796E-2</v>
      </c>
      <c r="U559" s="14">
        <v>0.100073394978341</v>
      </c>
      <c r="V559" s="14">
        <v>8.9926955816501106E-2</v>
      </c>
      <c r="W559" s="14">
        <v>8.5078528590516803E-2</v>
      </c>
      <c r="X559" s="14">
        <v>2.3150839563664399E-2</v>
      </c>
      <c r="Y559" s="14">
        <v>0.10313752931951201</v>
      </c>
      <c r="Z559" s="14">
        <v>5.7955647041142803E-2</v>
      </c>
      <c r="AA559" s="14">
        <v>5.2223549994748E-2</v>
      </c>
      <c r="AB559" s="14">
        <v>7.9842477477216997E-2</v>
      </c>
      <c r="AC559" s="14">
        <v>1.8299943183684799E-2</v>
      </c>
      <c r="AD559" s="14">
        <v>0</v>
      </c>
      <c r="AE559" s="14"/>
      <c r="AF559" s="14">
        <v>8.6930187542483606E-2</v>
      </c>
      <c r="AG559" s="14">
        <v>9.7168598187439004E-2</v>
      </c>
      <c r="AH559" s="14">
        <v>3.4270273759893097E-2</v>
      </c>
      <c r="AI559" s="14"/>
      <c r="AJ559" s="14">
        <v>6.1965281960760697E-2</v>
      </c>
      <c r="AK559" s="14">
        <v>9.6206082087841802E-2</v>
      </c>
      <c r="AL559" s="14">
        <v>0.187457593148253</v>
      </c>
      <c r="AM559" s="14"/>
      <c r="AN559" s="14">
        <v>5.77986264018178E-2</v>
      </c>
      <c r="AO559" s="14">
        <v>5.1227972699763397E-2</v>
      </c>
      <c r="AP559" s="14">
        <v>8.0982516246537004E-2</v>
      </c>
      <c r="AQ559" s="14">
        <v>0.17143402437437399</v>
      </c>
      <c r="AR559" s="14">
        <v>0.276279793044519</v>
      </c>
    </row>
    <row r="560" spans="2:44">
      <c r="B560" t="s">
        <v>99</v>
      </c>
      <c r="C560" s="14">
        <v>0.28954888931529899</v>
      </c>
      <c r="D560" s="14">
        <v>0.28901139427313699</v>
      </c>
      <c r="E560" s="14">
        <v>0.28908406245953899</v>
      </c>
      <c r="F560" s="14"/>
      <c r="G560" s="14">
        <v>0.451162363076752</v>
      </c>
      <c r="H560" s="14">
        <v>0.291297622857636</v>
      </c>
      <c r="I560" s="14">
        <v>0.29154764253028098</v>
      </c>
      <c r="J560" s="14">
        <v>0.32107173413983398</v>
      </c>
      <c r="K560" s="14">
        <v>0.19622307273686099</v>
      </c>
      <c r="L560" s="14">
        <v>0.19688486425955601</v>
      </c>
      <c r="M560" s="14"/>
      <c r="N560" s="14">
        <v>0.27622493613108901</v>
      </c>
      <c r="O560" s="14">
        <v>0.31321037925245498</v>
      </c>
      <c r="P560" s="14">
        <v>0.27203891078525799</v>
      </c>
      <c r="Q560" s="14">
        <v>0.29377317247382301</v>
      </c>
      <c r="R560" s="14"/>
      <c r="S560" s="14">
        <v>0.285799596812636</v>
      </c>
      <c r="T560" s="14">
        <v>0.27877629500791401</v>
      </c>
      <c r="U560" s="14">
        <v>0.379480202427878</v>
      </c>
      <c r="V560" s="14">
        <v>0.205329120274413</v>
      </c>
      <c r="W560" s="14">
        <v>0.21161972337301599</v>
      </c>
      <c r="X560" s="14">
        <v>0.331580826566517</v>
      </c>
      <c r="Y560" s="14">
        <v>0.27238079368887502</v>
      </c>
      <c r="Z560" s="14">
        <v>0.32533181388709798</v>
      </c>
      <c r="AA560" s="14">
        <v>0.31548491035138698</v>
      </c>
      <c r="AB560" s="14">
        <v>0.26983893388323099</v>
      </c>
      <c r="AC560" s="14">
        <v>0.37924977429814799</v>
      </c>
      <c r="AD560" s="14">
        <v>0.26584820683876798</v>
      </c>
      <c r="AE560" s="14"/>
      <c r="AF560" s="14">
        <v>0.27163845453774299</v>
      </c>
      <c r="AG560" s="14">
        <v>0.28766473108441498</v>
      </c>
      <c r="AH560" s="14">
        <v>0.26875904551492202</v>
      </c>
      <c r="AI560" s="14"/>
      <c r="AJ560" s="14">
        <v>0.24542447824618799</v>
      </c>
      <c r="AK560" s="14">
        <v>0.30493739227650801</v>
      </c>
      <c r="AL560" s="14">
        <v>0.26709037398188501</v>
      </c>
      <c r="AM560" s="14"/>
      <c r="AN560" s="14">
        <v>0.26103747732917698</v>
      </c>
      <c r="AO560" s="14">
        <v>0.31772877554349299</v>
      </c>
      <c r="AP560" s="14">
        <v>0.33236851049974198</v>
      </c>
      <c r="AQ560" s="14">
        <v>0.23539612914253499</v>
      </c>
      <c r="AR560" s="14">
        <v>0.25939366359788002</v>
      </c>
    </row>
    <row r="561" spans="2:44">
      <c r="B561" t="s">
        <v>100</v>
      </c>
      <c r="C561" s="14">
        <v>0.25912459541313299</v>
      </c>
      <c r="D561" s="14">
        <v>0.24345366120287401</v>
      </c>
      <c r="E561" s="14">
        <v>0.27602640239999598</v>
      </c>
      <c r="F561" s="14"/>
      <c r="G561" s="14">
        <v>0.23080164015618099</v>
      </c>
      <c r="H561" s="14">
        <v>0.18753669341534299</v>
      </c>
      <c r="I561" s="14">
        <v>0.24434559939359901</v>
      </c>
      <c r="J561" s="14">
        <v>0.24523174494761901</v>
      </c>
      <c r="K561" s="14">
        <v>0.317803181248899</v>
      </c>
      <c r="L561" s="14">
        <v>0.32815513780079503</v>
      </c>
      <c r="M561" s="14"/>
      <c r="N561" s="14">
        <v>0.24102516451750999</v>
      </c>
      <c r="O561" s="14">
        <v>0.23290069076567199</v>
      </c>
      <c r="P561" s="14">
        <v>0.26965558163414699</v>
      </c>
      <c r="Q561" s="14">
        <v>0.29432054471841401</v>
      </c>
      <c r="R561" s="14"/>
      <c r="S561" s="14">
        <v>0.23231623505535201</v>
      </c>
      <c r="T561" s="14">
        <v>0.29706361424546801</v>
      </c>
      <c r="U561" s="14">
        <v>0.194720284145805</v>
      </c>
      <c r="V561" s="14">
        <v>0.27500503798690401</v>
      </c>
      <c r="W561" s="14">
        <v>0.22082038450986399</v>
      </c>
      <c r="X561" s="14">
        <v>0.21794466475369201</v>
      </c>
      <c r="Y561" s="14">
        <v>0.286008761151271</v>
      </c>
      <c r="Z561" s="14">
        <v>0.23906251324301001</v>
      </c>
      <c r="AA561" s="14">
        <v>0.24363153169353299</v>
      </c>
      <c r="AB561" s="14">
        <v>0.331313041878254</v>
      </c>
      <c r="AC561" s="14">
        <v>0.23466015151870401</v>
      </c>
      <c r="AD561" s="14">
        <v>0.32905509995292798</v>
      </c>
      <c r="AE561" s="14"/>
      <c r="AF561" s="14">
        <v>0.272099295092463</v>
      </c>
      <c r="AG561" s="14">
        <v>0.234100066627598</v>
      </c>
      <c r="AH561" s="14">
        <v>0.29610442839302997</v>
      </c>
      <c r="AI561" s="14"/>
      <c r="AJ561" s="14">
        <v>0.29587664406064301</v>
      </c>
      <c r="AK561" s="14">
        <v>0.20617769841901201</v>
      </c>
      <c r="AL561" s="14">
        <v>0.18248115708632801</v>
      </c>
      <c r="AM561" s="14"/>
      <c r="AN561" s="14">
        <v>0.28154333156345002</v>
      </c>
      <c r="AO561" s="14">
        <v>0.25090100604073601</v>
      </c>
      <c r="AP561" s="14">
        <v>0.22627480106690201</v>
      </c>
      <c r="AQ561" s="14">
        <v>0.245051937879293</v>
      </c>
      <c r="AR561" s="14">
        <v>0.14488448016795399</v>
      </c>
    </row>
    <row r="562" spans="2:44">
      <c r="B562" t="s">
        <v>101</v>
      </c>
      <c r="C562" s="14">
        <v>0.27752243206684402</v>
      </c>
      <c r="D562" s="14">
        <v>0.27794833267103802</v>
      </c>
      <c r="E562" s="14">
        <v>0.27628177570839402</v>
      </c>
      <c r="F562" s="14"/>
      <c r="G562" s="14">
        <v>0.18488885922005099</v>
      </c>
      <c r="H562" s="14">
        <v>0.26905971915983901</v>
      </c>
      <c r="I562" s="14">
        <v>0.26258872316693499</v>
      </c>
      <c r="J562" s="14">
        <v>0.26910735339967201</v>
      </c>
      <c r="K562" s="14">
        <v>0.29353319101437902</v>
      </c>
      <c r="L562" s="14">
        <v>0.36199248830298297</v>
      </c>
      <c r="M562" s="14"/>
      <c r="N562" s="14">
        <v>0.29647132552491001</v>
      </c>
      <c r="O562" s="14">
        <v>0.27662157570762003</v>
      </c>
      <c r="P562" s="14">
        <v>0.31049037241993399</v>
      </c>
      <c r="Q562" s="14">
        <v>0.23213109952705799</v>
      </c>
      <c r="R562" s="14"/>
      <c r="S562" s="14">
        <v>0.21635264523956399</v>
      </c>
      <c r="T562" s="14">
        <v>0.30371510831476101</v>
      </c>
      <c r="U562" s="14">
        <v>0.24669272524672201</v>
      </c>
      <c r="V562" s="14">
        <v>0.298487902036979</v>
      </c>
      <c r="W562" s="14">
        <v>0.34951764057336598</v>
      </c>
      <c r="X562" s="14">
        <v>0.31864835204015002</v>
      </c>
      <c r="Y562" s="14">
        <v>0.238376940162631</v>
      </c>
      <c r="Z562" s="14">
        <v>0.30478261817220698</v>
      </c>
      <c r="AA562" s="14">
        <v>0.30849463249360398</v>
      </c>
      <c r="AB562" s="14">
        <v>0.236414579048386</v>
      </c>
      <c r="AC562" s="14">
        <v>0.25314851870268501</v>
      </c>
      <c r="AD562" s="14">
        <v>0.27683830401244203</v>
      </c>
      <c r="AE562" s="14"/>
      <c r="AF562" s="14">
        <v>0.28508864866405498</v>
      </c>
      <c r="AG562" s="14">
        <v>0.30088196104188603</v>
      </c>
      <c r="AH562" s="14">
        <v>0.250605017404958</v>
      </c>
      <c r="AI562" s="14"/>
      <c r="AJ562" s="14">
        <v>0.33897622096169</v>
      </c>
      <c r="AK562" s="14">
        <v>0.27795835496191601</v>
      </c>
      <c r="AL562" s="14">
        <v>0.26221442406840301</v>
      </c>
      <c r="AM562" s="14"/>
      <c r="AN562" s="14">
        <v>0.31257062495735499</v>
      </c>
      <c r="AO562" s="14">
        <v>0.28128987436361103</v>
      </c>
      <c r="AP562" s="14">
        <v>0.266804340451818</v>
      </c>
      <c r="AQ562" s="14">
        <v>0.26719052162178097</v>
      </c>
      <c r="AR562" s="14">
        <v>0.18075622499302499</v>
      </c>
    </row>
    <row r="563" spans="2:44">
      <c r="B563" t="s">
        <v>102</v>
      </c>
      <c r="C563" s="14">
        <v>6.12925557018048E-2</v>
      </c>
      <c r="D563" s="14">
        <v>7.1031407522606796E-2</v>
      </c>
      <c r="E563" s="14">
        <v>5.1722437676837797E-2</v>
      </c>
      <c r="F563" s="14"/>
      <c r="G563" s="14">
        <v>4.38548051884056E-2</v>
      </c>
      <c r="H563" s="14">
        <v>5.8261469898092E-2</v>
      </c>
      <c r="I563" s="14">
        <v>6.0223872034594401E-2</v>
      </c>
      <c r="J563" s="14">
        <v>8.1821291721309503E-2</v>
      </c>
      <c r="K563" s="14">
        <v>8.8616201407815107E-2</v>
      </c>
      <c r="L563" s="14">
        <v>4.27000740105987E-2</v>
      </c>
      <c r="M563" s="14"/>
      <c r="N563" s="14">
        <v>6.38366709713417E-2</v>
      </c>
      <c r="O563" s="14">
        <v>8.1099140134469602E-2</v>
      </c>
      <c r="P563" s="14">
        <v>3.70531892775618E-2</v>
      </c>
      <c r="Q563" s="14">
        <v>5.8680505748390302E-2</v>
      </c>
      <c r="R563" s="14"/>
      <c r="S563" s="14">
        <v>7.4573559180963603E-2</v>
      </c>
      <c r="T563" s="14">
        <v>1.43841653023101E-2</v>
      </c>
      <c r="U563" s="14">
        <v>5.4035766238534698E-2</v>
      </c>
      <c r="V563" s="14">
        <v>9.7807570157576199E-2</v>
      </c>
      <c r="W563" s="14">
        <v>0.107204011694307</v>
      </c>
      <c r="X563" s="14">
        <v>4.5581878344516498E-2</v>
      </c>
      <c r="Y563" s="14">
        <v>0.100095975677711</v>
      </c>
      <c r="Z563" s="14">
        <v>7.2867407656541802E-2</v>
      </c>
      <c r="AA563" s="14">
        <v>1.909632981846E-2</v>
      </c>
      <c r="AB563" s="14">
        <v>6.1957943203769898E-2</v>
      </c>
      <c r="AC563" s="14">
        <v>7.9741669005900698E-2</v>
      </c>
      <c r="AD563" s="14">
        <v>4.5243947010710502E-2</v>
      </c>
      <c r="AE563" s="14"/>
      <c r="AF563" s="14">
        <v>5.3022744453910302E-2</v>
      </c>
      <c r="AG563" s="14">
        <v>6.4672542161472099E-2</v>
      </c>
      <c r="AH563" s="14">
        <v>9.6606875649220506E-2</v>
      </c>
      <c r="AI563" s="14"/>
      <c r="AJ563" s="14">
        <v>4.48075451111907E-2</v>
      </c>
      <c r="AK563" s="14">
        <v>8.46439745301968E-2</v>
      </c>
      <c r="AL563" s="14">
        <v>6.3776560254550405E-2</v>
      </c>
      <c r="AM563" s="14"/>
      <c r="AN563" s="14">
        <v>6.3061768690977293E-2</v>
      </c>
      <c r="AO563" s="14">
        <v>4.77425811213808E-2</v>
      </c>
      <c r="AP563" s="14">
        <v>6.6059868126064403E-2</v>
      </c>
      <c r="AQ563" s="14">
        <v>5.9821762470049097E-2</v>
      </c>
      <c r="AR563" s="14">
        <v>8.2296901916256798E-2</v>
      </c>
    </row>
    <row r="564" spans="2:44">
      <c r="B564" t="s">
        <v>129</v>
      </c>
      <c r="C564" s="14">
        <v>3.1759492410608103E-2</v>
      </c>
      <c r="D564" s="14">
        <v>2.2379568272668099E-2</v>
      </c>
      <c r="E564" s="14">
        <v>4.1358189110857799E-2</v>
      </c>
      <c r="F564" s="14"/>
      <c r="G564" s="14">
        <v>3.0292660077930401E-2</v>
      </c>
      <c r="H564" s="14">
        <v>4.2923303395899698E-2</v>
      </c>
      <c r="I564" s="14">
        <v>2.67669822627103E-2</v>
      </c>
      <c r="J564" s="14">
        <v>2.9734523304995101E-2</v>
      </c>
      <c r="K564" s="14">
        <v>4.19414342607458E-2</v>
      </c>
      <c r="L564" s="14">
        <v>2.2512930771063099E-2</v>
      </c>
      <c r="M564" s="14"/>
      <c r="N564" s="14">
        <v>2.3034630248913598E-2</v>
      </c>
      <c r="O564" s="14">
        <v>2.3962903612954198E-2</v>
      </c>
      <c r="P564" s="14">
        <v>1.9950305151916901E-2</v>
      </c>
      <c r="Q564" s="14">
        <v>5.6961400849008297E-2</v>
      </c>
      <c r="R564" s="14"/>
      <c r="S564" s="14">
        <v>3.5579925701776399E-2</v>
      </c>
      <c r="T564" s="14">
        <v>1.6105479155706599E-2</v>
      </c>
      <c r="U564" s="14">
        <v>2.49976269627189E-2</v>
      </c>
      <c r="V564" s="14">
        <v>3.3443413727626402E-2</v>
      </c>
      <c r="W564" s="14">
        <v>2.5759711258930802E-2</v>
      </c>
      <c r="X564" s="14">
        <v>6.3093438731459603E-2</v>
      </c>
      <c r="Y564" s="14">
        <v>0</v>
      </c>
      <c r="Z564" s="14">
        <v>0</v>
      </c>
      <c r="AA564" s="14">
        <v>6.1069045648267803E-2</v>
      </c>
      <c r="AB564" s="14">
        <v>2.06330245091427E-2</v>
      </c>
      <c r="AC564" s="14">
        <v>3.48999432908772E-2</v>
      </c>
      <c r="AD564" s="14">
        <v>8.3014442185151499E-2</v>
      </c>
      <c r="AE564" s="14"/>
      <c r="AF564" s="14">
        <v>3.1220669709345401E-2</v>
      </c>
      <c r="AG564" s="14">
        <v>1.55121008971899E-2</v>
      </c>
      <c r="AH564" s="14">
        <v>5.3654359277975502E-2</v>
      </c>
      <c r="AI564" s="14"/>
      <c r="AJ564" s="14">
        <v>1.2949829659527999E-2</v>
      </c>
      <c r="AK564" s="14">
        <v>3.0076497724524601E-2</v>
      </c>
      <c r="AL564" s="14">
        <v>3.6979891460581102E-2</v>
      </c>
      <c r="AM564" s="14"/>
      <c r="AN564" s="14">
        <v>2.3988171057223302E-2</v>
      </c>
      <c r="AO564" s="14">
        <v>5.1109790231015403E-2</v>
      </c>
      <c r="AP564" s="14">
        <v>2.7509963608936101E-2</v>
      </c>
      <c r="AQ564" s="14">
        <v>2.1105624511967899E-2</v>
      </c>
      <c r="AR564" s="14">
        <v>5.6388936280365003E-2</v>
      </c>
    </row>
    <row r="565" spans="2:44">
      <c r="B565" t="s">
        <v>104</v>
      </c>
      <c r="C565" s="14">
        <v>0.37030092440761098</v>
      </c>
      <c r="D565" s="14">
        <v>0.38518703033081297</v>
      </c>
      <c r="E565" s="14">
        <v>0.35461119510391398</v>
      </c>
      <c r="F565" s="14"/>
      <c r="G565" s="14">
        <v>0.51016203535743199</v>
      </c>
      <c r="H565" s="14">
        <v>0.44221881413082598</v>
      </c>
      <c r="I565" s="14">
        <v>0.40607482314216098</v>
      </c>
      <c r="J565" s="14">
        <v>0.37410508662640402</v>
      </c>
      <c r="K565" s="14">
        <v>0.25810599206816098</v>
      </c>
      <c r="L565" s="14">
        <v>0.24463936911456</v>
      </c>
      <c r="M565" s="14"/>
      <c r="N565" s="14">
        <v>0.375632208737325</v>
      </c>
      <c r="O565" s="14">
        <v>0.38541568977928498</v>
      </c>
      <c r="P565" s="14">
        <v>0.36285055151644002</v>
      </c>
      <c r="Q565" s="14">
        <v>0.35790644915712999</v>
      </c>
      <c r="R565" s="14"/>
      <c r="S565" s="14">
        <v>0.44117763482234501</v>
      </c>
      <c r="T565" s="14">
        <v>0.36873163298175399</v>
      </c>
      <c r="U565" s="14">
        <v>0.479553597406219</v>
      </c>
      <c r="V565" s="14">
        <v>0.29525607609091398</v>
      </c>
      <c r="W565" s="14">
        <v>0.296698251963533</v>
      </c>
      <c r="X565" s="14">
        <v>0.35473166613018098</v>
      </c>
      <c r="Y565" s="14">
        <v>0.375518323008387</v>
      </c>
      <c r="Z565" s="14">
        <v>0.38328746092824101</v>
      </c>
      <c r="AA565" s="14">
        <v>0.36770846034613502</v>
      </c>
      <c r="AB565" s="14">
        <v>0.349681411360448</v>
      </c>
      <c r="AC565" s="14">
        <v>0.39754971748183299</v>
      </c>
      <c r="AD565" s="14">
        <v>0.26584820683876798</v>
      </c>
      <c r="AE565" s="14"/>
      <c r="AF565" s="14">
        <v>0.35856864208022698</v>
      </c>
      <c r="AG565" s="14">
        <v>0.38483332927185399</v>
      </c>
      <c r="AH565" s="14">
        <v>0.30302931927481502</v>
      </c>
      <c r="AI565" s="14"/>
      <c r="AJ565" s="14">
        <v>0.30738976020694903</v>
      </c>
      <c r="AK565" s="14">
        <v>0.40114347436434999</v>
      </c>
      <c r="AL565" s="14">
        <v>0.45454796713013801</v>
      </c>
      <c r="AM565" s="14"/>
      <c r="AN565" s="14">
        <v>0.31883610373099402</v>
      </c>
      <c r="AO565" s="14">
        <v>0.36895674824325703</v>
      </c>
      <c r="AP565" s="14">
        <v>0.41335102674627899</v>
      </c>
      <c r="AQ565" s="14">
        <v>0.40683015351690899</v>
      </c>
      <c r="AR565" s="14">
        <v>0.53567345664239896</v>
      </c>
    </row>
    <row r="566" spans="2:44">
      <c r="B566" t="s">
        <v>105</v>
      </c>
      <c r="C566" s="14">
        <v>0.33881498776864799</v>
      </c>
      <c r="D566" s="14">
        <v>0.34897974019364503</v>
      </c>
      <c r="E566" s="14">
        <v>0.328004213385232</v>
      </c>
      <c r="F566" s="14"/>
      <c r="G566" s="14">
        <v>0.228743664408457</v>
      </c>
      <c r="H566" s="14">
        <v>0.32732118905793101</v>
      </c>
      <c r="I566" s="14">
        <v>0.322812595201529</v>
      </c>
      <c r="J566" s="14">
        <v>0.35092864512098199</v>
      </c>
      <c r="K566" s="14">
        <v>0.38214939242219398</v>
      </c>
      <c r="L566" s="14">
        <v>0.40469256231358203</v>
      </c>
      <c r="M566" s="14"/>
      <c r="N566" s="14">
        <v>0.360307996496252</v>
      </c>
      <c r="O566" s="14">
        <v>0.35772071584208898</v>
      </c>
      <c r="P566" s="14">
        <v>0.34754356169749501</v>
      </c>
      <c r="Q566" s="14">
        <v>0.29081160527544803</v>
      </c>
      <c r="R566" s="14"/>
      <c r="S566" s="14">
        <v>0.29092620442052702</v>
      </c>
      <c r="T566" s="14">
        <v>0.31809927361707102</v>
      </c>
      <c r="U566" s="14">
        <v>0.30072849148525599</v>
      </c>
      <c r="V566" s="14">
        <v>0.39629547219455502</v>
      </c>
      <c r="W566" s="14">
        <v>0.45672165226767297</v>
      </c>
      <c r="X566" s="14">
        <v>0.36423023038466701</v>
      </c>
      <c r="Y566" s="14">
        <v>0.338472915840343</v>
      </c>
      <c r="Z566" s="14">
        <v>0.37765002582874901</v>
      </c>
      <c r="AA566" s="14">
        <v>0.32759096231206403</v>
      </c>
      <c r="AB566" s="14">
        <v>0.29837252225215599</v>
      </c>
      <c r="AC566" s="14">
        <v>0.33289018770858603</v>
      </c>
      <c r="AD566" s="14">
        <v>0.32208225102315202</v>
      </c>
      <c r="AE566" s="14"/>
      <c r="AF566" s="14">
        <v>0.33811139311796501</v>
      </c>
      <c r="AG566" s="14">
        <v>0.36555450320335803</v>
      </c>
      <c r="AH566" s="14">
        <v>0.34721189305417899</v>
      </c>
      <c r="AI566" s="14"/>
      <c r="AJ566" s="14">
        <v>0.38378376607288101</v>
      </c>
      <c r="AK566" s="14">
        <v>0.36260232949211302</v>
      </c>
      <c r="AL566" s="14">
        <v>0.32599098432295298</v>
      </c>
      <c r="AM566" s="14"/>
      <c r="AN566" s="14">
        <v>0.37563239364833201</v>
      </c>
      <c r="AO566" s="14">
        <v>0.32903245548499199</v>
      </c>
      <c r="AP566" s="14">
        <v>0.33286420857788201</v>
      </c>
      <c r="AQ566" s="14">
        <v>0.32701228409182997</v>
      </c>
      <c r="AR566" s="14">
        <v>0.26305312690928201</v>
      </c>
    </row>
    <row r="567" spans="2:44">
      <c r="B567" t="s">
        <v>106</v>
      </c>
      <c r="C567" s="14">
        <v>3.1485936638962403E-2</v>
      </c>
      <c r="D567" s="14">
        <v>3.6207290137168197E-2</v>
      </c>
      <c r="E567" s="14">
        <v>2.6606981718682102E-2</v>
      </c>
      <c r="F567" s="14"/>
      <c r="G567" s="14">
        <v>0.28141837094897498</v>
      </c>
      <c r="H567" s="14">
        <v>0.114897625072895</v>
      </c>
      <c r="I567" s="14">
        <v>8.3262227940631803E-2</v>
      </c>
      <c r="J567" s="14">
        <v>2.3176441505421901E-2</v>
      </c>
      <c r="K567" s="14">
        <v>-0.124043400354033</v>
      </c>
      <c r="L567" s="14">
        <v>-0.160053193199022</v>
      </c>
      <c r="M567" s="14"/>
      <c r="N567" s="14">
        <v>1.53242122410732E-2</v>
      </c>
      <c r="O567" s="14">
        <v>2.7694973937195701E-2</v>
      </c>
      <c r="P567" s="14">
        <v>1.53069898189449E-2</v>
      </c>
      <c r="Q567" s="14">
        <v>6.7094843881682104E-2</v>
      </c>
      <c r="R567" s="14"/>
      <c r="S567" s="14">
        <v>0.15025143040181699</v>
      </c>
      <c r="T567" s="14">
        <v>5.0632359364683702E-2</v>
      </c>
      <c r="U567" s="14">
        <v>0.17882510592096301</v>
      </c>
      <c r="V567" s="14">
        <v>-0.101039396103641</v>
      </c>
      <c r="W567" s="14">
        <v>-0.16002340030414</v>
      </c>
      <c r="X567" s="14">
        <v>-9.4985642544859698E-3</v>
      </c>
      <c r="Y567" s="14">
        <v>3.7045407168044303E-2</v>
      </c>
      <c r="Z567" s="14">
        <v>5.63743509949244E-3</v>
      </c>
      <c r="AA567" s="14">
        <v>4.0117498034071199E-2</v>
      </c>
      <c r="AB567" s="14">
        <v>5.1308889108292198E-2</v>
      </c>
      <c r="AC567" s="14">
        <v>6.4659529773247501E-2</v>
      </c>
      <c r="AD567" s="14">
        <v>-5.6234044184383797E-2</v>
      </c>
      <c r="AE567" s="14"/>
      <c r="AF567" s="14">
        <v>2.0457248962261799E-2</v>
      </c>
      <c r="AG567" s="14">
        <v>1.9278826068495299E-2</v>
      </c>
      <c r="AH567" s="14">
        <v>-4.4182573779363403E-2</v>
      </c>
      <c r="AI567" s="14"/>
      <c r="AJ567" s="14">
        <v>-7.6394005865932105E-2</v>
      </c>
      <c r="AK567" s="14">
        <v>3.85411448722369E-2</v>
      </c>
      <c r="AL567" s="14">
        <v>0.128556982807185</v>
      </c>
      <c r="AM567" s="14"/>
      <c r="AN567" s="14">
        <v>-5.67962899173374E-2</v>
      </c>
      <c r="AO567" s="14">
        <v>3.99242927582645E-2</v>
      </c>
      <c r="AP567" s="14">
        <v>8.0486818168397201E-2</v>
      </c>
      <c r="AQ567" s="14">
        <v>7.9817869425079693E-2</v>
      </c>
      <c r="AR567" s="14">
        <v>0.27262032973311801</v>
      </c>
    </row>
    <row r="568" spans="2:4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c r="AA568" s="14"/>
      <c r="AB568" s="14"/>
      <c r="AC568" s="14"/>
      <c r="AD568" s="14"/>
      <c r="AE568" s="14"/>
      <c r="AF568" s="14"/>
      <c r="AG568" s="14"/>
      <c r="AH568" s="14"/>
      <c r="AI568" s="14"/>
      <c r="AJ568" s="14"/>
      <c r="AK568" s="14"/>
      <c r="AL568" s="14"/>
      <c r="AM568" s="14"/>
      <c r="AN568" s="14"/>
      <c r="AO568" s="14"/>
      <c r="AP568" s="14"/>
      <c r="AQ568" s="14"/>
      <c r="AR568" s="14"/>
    </row>
    <row r="569" spans="2:44">
      <c r="B569" s="6" t="s">
        <v>222</v>
      </c>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c r="AA569" s="14"/>
      <c r="AB569" s="14"/>
      <c r="AC569" s="14"/>
      <c r="AD569" s="14"/>
      <c r="AE569" s="14"/>
      <c r="AF569" s="14"/>
      <c r="AG569" s="14"/>
      <c r="AH569" s="14"/>
      <c r="AI569" s="14"/>
      <c r="AJ569" s="14"/>
      <c r="AK569" s="14"/>
      <c r="AL569" s="14"/>
      <c r="AM569" s="14"/>
      <c r="AN569" s="14"/>
      <c r="AO569" s="14"/>
      <c r="AP569" s="14"/>
      <c r="AQ569" s="14"/>
      <c r="AR569" s="14"/>
    </row>
    <row r="570" spans="2:44">
      <c r="B570" s="24" t="s">
        <v>22</v>
      </c>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c r="AA570" s="14"/>
      <c r="AB570" s="14"/>
      <c r="AC570" s="14"/>
      <c r="AD570" s="14"/>
      <c r="AE570" s="14"/>
      <c r="AF570" s="14"/>
      <c r="AG570" s="14"/>
      <c r="AH570" s="14"/>
      <c r="AI570" s="14"/>
      <c r="AJ570" s="14"/>
      <c r="AK570" s="14"/>
      <c r="AL570" s="14"/>
      <c r="AM570" s="14"/>
      <c r="AN570" s="14"/>
      <c r="AO570" s="14"/>
      <c r="AP570" s="14"/>
      <c r="AQ570" s="14"/>
      <c r="AR570" s="14"/>
    </row>
    <row r="571" spans="2:44">
      <c r="B571" t="s">
        <v>98</v>
      </c>
      <c r="C571" s="14">
        <v>7.5562457201730299E-2</v>
      </c>
      <c r="D571" s="14">
        <v>0.108282210984869</v>
      </c>
      <c r="E571" s="14">
        <v>4.2862138414289402E-2</v>
      </c>
      <c r="F571" s="14"/>
      <c r="G571" s="14">
        <v>7.0705795278657904E-2</v>
      </c>
      <c r="H571" s="14">
        <v>0.108444756304867</v>
      </c>
      <c r="I571" s="14">
        <v>0.140632335014584</v>
      </c>
      <c r="J571" s="14">
        <v>6.1316722214135699E-2</v>
      </c>
      <c r="K571" s="14">
        <v>4.2861918511248799E-2</v>
      </c>
      <c r="L571" s="14">
        <v>3.5305676298128703E-2</v>
      </c>
      <c r="M571" s="14"/>
      <c r="N571" s="14">
        <v>8.3068683369671506E-2</v>
      </c>
      <c r="O571" s="14">
        <v>6.3148712229867301E-2</v>
      </c>
      <c r="P571" s="14">
        <v>8.9269939843324903E-2</v>
      </c>
      <c r="Q571" s="14">
        <v>7.1420578001985799E-2</v>
      </c>
      <c r="R571" s="14"/>
      <c r="S571" s="14">
        <v>0.13627030059555101</v>
      </c>
      <c r="T571" s="14">
        <v>5.9884647063349498E-2</v>
      </c>
      <c r="U571" s="14">
        <v>8.3839592835944193E-2</v>
      </c>
      <c r="V571" s="14">
        <v>4.6961211780757801E-2</v>
      </c>
      <c r="W571" s="14">
        <v>1.6034663728531601E-2</v>
      </c>
      <c r="X571" s="14">
        <v>6.37743383258116E-2</v>
      </c>
      <c r="Y571" s="14">
        <v>9.7224338137439095E-2</v>
      </c>
      <c r="Z571" s="14">
        <v>3.0490101929843201E-2</v>
      </c>
      <c r="AA571" s="14">
        <v>5.8471086219438403E-2</v>
      </c>
      <c r="AB571" s="14">
        <v>0.12795139200446401</v>
      </c>
      <c r="AC571" s="14">
        <v>6.6004910467725997E-2</v>
      </c>
      <c r="AD571" s="14">
        <v>4.3626458442625297E-2</v>
      </c>
      <c r="AE571" s="14"/>
      <c r="AF571" s="14">
        <v>8.0547477455419E-2</v>
      </c>
      <c r="AG571" s="14">
        <v>7.9705584321310405E-2</v>
      </c>
      <c r="AH571" s="14">
        <v>4.8808239947920697E-2</v>
      </c>
      <c r="AI571" s="14"/>
      <c r="AJ571" s="14">
        <v>4.5256884110657397E-2</v>
      </c>
      <c r="AK571" s="14">
        <v>7.8840618192529494E-2</v>
      </c>
      <c r="AL571" s="14">
        <v>0.178554689041834</v>
      </c>
      <c r="AM571" s="14"/>
      <c r="AN571" s="14">
        <v>6.4259182693320205E-2</v>
      </c>
      <c r="AO571" s="14">
        <v>8.17356028135173E-2</v>
      </c>
      <c r="AP571" s="14">
        <v>7.6385414091234102E-2</v>
      </c>
      <c r="AQ571" s="14">
        <v>0.12711991305668099</v>
      </c>
      <c r="AR571" s="14">
        <v>0.124148341995305</v>
      </c>
    </row>
    <row r="572" spans="2:44">
      <c r="B572" t="s">
        <v>99</v>
      </c>
      <c r="C572" s="14">
        <v>0.25257175358480999</v>
      </c>
      <c r="D572" s="14">
        <v>0.22281299565012599</v>
      </c>
      <c r="E572" s="14">
        <v>0.28366212559773202</v>
      </c>
      <c r="F572" s="14"/>
      <c r="G572" s="14">
        <v>0.29386352063245502</v>
      </c>
      <c r="H572" s="14">
        <v>0.32056836147852202</v>
      </c>
      <c r="I572" s="14">
        <v>0.29014154440815798</v>
      </c>
      <c r="J572" s="14">
        <v>0.2349862106624</v>
      </c>
      <c r="K572" s="14">
        <v>0.26935644661095198</v>
      </c>
      <c r="L572" s="14">
        <v>0.14095743098998501</v>
      </c>
      <c r="M572" s="14"/>
      <c r="N572" s="14">
        <v>0.209477095825607</v>
      </c>
      <c r="O572" s="14">
        <v>0.23903547135620501</v>
      </c>
      <c r="P572" s="14">
        <v>0.31585058400164601</v>
      </c>
      <c r="Q572" s="14">
        <v>0.26191367717667102</v>
      </c>
      <c r="R572" s="14"/>
      <c r="S572" s="14">
        <v>0.26040654625829501</v>
      </c>
      <c r="T572" s="14">
        <v>0.19758330667319701</v>
      </c>
      <c r="U572" s="14">
        <v>0.25686437021472303</v>
      </c>
      <c r="V572" s="14">
        <v>0.22845414974615899</v>
      </c>
      <c r="W572" s="14">
        <v>0.27301308591506601</v>
      </c>
      <c r="X572" s="14">
        <v>0.21015100165881101</v>
      </c>
      <c r="Y572" s="14">
        <v>0.25785399732548098</v>
      </c>
      <c r="Z572" s="14">
        <v>0.29705305849393399</v>
      </c>
      <c r="AA572" s="14">
        <v>0.295253872765039</v>
      </c>
      <c r="AB572" s="14">
        <v>0.26470888505329399</v>
      </c>
      <c r="AC572" s="14">
        <v>0.29913332696566097</v>
      </c>
      <c r="AD572" s="14">
        <v>0.26150371851288201</v>
      </c>
      <c r="AE572" s="14"/>
      <c r="AF572" s="14">
        <v>0.234693563579323</v>
      </c>
      <c r="AG572" s="14">
        <v>0.27322627235449798</v>
      </c>
      <c r="AH572" s="14">
        <v>0.23997143380476599</v>
      </c>
      <c r="AI572" s="14"/>
      <c r="AJ572" s="14">
        <v>0.24193751609639999</v>
      </c>
      <c r="AK572" s="14">
        <v>0.321211064839454</v>
      </c>
      <c r="AL572" s="14">
        <v>0.197834938038675</v>
      </c>
      <c r="AM572" s="14"/>
      <c r="AN572" s="14">
        <v>0.27710638737259302</v>
      </c>
      <c r="AO572" s="14">
        <v>0.25231183214976399</v>
      </c>
      <c r="AP572" s="14">
        <v>0.27263884129217703</v>
      </c>
      <c r="AQ572" s="14">
        <v>0.229157995494043</v>
      </c>
      <c r="AR572" s="14">
        <v>0.283693844003996</v>
      </c>
    </row>
    <row r="573" spans="2:44">
      <c r="B573" t="s">
        <v>100</v>
      </c>
      <c r="C573" s="14">
        <v>0.366058785413506</v>
      </c>
      <c r="D573" s="14">
        <v>0.34322139326510598</v>
      </c>
      <c r="E573" s="14">
        <v>0.388418186160707</v>
      </c>
      <c r="F573" s="14"/>
      <c r="G573" s="14">
        <v>0.39208832164631802</v>
      </c>
      <c r="H573" s="14">
        <v>0.28566729214191899</v>
      </c>
      <c r="I573" s="14">
        <v>0.301993923910438</v>
      </c>
      <c r="J573" s="14">
        <v>0.33105388473124697</v>
      </c>
      <c r="K573" s="14">
        <v>0.358269350448433</v>
      </c>
      <c r="L573" s="14">
        <v>0.49867536803007201</v>
      </c>
      <c r="M573" s="14"/>
      <c r="N573" s="14">
        <v>0.39455698453820198</v>
      </c>
      <c r="O573" s="14">
        <v>0.36858363443292202</v>
      </c>
      <c r="P573" s="14">
        <v>0.295235290316052</v>
      </c>
      <c r="Q573" s="14">
        <v>0.39435459890303498</v>
      </c>
      <c r="R573" s="14"/>
      <c r="S573" s="14">
        <v>0.350014612887312</v>
      </c>
      <c r="T573" s="14">
        <v>0.47108243629047702</v>
      </c>
      <c r="U573" s="14">
        <v>0.41965667688405101</v>
      </c>
      <c r="V573" s="14">
        <v>0.365918617000415</v>
      </c>
      <c r="W573" s="14">
        <v>0.33893319594034099</v>
      </c>
      <c r="X573" s="14">
        <v>0.46159387712796002</v>
      </c>
      <c r="Y573" s="14">
        <v>0.33718663090043999</v>
      </c>
      <c r="Z573" s="14">
        <v>0.25680179679112602</v>
      </c>
      <c r="AA573" s="14">
        <v>0.32543402859848097</v>
      </c>
      <c r="AB573" s="14">
        <v>0.27093309515432201</v>
      </c>
      <c r="AC573" s="14">
        <v>0.35354105754470999</v>
      </c>
      <c r="AD573" s="14">
        <v>0.30935054612957902</v>
      </c>
      <c r="AE573" s="14"/>
      <c r="AF573" s="14">
        <v>0.38349587189753898</v>
      </c>
      <c r="AG573" s="14">
        <v>0.34620245914741998</v>
      </c>
      <c r="AH573" s="14">
        <v>0.35562623435387503</v>
      </c>
      <c r="AI573" s="14"/>
      <c r="AJ573" s="14">
        <v>0.386552002105231</v>
      </c>
      <c r="AK573" s="14">
        <v>0.30044938099116902</v>
      </c>
      <c r="AL573" s="14">
        <v>0.35159534629782402</v>
      </c>
      <c r="AM573" s="14"/>
      <c r="AN573" s="14">
        <v>0.38796660315752801</v>
      </c>
      <c r="AO573" s="14">
        <v>0.35863371884504902</v>
      </c>
      <c r="AP573" s="14">
        <v>0.33250633321724499</v>
      </c>
      <c r="AQ573" s="14">
        <v>0.337359282761648</v>
      </c>
      <c r="AR573" s="14">
        <v>0.31308770533353403</v>
      </c>
    </row>
    <row r="574" spans="2:44">
      <c r="B574" t="s">
        <v>101</v>
      </c>
      <c r="C574" s="14">
        <v>0.22107451020115401</v>
      </c>
      <c r="D574" s="14">
        <v>0.22632461030937401</v>
      </c>
      <c r="E574" s="14">
        <v>0.214728678957746</v>
      </c>
      <c r="F574" s="14"/>
      <c r="G574" s="14">
        <v>0.17745754675735301</v>
      </c>
      <c r="H574" s="14">
        <v>0.21762147858536801</v>
      </c>
      <c r="I574" s="14">
        <v>0.16003835526485599</v>
      </c>
      <c r="J574" s="14">
        <v>0.27463504195454302</v>
      </c>
      <c r="K574" s="14">
        <v>0.23089310222756601</v>
      </c>
      <c r="L574" s="14">
        <v>0.24878334235761801</v>
      </c>
      <c r="M574" s="14"/>
      <c r="N574" s="14">
        <v>0.22461622993835201</v>
      </c>
      <c r="O574" s="14">
        <v>0.21907100187440501</v>
      </c>
      <c r="P574" s="14">
        <v>0.24676476574891401</v>
      </c>
      <c r="Q574" s="14">
        <v>0.19380814539306501</v>
      </c>
      <c r="R574" s="14"/>
      <c r="S574" s="14">
        <v>0.149637225506729</v>
      </c>
      <c r="T574" s="14">
        <v>0.183755937343098</v>
      </c>
      <c r="U574" s="14">
        <v>0.17424496789801899</v>
      </c>
      <c r="V574" s="14">
        <v>0.24645122585919901</v>
      </c>
      <c r="W574" s="14">
        <v>0.26750451823578097</v>
      </c>
      <c r="X574" s="14">
        <v>0.204585473645087</v>
      </c>
      <c r="Y574" s="14">
        <v>0.25691012141252501</v>
      </c>
      <c r="Z574" s="14">
        <v>0.33751098383218803</v>
      </c>
      <c r="AA574" s="14">
        <v>0.235435157958369</v>
      </c>
      <c r="AB574" s="14">
        <v>0.26410394973827001</v>
      </c>
      <c r="AC574" s="14">
        <v>0.14402147040337099</v>
      </c>
      <c r="AD574" s="14">
        <v>0.346131293172388</v>
      </c>
      <c r="AE574" s="14"/>
      <c r="AF574" s="14">
        <v>0.220653977193076</v>
      </c>
      <c r="AG574" s="14">
        <v>0.21750860551606599</v>
      </c>
      <c r="AH574" s="14">
        <v>0.263041926741232</v>
      </c>
      <c r="AI574" s="14"/>
      <c r="AJ574" s="14">
        <v>0.25469186470187999</v>
      </c>
      <c r="AK574" s="14">
        <v>0.203225588243693</v>
      </c>
      <c r="AL574" s="14">
        <v>0.171186401797493</v>
      </c>
      <c r="AM574" s="14"/>
      <c r="AN574" s="14">
        <v>0.20039136694283499</v>
      </c>
      <c r="AO574" s="14">
        <v>0.214385337102909</v>
      </c>
      <c r="AP574" s="14">
        <v>0.235764428192651</v>
      </c>
      <c r="AQ574" s="14">
        <v>0.25591317045636403</v>
      </c>
      <c r="AR574" s="14">
        <v>5.3518802994703303E-2</v>
      </c>
    </row>
    <row r="575" spans="2:44">
      <c r="B575" t="s">
        <v>102</v>
      </c>
      <c r="C575" s="14">
        <v>4.2790276566334398E-2</v>
      </c>
      <c r="D575" s="14">
        <v>6.1638372173687901E-2</v>
      </c>
      <c r="E575" s="14">
        <v>2.39502805169419E-2</v>
      </c>
      <c r="F575" s="14"/>
      <c r="G575" s="14">
        <v>2.39360348097938E-2</v>
      </c>
      <c r="H575" s="14">
        <v>3.7555827170282198E-2</v>
      </c>
      <c r="I575" s="14">
        <v>6.3578666665207201E-2</v>
      </c>
      <c r="J575" s="14">
        <v>5.6759224284542498E-2</v>
      </c>
      <c r="K575" s="14">
        <v>4.5455732187286602E-2</v>
      </c>
      <c r="L575" s="14">
        <v>3.1841492024512398E-2</v>
      </c>
      <c r="M575" s="14"/>
      <c r="N575" s="14">
        <v>5.8723951874291698E-2</v>
      </c>
      <c r="O575" s="14">
        <v>5.2809007029042801E-2</v>
      </c>
      <c r="P575" s="14">
        <v>2.8679715261570201E-2</v>
      </c>
      <c r="Q575" s="14">
        <v>2.83273493993648E-2</v>
      </c>
      <c r="R575" s="14"/>
      <c r="S575" s="14">
        <v>5.6962678097426299E-2</v>
      </c>
      <c r="T575" s="14">
        <v>2.3826657764588199E-2</v>
      </c>
      <c r="U575" s="14">
        <v>4.17047442686947E-2</v>
      </c>
      <c r="V575" s="14">
        <v>6.1480912644156401E-2</v>
      </c>
      <c r="W575" s="14">
        <v>6.3913918451330903E-2</v>
      </c>
      <c r="X575" s="14">
        <v>2.0050749008622901E-2</v>
      </c>
      <c r="Y575" s="14">
        <v>4.0947600412804798E-2</v>
      </c>
      <c r="Z575" s="14">
        <v>5.2024504625961601E-2</v>
      </c>
      <c r="AA575" s="14">
        <v>1.7934567183531501E-2</v>
      </c>
      <c r="AB575" s="14">
        <v>4.30631956911195E-2</v>
      </c>
      <c r="AC575" s="14">
        <v>0.10721369771111899</v>
      </c>
      <c r="AD575" s="14">
        <v>0</v>
      </c>
      <c r="AE575" s="14"/>
      <c r="AF575" s="14">
        <v>4.3029395047408402E-2</v>
      </c>
      <c r="AG575" s="14">
        <v>4.8832263940471902E-2</v>
      </c>
      <c r="AH575" s="14">
        <v>3.87949838991547E-2</v>
      </c>
      <c r="AI575" s="14"/>
      <c r="AJ575" s="14">
        <v>3.8908360070437402E-2</v>
      </c>
      <c r="AK575" s="14">
        <v>6.0238192932634001E-2</v>
      </c>
      <c r="AL575" s="14">
        <v>4.7400056634058399E-2</v>
      </c>
      <c r="AM575" s="14"/>
      <c r="AN575" s="14">
        <v>3.4022280801200698E-2</v>
      </c>
      <c r="AO575" s="14">
        <v>3.7444155755605703E-2</v>
      </c>
      <c r="AP575" s="14">
        <v>4.53345800127396E-2</v>
      </c>
      <c r="AQ575" s="14">
        <v>4.0296908014602603E-2</v>
      </c>
      <c r="AR575" s="14">
        <v>0.169162369392096</v>
      </c>
    </row>
    <row r="576" spans="2:44">
      <c r="B576" t="s">
        <v>129</v>
      </c>
      <c r="C576" s="14">
        <v>4.1942217032465201E-2</v>
      </c>
      <c r="D576" s="14">
        <v>3.7720417616837802E-2</v>
      </c>
      <c r="E576" s="14">
        <v>4.6378590352584702E-2</v>
      </c>
      <c r="F576" s="14"/>
      <c r="G576" s="14">
        <v>4.1948780875422198E-2</v>
      </c>
      <c r="H576" s="14">
        <v>3.0142284319041701E-2</v>
      </c>
      <c r="I576" s="14">
        <v>4.3615174736757301E-2</v>
      </c>
      <c r="J576" s="14">
        <v>4.1248916153131601E-2</v>
      </c>
      <c r="K576" s="14">
        <v>5.3163450014514099E-2</v>
      </c>
      <c r="L576" s="14">
        <v>4.4436690299683598E-2</v>
      </c>
      <c r="M576" s="14"/>
      <c r="N576" s="14">
        <v>2.9557054453875301E-2</v>
      </c>
      <c r="O576" s="14">
        <v>5.7352173077557703E-2</v>
      </c>
      <c r="P576" s="14">
        <v>2.4199704828494099E-2</v>
      </c>
      <c r="Q576" s="14">
        <v>5.0175651125877997E-2</v>
      </c>
      <c r="R576" s="14"/>
      <c r="S576" s="14">
        <v>4.6708636654687101E-2</v>
      </c>
      <c r="T576" s="14">
        <v>6.3867014865290797E-2</v>
      </c>
      <c r="U576" s="14">
        <v>2.3689647898569099E-2</v>
      </c>
      <c r="V576" s="14">
        <v>5.0733882969313103E-2</v>
      </c>
      <c r="W576" s="14">
        <v>4.06006177289501E-2</v>
      </c>
      <c r="X576" s="14">
        <v>3.9844560233707901E-2</v>
      </c>
      <c r="Y576" s="14">
        <v>9.8773118113099599E-3</v>
      </c>
      <c r="Z576" s="14">
        <v>2.6119554326947101E-2</v>
      </c>
      <c r="AA576" s="14">
        <v>6.7471287275140499E-2</v>
      </c>
      <c r="AB576" s="14">
        <v>2.9239482358530602E-2</v>
      </c>
      <c r="AC576" s="14">
        <v>3.00855369074132E-2</v>
      </c>
      <c r="AD576" s="14">
        <v>3.9387983742526202E-2</v>
      </c>
      <c r="AE576" s="14"/>
      <c r="AF576" s="14">
        <v>3.75797148272346E-2</v>
      </c>
      <c r="AG576" s="14">
        <v>3.4524814720232798E-2</v>
      </c>
      <c r="AH576" s="14">
        <v>5.3757181253050901E-2</v>
      </c>
      <c r="AI576" s="14"/>
      <c r="AJ576" s="14">
        <v>3.2653372915394198E-2</v>
      </c>
      <c r="AK576" s="14">
        <v>3.6035154800520101E-2</v>
      </c>
      <c r="AL576" s="14">
        <v>5.3428568190116002E-2</v>
      </c>
      <c r="AM576" s="14"/>
      <c r="AN576" s="14">
        <v>3.6254179032522697E-2</v>
      </c>
      <c r="AO576" s="14">
        <v>5.5489353333154301E-2</v>
      </c>
      <c r="AP576" s="14">
        <v>3.7370403193953503E-2</v>
      </c>
      <c r="AQ576" s="14">
        <v>1.01527302166604E-2</v>
      </c>
      <c r="AR576" s="14">
        <v>5.6388936280365003E-2</v>
      </c>
    </row>
    <row r="577" spans="2:44">
      <c r="B577" t="s">
        <v>104</v>
      </c>
      <c r="C577" s="14">
        <v>0.32813421078653998</v>
      </c>
      <c r="D577" s="14">
        <v>0.33109520663499498</v>
      </c>
      <c r="E577" s="14">
        <v>0.326524264012021</v>
      </c>
      <c r="F577" s="14"/>
      <c r="G577" s="14">
        <v>0.36456931591111302</v>
      </c>
      <c r="H577" s="14">
        <v>0.42901311778338902</v>
      </c>
      <c r="I577" s="14">
        <v>0.43077387942274198</v>
      </c>
      <c r="J577" s="14">
        <v>0.29630293287653597</v>
      </c>
      <c r="K577" s="14">
        <v>0.31221836512220102</v>
      </c>
      <c r="L577" s="14">
        <v>0.17626310728811401</v>
      </c>
      <c r="M577" s="14"/>
      <c r="N577" s="14">
        <v>0.29254577919527802</v>
      </c>
      <c r="O577" s="14">
        <v>0.30218418358607202</v>
      </c>
      <c r="P577" s="14">
        <v>0.40512052384497099</v>
      </c>
      <c r="Q577" s="14">
        <v>0.333334255178657</v>
      </c>
      <c r="R577" s="14"/>
      <c r="S577" s="14">
        <v>0.39667684685384602</v>
      </c>
      <c r="T577" s="14">
        <v>0.25746795373654602</v>
      </c>
      <c r="U577" s="14">
        <v>0.34070396305066702</v>
      </c>
      <c r="V577" s="14">
        <v>0.27541536152691698</v>
      </c>
      <c r="W577" s="14">
        <v>0.28904774964359697</v>
      </c>
      <c r="X577" s="14">
        <v>0.27392533998462198</v>
      </c>
      <c r="Y577" s="14">
        <v>0.35507833546292</v>
      </c>
      <c r="Z577" s="14">
        <v>0.32754316042377701</v>
      </c>
      <c r="AA577" s="14">
        <v>0.35372495898447798</v>
      </c>
      <c r="AB577" s="14">
        <v>0.39266027705775802</v>
      </c>
      <c r="AC577" s="14">
        <v>0.36513823743338703</v>
      </c>
      <c r="AD577" s="14">
        <v>0.30513017695550698</v>
      </c>
      <c r="AE577" s="14"/>
      <c r="AF577" s="14">
        <v>0.31524104103474199</v>
      </c>
      <c r="AG577" s="14">
        <v>0.35293185667580901</v>
      </c>
      <c r="AH577" s="14">
        <v>0.28877967375268698</v>
      </c>
      <c r="AI577" s="14"/>
      <c r="AJ577" s="14">
        <v>0.287194400207057</v>
      </c>
      <c r="AK577" s="14">
        <v>0.40005168303198402</v>
      </c>
      <c r="AL577" s="14">
        <v>0.37638962708050899</v>
      </c>
      <c r="AM577" s="14"/>
      <c r="AN577" s="14">
        <v>0.341365570065914</v>
      </c>
      <c r="AO577" s="14">
        <v>0.33404743496328199</v>
      </c>
      <c r="AP577" s="14">
        <v>0.34902425538341098</v>
      </c>
      <c r="AQ577" s="14">
        <v>0.356277908550724</v>
      </c>
      <c r="AR577" s="14">
        <v>0.407842185999301</v>
      </c>
    </row>
    <row r="578" spans="2:44">
      <c r="B578" t="s">
        <v>105</v>
      </c>
      <c r="C578" s="14">
        <v>0.26386478676748798</v>
      </c>
      <c r="D578" s="14">
        <v>0.28796298248306201</v>
      </c>
      <c r="E578" s="14">
        <v>0.23867895947468801</v>
      </c>
      <c r="F578" s="14"/>
      <c r="G578" s="14">
        <v>0.20139358156714701</v>
      </c>
      <c r="H578" s="14">
        <v>0.25517730575565001</v>
      </c>
      <c r="I578" s="14">
        <v>0.223617021930063</v>
      </c>
      <c r="J578" s="14">
        <v>0.33139426623908602</v>
      </c>
      <c r="K578" s="14">
        <v>0.27634883441485197</v>
      </c>
      <c r="L578" s="14">
        <v>0.28062483438212998</v>
      </c>
      <c r="M578" s="14"/>
      <c r="N578" s="14">
        <v>0.28334018181264398</v>
      </c>
      <c r="O578" s="14">
        <v>0.27188000890344799</v>
      </c>
      <c r="P578" s="14">
        <v>0.27544448101048402</v>
      </c>
      <c r="Q578" s="14">
        <v>0.22213549479243</v>
      </c>
      <c r="R578" s="14"/>
      <c r="S578" s="14">
        <v>0.20659990360415501</v>
      </c>
      <c r="T578" s="14">
        <v>0.20758259510768601</v>
      </c>
      <c r="U578" s="14">
        <v>0.21594971216671399</v>
      </c>
      <c r="V578" s="14">
        <v>0.30793213850335499</v>
      </c>
      <c r="W578" s="14">
        <v>0.33141843668711102</v>
      </c>
      <c r="X578" s="14">
        <v>0.22463622265371</v>
      </c>
      <c r="Y578" s="14">
        <v>0.29785772182532999</v>
      </c>
      <c r="Z578" s="14">
        <v>0.38953548845815</v>
      </c>
      <c r="AA578" s="14">
        <v>0.25336972514189998</v>
      </c>
      <c r="AB578" s="14">
        <v>0.307167145429389</v>
      </c>
      <c r="AC578" s="14">
        <v>0.25123516811448998</v>
      </c>
      <c r="AD578" s="14">
        <v>0.346131293172388</v>
      </c>
      <c r="AE578" s="14"/>
      <c r="AF578" s="14">
        <v>0.26368337224048399</v>
      </c>
      <c r="AG578" s="14">
        <v>0.26634086945653801</v>
      </c>
      <c r="AH578" s="14">
        <v>0.30183691064038698</v>
      </c>
      <c r="AI578" s="14"/>
      <c r="AJ578" s="14">
        <v>0.29360022477231701</v>
      </c>
      <c r="AK578" s="14">
        <v>0.26346378117632702</v>
      </c>
      <c r="AL578" s="14">
        <v>0.218586458431551</v>
      </c>
      <c r="AM578" s="14"/>
      <c r="AN578" s="14">
        <v>0.234413647744036</v>
      </c>
      <c r="AO578" s="14">
        <v>0.25182949285851502</v>
      </c>
      <c r="AP578" s="14">
        <v>0.28109900820539002</v>
      </c>
      <c r="AQ578" s="14">
        <v>0.29621007847096698</v>
      </c>
      <c r="AR578" s="14">
        <v>0.22268117238679999</v>
      </c>
    </row>
    <row r="579" spans="2:44">
      <c r="B579" t="s">
        <v>106</v>
      </c>
      <c r="C579" s="14">
        <v>6.4269424019051904E-2</v>
      </c>
      <c r="D579" s="14">
        <v>4.3132224151933102E-2</v>
      </c>
      <c r="E579" s="14">
        <v>8.7845304537333704E-2</v>
      </c>
      <c r="F579" s="14"/>
      <c r="G579" s="14">
        <v>0.16317573434396601</v>
      </c>
      <c r="H579" s="14">
        <v>0.17383581202773901</v>
      </c>
      <c r="I579" s="14">
        <v>0.20715685749267901</v>
      </c>
      <c r="J579" s="14">
        <v>-3.5091333362549798E-2</v>
      </c>
      <c r="K579" s="14">
        <v>3.58695307073486E-2</v>
      </c>
      <c r="L579" s="14">
        <v>-0.104361727094016</v>
      </c>
      <c r="M579" s="14"/>
      <c r="N579" s="14">
        <v>9.2055973826339291E-3</v>
      </c>
      <c r="O579" s="14">
        <v>3.03041746826242E-2</v>
      </c>
      <c r="P579" s="14">
        <v>0.129676042834487</v>
      </c>
      <c r="Q579" s="14">
        <v>0.111198760386227</v>
      </c>
      <c r="R579" s="14"/>
      <c r="S579" s="14">
        <v>0.19007694324969099</v>
      </c>
      <c r="T579" s="14">
        <v>4.98853586288606E-2</v>
      </c>
      <c r="U579" s="14">
        <v>0.12475425088395301</v>
      </c>
      <c r="V579" s="14">
        <v>-3.2516776976437699E-2</v>
      </c>
      <c r="W579" s="14">
        <v>-4.23706870435143E-2</v>
      </c>
      <c r="X579" s="14">
        <v>4.9289117330912E-2</v>
      </c>
      <c r="Y579" s="14">
        <v>5.7220613637590602E-2</v>
      </c>
      <c r="Z579" s="14">
        <v>-6.1992328034372601E-2</v>
      </c>
      <c r="AA579" s="14">
        <v>0.100355233842577</v>
      </c>
      <c r="AB579" s="14">
        <v>8.5493131628369107E-2</v>
      </c>
      <c r="AC579" s="14">
        <v>0.113903069318897</v>
      </c>
      <c r="AD579" s="14">
        <v>-4.1001116216880497E-2</v>
      </c>
      <c r="AE579" s="14"/>
      <c r="AF579" s="14">
        <v>5.1557668794258202E-2</v>
      </c>
      <c r="AG579" s="14">
        <v>8.6590987219270402E-2</v>
      </c>
      <c r="AH579" s="14">
        <v>-1.3057236887700101E-2</v>
      </c>
      <c r="AI579" s="14"/>
      <c r="AJ579" s="14">
        <v>-6.4058245652601799E-3</v>
      </c>
      <c r="AK579" s="14">
        <v>0.136587901855658</v>
      </c>
      <c r="AL579" s="14">
        <v>0.15780316864895699</v>
      </c>
      <c r="AM579" s="14"/>
      <c r="AN579" s="14">
        <v>0.106951922321878</v>
      </c>
      <c r="AO579" s="14">
        <v>8.2217942104766906E-2</v>
      </c>
      <c r="AP579" s="14">
        <v>6.7925247178020801E-2</v>
      </c>
      <c r="AQ579" s="14">
        <v>6.0067830079757599E-2</v>
      </c>
      <c r="AR579" s="14">
        <v>0.18516101361250101</v>
      </c>
    </row>
    <row r="580" spans="2:4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c r="AA580" s="14"/>
      <c r="AB580" s="14"/>
      <c r="AC580" s="14"/>
      <c r="AD580" s="14"/>
      <c r="AE580" s="14"/>
      <c r="AF580" s="14"/>
      <c r="AG580" s="14"/>
      <c r="AH580" s="14"/>
      <c r="AI580" s="14"/>
      <c r="AJ580" s="14"/>
      <c r="AK580" s="14"/>
      <c r="AL580" s="14"/>
      <c r="AM580" s="14"/>
      <c r="AN580" s="14"/>
      <c r="AO580" s="14"/>
      <c r="AP580" s="14"/>
      <c r="AQ580" s="14"/>
      <c r="AR580" s="14"/>
    </row>
    <row r="581" spans="2:44">
      <c r="B581" s="6" t="s">
        <v>223</v>
      </c>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c r="AA581" s="14"/>
      <c r="AB581" s="14"/>
      <c r="AC581" s="14"/>
      <c r="AD581" s="14"/>
      <c r="AE581" s="14"/>
      <c r="AF581" s="14"/>
      <c r="AG581" s="14"/>
      <c r="AH581" s="14"/>
      <c r="AI581" s="14"/>
      <c r="AJ581" s="14"/>
      <c r="AK581" s="14"/>
      <c r="AL581" s="14"/>
      <c r="AM581" s="14"/>
      <c r="AN581" s="14"/>
      <c r="AO581" s="14"/>
      <c r="AP581" s="14"/>
      <c r="AQ581" s="14"/>
      <c r="AR581" s="14"/>
    </row>
    <row r="582" spans="2:44">
      <c r="B582" s="24" t="s">
        <v>23</v>
      </c>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c r="AA582" s="14"/>
      <c r="AB582" s="14"/>
      <c r="AC582" s="14"/>
      <c r="AD582" s="14"/>
      <c r="AE582" s="14"/>
      <c r="AF582" s="14"/>
      <c r="AG582" s="14"/>
      <c r="AH582" s="14"/>
      <c r="AI582" s="14"/>
      <c r="AJ582" s="14"/>
      <c r="AK582" s="14"/>
      <c r="AL582" s="14"/>
      <c r="AM582" s="14"/>
      <c r="AN582" s="14"/>
      <c r="AO582" s="14"/>
      <c r="AP582" s="14"/>
      <c r="AQ582" s="14"/>
      <c r="AR582" s="14"/>
    </row>
    <row r="583" spans="2:44">
      <c r="B583" t="s">
        <v>98</v>
      </c>
      <c r="C583" s="14">
        <v>0.150414703846739</v>
      </c>
      <c r="D583" s="14">
        <v>0.153728059869465</v>
      </c>
      <c r="E583" s="14">
        <v>0.14448739950744299</v>
      </c>
      <c r="F583" s="14"/>
      <c r="G583" s="14">
        <v>0.14552296643444501</v>
      </c>
      <c r="H583" s="14">
        <v>0.18235982626518599</v>
      </c>
      <c r="I583" s="14">
        <v>0.14922575248331599</v>
      </c>
      <c r="J583" s="14">
        <v>0.14661517686737699</v>
      </c>
      <c r="K583" s="14">
        <v>0.14947140159772501</v>
      </c>
      <c r="L583" s="14">
        <v>0.13549337536137801</v>
      </c>
      <c r="M583" s="14"/>
      <c r="N583" s="14">
        <v>0.178133068245308</v>
      </c>
      <c r="O583" s="14">
        <v>0.11165482838770099</v>
      </c>
      <c r="P583" s="14">
        <v>0.124738014237043</v>
      </c>
      <c r="Q583" s="14">
        <v>0.181864388040748</v>
      </c>
      <c r="R583" s="14"/>
      <c r="S583" s="14">
        <v>0.13950885931131801</v>
      </c>
      <c r="T583" s="14">
        <v>8.7812125306243105E-2</v>
      </c>
      <c r="U583" s="14">
        <v>0.224223018990544</v>
      </c>
      <c r="V583" s="14">
        <v>0.14814707929993301</v>
      </c>
      <c r="W583" s="14">
        <v>0.118537021867341</v>
      </c>
      <c r="X583" s="14">
        <v>0.16458309727027201</v>
      </c>
      <c r="Y583" s="14">
        <v>8.7431152341482396E-2</v>
      </c>
      <c r="Z583" s="14">
        <v>0.159396394396392</v>
      </c>
      <c r="AA583" s="14">
        <v>0.20171961399018701</v>
      </c>
      <c r="AB583" s="14">
        <v>0.115414019219783</v>
      </c>
      <c r="AC583" s="14">
        <v>0.141151520619646</v>
      </c>
      <c r="AD583" s="14">
        <v>0.36130442081185199</v>
      </c>
      <c r="AE583" s="14"/>
      <c r="AF583" s="14">
        <v>0.140841675349865</v>
      </c>
      <c r="AG583" s="14">
        <v>0.185192122082775</v>
      </c>
      <c r="AH583" s="14">
        <v>0.13228430271507399</v>
      </c>
      <c r="AI583" s="14"/>
      <c r="AJ583" s="14">
        <v>0.19020467196361801</v>
      </c>
      <c r="AK583" s="14">
        <v>0.16016388076927099</v>
      </c>
      <c r="AL583" s="14">
        <v>0.154136344390395</v>
      </c>
      <c r="AM583" s="14"/>
      <c r="AN583" s="14">
        <v>0.14618209350977501</v>
      </c>
      <c r="AO583" s="14">
        <v>0.120339990399181</v>
      </c>
      <c r="AP583" s="14">
        <v>0.13371393913894</v>
      </c>
      <c r="AQ583" s="14">
        <v>0.21073454979735101</v>
      </c>
      <c r="AR583" s="14">
        <v>0.27247473517819898</v>
      </c>
    </row>
    <row r="584" spans="2:44">
      <c r="B584" t="s">
        <v>99</v>
      </c>
      <c r="C584" s="14">
        <v>0.52742892398839802</v>
      </c>
      <c r="D584" s="14">
        <v>0.54124473585758603</v>
      </c>
      <c r="E584" s="14">
        <v>0.51390655901878102</v>
      </c>
      <c r="F584" s="14"/>
      <c r="G584" s="14">
        <v>0.46693046736105298</v>
      </c>
      <c r="H584" s="14">
        <v>0.46000376937942999</v>
      </c>
      <c r="I584" s="14">
        <v>0.55531703815214895</v>
      </c>
      <c r="J584" s="14">
        <v>0.53843195353978301</v>
      </c>
      <c r="K584" s="14">
        <v>0.50168796326879095</v>
      </c>
      <c r="L584" s="14">
        <v>0.60468514657846395</v>
      </c>
      <c r="M584" s="14"/>
      <c r="N584" s="14">
        <v>0.54821998046341902</v>
      </c>
      <c r="O584" s="14">
        <v>0.52125152213751702</v>
      </c>
      <c r="P584" s="14">
        <v>0.56311723834167104</v>
      </c>
      <c r="Q584" s="14">
        <v>0.48142118503957798</v>
      </c>
      <c r="R584" s="14"/>
      <c r="S584" s="14">
        <v>0.52246855251103097</v>
      </c>
      <c r="T584" s="14">
        <v>0.53204072083987297</v>
      </c>
      <c r="U584" s="14">
        <v>0.43411313992148098</v>
      </c>
      <c r="V584" s="14">
        <v>0.50006558521641098</v>
      </c>
      <c r="W584" s="14">
        <v>0.62401565141493298</v>
      </c>
      <c r="X584" s="14">
        <v>0.45743641660516798</v>
      </c>
      <c r="Y584" s="14">
        <v>0.62720244720214902</v>
      </c>
      <c r="Z584" s="14">
        <v>0.59824119667688203</v>
      </c>
      <c r="AA584" s="14">
        <v>0.44051415156871598</v>
      </c>
      <c r="AB584" s="14">
        <v>0.69769269359886499</v>
      </c>
      <c r="AC584" s="14">
        <v>0.51543196237163802</v>
      </c>
      <c r="AD584" s="14">
        <v>0.36786672566492501</v>
      </c>
      <c r="AE584" s="14"/>
      <c r="AF584" s="14">
        <v>0.51769507723427499</v>
      </c>
      <c r="AG584" s="14">
        <v>0.55132465856703505</v>
      </c>
      <c r="AH584" s="14">
        <v>0.50628140839717894</v>
      </c>
      <c r="AI584" s="14"/>
      <c r="AJ584" s="14">
        <v>0.56889416808698701</v>
      </c>
      <c r="AK584" s="14">
        <v>0.52634172401506496</v>
      </c>
      <c r="AL584" s="14">
        <v>0.61629612167329795</v>
      </c>
      <c r="AM584" s="14"/>
      <c r="AN584" s="14">
        <v>0.517509439241428</v>
      </c>
      <c r="AO584" s="14">
        <v>0.49299167314744202</v>
      </c>
      <c r="AP584" s="14">
        <v>0.58459466607107502</v>
      </c>
      <c r="AQ584" s="14">
        <v>0.51804988330579804</v>
      </c>
      <c r="AR584" s="14">
        <v>0.57967336097183497</v>
      </c>
    </row>
    <row r="585" spans="2:44">
      <c r="B585" t="s">
        <v>100</v>
      </c>
      <c r="C585" s="14">
        <v>0.24029748976508</v>
      </c>
      <c r="D585" s="14">
        <v>0.22872870864811701</v>
      </c>
      <c r="E585" s="14">
        <v>0.25361140349433398</v>
      </c>
      <c r="F585" s="14"/>
      <c r="G585" s="14">
        <v>0.279839928236919</v>
      </c>
      <c r="H585" s="14">
        <v>0.29044554257016503</v>
      </c>
      <c r="I585" s="14">
        <v>0.18782186674065099</v>
      </c>
      <c r="J585" s="14">
        <v>0.22502446273698401</v>
      </c>
      <c r="K585" s="14">
        <v>0.260097179454848</v>
      </c>
      <c r="L585" s="14">
        <v>0.22153209657608899</v>
      </c>
      <c r="M585" s="14"/>
      <c r="N585" s="14">
        <v>0.19350846879032901</v>
      </c>
      <c r="O585" s="14">
        <v>0.30573577808124602</v>
      </c>
      <c r="P585" s="14">
        <v>0.20571095860451899</v>
      </c>
      <c r="Q585" s="14">
        <v>0.25393315722190102</v>
      </c>
      <c r="R585" s="14"/>
      <c r="S585" s="14">
        <v>0.26502436513309102</v>
      </c>
      <c r="T585" s="14">
        <v>0.32365415245297702</v>
      </c>
      <c r="U585" s="14">
        <v>0.21663903978969401</v>
      </c>
      <c r="V585" s="14">
        <v>0.26515168347727702</v>
      </c>
      <c r="W585" s="14">
        <v>0.18247580763787999</v>
      </c>
      <c r="X585" s="14">
        <v>0.28745324548267398</v>
      </c>
      <c r="Y585" s="14">
        <v>0.22070705262662799</v>
      </c>
      <c r="Z585" s="14">
        <v>0.13963266135795999</v>
      </c>
      <c r="AA585" s="14">
        <v>0.2463181899437</v>
      </c>
      <c r="AB585" s="14">
        <v>0.16771413959864501</v>
      </c>
      <c r="AC585" s="14">
        <v>0.18769793227450199</v>
      </c>
      <c r="AD585" s="14">
        <v>0.216451470459677</v>
      </c>
      <c r="AE585" s="14"/>
      <c r="AF585" s="14">
        <v>0.26043089179537299</v>
      </c>
      <c r="AG585" s="14">
        <v>0.197950604751189</v>
      </c>
      <c r="AH585" s="14">
        <v>0.27308222714467201</v>
      </c>
      <c r="AI585" s="14"/>
      <c r="AJ585" s="14">
        <v>0.200538410644656</v>
      </c>
      <c r="AK585" s="14">
        <v>0.245902022147724</v>
      </c>
      <c r="AL585" s="14">
        <v>0.164438371572414</v>
      </c>
      <c r="AM585" s="14"/>
      <c r="AN585" s="14">
        <v>0.25805630552516601</v>
      </c>
      <c r="AO585" s="14">
        <v>0.25573538385574202</v>
      </c>
      <c r="AP585" s="14">
        <v>0.21803101826449001</v>
      </c>
      <c r="AQ585" s="14">
        <v>0.25402737019705302</v>
      </c>
      <c r="AR585" s="14">
        <v>0.14785190384996499</v>
      </c>
    </row>
    <row r="586" spans="2:44">
      <c r="B586" t="s">
        <v>101</v>
      </c>
      <c r="C586" s="14">
        <v>3.8176659748743499E-2</v>
      </c>
      <c r="D586" s="14">
        <v>4.35828095670827E-2</v>
      </c>
      <c r="E586" s="14">
        <v>3.3133301329256799E-2</v>
      </c>
      <c r="F586" s="14"/>
      <c r="G586" s="14">
        <v>5.0364190020932599E-2</v>
      </c>
      <c r="H586" s="14">
        <v>3.1775259379854197E-2</v>
      </c>
      <c r="I586" s="14">
        <v>5.2540350348776098E-2</v>
      </c>
      <c r="J586" s="14">
        <v>4.7140615816391097E-2</v>
      </c>
      <c r="K586" s="14">
        <v>2.72099805376625E-2</v>
      </c>
      <c r="L586" s="14">
        <v>2.07827047822737E-2</v>
      </c>
      <c r="M586" s="14"/>
      <c r="N586" s="14">
        <v>3.3339952026906199E-2</v>
      </c>
      <c r="O586" s="14">
        <v>2.9001267068307499E-2</v>
      </c>
      <c r="P586" s="14">
        <v>5.75034026599218E-2</v>
      </c>
      <c r="Q586" s="14">
        <v>3.5678200371803602E-2</v>
      </c>
      <c r="R586" s="14"/>
      <c r="S586" s="14">
        <v>2.6818199634416302E-2</v>
      </c>
      <c r="T586" s="14">
        <v>2.9066036306694E-2</v>
      </c>
      <c r="U586" s="14">
        <v>3.4085249490420202E-2</v>
      </c>
      <c r="V586" s="14">
        <v>3.5981036268118403E-2</v>
      </c>
      <c r="W586" s="14">
        <v>2.59367476980445E-2</v>
      </c>
      <c r="X586" s="14">
        <v>5.0188526637414098E-2</v>
      </c>
      <c r="Y586" s="14">
        <v>1.28120706836735E-2</v>
      </c>
      <c r="Z586" s="14">
        <v>6.1052831434034401E-2</v>
      </c>
      <c r="AA586" s="14">
        <v>6.3410553921432494E-2</v>
      </c>
      <c r="AB586" s="14">
        <v>1.11434603629437E-2</v>
      </c>
      <c r="AC586" s="14">
        <v>0.106137457514091</v>
      </c>
      <c r="AD586" s="14">
        <v>5.4377383063546003E-2</v>
      </c>
      <c r="AE586" s="14"/>
      <c r="AF586" s="14">
        <v>4.7041272715463399E-2</v>
      </c>
      <c r="AG586" s="14">
        <v>3.1782784446002403E-2</v>
      </c>
      <c r="AH586" s="14">
        <v>2.1847178923068301E-2</v>
      </c>
      <c r="AI586" s="14"/>
      <c r="AJ586" s="14">
        <v>2.49210969809519E-2</v>
      </c>
      <c r="AK586" s="14">
        <v>3.2960942351885597E-2</v>
      </c>
      <c r="AL586" s="14">
        <v>1.6306645021367201E-2</v>
      </c>
      <c r="AM586" s="14"/>
      <c r="AN586" s="14">
        <v>2.3658361817992201E-2</v>
      </c>
      <c r="AO586" s="14">
        <v>6.0804454119899702E-2</v>
      </c>
      <c r="AP586" s="14">
        <v>4.4844775131716301E-2</v>
      </c>
      <c r="AQ586" s="14">
        <v>0</v>
      </c>
      <c r="AR586" s="14">
        <v>0</v>
      </c>
    </row>
    <row r="587" spans="2:44">
      <c r="B587" t="s">
        <v>102</v>
      </c>
      <c r="C587" s="14">
        <v>6.7972673236425304E-3</v>
      </c>
      <c r="D587" s="14">
        <v>7.6376002945737296E-3</v>
      </c>
      <c r="E587" s="14">
        <v>6.0200853753768699E-3</v>
      </c>
      <c r="F587" s="14"/>
      <c r="G587" s="14">
        <v>1.50590267111761E-2</v>
      </c>
      <c r="H587" s="14">
        <v>2.1084962491970501E-2</v>
      </c>
      <c r="I587" s="14">
        <v>7.3278879784580897E-3</v>
      </c>
      <c r="J587" s="14">
        <v>0</v>
      </c>
      <c r="K587" s="14">
        <v>0</v>
      </c>
      <c r="L587" s="14">
        <v>0</v>
      </c>
      <c r="M587" s="14"/>
      <c r="N587" s="14">
        <v>2.0612220870878599E-2</v>
      </c>
      <c r="O587" s="14">
        <v>0</v>
      </c>
      <c r="P587" s="14">
        <v>0</v>
      </c>
      <c r="Q587" s="14">
        <v>4.8146274954736301E-3</v>
      </c>
      <c r="R587" s="14"/>
      <c r="S587" s="14">
        <v>1.8078890383643801E-2</v>
      </c>
      <c r="T587" s="14">
        <v>8.5346957331933794E-3</v>
      </c>
      <c r="U587" s="14">
        <v>0</v>
      </c>
      <c r="V587" s="14">
        <v>0</v>
      </c>
      <c r="W587" s="14">
        <v>0</v>
      </c>
      <c r="X587" s="14">
        <v>0</v>
      </c>
      <c r="Y587" s="14">
        <v>9.2510105236474696E-3</v>
      </c>
      <c r="Z587" s="14">
        <v>0</v>
      </c>
      <c r="AA587" s="14">
        <v>2.1094495489661899E-2</v>
      </c>
      <c r="AB587" s="14">
        <v>0</v>
      </c>
      <c r="AC587" s="14">
        <v>0</v>
      </c>
      <c r="AD587" s="14">
        <v>0</v>
      </c>
      <c r="AE587" s="14"/>
      <c r="AF587" s="14">
        <v>3.4777066877608701E-3</v>
      </c>
      <c r="AG587" s="14">
        <v>6.0310737046775104E-3</v>
      </c>
      <c r="AH587" s="14">
        <v>6.0448248324673701E-3</v>
      </c>
      <c r="AI587" s="14"/>
      <c r="AJ587" s="14">
        <v>0</v>
      </c>
      <c r="AK587" s="14">
        <v>1.0963852054816601E-2</v>
      </c>
      <c r="AL587" s="14">
        <v>0</v>
      </c>
      <c r="AM587" s="14"/>
      <c r="AN587" s="14">
        <v>6.8739290206632202E-3</v>
      </c>
      <c r="AO587" s="14">
        <v>0</v>
      </c>
      <c r="AP587" s="14">
        <v>1.0869405521639199E-2</v>
      </c>
      <c r="AQ587" s="14">
        <v>0</v>
      </c>
      <c r="AR587" s="14">
        <v>0</v>
      </c>
    </row>
    <row r="588" spans="2:44">
      <c r="B588" t="s">
        <v>129</v>
      </c>
      <c r="C588" s="14">
        <v>3.6884955327397197E-2</v>
      </c>
      <c r="D588" s="14">
        <v>2.50780857631747E-2</v>
      </c>
      <c r="E588" s="14">
        <v>4.8841251274808602E-2</v>
      </c>
      <c r="F588" s="14"/>
      <c r="G588" s="14">
        <v>4.2283421235474503E-2</v>
      </c>
      <c r="H588" s="14">
        <v>1.43306399133948E-2</v>
      </c>
      <c r="I588" s="14">
        <v>4.7767104296648898E-2</v>
      </c>
      <c r="J588" s="14">
        <v>4.27877910394657E-2</v>
      </c>
      <c r="K588" s="14">
        <v>6.15334751409733E-2</v>
      </c>
      <c r="L588" s="14">
        <v>1.7506676701796099E-2</v>
      </c>
      <c r="M588" s="14"/>
      <c r="N588" s="14">
        <v>2.6186309603158799E-2</v>
      </c>
      <c r="O588" s="14">
        <v>3.2356604325228501E-2</v>
      </c>
      <c r="P588" s="14">
        <v>4.89303861568453E-2</v>
      </c>
      <c r="Q588" s="14">
        <v>4.2288441830495703E-2</v>
      </c>
      <c r="R588" s="14"/>
      <c r="S588" s="14">
        <v>2.81011330264999E-2</v>
      </c>
      <c r="T588" s="14">
        <v>1.8892269361020099E-2</v>
      </c>
      <c r="U588" s="14">
        <v>9.0939551807860897E-2</v>
      </c>
      <c r="V588" s="14">
        <v>5.06546157382603E-2</v>
      </c>
      <c r="W588" s="14">
        <v>4.9034771381801102E-2</v>
      </c>
      <c r="X588" s="14">
        <v>4.0338714004471199E-2</v>
      </c>
      <c r="Y588" s="14">
        <v>4.2596266622419901E-2</v>
      </c>
      <c r="Z588" s="14">
        <v>4.1676916134731297E-2</v>
      </c>
      <c r="AA588" s="14">
        <v>2.6942995086303399E-2</v>
      </c>
      <c r="AB588" s="14">
        <v>8.0356872197631605E-3</v>
      </c>
      <c r="AC588" s="14">
        <v>4.95811272201232E-2</v>
      </c>
      <c r="AD588" s="14">
        <v>0</v>
      </c>
      <c r="AE588" s="14"/>
      <c r="AF588" s="14">
        <v>3.0513376217262401E-2</v>
      </c>
      <c r="AG588" s="14">
        <v>2.7718756448321499E-2</v>
      </c>
      <c r="AH588" s="14">
        <v>6.0460057987539E-2</v>
      </c>
      <c r="AI588" s="14"/>
      <c r="AJ588" s="14">
        <v>1.5441652323787001E-2</v>
      </c>
      <c r="AK588" s="14">
        <v>2.3667578661238298E-2</v>
      </c>
      <c r="AL588" s="14">
        <v>4.8822517342526003E-2</v>
      </c>
      <c r="AM588" s="14"/>
      <c r="AN588" s="14">
        <v>4.7719870884975403E-2</v>
      </c>
      <c r="AO588" s="14">
        <v>7.0128498477736098E-2</v>
      </c>
      <c r="AP588" s="14">
        <v>7.9461958721390395E-3</v>
      </c>
      <c r="AQ588" s="14">
        <v>1.7188196699797601E-2</v>
      </c>
      <c r="AR588" s="14">
        <v>0</v>
      </c>
    </row>
    <row r="589" spans="2:44">
      <c r="B589" t="s">
        <v>104</v>
      </c>
      <c r="C589" s="14">
        <v>0.67784362783513696</v>
      </c>
      <c r="D589" s="14">
        <v>0.69497279572705195</v>
      </c>
      <c r="E589" s="14">
        <v>0.65839395852622395</v>
      </c>
      <c r="F589" s="14"/>
      <c r="G589" s="14">
        <v>0.61245343379549799</v>
      </c>
      <c r="H589" s="14">
        <v>0.64236359564461498</v>
      </c>
      <c r="I589" s="14">
        <v>0.70454279063546499</v>
      </c>
      <c r="J589" s="14">
        <v>0.68504713040715903</v>
      </c>
      <c r="K589" s="14">
        <v>0.65115936486651604</v>
      </c>
      <c r="L589" s="14">
        <v>0.74017852193984102</v>
      </c>
      <c r="M589" s="14"/>
      <c r="N589" s="14">
        <v>0.72635304870872697</v>
      </c>
      <c r="O589" s="14">
        <v>0.63290635052521804</v>
      </c>
      <c r="P589" s="14">
        <v>0.68785525257871405</v>
      </c>
      <c r="Q589" s="14">
        <v>0.66328557308032599</v>
      </c>
      <c r="R589" s="14"/>
      <c r="S589" s="14">
        <v>0.66197741182234904</v>
      </c>
      <c r="T589" s="14">
        <v>0.61985284614611602</v>
      </c>
      <c r="U589" s="14">
        <v>0.65833615891202502</v>
      </c>
      <c r="V589" s="14">
        <v>0.64821266451634396</v>
      </c>
      <c r="W589" s="14">
        <v>0.74255267328227403</v>
      </c>
      <c r="X589" s="14">
        <v>0.62201951387544097</v>
      </c>
      <c r="Y589" s="14">
        <v>0.71463359954363104</v>
      </c>
      <c r="Z589" s="14">
        <v>0.757637591073274</v>
      </c>
      <c r="AA589" s="14">
        <v>0.64223376555890199</v>
      </c>
      <c r="AB589" s="14">
        <v>0.81310671281864799</v>
      </c>
      <c r="AC589" s="14">
        <v>0.656583482991283</v>
      </c>
      <c r="AD589" s="14">
        <v>0.72917114647677705</v>
      </c>
      <c r="AE589" s="14"/>
      <c r="AF589" s="14">
        <v>0.65853675258414002</v>
      </c>
      <c r="AG589" s="14">
        <v>0.73651678064980997</v>
      </c>
      <c r="AH589" s="14">
        <v>0.63856571111225402</v>
      </c>
      <c r="AI589" s="14"/>
      <c r="AJ589" s="14">
        <v>0.75909884005060602</v>
      </c>
      <c r="AK589" s="14">
        <v>0.68650560478433598</v>
      </c>
      <c r="AL589" s="14">
        <v>0.77043246606369298</v>
      </c>
      <c r="AM589" s="14"/>
      <c r="AN589" s="14">
        <v>0.66369153275120296</v>
      </c>
      <c r="AO589" s="14">
        <v>0.61333166354662305</v>
      </c>
      <c r="AP589" s="14">
        <v>0.71830860521001605</v>
      </c>
      <c r="AQ589" s="14">
        <v>0.728784433103149</v>
      </c>
      <c r="AR589" s="14">
        <v>0.85214809615003495</v>
      </c>
    </row>
    <row r="590" spans="2:44">
      <c r="B590" t="s">
        <v>105</v>
      </c>
      <c r="C590" s="14">
        <v>4.4973927072386101E-2</v>
      </c>
      <c r="D590" s="14">
        <v>5.12204098616564E-2</v>
      </c>
      <c r="E590" s="14">
        <v>3.9153386704633697E-2</v>
      </c>
      <c r="F590" s="14"/>
      <c r="G590" s="14">
        <v>6.5423216732108699E-2</v>
      </c>
      <c r="H590" s="14">
        <v>5.2860221871824702E-2</v>
      </c>
      <c r="I590" s="14">
        <v>5.9868238327234202E-2</v>
      </c>
      <c r="J590" s="14">
        <v>4.7140615816391097E-2</v>
      </c>
      <c r="K590" s="14">
        <v>2.72099805376625E-2</v>
      </c>
      <c r="L590" s="14">
        <v>2.07827047822737E-2</v>
      </c>
      <c r="M590" s="14"/>
      <c r="N590" s="14">
        <v>5.3952172897784798E-2</v>
      </c>
      <c r="O590" s="14">
        <v>2.9001267068307499E-2</v>
      </c>
      <c r="P590" s="14">
        <v>5.75034026599218E-2</v>
      </c>
      <c r="Q590" s="14">
        <v>4.0492827867277197E-2</v>
      </c>
      <c r="R590" s="14"/>
      <c r="S590" s="14">
        <v>4.48970900180602E-2</v>
      </c>
      <c r="T590" s="14">
        <v>3.76007320398873E-2</v>
      </c>
      <c r="U590" s="14">
        <v>3.4085249490420202E-2</v>
      </c>
      <c r="V590" s="14">
        <v>3.5981036268118403E-2</v>
      </c>
      <c r="W590" s="14">
        <v>2.59367476980445E-2</v>
      </c>
      <c r="X590" s="14">
        <v>5.0188526637414098E-2</v>
      </c>
      <c r="Y590" s="14">
        <v>2.2063081207320898E-2</v>
      </c>
      <c r="Z590" s="14">
        <v>6.1052831434034401E-2</v>
      </c>
      <c r="AA590" s="14">
        <v>8.4505049411094393E-2</v>
      </c>
      <c r="AB590" s="14">
        <v>1.11434603629437E-2</v>
      </c>
      <c r="AC590" s="14">
        <v>0.106137457514091</v>
      </c>
      <c r="AD590" s="14">
        <v>5.4377383063546003E-2</v>
      </c>
      <c r="AE590" s="14"/>
      <c r="AF590" s="14">
        <v>5.05189794032243E-2</v>
      </c>
      <c r="AG590" s="14">
        <v>3.7813858150679898E-2</v>
      </c>
      <c r="AH590" s="14">
        <v>2.7892003755535699E-2</v>
      </c>
      <c r="AI590" s="14"/>
      <c r="AJ590" s="14">
        <v>2.49210969809519E-2</v>
      </c>
      <c r="AK590" s="14">
        <v>4.3924794406702203E-2</v>
      </c>
      <c r="AL590" s="14">
        <v>1.6306645021367201E-2</v>
      </c>
      <c r="AM590" s="14"/>
      <c r="AN590" s="14">
        <v>3.0532290838655399E-2</v>
      </c>
      <c r="AO590" s="14">
        <v>6.0804454119899702E-2</v>
      </c>
      <c r="AP590" s="14">
        <v>5.5714180653355497E-2</v>
      </c>
      <c r="AQ590" s="14">
        <v>0</v>
      </c>
      <c r="AR590" s="14">
        <v>0</v>
      </c>
    </row>
    <row r="591" spans="2:44">
      <c r="B591" t="s">
        <v>106</v>
      </c>
      <c r="C591" s="14">
        <v>0.63286970076274995</v>
      </c>
      <c r="D591" s="14">
        <v>0.64375238586539496</v>
      </c>
      <c r="E591" s="14">
        <v>0.61924057182158998</v>
      </c>
      <c r="F591" s="14"/>
      <c r="G591" s="14">
        <v>0.54703021706338895</v>
      </c>
      <c r="H591" s="14">
        <v>0.58950337377279005</v>
      </c>
      <c r="I591" s="14">
        <v>0.64467455230823101</v>
      </c>
      <c r="J591" s="14">
        <v>0.63790651459076797</v>
      </c>
      <c r="K591" s="14">
        <v>0.62394938432885305</v>
      </c>
      <c r="L591" s="14">
        <v>0.71939581715756795</v>
      </c>
      <c r="M591" s="14"/>
      <c r="N591" s="14">
        <v>0.67240087581094299</v>
      </c>
      <c r="O591" s="14">
        <v>0.60390508345691096</v>
      </c>
      <c r="P591" s="14">
        <v>0.63035184991879201</v>
      </c>
      <c r="Q591" s="14">
        <v>0.62279274521304895</v>
      </c>
      <c r="R591" s="14"/>
      <c r="S591" s="14">
        <v>0.61708032180428896</v>
      </c>
      <c r="T591" s="14">
        <v>0.58225211410622901</v>
      </c>
      <c r="U591" s="14">
        <v>0.62425090942160499</v>
      </c>
      <c r="V591" s="14">
        <v>0.61223162824822597</v>
      </c>
      <c r="W591" s="14">
        <v>0.71661592558422904</v>
      </c>
      <c r="X591" s="14">
        <v>0.57183098723802595</v>
      </c>
      <c r="Y591" s="14">
        <v>0.69257051833631</v>
      </c>
      <c r="Z591" s="14">
        <v>0.69658475963924005</v>
      </c>
      <c r="AA591" s="14">
        <v>0.55772871614780795</v>
      </c>
      <c r="AB591" s="14">
        <v>0.80196325245570399</v>
      </c>
      <c r="AC591" s="14">
        <v>0.55044602547719201</v>
      </c>
      <c r="AD591" s="14">
        <v>0.67479376341323105</v>
      </c>
      <c r="AE591" s="14"/>
      <c r="AF591" s="14">
        <v>0.60801777318091599</v>
      </c>
      <c r="AG591" s="14">
        <v>0.69870292249913002</v>
      </c>
      <c r="AH591" s="14">
        <v>0.610673707356718</v>
      </c>
      <c r="AI591" s="14"/>
      <c r="AJ591" s="14">
        <v>0.734177743069654</v>
      </c>
      <c r="AK591" s="14">
        <v>0.64258081037763304</v>
      </c>
      <c r="AL591" s="14">
        <v>0.75412582104232595</v>
      </c>
      <c r="AM591" s="14"/>
      <c r="AN591" s="14">
        <v>0.63315924191254702</v>
      </c>
      <c r="AO591" s="14">
        <v>0.55252720942672295</v>
      </c>
      <c r="AP591" s="14">
        <v>0.66259442455665996</v>
      </c>
      <c r="AQ591" s="14">
        <v>0.728784433103149</v>
      </c>
      <c r="AR591" s="14">
        <v>0.85214809615003495</v>
      </c>
    </row>
    <row r="592" spans="2:4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c r="AA592" s="14"/>
      <c r="AB592" s="14"/>
      <c r="AC592" s="14"/>
      <c r="AD592" s="14"/>
      <c r="AE592" s="14"/>
      <c r="AF592" s="14"/>
      <c r="AG592" s="14"/>
      <c r="AH592" s="14"/>
      <c r="AI592" s="14"/>
      <c r="AJ592" s="14"/>
      <c r="AK592" s="14"/>
      <c r="AL592" s="14"/>
      <c r="AM592" s="14"/>
      <c r="AN592" s="14"/>
      <c r="AO592" s="14"/>
      <c r="AP592" s="14"/>
      <c r="AQ592" s="14"/>
      <c r="AR592" s="14"/>
    </row>
    <row r="593" spans="2:44">
      <c r="B593" s="6" t="s">
        <v>224</v>
      </c>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c r="AA593" s="14"/>
      <c r="AB593" s="14"/>
      <c r="AC593" s="14"/>
      <c r="AD593" s="14"/>
      <c r="AE593" s="14"/>
      <c r="AF593" s="14"/>
      <c r="AG593" s="14"/>
      <c r="AH593" s="14"/>
      <c r="AI593" s="14"/>
      <c r="AJ593" s="14"/>
      <c r="AK593" s="14"/>
      <c r="AL593" s="14"/>
      <c r="AM593" s="14"/>
      <c r="AN593" s="14"/>
      <c r="AO593" s="14"/>
      <c r="AP593" s="14"/>
      <c r="AQ593" s="14"/>
      <c r="AR593" s="14"/>
    </row>
    <row r="594" spans="2:44">
      <c r="B594" s="24" t="s">
        <v>23</v>
      </c>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c r="AA594" s="14"/>
      <c r="AB594" s="14"/>
      <c r="AC594" s="14"/>
      <c r="AD594" s="14"/>
      <c r="AE594" s="14"/>
      <c r="AF594" s="14"/>
      <c r="AG594" s="14"/>
      <c r="AH594" s="14"/>
      <c r="AI594" s="14"/>
      <c r="AJ594" s="14"/>
      <c r="AK594" s="14"/>
      <c r="AL594" s="14"/>
      <c r="AM594" s="14"/>
      <c r="AN594" s="14"/>
      <c r="AO594" s="14"/>
      <c r="AP594" s="14"/>
      <c r="AQ594" s="14"/>
      <c r="AR594" s="14"/>
    </row>
    <row r="595" spans="2:44">
      <c r="B595" t="s">
        <v>98</v>
      </c>
      <c r="C595" s="14">
        <v>6.2468392472970598E-2</v>
      </c>
      <c r="D595" s="14">
        <v>6.9620657054057997E-2</v>
      </c>
      <c r="E595" s="14">
        <v>5.4098111010609899E-2</v>
      </c>
      <c r="F595" s="14"/>
      <c r="G595" s="14">
        <v>7.3426010966252897E-2</v>
      </c>
      <c r="H595" s="14">
        <v>9.6352151777887501E-2</v>
      </c>
      <c r="I595" s="14">
        <v>0.10060323119778999</v>
      </c>
      <c r="J595" s="14">
        <v>5.4247182498993803E-2</v>
      </c>
      <c r="K595" s="14">
        <v>3.3584976984753399E-2</v>
      </c>
      <c r="L595" s="14">
        <v>2.1044401150604099E-2</v>
      </c>
      <c r="M595" s="14"/>
      <c r="N595" s="14">
        <v>7.1693771886165797E-2</v>
      </c>
      <c r="O595" s="14">
        <v>5.8482315080119598E-2</v>
      </c>
      <c r="P595" s="14">
        <v>5.1813421897127697E-2</v>
      </c>
      <c r="Q595" s="14">
        <v>6.6709674563775495E-2</v>
      </c>
      <c r="R595" s="14"/>
      <c r="S595" s="14">
        <v>8.4510602860820294E-2</v>
      </c>
      <c r="T595" s="14">
        <v>5.7429978295593598E-2</v>
      </c>
      <c r="U595" s="14">
        <v>9.0813445242514904E-2</v>
      </c>
      <c r="V595" s="14">
        <v>3.7458452153756698E-2</v>
      </c>
      <c r="W595" s="14">
        <v>4.8625233499348899E-2</v>
      </c>
      <c r="X595" s="14">
        <v>7.3328540421973495E-2</v>
      </c>
      <c r="Y595" s="14">
        <v>4.7250090176087098E-2</v>
      </c>
      <c r="Z595" s="14">
        <v>0.103687990125958</v>
      </c>
      <c r="AA595" s="14">
        <v>6.1403908521596197E-2</v>
      </c>
      <c r="AB595" s="14">
        <v>1.9773485077909901E-2</v>
      </c>
      <c r="AC595" s="14">
        <v>6.0977904762056903E-2</v>
      </c>
      <c r="AD595" s="14">
        <v>8.1299768394935704E-2</v>
      </c>
      <c r="AE595" s="14"/>
      <c r="AF595" s="14">
        <v>6.4953394749409102E-2</v>
      </c>
      <c r="AG595" s="14">
        <v>6.0445436178322501E-2</v>
      </c>
      <c r="AH595" s="14">
        <v>8.0885264975958701E-2</v>
      </c>
      <c r="AI595" s="14"/>
      <c r="AJ595" s="14">
        <v>6.95769480724759E-2</v>
      </c>
      <c r="AK595" s="14">
        <v>7.7382478811062097E-2</v>
      </c>
      <c r="AL595" s="14">
        <v>7.2741705795972098E-2</v>
      </c>
      <c r="AM595" s="14"/>
      <c r="AN595" s="14">
        <v>3.5845772619711801E-2</v>
      </c>
      <c r="AO595" s="14">
        <v>7.7022765765696402E-2</v>
      </c>
      <c r="AP595" s="14">
        <v>6.6510527815118306E-2</v>
      </c>
      <c r="AQ595" s="14">
        <v>5.6277736309855803E-2</v>
      </c>
      <c r="AR595" s="14">
        <v>0.19148923131067999</v>
      </c>
    </row>
    <row r="596" spans="2:44">
      <c r="B596" t="s">
        <v>99</v>
      </c>
      <c r="C596" s="14">
        <v>0.27251228748858403</v>
      </c>
      <c r="D596" s="14">
        <v>0.27604155036582301</v>
      </c>
      <c r="E596" s="14">
        <v>0.26895044394251</v>
      </c>
      <c r="F596" s="14"/>
      <c r="G596" s="14">
        <v>0.39077030976501498</v>
      </c>
      <c r="H596" s="14">
        <v>0.34679615829784799</v>
      </c>
      <c r="I596" s="14">
        <v>0.32093463045665999</v>
      </c>
      <c r="J596" s="14">
        <v>0.22261544540856101</v>
      </c>
      <c r="K596" s="14">
        <v>0.17502886195550399</v>
      </c>
      <c r="L596" s="14">
        <v>0.19414903738819</v>
      </c>
      <c r="M596" s="14"/>
      <c r="N596" s="14">
        <v>0.25147680579855197</v>
      </c>
      <c r="O596" s="14">
        <v>0.26966673922607598</v>
      </c>
      <c r="P596" s="14">
        <v>0.26555680473919702</v>
      </c>
      <c r="Q596" s="14">
        <v>0.30664390278249998</v>
      </c>
      <c r="R596" s="14"/>
      <c r="S596" s="14">
        <v>0.31710825302001799</v>
      </c>
      <c r="T596" s="14">
        <v>0.267176940543214</v>
      </c>
      <c r="U596" s="14">
        <v>0.181795458429133</v>
      </c>
      <c r="V596" s="14">
        <v>0.22112187571577299</v>
      </c>
      <c r="W596" s="14">
        <v>0.26073331453564602</v>
      </c>
      <c r="X596" s="14">
        <v>0.30009018406818599</v>
      </c>
      <c r="Y596" s="14">
        <v>0.35329172208680898</v>
      </c>
      <c r="Z596" s="14">
        <v>0.15904063101685001</v>
      </c>
      <c r="AA596" s="14">
        <v>0.253918285939222</v>
      </c>
      <c r="AB596" s="14">
        <v>0.285259890941646</v>
      </c>
      <c r="AC596" s="14">
        <v>0.34342903381221102</v>
      </c>
      <c r="AD596" s="14">
        <v>0.33276426840530599</v>
      </c>
      <c r="AE596" s="14"/>
      <c r="AF596" s="14">
        <v>0.23471761124464899</v>
      </c>
      <c r="AG596" s="14">
        <v>0.25882214741940801</v>
      </c>
      <c r="AH596" s="14">
        <v>0.35835126145587698</v>
      </c>
      <c r="AI596" s="14"/>
      <c r="AJ596" s="14">
        <v>0.27624983599290798</v>
      </c>
      <c r="AK596" s="14">
        <v>0.28177260483143801</v>
      </c>
      <c r="AL596" s="14">
        <v>0.29971531370111998</v>
      </c>
      <c r="AM596" s="14"/>
      <c r="AN596" s="14">
        <v>0.28146878523312002</v>
      </c>
      <c r="AO596" s="14">
        <v>0.25824815487264102</v>
      </c>
      <c r="AP596" s="14">
        <v>0.27461710284687901</v>
      </c>
      <c r="AQ596" s="14">
        <v>0.26879867683465303</v>
      </c>
      <c r="AR596" s="14">
        <v>0.29823866285673201</v>
      </c>
    </row>
    <row r="597" spans="2:44">
      <c r="B597" t="s">
        <v>100</v>
      </c>
      <c r="C597" s="14">
        <v>0.22895773925976401</v>
      </c>
      <c r="D597" s="14">
        <v>0.20106069793388001</v>
      </c>
      <c r="E597" s="14">
        <v>0.258318310509561</v>
      </c>
      <c r="F597" s="14"/>
      <c r="G597" s="14">
        <v>0.223885292004144</v>
      </c>
      <c r="H597" s="14">
        <v>0.189871395451541</v>
      </c>
      <c r="I597" s="14">
        <v>0.17887518276636599</v>
      </c>
      <c r="J597" s="14">
        <v>0.25958594787126799</v>
      </c>
      <c r="K597" s="14">
        <v>0.262629060579258</v>
      </c>
      <c r="L597" s="14">
        <v>0.25909972172345602</v>
      </c>
      <c r="M597" s="14"/>
      <c r="N597" s="14">
        <v>0.178389577556196</v>
      </c>
      <c r="O597" s="14">
        <v>0.23267207520719899</v>
      </c>
      <c r="P597" s="14">
        <v>0.23413205771989201</v>
      </c>
      <c r="Q597" s="14">
        <v>0.269250946274051</v>
      </c>
      <c r="R597" s="14"/>
      <c r="S597" s="14">
        <v>0.235209529756611</v>
      </c>
      <c r="T597" s="14">
        <v>0.218190110958249</v>
      </c>
      <c r="U597" s="14">
        <v>0.241677442456323</v>
      </c>
      <c r="V597" s="14">
        <v>0.29237900919119703</v>
      </c>
      <c r="W597" s="14">
        <v>0.21971971702873999</v>
      </c>
      <c r="X597" s="14">
        <v>0.265249382601843</v>
      </c>
      <c r="Y597" s="14">
        <v>0.194187250582531</v>
      </c>
      <c r="Z597" s="14">
        <v>0.21944347725504099</v>
      </c>
      <c r="AA597" s="14">
        <v>0.206721236208496</v>
      </c>
      <c r="AB597" s="14">
        <v>0.24026568877040799</v>
      </c>
      <c r="AC597" s="14">
        <v>0.23543623780240799</v>
      </c>
      <c r="AD597" s="14">
        <v>9.6276141501063395E-2</v>
      </c>
      <c r="AE597" s="14"/>
      <c r="AF597" s="14">
        <v>0.22448756549263499</v>
      </c>
      <c r="AG597" s="14">
        <v>0.22283368234635201</v>
      </c>
      <c r="AH597" s="14">
        <v>0.246877858574307</v>
      </c>
      <c r="AI597" s="14"/>
      <c r="AJ597" s="14">
        <v>0.214842773053046</v>
      </c>
      <c r="AK597" s="14">
        <v>0.202710299940288</v>
      </c>
      <c r="AL597" s="14">
        <v>0.140579923789244</v>
      </c>
      <c r="AM597" s="14"/>
      <c r="AN597" s="14">
        <v>0.26829789672031801</v>
      </c>
      <c r="AO597" s="14">
        <v>0.242821763196332</v>
      </c>
      <c r="AP597" s="14">
        <v>0.21322032072949701</v>
      </c>
      <c r="AQ597" s="14">
        <v>0.16122063258752201</v>
      </c>
      <c r="AR597" s="14">
        <v>0.14388635727238999</v>
      </c>
    </row>
    <row r="598" spans="2:44">
      <c r="B598" t="s">
        <v>101</v>
      </c>
      <c r="C598" s="14">
        <v>0.30778992518357701</v>
      </c>
      <c r="D598" s="14">
        <v>0.32726166836916198</v>
      </c>
      <c r="E598" s="14">
        <v>0.28916671082871698</v>
      </c>
      <c r="F598" s="14"/>
      <c r="G598" s="14">
        <v>0.21213523918016</v>
      </c>
      <c r="H598" s="14">
        <v>0.25002679680159501</v>
      </c>
      <c r="I598" s="14">
        <v>0.27153634344306699</v>
      </c>
      <c r="J598" s="14">
        <v>0.32043678080210702</v>
      </c>
      <c r="K598" s="14">
        <v>0.3564963228138</v>
      </c>
      <c r="L598" s="14">
        <v>0.41041612030507801</v>
      </c>
      <c r="M598" s="14"/>
      <c r="N598" s="14">
        <v>0.36379348915019799</v>
      </c>
      <c r="O598" s="14">
        <v>0.32313838785515803</v>
      </c>
      <c r="P598" s="14">
        <v>0.33294688819628698</v>
      </c>
      <c r="Q598" s="14">
        <v>0.21163270687052901</v>
      </c>
      <c r="R598" s="14"/>
      <c r="S598" s="14">
        <v>0.28027135992782898</v>
      </c>
      <c r="T598" s="14">
        <v>0.34310865269900298</v>
      </c>
      <c r="U598" s="14">
        <v>0.31562809847628798</v>
      </c>
      <c r="V598" s="14">
        <v>0.34386054384848103</v>
      </c>
      <c r="W598" s="14">
        <v>0.29685446038718499</v>
      </c>
      <c r="X598" s="14">
        <v>0.28389757383108599</v>
      </c>
      <c r="Y598" s="14">
        <v>0.27520531780399099</v>
      </c>
      <c r="Z598" s="14">
        <v>0.39295122993591503</v>
      </c>
      <c r="AA598" s="14">
        <v>0.288052348917681</v>
      </c>
      <c r="AB598" s="14">
        <v>0.323766520697433</v>
      </c>
      <c r="AC598" s="14">
        <v>0.22178983463532601</v>
      </c>
      <c r="AD598" s="14">
        <v>0.36508351410464202</v>
      </c>
      <c r="AE598" s="14"/>
      <c r="AF598" s="14">
        <v>0.357872581729546</v>
      </c>
      <c r="AG598" s="14">
        <v>0.32176610293019198</v>
      </c>
      <c r="AH598" s="14">
        <v>0.19171515048850099</v>
      </c>
      <c r="AI598" s="14"/>
      <c r="AJ598" s="14">
        <v>0.31348862233375202</v>
      </c>
      <c r="AK598" s="14">
        <v>0.33146937155349798</v>
      </c>
      <c r="AL598" s="14">
        <v>0.37447680229712699</v>
      </c>
      <c r="AM598" s="14"/>
      <c r="AN598" s="14">
        <v>0.277012277051151</v>
      </c>
      <c r="AO598" s="14">
        <v>0.28817145305639302</v>
      </c>
      <c r="AP598" s="14">
        <v>0.33228978941793103</v>
      </c>
      <c r="AQ598" s="14">
        <v>0.40217669690754898</v>
      </c>
      <c r="AR598" s="14">
        <v>0.16473687554230701</v>
      </c>
    </row>
    <row r="599" spans="2:44">
      <c r="B599" t="s">
        <v>102</v>
      </c>
      <c r="C599" s="14">
        <v>9.0821351666617103E-2</v>
      </c>
      <c r="D599" s="14">
        <v>9.5876822523160196E-2</v>
      </c>
      <c r="E599" s="14">
        <v>8.4497487481510106E-2</v>
      </c>
      <c r="F599" s="14"/>
      <c r="G599" s="14">
        <v>6.1412689618704601E-2</v>
      </c>
      <c r="H599" s="14">
        <v>8.3639519008940399E-2</v>
      </c>
      <c r="I599" s="14">
        <v>8.4863186486130698E-2</v>
      </c>
      <c r="J599" s="14">
        <v>9.4646114390489006E-2</v>
      </c>
      <c r="K599" s="14">
        <v>0.116006727362177</v>
      </c>
      <c r="L599" s="14">
        <v>0.102835722041365</v>
      </c>
      <c r="M599" s="14"/>
      <c r="N599" s="14">
        <v>0.112848903033549</v>
      </c>
      <c r="O599" s="14">
        <v>7.9970276451294203E-2</v>
      </c>
      <c r="P599" s="14">
        <v>7.6496768214794494E-2</v>
      </c>
      <c r="Q599" s="14">
        <v>9.1835620274688598E-2</v>
      </c>
      <c r="R599" s="14"/>
      <c r="S599" s="14">
        <v>6.3311648969136394E-2</v>
      </c>
      <c r="T599" s="14">
        <v>7.9630289461791695E-2</v>
      </c>
      <c r="U599" s="14">
        <v>9.6347057631524097E-2</v>
      </c>
      <c r="V599" s="14">
        <v>8.0989209459867595E-2</v>
      </c>
      <c r="W599" s="14">
        <v>0.12503250316727901</v>
      </c>
      <c r="X599" s="14">
        <v>3.1852343874407801E-2</v>
      </c>
      <c r="Y599" s="14">
        <v>7.6305622453261501E-2</v>
      </c>
      <c r="Z599" s="14">
        <v>0.104839704741157</v>
      </c>
      <c r="AA599" s="14">
        <v>0.157053585393506</v>
      </c>
      <c r="AB599" s="14">
        <v>0.12289872729284</v>
      </c>
      <c r="AC599" s="14">
        <v>6.5004514937057098E-2</v>
      </c>
      <c r="AD599" s="14">
        <v>8.1673451075508094E-2</v>
      </c>
      <c r="AE599" s="14"/>
      <c r="AF599" s="14">
        <v>8.4447461928744194E-2</v>
      </c>
      <c r="AG599" s="14">
        <v>0.110942992614166</v>
      </c>
      <c r="AH599" s="14">
        <v>7.7075881862497905E-2</v>
      </c>
      <c r="AI599" s="14"/>
      <c r="AJ599" s="14">
        <v>0.10646262327821999</v>
      </c>
      <c r="AK599" s="14">
        <v>8.5104357603201106E-2</v>
      </c>
      <c r="AL599" s="14">
        <v>6.3663737074011004E-2</v>
      </c>
      <c r="AM599" s="14"/>
      <c r="AN599" s="14">
        <v>8.6609128478377706E-2</v>
      </c>
      <c r="AO599" s="14">
        <v>7.3750551266441103E-2</v>
      </c>
      <c r="AP599" s="14">
        <v>9.5907262621384506E-2</v>
      </c>
      <c r="AQ599" s="14">
        <v>9.4338060660623099E-2</v>
      </c>
      <c r="AR599" s="14">
        <v>0.201648873017891</v>
      </c>
    </row>
    <row r="600" spans="2:44">
      <c r="B600" t="s">
        <v>129</v>
      </c>
      <c r="C600" s="14">
        <v>3.7450303928486903E-2</v>
      </c>
      <c r="D600" s="14">
        <v>3.01386037539167E-2</v>
      </c>
      <c r="E600" s="14">
        <v>4.4968936227091999E-2</v>
      </c>
      <c r="F600" s="14"/>
      <c r="G600" s="14">
        <v>3.8370458465722901E-2</v>
      </c>
      <c r="H600" s="14">
        <v>3.33139786621885E-2</v>
      </c>
      <c r="I600" s="14">
        <v>4.31874256499864E-2</v>
      </c>
      <c r="J600" s="14">
        <v>4.8468529028581002E-2</v>
      </c>
      <c r="K600" s="14">
        <v>5.6254050304509001E-2</v>
      </c>
      <c r="L600" s="14">
        <v>1.24549973913065E-2</v>
      </c>
      <c r="M600" s="14"/>
      <c r="N600" s="14">
        <v>2.1797452575339101E-2</v>
      </c>
      <c r="O600" s="14">
        <v>3.6070206180153302E-2</v>
      </c>
      <c r="P600" s="14">
        <v>3.9054059232701603E-2</v>
      </c>
      <c r="Q600" s="14">
        <v>5.3927149234455303E-2</v>
      </c>
      <c r="R600" s="14"/>
      <c r="S600" s="14">
        <v>1.95886054655857E-2</v>
      </c>
      <c r="T600" s="14">
        <v>3.4464028042149299E-2</v>
      </c>
      <c r="U600" s="14">
        <v>7.3738497764216607E-2</v>
      </c>
      <c r="V600" s="14">
        <v>2.4190909630924299E-2</v>
      </c>
      <c r="W600" s="14">
        <v>4.9034771381801102E-2</v>
      </c>
      <c r="X600" s="14">
        <v>4.5581975202503698E-2</v>
      </c>
      <c r="Y600" s="14">
        <v>5.3759996897320701E-2</v>
      </c>
      <c r="Z600" s="14">
        <v>2.00369669250791E-2</v>
      </c>
      <c r="AA600" s="14">
        <v>3.28506350194991E-2</v>
      </c>
      <c r="AB600" s="14">
        <v>8.0356872197631605E-3</v>
      </c>
      <c r="AC600" s="14">
        <v>7.3362474050939902E-2</v>
      </c>
      <c r="AD600" s="14">
        <v>4.2902856518544703E-2</v>
      </c>
      <c r="AE600" s="14"/>
      <c r="AF600" s="14">
        <v>3.3521384855016399E-2</v>
      </c>
      <c r="AG600" s="14">
        <v>2.51896385115595E-2</v>
      </c>
      <c r="AH600" s="14">
        <v>4.5094582642857303E-2</v>
      </c>
      <c r="AI600" s="14"/>
      <c r="AJ600" s="14">
        <v>1.9379197269598799E-2</v>
      </c>
      <c r="AK600" s="14">
        <v>2.1560887260512099E-2</v>
      </c>
      <c r="AL600" s="14">
        <v>4.8822517342526003E-2</v>
      </c>
      <c r="AM600" s="14"/>
      <c r="AN600" s="14">
        <v>5.0766139897321698E-2</v>
      </c>
      <c r="AO600" s="14">
        <v>5.99853118424966E-2</v>
      </c>
      <c r="AP600" s="14">
        <v>1.7454996569189599E-2</v>
      </c>
      <c r="AQ600" s="14">
        <v>1.7188196699797601E-2</v>
      </c>
      <c r="AR600" s="14">
        <v>0</v>
      </c>
    </row>
    <row r="601" spans="2:44">
      <c r="B601" t="s">
        <v>104</v>
      </c>
      <c r="C601" s="14">
        <v>0.33498067996155501</v>
      </c>
      <c r="D601" s="14">
        <v>0.34566220741988102</v>
      </c>
      <c r="E601" s="14">
        <v>0.32304855495312002</v>
      </c>
      <c r="F601" s="14"/>
      <c r="G601" s="14">
        <v>0.46419632073126799</v>
      </c>
      <c r="H601" s="14">
        <v>0.44314831007573502</v>
      </c>
      <c r="I601" s="14">
        <v>0.42153786165445001</v>
      </c>
      <c r="J601" s="14">
        <v>0.276862627907555</v>
      </c>
      <c r="K601" s="14">
        <v>0.20861383894025701</v>
      </c>
      <c r="L601" s="14">
        <v>0.215193438538794</v>
      </c>
      <c r="M601" s="14"/>
      <c r="N601" s="14">
        <v>0.32317057768471802</v>
      </c>
      <c r="O601" s="14">
        <v>0.32814905430619601</v>
      </c>
      <c r="P601" s="14">
        <v>0.31737022663632503</v>
      </c>
      <c r="Q601" s="14">
        <v>0.373353577346276</v>
      </c>
      <c r="R601" s="14"/>
      <c r="S601" s="14">
        <v>0.40161885588083801</v>
      </c>
      <c r="T601" s="14">
        <v>0.32460691883880699</v>
      </c>
      <c r="U601" s="14">
        <v>0.27260890367164797</v>
      </c>
      <c r="V601" s="14">
        <v>0.25858032786953</v>
      </c>
      <c r="W601" s="14">
        <v>0.30935854803499502</v>
      </c>
      <c r="X601" s="14">
        <v>0.373418724490159</v>
      </c>
      <c r="Y601" s="14">
        <v>0.40054181226289598</v>
      </c>
      <c r="Z601" s="14">
        <v>0.26272862114280798</v>
      </c>
      <c r="AA601" s="14">
        <v>0.31532219446081799</v>
      </c>
      <c r="AB601" s="14">
        <v>0.30503337601955599</v>
      </c>
      <c r="AC601" s="14">
        <v>0.40440693857426802</v>
      </c>
      <c r="AD601" s="14">
        <v>0.41406403680024201</v>
      </c>
      <c r="AE601" s="14"/>
      <c r="AF601" s="14">
        <v>0.29967100599405799</v>
      </c>
      <c r="AG601" s="14">
        <v>0.319267583597731</v>
      </c>
      <c r="AH601" s="14">
        <v>0.43923652643183603</v>
      </c>
      <c r="AI601" s="14"/>
      <c r="AJ601" s="14">
        <v>0.34582678406538397</v>
      </c>
      <c r="AK601" s="14">
        <v>0.35915508364249998</v>
      </c>
      <c r="AL601" s="14">
        <v>0.37245701949709198</v>
      </c>
      <c r="AM601" s="14"/>
      <c r="AN601" s="14">
        <v>0.31731455785283103</v>
      </c>
      <c r="AO601" s="14">
        <v>0.33527092063833702</v>
      </c>
      <c r="AP601" s="14">
        <v>0.34112763066199803</v>
      </c>
      <c r="AQ601" s="14">
        <v>0.32507641314450803</v>
      </c>
      <c r="AR601" s="14">
        <v>0.48972789416741203</v>
      </c>
    </row>
    <row r="602" spans="2:44">
      <c r="B602" t="s">
        <v>105</v>
      </c>
      <c r="C602" s="14">
        <v>0.39861127685019399</v>
      </c>
      <c r="D602" s="14">
        <v>0.42313849089232197</v>
      </c>
      <c r="E602" s="14">
        <v>0.37366419831022701</v>
      </c>
      <c r="F602" s="14"/>
      <c r="G602" s="14">
        <v>0.27354792879886503</v>
      </c>
      <c r="H602" s="14">
        <v>0.33366631581053602</v>
      </c>
      <c r="I602" s="14">
        <v>0.35639952992919799</v>
      </c>
      <c r="J602" s="14">
        <v>0.415082895192596</v>
      </c>
      <c r="K602" s="14">
        <v>0.47250305017597599</v>
      </c>
      <c r="L602" s="14">
        <v>0.51325184234644305</v>
      </c>
      <c r="M602" s="14"/>
      <c r="N602" s="14">
        <v>0.47664239218374699</v>
      </c>
      <c r="O602" s="14">
        <v>0.40310866430645198</v>
      </c>
      <c r="P602" s="14">
        <v>0.40944365641108199</v>
      </c>
      <c r="Q602" s="14">
        <v>0.30346832714521799</v>
      </c>
      <c r="R602" s="14"/>
      <c r="S602" s="14">
        <v>0.34358300889696503</v>
      </c>
      <c r="T602" s="14">
        <v>0.422738942160794</v>
      </c>
      <c r="U602" s="14">
        <v>0.41197515610781199</v>
      </c>
      <c r="V602" s="14">
        <v>0.42484975330834901</v>
      </c>
      <c r="W602" s="14">
        <v>0.42188696355446398</v>
      </c>
      <c r="X602" s="14">
        <v>0.31574991770549299</v>
      </c>
      <c r="Y602" s="14">
        <v>0.35151094025725199</v>
      </c>
      <c r="Z602" s="14">
        <v>0.49779093467707197</v>
      </c>
      <c r="AA602" s="14">
        <v>0.445105934311186</v>
      </c>
      <c r="AB602" s="14">
        <v>0.44666524799027302</v>
      </c>
      <c r="AC602" s="14">
        <v>0.28679434957238298</v>
      </c>
      <c r="AD602" s="14">
        <v>0.44675696518015001</v>
      </c>
      <c r="AE602" s="14"/>
      <c r="AF602" s="14">
        <v>0.44232004365829097</v>
      </c>
      <c r="AG602" s="14">
        <v>0.43270909554435799</v>
      </c>
      <c r="AH602" s="14">
        <v>0.26879103235099899</v>
      </c>
      <c r="AI602" s="14"/>
      <c r="AJ602" s="14">
        <v>0.419951245611972</v>
      </c>
      <c r="AK602" s="14">
        <v>0.41657372915669899</v>
      </c>
      <c r="AL602" s="14">
        <v>0.438140539371139</v>
      </c>
      <c r="AM602" s="14"/>
      <c r="AN602" s="14">
        <v>0.36362140552952799</v>
      </c>
      <c r="AO602" s="14">
        <v>0.361922004322834</v>
      </c>
      <c r="AP602" s="14">
        <v>0.42819705203931602</v>
      </c>
      <c r="AQ602" s="14">
        <v>0.49651475756817198</v>
      </c>
      <c r="AR602" s="14">
        <v>0.36638574856019801</v>
      </c>
    </row>
    <row r="603" spans="2:44">
      <c r="B603" t="s">
        <v>106</v>
      </c>
      <c r="C603" s="14">
        <v>-6.3630596888639396E-2</v>
      </c>
      <c r="D603" s="14">
        <v>-7.7476283472440802E-2</v>
      </c>
      <c r="E603" s="14">
        <v>-5.0615643357107103E-2</v>
      </c>
      <c r="F603" s="14"/>
      <c r="G603" s="14">
        <v>0.19064839193240299</v>
      </c>
      <c r="H603" s="14">
        <v>0.1094819942652</v>
      </c>
      <c r="I603" s="14">
        <v>6.5138331725252699E-2</v>
      </c>
      <c r="J603" s="14">
        <v>-0.138220267285041</v>
      </c>
      <c r="K603" s="14">
        <v>-0.26388921123571901</v>
      </c>
      <c r="L603" s="14">
        <v>-0.29805840380764798</v>
      </c>
      <c r="M603" s="14"/>
      <c r="N603" s="14">
        <v>-0.15347181449903</v>
      </c>
      <c r="O603" s="14">
        <v>-7.4959610000255805E-2</v>
      </c>
      <c r="P603" s="14">
        <v>-9.2073429774756604E-2</v>
      </c>
      <c r="Q603" s="14">
        <v>6.9885250201057694E-2</v>
      </c>
      <c r="R603" s="14"/>
      <c r="S603" s="14">
        <v>5.8035846983872999E-2</v>
      </c>
      <c r="T603" s="14">
        <v>-9.8132023321987102E-2</v>
      </c>
      <c r="U603" s="14">
        <v>-0.13936625243616299</v>
      </c>
      <c r="V603" s="14">
        <v>-0.16626942543881901</v>
      </c>
      <c r="W603" s="14">
        <v>-0.112528415519468</v>
      </c>
      <c r="X603" s="14">
        <v>5.7668806784666002E-2</v>
      </c>
      <c r="Y603" s="14">
        <v>4.9030872005643697E-2</v>
      </c>
      <c r="Z603" s="14">
        <v>-0.23506231353426399</v>
      </c>
      <c r="AA603" s="14">
        <v>-0.12978373985036801</v>
      </c>
      <c r="AB603" s="14">
        <v>-0.141631871970716</v>
      </c>
      <c r="AC603" s="14">
        <v>0.117612589001885</v>
      </c>
      <c r="AD603" s="14">
        <v>-3.2692928379908899E-2</v>
      </c>
      <c r="AE603" s="14"/>
      <c r="AF603" s="14">
        <v>-0.14264903766423201</v>
      </c>
      <c r="AG603" s="14">
        <v>-0.11344151194662699</v>
      </c>
      <c r="AH603" s="14">
        <v>0.17044549408083701</v>
      </c>
      <c r="AI603" s="14"/>
      <c r="AJ603" s="14">
        <v>-7.4124461546588097E-2</v>
      </c>
      <c r="AK603" s="14">
        <v>-5.7418645514198799E-2</v>
      </c>
      <c r="AL603" s="14">
        <v>-6.56835198740469E-2</v>
      </c>
      <c r="AM603" s="14"/>
      <c r="AN603" s="14">
        <v>-4.6306847676697002E-2</v>
      </c>
      <c r="AO603" s="14">
        <v>-2.66510836844964E-2</v>
      </c>
      <c r="AP603" s="14">
        <v>-8.7069421377317893E-2</v>
      </c>
      <c r="AQ603" s="14">
        <v>-0.17143834442366401</v>
      </c>
      <c r="AR603" s="14">
        <v>0.123342145607214</v>
      </c>
    </row>
    <row r="604" spans="2:4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c r="AA604" s="14"/>
      <c r="AB604" s="14"/>
      <c r="AC604" s="14"/>
      <c r="AD604" s="14"/>
      <c r="AE604" s="14"/>
      <c r="AF604" s="14"/>
      <c r="AG604" s="14"/>
      <c r="AH604" s="14"/>
      <c r="AI604" s="14"/>
      <c r="AJ604" s="14"/>
      <c r="AK604" s="14"/>
      <c r="AL604" s="14"/>
      <c r="AM604" s="14"/>
      <c r="AN604" s="14"/>
      <c r="AO604" s="14"/>
      <c r="AP604" s="14"/>
      <c r="AQ604" s="14"/>
      <c r="AR604" s="14"/>
    </row>
    <row r="605" spans="2:44">
      <c r="B605" s="6" t="s">
        <v>225</v>
      </c>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c r="AA605" s="14"/>
      <c r="AB605" s="14"/>
      <c r="AC605" s="14"/>
      <c r="AD605" s="14"/>
      <c r="AE605" s="14"/>
      <c r="AF605" s="14"/>
      <c r="AG605" s="14"/>
      <c r="AH605" s="14"/>
      <c r="AI605" s="14"/>
      <c r="AJ605" s="14"/>
      <c r="AK605" s="14"/>
      <c r="AL605" s="14"/>
      <c r="AM605" s="14"/>
      <c r="AN605" s="14"/>
      <c r="AO605" s="14"/>
      <c r="AP605" s="14"/>
      <c r="AQ605" s="14"/>
      <c r="AR605" s="14"/>
    </row>
    <row r="606" spans="2:44">
      <c r="B606" s="24" t="s">
        <v>23</v>
      </c>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c r="AA606" s="14"/>
      <c r="AB606" s="14"/>
      <c r="AC606" s="14"/>
      <c r="AD606" s="14"/>
      <c r="AE606" s="14"/>
      <c r="AF606" s="14"/>
      <c r="AG606" s="14"/>
      <c r="AH606" s="14"/>
      <c r="AI606" s="14"/>
      <c r="AJ606" s="14"/>
      <c r="AK606" s="14"/>
      <c r="AL606" s="14"/>
      <c r="AM606" s="14"/>
      <c r="AN606" s="14"/>
      <c r="AO606" s="14"/>
      <c r="AP606" s="14"/>
      <c r="AQ606" s="14"/>
      <c r="AR606" s="14"/>
    </row>
    <row r="607" spans="2:44">
      <c r="B607" t="s">
        <v>98</v>
      </c>
      <c r="C607" s="14">
        <v>7.3119599204185495E-2</v>
      </c>
      <c r="D607" s="14">
        <v>8.2828577273541704E-2</v>
      </c>
      <c r="E607" s="14">
        <v>6.23062018071057E-2</v>
      </c>
      <c r="F607" s="14"/>
      <c r="G607" s="14">
        <v>0.110785271939186</v>
      </c>
      <c r="H607" s="14">
        <v>0.13382431906467501</v>
      </c>
      <c r="I607" s="14">
        <v>9.5659713983296701E-2</v>
      </c>
      <c r="J607" s="14">
        <v>5.7311947205196202E-2</v>
      </c>
      <c r="K607" s="14">
        <v>3.1732574377893501E-2</v>
      </c>
      <c r="L607" s="14">
        <v>2.1502591387852901E-2</v>
      </c>
      <c r="M607" s="14"/>
      <c r="N607" s="14">
        <v>9.3750419137339794E-2</v>
      </c>
      <c r="O607" s="14">
        <v>6.7516157020535206E-2</v>
      </c>
      <c r="P607" s="14">
        <v>5.8686703068864601E-2</v>
      </c>
      <c r="Q607" s="14">
        <v>7.0559139138096597E-2</v>
      </c>
      <c r="R607" s="14"/>
      <c r="S607" s="14">
        <v>0.12525927618904101</v>
      </c>
      <c r="T607" s="14">
        <v>7.1638897773918894E-2</v>
      </c>
      <c r="U607" s="14">
        <v>8.1879695876328498E-2</v>
      </c>
      <c r="V607" s="14">
        <v>4.9697762690117102E-2</v>
      </c>
      <c r="W607" s="14">
        <v>4.8604562972344598E-2</v>
      </c>
      <c r="X607" s="14">
        <v>6.4197082625991803E-2</v>
      </c>
      <c r="Y607" s="14">
        <v>4.4275337952069199E-2</v>
      </c>
      <c r="Z607" s="14">
        <v>0.14448221608635201</v>
      </c>
      <c r="AA607" s="14">
        <v>6.4105791804949505E-2</v>
      </c>
      <c r="AB607" s="14">
        <v>2.09997941137849E-2</v>
      </c>
      <c r="AC607" s="14">
        <v>5.7067162051970301E-2</v>
      </c>
      <c r="AD607" s="14">
        <v>0.144881872987486</v>
      </c>
      <c r="AE607" s="14"/>
      <c r="AF607" s="14">
        <v>5.4186135031095602E-2</v>
      </c>
      <c r="AG607" s="14">
        <v>8.3513188842165104E-2</v>
      </c>
      <c r="AH607" s="14">
        <v>8.1399474190195997E-2</v>
      </c>
      <c r="AI607" s="14"/>
      <c r="AJ607" s="14">
        <v>9.1078062892972905E-2</v>
      </c>
      <c r="AK607" s="14">
        <v>6.4440671271046093E-2</v>
      </c>
      <c r="AL607" s="14">
        <v>0.12826893291022201</v>
      </c>
      <c r="AM607" s="14"/>
      <c r="AN607" s="14">
        <v>5.2218579782362599E-2</v>
      </c>
      <c r="AO607" s="14">
        <v>8.4724003473843901E-2</v>
      </c>
      <c r="AP607" s="14">
        <v>7.2681464620070302E-2</v>
      </c>
      <c r="AQ607" s="14">
        <v>8.5684759945465094E-2</v>
      </c>
      <c r="AR607" s="14">
        <v>0.19832276475444499</v>
      </c>
    </row>
    <row r="608" spans="2:44">
      <c r="B608" t="s">
        <v>99</v>
      </c>
      <c r="C608" s="14">
        <v>0.22755602083770099</v>
      </c>
      <c r="D608" s="14">
        <v>0.21341398253147301</v>
      </c>
      <c r="E608" s="14">
        <v>0.243313030307275</v>
      </c>
      <c r="F608" s="14"/>
      <c r="G608" s="14">
        <v>0.35080626457161102</v>
      </c>
      <c r="H608" s="14">
        <v>0.272998402708239</v>
      </c>
      <c r="I608" s="14">
        <v>0.28436612756920698</v>
      </c>
      <c r="J608" s="14">
        <v>0.20673914224992701</v>
      </c>
      <c r="K608" s="14">
        <v>0.12800982856276499</v>
      </c>
      <c r="L608" s="14">
        <v>0.13638459543013901</v>
      </c>
      <c r="M608" s="14"/>
      <c r="N608" s="14">
        <v>0.21237055930427901</v>
      </c>
      <c r="O608" s="14">
        <v>0.25335887783687899</v>
      </c>
      <c r="P608" s="14">
        <v>0.21397721848943699</v>
      </c>
      <c r="Q608" s="14">
        <v>0.23429616608173701</v>
      </c>
      <c r="R608" s="14"/>
      <c r="S608" s="14">
        <v>0.23651623474373701</v>
      </c>
      <c r="T608" s="14">
        <v>0.248711536658936</v>
      </c>
      <c r="U608" s="14">
        <v>0.14530016299611001</v>
      </c>
      <c r="V608" s="14">
        <v>0.13389618630215999</v>
      </c>
      <c r="W608" s="14">
        <v>0.25888405631308098</v>
      </c>
      <c r="X608" s="14">
        <v>0.22076840621184801</v>
      </c>
      <c r="Y608" s="14">
        <v>0.26084111798322202</v>
      </c>
      <c r="Z608" s="14">
        <v>0.15569835193391601</v>
      </c>
      <c r="AA608" s="14">
        <v>0.25769188920109198</v>
      </c>
      <c r="AB608" s="14">
        <v>0.33308888411348297</v>
      </c>
      <c r="AC608" s="14">
        <v>0.20198011772023799</v>
      </c>
      <c r="AD608" s="14">
        <v>0.19024757795699901</v>
      </c>
      <c r="AE608" s="14"/>
      <c r="AF608" s="14">
        <v>0.17532565604831499</v>
      </c>
      <c r="AG608" s="14">
        <v>0.234934687267985</v>
      </c>
      <c r="AH608" s="14">
        <v>0.249867398888063</v>
      </c>
      <c r="AI608" s="14"/>
      <c r="AJ608" s="14">
        <v>0.23926537106059101</v>
      </c>
      <c r="AK608" s="14">
        <v>0.25377005575609801</v>
      </c>
      <c r="AL608" s="14">
        <v>0.12785310859559701</v>
      </c>
      <c r="AM608" s="14"/>
      <c r="AN608" s="14">
        <v>0.22974214771076301</v>
      </c>
      <c r="AO608" s="14">
        <v>0.23694542519171499</v>
      </c>
      <c r="AP608" s="14">
        <v>0.22466699094478401</v>
      </c>
      <c r="AQ608" s="14">
        <v>0.233975385125229</v>
      </c>
      <c r="AR608" s="14">
        <v>6.42733938213539E-2</v>
      </c>
    </row>
    <row r="609" spans="2:44">
      <c r="B609" t="s">
        <v>100</v>
      </c>
      <c r="C609" s="14">
        <v>0.33381474922124399</v>
      </c>
      <c r="D609" s="14">
        <v>0.31931425387719697</v>
      </c>
      <c r="E609" s="14">
        <v>0.34854982099554599</v>
      </c>
      <c r="F609" s="14"/>
      <c r="G609" s="14">
        <v>0.26801498605385199</v>
      </c>
      <c r="H609" s="14">
        <v>0.32798866819081901</v>
      </c>
      <c r="I609" s="14">
        <v>0.29632326639325002</v>
      </c>
      <c r="J609" s="14">
        <v>0.42651485217083801</v>
      </c>
      <c r="K609" s="14">
        <v>0.32096285410749897</v>
      </c>
      <c r="L609" s="14">
        <v>0.35396756199179802</v>
      </c>
      <c r="M609" s="14"/>
      <c r="N609" s="14">
        <v>0.2914629982818</v>
      </c>
      <c r="O609" s="14">
        <v>0.32131699146682302</v>
      </c>
      <c r="P609" s="14">
        <v>0.33874377846199599</v>
      </c>
      <c r="Q609" s="14">
        <v>0.37769115647424401</v>
      </c>
      <c r="R609" s="14"/>
      <c r="S609" s="14">
        <v>0.34146591081076599</v>
      </c>
      <c r="T609" s="14">
        <v>0.33933944761771501</v>
      </c>
      <c r="U609" s="14">
        <v>0.34879441888305801</v>
      </c>
      <c r="V609" s="14">
        <v>0.371005001733619</v>
      </c>
      <c r="W609" s="14">
        <v>0.32462234543614499</v>
      </c>
      <c r="X609" s="14">
        <v>0.40134375519038201</v>
      </c>
      <c r="Y609" s="14">
        <v>0.31460471469933399</v>
      </c>
      <c r="Z609" s="14">
        <v>0.30136041866596502</v>
      </c>
      <c r="AA609" s="14">
        <v>0.31589584778618901</v>
      </c>
      <c r="AB609" s="14">
        <v>0.26348016589116902</v>
      </c>
      <c r="AC609" s="14">
        <v>0.36606294723747701</v>
      </c>
      <c r="AD609" s="14">
        <v>0.27792032884877599</v>
      </c>
      <c r="AE609" s="14"/>
      <c r="AF609" s="14">
        <v>0.37375577068875099</v>
      </c>
      <c r="AG609" s="14">
        <v>0.31272102941447799</v>
      </c>
      <c r="AH609" s="14">
        <v>0.30780129939967799</v>
      </c>
      <c r="AI609" s="14"/>
      <c r="AJ609" s="14">
        <v>0.29208440186587598</v>
      </c>
      <c r="AK609" s="14">
        <v>0.30333795490200299</v>
      </c>
      <c r="AL609" s="14">
        <v>0.35118850708004501</v>
      </c>
      <c r="AM609" s="14"/>
      <c r="AN609" s="14">
        <v>0.34957201092825702</v>
      </c>
      <c r="AO609" s="14">
        <v>0.32723962242544602</v>
      </c>
      <c r="AP609" s="14">
        <v>0.36308526850189998</v>
      </c>
      <c r="AQ609" s="14">
        <v>0.22977958047585101</v>
      </c>
      <c r="AR609" s="14">
        <v>0.242934446241239</v>
      </c>
    </row>
    <row r="610" spans="2:44">
      <c r="B610" t="s">
        <v>101</v>
      </c>
      <c r="C610" s="14">
        <v>0.25062348533203399</v>
      </c>
      <c r="D610" s="14">
        <v>0.258691654204176</v>
      </c>
      <c r="E610" s="14">
        <v>0.24078223341740199</v>
      </c>
      <c r="F610" s="14"/>
      <c r="G610" s="14">
        <v>0.170629420094736</v>
      </c>
      <c r="H610" s="14">
        <v>0.21393452116140099</v>
      </c>
      <c r="I610" s="14">
        <v>0.200443592333063</v>
      </c>
      <c r="J610" s="14">
        <v>0.214612244030152</v>
      </c>
      <c r="K610" s="14">
        <v>0.30578968839896498</v>
      </c>
      <c r="L610" s="14">
        <v>0.37464210890433702</v>
      </c>
      <c r="M610" s="14"/>
      <c r="N610" s="14">
        <v>0.29205721165482401</v>
      </c>
      <c r="O610" s="14">
        <v>0.25129578089807503</v>
      </c>
      <c r="P610" s="14">
        <v>0.27156335069605703</v>
      </c>
      <c r="Q610" s="14">
        <v>0.190336693719765</v>
      </c>
      <c r="R610" s="14"/>
      <c r="S610" s="14">
        <v>0.21653530191776599</v>
      </c>
      <c r="T610" s="14">
        <v>0.27048490051458401</v>
      </c>
      <c r="U610" s="14">
        <v>0.27177908062658301</v>
      </c>
      <c r="V610" s="14">
        <v>0.32388309287255501</v>
      </c>
      <c r="W610" s="14">
        <v>0.24316784712203701</v>
      </c>
      <c r="X610" s="14">
        <v>0.20645699742443199</v>
      </c>
      <c r="Y610" s="14">
        <v>0.28500475034553502</v>
      </c>
      <c r="Z610" s="14">
        <v>0.28083001567200799</v>
      </c>
      <c r="AA610" s="14">
        <v>0.17484287398911999</v>
      </c>
      <c r="AB610" s="14">
        <v>0.24163920601487199</v>
      </c>
      <c r="AC610" s="14">
        <v>0.28120926000157997</v>
      </c>
      <c r="AD610" s="14">
        <v>0.31777060366157001</v>
      </c>
      <c r="AE610" s="14"/>
      <c r="AF610" s="14">
        <v>0.27926310291440998</v>
      </c>
      <c r="AG610" s="14">
        <v>0.25533199945988799</v>
      </c>
      <c r="AH610" s="14">
        <v>0.232679174304325</v>
      </c>
      <c r="AI610" s="14"/>
      <c r="AJ610" s="14">
        <v>0.27109152490477501</v>
      </c>
      <c r="AK610" s="14">
        <v>0.27122040934598302</v>
      </c>
      <c r="AL610" s="14">
        <v>0.32035726522091901</v>
      </c>
      <c r="AM610" s="14"/>
      <c r="AN610" s="14">
        <v>0.244186316922064</v>
      </c>
      <c r="AO610" s="14">
        <v>0.22342246978276001</v>
      </c>
      <c r="AP610" s="14">
        <v>0.25499235966478301</v>
      </c>
      <c r="AQ610" s="14">
        <v>0.30561738573262798</v>
      </c>
      <c r="AR610" s="14">
        <v>0.448011270915879</v>
      </c>
    </row>
    <row r="611" spans="2:44">
      <c r="B611" t="s">
        <v>102</v>
      </c>
      <c r="C611" s="14">
        <v>6.7346384709026902E-2</v>
      </c>
      <c r="D611" s="14">
        <v>8.2957079461022501E-2</v>
      </c>
      <c r="E611" s="14">
        <v>5.2447399756298703E-2</v>
      </c>
      <c r="F611" s="14"/>
      <c r="G611" s="14">
        <v>6.4346432877649795E-2</v>
      </c>
      <c r="H611" s="14">
        <v>2.4807598905032899E-2</v>
      </c>
      <c r="I611" s="14">
        <v>7.6177706125247394E-2</v>
      </c>
      <c r="J611" s="14">
        <v>4.45401613549498E-2</v>
      </c>
      <c r="K611" s="14">
        <v>0.128180665554714</v>
      </c>
      <c r="L611" s="14">
        <v>6.9390130956936996E-2</v>
      </c>
      <c r="M611" s="14"/>
      <c r="N611" s="14">
        <v>7.3858189978658104E-2</v>
      </c>
      <c r="O611" s="14">
        <v>7.4959213104108399E-2</v>
      </c>
      <c r="P611" s="14">
        <v>5.0466126740884798E-2</v>
      </c>
      <c r="Q611" s="14">
        <v>6.9060101253103606E-2</v>
      </c>
      <c r="R611" s="14"/>
      <c r="S611" s="14">
        <v>4.3269917041059799E-2</v>
      </c>
      <c r="T611" s="14">
        <v>4.3575698740972703E-2</v>
      </c>
      <c r="U611" s="14">
        <v>8.0729824441257897E-2</v>
      </c>
      <c r="V611" s="14">
        <v>5.97792001583358E-2</v>
      </c>
      <c r="W611" s="14">
        <v>5.9215502788707602E-2</v>
      </c>
      <c r="X611" s="14">
        <v>5.6067380529971698E-2</v>
      </c>
      <c r="Y611" s="14">
        <v>4.0088927178395801E-2</v>
      </c>
      <c r="Z611" s="14">
        <v>5.8591788630253702E-2</v>
      </c>
      <c r="AA611" s="14">
        <v>0.121195179055747</v>
      </c>
      <c r="AB611" s="14">
        <v>0.124720575427165</v>
      </c>
      <c r="AC611" s="14">
        <v>3.6826907188324501E-2</v>
      </c>
      <c r="AD611" s="14">
        <v>6.9179616545169798E-2</v>
      </c>
      <c r="AE611" s="14"/>
      <c r="AF611" s="14">
        <v>7.1747252509197404E-2</v>
      </c>
      <c r="AG611" s="14">
        <v>7.4108782316645805E-2</v>
      </c>
      <c r="AH611" s="14">
        <v>6.9052889901629805E-2</v>
      </c>
      <c r="AI611" s="14"/>
      <c r="AJ611" s="14">
        <v>6.6522250535919397E-2</v>
      </c>
      <c r="AK611" s="14">
        <v>8.2886320517585294E-2</v>
      </c>
      <c r="AL611" s="14">
        <v>1.16648761896636E-2</v>
      </c>
      <c r="AM611" s="14"/>
      <c r="AN611" s="14">
        <v>6.2204763366454703E-2</v>
      </c>
      <c r="AO611" s="14">
        <v>5.5798086889774598E-2</v>
      </c>
      <c r="AP611" s="14">
        <v>6.9645884981440406E-2</v>
      </c>
      <c r="AQ611" s="14">
        <v>0.100670811090165</v>
      </c>
      <c r="AR611" s="14">
        <v>4.64581242670827E-2</v>
      </c>
    </row>
    <row r="612" spans="2:44">
      <c r="B612" t="s">
        <v>129</v>
      </c>
      <c r="C612" s="14">
        <v>4.7539760695809299E-2</v>
      </c>
      <c r="D612" s="14">
        <v>4.27944526525912E-2</v>
      </c>
      <c r="E612" s="14">
        <v>5.2601313716371799E-2</v>
      </c>
      <c r="F612" s="14"/>
      <c r="G612" s="14">
        <v>3.5417624462964599E-2</v>
      </c>
      <c r="H612" s="14">
        <v>2.6446489969832999E-2</v>
      </c>
      <c r="I612" s="14">
        <v>4.7029593595935899E-2</v>
      </c>
      <c r="J612" s="14">
        <v>5.0281652988936901E-2</v>
      </c>
      <c r="K612" s="14">
        <v>8.5324388998163803E-2</v>
      </c>
      <c r="L612" s="14">
        <v>4.4113011328935699E-2</v>
      </c>
      <c r="M612" s="14"/>
      <c r="N612" s="14">
        <v>3.6500621643099397E-2</v>
      </c>
      <c r="O612" s="14">
        <v>3.1552979673579097E-2</v>
      </c>
      <c r="P612" s="14">
        <v>6.6562822542761399E-2</v>
      </c>
      <c r="Q612" s="14">
        <v>5.80567433330536E-2</v>
      </c>
      <c r="R612" s="14"/>
      <c r="S612" s="14">
        <v>3.6953359297631098E-2</v>
      </c>
      <c r="T612" s="14">
        <v>2.6249518693873201E-2</v>
      </c>
      <c r="U612" s="14">
        <v>7.1516817176662403E-2</v>
      </c>
      <c r="V612" s="14">
        <v>6.1738756243213802E-2</v>
      </c>
      <c r="W612" s="14">
        <v>6.5505685367685404E-2</v>
      </c>
      <c r="X612" s="14">
        <v>5.1166378017374697E-2</v>
      </c>
      <c r="Y612" s="14">
        <v>5.5185151841444603E-2</v>
      </c>
      <c r="Z612" s="14">
        <v>5.9037209011505602E-2</v>
      </c>
      <c r="AA612" s="14">
        <v>6.6268418162902104E-2</v>
      </c>
      <c r="AB612" s="14">
        <v>1.60713744395263E-2</v>
      </c>
      <c r="AC612" s="14">
        <v>5.68536058004099E-2</v>
      </c>
      <c r="AD612" s="14">
        <v>0</v>
      </c>
      <c r="AE612" s="14"/>
      <c r="AF612" s="14">
        <v>4.5722082808230598E-2</v>
      </c>
      <c r="AG612" s="14">
        <v>3.9390312698838199E-2</v>
      </c>
      <c r="AH612" s="14">
        <v>5.9199763316107899E-2</v>
      </c>
      <c r="AI612" s="14"/>
      <c r="AJ612" s="14">
        <v>3.9958388739864799E-2</v>
      </c>
      <c r="AK612" s="14">
        <v>2.43445882072858E-2</v>
      </c>
      <c r="AL612" s="14">
        <v>6.0667310003553E-2</v>
      </c>
      <c r="AM612" s="14"/>
      <c r="AN612" s="14">
        <v>6.2076181290098502E-2</v>
      </c>
      <c r="AO612" s="14">
        <v>7.1870392236460495E-2</v>
      </c>
      <c r="AP612" s="14">
        <v>1.4928031287022E-2</v>
      </c>
      <c r="AQ612" s="14">
        <v>4.4272077630661301E-2</v>
      </c>
      <c r="AR612" s="14">
        <v>0</v>
      </c>
    </row>
    <row r="613" spans="2:44">
      <c r="B613" t="s">
        <v>104</v>
      </c>
      <c r="C613" s="14">
        <v>0.30067562004188603</v>
      </c>
      <c r="D613" s="14">
        <v>0.29624255980501402</v>
      </c>
      <c r="E613" s="14">
        <v>0.30561923211438102</v>
      </c>
      <c r="F613" s="14"/>
      <c r="G613" s="14">
        <v>0.46159153651079698</v>
      </c>
      <c r="H613" s="14">
        <v>0.40682272177291401</v>
      </c>
      <c r="I613" s="14">
        <v>0.38002584155250402</v>
      </c>
      <c r="J613" s="14">
        <v>0.26405108945512301</v>
      </c>
      <c r="K613" s="14">
        <v>0.159742402940659</v>
      </c>
      <c r="L613" s="14">
        <v>0.15788718681799199</v>
      </c>
      <c r="M613" s="14"/>
      <c r="N613" s="14">
        <v>0.30612097844161901</v>
      </c>
      <c r="O613" s="14">
        <v>0.32087503485741398</v>
      </c>
      <c r="P613" s="14">
        <v>0.27266392155830099</v>
      </c>
      <c r="Q613" s="14">
        <v>0.30485530521983301</v>
      </c>
      <c r="R613" s="14"/>
      <c r="S613" s="14">
        <v>0.36177551093277799</v>
      </c>
      <c r="T613" s="14">
        <v>0.32035043443285499</v>
      </c>
      <c r="U613" s="14">
        <v>0.22717985887243899</v>
      </c>
      <c r="V613" s="14">
        <v>0.18359394899227699</v>
      </c>
      <c r="W613" s="14">
        <v>0.30748861928542498</v>
      </c>
      <c r="X613" s="14">
        <v>0.28496548883784001</v>
      </c>
      <c r="Y613" s="14">
        <v>0.30511645593529102</v>
      </c>
      <c r="Z613" s="14">
        <v>0.30018056802026799</v>
      </c>
      <c r="AA613" s="14">
        <v>0.321797681006041</v>
      </c>
      <c r="AB613" s="14">
        <v>0.35408867822726697</v>
      </c>
      <c r="AC613" s="14">
        <v>0.25904727977220898</v>
      </c>
      <c r="AD613" s="14">
        <v>0.33512945094448399</v>
      </c>
      <c r="AE613" s="14"/>
      <c r="AF613" s="14">
        <v>0.229511791079411</v>
      </c>
      <c r="AG613" s="14">
        <v>0.31844787611015002</v>
      </c>
      <c r="AH613" s="14">
        <v>0.33126687307825903</v>
      </c>
      <c r="AI613" s="14"/>
      <c r="AJ613" s="14">
        <v>0.33034343395356403</v>
      </c>
      <c r="AK613" s="14">
        <v>0.31821072702714398</v>
      </c>
      <c r="AL613" s="14">
        <v>0.25612204150581902</v>
      </c>
      <c r="AM613" s="14"/>
      <c r="AN613" s="14">
        <v>0.28196072749312601</v>
      </c>
      <c r="AO613" s="14">
        <v>0.32166942866555898</v>
      </c>
      <c r="AP613" s="14">
        <v>0.29734845556485401</v>
      </c>
      <c r="AQ613" s="14">
        <v>0.31966014507069401</v>
      </c>
      <c r="AR613" s="14">
        <v>0.26259615857579899</v>
      </c>
    </row>
    <row r="614" spans="2:44">
      <c r="B614" t="s">
        <v>105</v>
      </c>
      <c r="C614" s="14">
        <v>0.31796987004105998</v>
      </c>
      <c r="D614" s="14">
        <v>0.34164873366519799</v>
      </c>
      <c r="E614" s="14">
        <v>0.29322963317370099</v>
      </c>
      <c r="F614" s="14"/>
      <c r="G614" s="14">
        <v>0.23497585297238599</v>
      </c>
      <c r="H614" s="14">
        <v>0.238742120066434</v>
      </c>
      <c r="I614" s="14">
        <v>0.27662129845831002</v>
      </c>
      <c r="J614" s="14">
        <v>0.25915240538510198</v>
      </c>
      <c r="K614" s="14">
        <v>0.433970353953679</v>
      </c>
      <c r="L614" s="14">
        <v>0.44403223986127399</v>
      </c>
      <c r="M614" s="14"/>
      <c r="N614" s="14">
        <v>0.36591540163348202</v>
      </c>
      <c r="O614" s="14">
        <v>0.326254994002183</v>
      </c>
      <c r="P614" s="14">
        <v>0.32202947743694199</v>
      </c>
      <c r="Q614" s="14">
        <v>0.25939679497286899</v>
      </c>
      <c r="R614" s="14"/>
      <c r="S614" s="14">
        <v>0.25980521895882502</v>
      </c>
      <c r="T614" s="14">
        <v>0.31406059925555702</v>
      </c>
      <c r="U614" s="14">
        <v>0.35250890506784099</v>
      </c>
      <c r="V614" s="14">
        <v>0.38366229303089</v>
      </c>
      <c r="W614" s="14">
        <v>0.302383349910745</v>
      </c>
      <c r="X614" s="14">
        <v>0.26252437795440298</v>
      </c>
      <c r="Y614" s="14">
        <v>0.32509367752392998</v>
      </c>
      <c r="Z614" s="14">
        <v>0.33942180430226099</v>
      </c>
      <c r="AA614" s="14">
        <v>0.29603805304486702</v>
      </c>
      <c r="AB614" s="14">
        <v>0.36635978144203701</v>
      </c>
      <c r="AC614" s="14">
        <v>0.31803616718990402</v>
      </c>
      <c r="AD614" s="14">
        <v>0.38695022020674003</v>
      </c>
      <c r="AE614" s="14"/>
      <c r="AF614" s="14">
        <v>0.35101035542360698</v>
      </c>
      <c r="AG614" s="14">
        <v>0.32944078177653402</v>
      </c>
      <c r="AH614" s="14">
        <v>0.301732064205955</v>
      </c>
      <c r="AI614" s="14"/>
      <c r="AJ614" s="14">
        <v>0.33761377544069499</v>
      </c>
      <c r="AK614" s="14">
        <v>0.354106729863568</v>
      </c>
      <c r="AL614" s="14">
        <v>0.33202214141058201</v>
      </c>
      <c r="AM614" s="14"/>
      <c r="AN614" s="14">
        <v>0.30639108028851902</v>
      </c>
      <c r="AO614" s="14">
        <v>0.27922055667253398</v>
      </c>
      <c r="AP614" s="14">
        <v>0.32463824464622398</v>
      </c>
      <c r="AQ614" s="14">
        <v>0.40628819682279299</v>
      </c>
      <c r="AR614" s="14">
        <v>0.49446939518296201</v>
      </c>
    </row>
    <row r="615" spans="2:44">
      <c r="B615" t="s">
        <v>106</v>
      </c>
      <c r="C615" s="14">
        <v>-1.7294249999174401E-2</v>
      </c>
      <c r="D615" s="14">
        <v>-4.54061738601838E-2</v>
      </c>
      <c r="E615" s="14">
        <v>1.23895989406795E-2</v>
      </c>
      <c r="F615" s="14"/>
      <c r="G615" s="14">
        <v>0.22661568353841199</v>
      </c>
      <c r="H615" s="14">
        <v>0.16808060170648001</v>
      </c>
      <c r="I615" s="14">
        <v>0.103404543094194</v>
      </c>
      <c r="J615" s="14">
        <v>4.8986840700212001E-3</v>
      </c>
      <c r="K615" s="14">
        <v>-0.27422795101302</v>
      </c>
      <c r="L615" s="14">
        <v>-0.28614505304328203</v>
      </c>
      <c r="M615" s="14"/>
      <c r="N615" s="14">
        <v>-5.9794423191862803E-2</v>
      </c>
      <c r="O615" s="14">
        <v>-5.37995914476896E-3</v>
      </c>
      <c r="P615" s="14">
        <v>-4.9365555878640097E-2</v>
      </c>
      <c r="Q615" s="14">
        <v>4.5458510246964602E-2</v>
      </c>
      <c r="R615" s="14"/>
      <c r="S615" s="14">
        <v>0.10197029197395199</v>
      </c>
      <c r="T615" s="14">
        <v>6.2898351772979798E-3</v>
      </c>
      <c r="U615" s="14">
        <v>-0.125329046195402</v>
      </c>
      <c r="V615" s="14">
        <v>-0.20006834403861301</v>
      </c>
      <c r="W615" s="14">
        <v>5.1052693746804203E-3</v>
      </c>
      <c r="X615" s="14">
        <v>2.24411108834369E-2</v>
      </c>
      <c r="Y615" s="14">
        <v>-1.99772215886393E-2</v>
      </c>
      <c r="Z615" s="14">
        <v>-3.9241236281993497E-2</v>
      </c>
      <c r="AA615" s="14">
        <v>2.5759627961174002E-2</v>
      </c>
      <c r="AB615" s="14">
        <v>-1.22711032147694E-2</v>
      </c>
      <c r="AC615" s="14">
        <v>-5.89888874176955E-2</v>
      </c>
      <c r="AD615" s="14">
        <v>-5.1820769262255498E-2</v>
      </c>
      <c r="AE615" s="14"/>
      <c r="AF615" s="14">
        <v>-0.12149856434419599</v>
      </c>
      <c r="AG615" s="14">
        <v>-1.09929056663841E-2</v>
      </c>
      <c r="AH615" s="14">
        <v>2.95348088723042E-2</v>
      </c>
      <c r="AI615" s="14"/>
      <c r="AJ615" s="14">
        <v>-7.2703414871309003E-3</v>
      </c>
      <c r="AK615" s="14">
        <v>-3.5896002836424197E-2</v>
      </c>
      <c r="AL615" s="14">
        <v>-7.5900099904762805E-2</v>
      </c>
      <c r="AM615" s="14"/>
      <c r="AN615" s="14">
        <v>-2.4430352795393299E-2</v>
      </c>
      <c r="AO615" s="14">
        <v>4.2448871993024898E-2</v>
      </c>
      <c r="AP615" s="14">
        <v>-2.7289789081369701E-2</v>
      </c>
      <c r="AQ615" s="14">
        <v>-8.6628051752099297E-2</v>
      </c>
      <c r="AR615" s="14">
        <v>-0.231873236607163</v>
      </c>
    </row>
    <row r="616" spans="2:4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c r="AA616" s="14"/>
      <c r="AB616" s="14"/>
      <c r="AC616" s="14"/>
      <c r="AD616" s="14"/>
      <c r="AE616" s="14"/>
      <c r="AF616" s="14"/>
      <c r="AG616" s="14"/>
      <c r="AH616" s="14"/>
      <c r="AI616" s="14"/>
      <c r="AJ616" s="14"/>
      <c r="AK616" s="14"/>
      <c r="AL616" s="14"/>
      <c r="AM616" s="14"/>
      <c r="AN616" s="14"/>
      <c r="AO616" s="14"/>
      <c r="AP616" s="14"/>
      <c r="AQ616" s="14"/>
      <c r="AR616" s="14"/>
    </row>
    <row r="617" spans="2:44">
      <c r="B617" s="6" t="s">
        <v>226</v>
      </c>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c r="AA617" s="14"/>
      <c r="AB617" s="14"/>
      <c r="AC617" s="14"/>
      <c r="AD617" s="14"/>
      <c r="AE617" s="14"/>
      <c r="AF617" s="14"/>
      <c r="AG617" s="14"/>
      <c r="AH617" s="14"/>
      <c r="AI617" s="14"/>
      <c r="AJ617" s="14"/>
      <c r="AK617" s="14"/>
      <c r="AL617" s="14"/>
      <c r="AM617" s="14"/>
      <c r="AN617" s="14"/>
      <c r="AO617" s="14"/>
      <c r="AP617" s="14"/>
      <c r="AQ617" s="14"/>
      <c r="AR617" s="14"/>
    </row>
    <row r="618" spans="2:44">
      <c r="B618" s="24" t="s">
        <v>24</v>
      </c>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c r="AA618" s="14"/>
      <c r="AB618" s="14"/>
      <c r="AC618" s="14"/>
      <c r="AD618" s="14"/>
      <c r="AE618" s="14"/>
      <c r="AF618" s="14"/>
      <c r="AG618" s="14"/>
      <c r="AH618" s="14"/>
      <c r="AI618" s="14"/>
      <c r="AJ618" s="14"/>
      <c r="AK618" s="14"/>
      <c r="AL618" s="14"/>
      <c r="AM618" s="14"/>
      <c r="AN618" s="14"/>
      <c r="AO618" s="14"/>
      <c r="AP618" s="14"/>
      <c r="AQ618" s="14"/>
      <c r="AR618" s="14"/>
    </row>
    <row r="619" spans="2:44">
      <c r="B619" t="s">
        <v>98</v>
      </c>
      <c r="C619" s="14">
        <v>0.134741800449587</v>
      </c>
      <c r="D619" s="14">
        <v>0.16909831777584799</v>
      </c>
      <c r="E619" s="14">
        <v>9.7792164194951597E-2</v>
      </c>
      <c r="F619" s="14"/>
      <c r="G619" s="14">
        <v>0.124234842634628</v>
      </c>
      <c r="H619" s="14">
        <v>0.17901903976832001</v>
      </c>
      <c r="I619" s="14">
        <v>0.14328812565936799</v>
      </c>
      <c r="J619" s="14">
        <v>9.8361221424951101E-2</v>
      </c>
      <c r="K619" s="14">
        <v>0.16320505305958599</v>
      </c>
      <c r="L619" s="14">
        <v>0.10558385766836099</v>
      </c>
      <c r="M619" s="14"/>
      <c r="N619" s="14">
        <v>0.116615090086504</v>
      </c>
      <c r="O619" s="14">
        <v>0.13162323067148701</v>
      </c>
      <c r="P619" s="14">
        <v>0.16602153429302199</v>
      </c>
      <c r="Q619" s="14">
        <v>0.12748032799954701</v>
      </c>
      <c r="R619" s="14"/>
      <c r="S619" s="14">
        <v>0.15431621671050999</v>
      </c>
      <c r="T619" s="14">
        <v>0.14293155190280701</v>
      </c>
      <c r="U619" s="14">
        <v>9.5371737837959505E-2</v>
      </c>
      <c r="V619" s="14">
        <v>0.11837337468874599</v>
      </c>
      <c r="W619" s="14">
        <v>0.11548084677534801</v>
      </c>
      <c r="X619" s="14">
        <v>0.13207347124021299</v>
      </c>
      <c r="Y619" s="14">
        <v>0.23499987940112199</v>
      </c>
      <c r="Z619" s="14">
        <v>9.5991689908489899E-2</v>
      </c>
      <c r="AA619" s="14">
        <v>0.10226375619609</v>
      </c>
      <c r="AB619" s="14">
        <v>0.15477745868652201</v>
      </c>
      <c r="AC619" s="14">
        <v>8.0408904074137796E-2</v>
      </c>
      <c r="AD619" s="14">
        <v>0.17652546910438299</v>
      </c>
      <c r="AE619" s="14"/>
      <c r="AF619" s="14">
        <v>0.117538524493247</v>
      </c>
      <c r="AG619" s="14">
        <v>0.16618279594369101</v>
      </c>
      <c r="AH619" s="14">
        <v>0.125709146755454</v>
      </c>
      <c r="AI619" s="14"/>
      <c r="AJ619" s="14">
        <v>0.14478855633868901</v>
      </c>
      <c r="AK619" s="14">
        <v>0.15501139482102599</v>
      </c>
      <c r="AL619" s="14">
        <v>0.1199304646067</v>
      </c>
      <c r="AM619" s="14"/>
      <c r="AN619" s="14">
        <v>0.114651916097429</v>
      </c>
      <c r="AO619" s="14">
        <v>0.14330615858654999</v>
      </c>
      <c r="AP619" s="14">
        <v>0.12977055600125501</v>
      </c>
      <c r="AQ619" s="14">
        <v>0.17492794633624001</v>
      </c>
      <c r="AR619" s="14">
        <v>0.25872697747023099</v>
      </c>
    </row>
    <row r="620" spans="2:44">
      <c r="B620" t="s">
        <v>99</v>
      </c>
      <c r="C620" s="14">
        <v>0.47627887767118698</v>
      </c>
      <c r="D620" s="14">
        <v>0.45484472376619101</v>
      </c>
      <c r="E620" s="14">
        <v>0.50116908034146102</v>
      </c>
      <c r="F620" s="14"/>
      <c r="G620" s="14">
        <v>0.384717356489929</v>
      </c>
      <c r="H620" s="14">
        <v>0.52544338780482602</v>
      </c>
      <c r="I620" s="14">
        <v>0.46705268997609201</v>
      </c>
      <c r="J620" s="14">
        <v>0.516446669099205</v>
      </c>
      <c r="K620" s="14">
        <v>0.43378462802251</v>
      </c>
      <c r="L620" s="14">
        <v>0.50559435588441703</v>
      </c>
      <c r="M620" s="14"/>
      <c r="N620" s="14">
        <v>0.49679595844969698</v>
      </c>
      <c r="O620" s="14">
        <v>0.48766322501127701</v>
      </c>
      <c r="P620" s="14">
        <v>0.46299019410136899</v>
      </c>
      <c r="Q620" s="14">
        <v>0.45919228075780899</v>
      </c>
      <c r="R620" s="14"/>
      <c r="S620" s="14">
        <v>0.43279372533982602</v>
      </c>
      <c r="T620" s="14">
        <v>0.40559694344663</v>
      </c>
      <c r="U620" s="14">
        <v>0.507360444304509</v>
      </c>
      <c r="V620" s="14">
        <v>0.485761078389917</v>
      </c>
      <c r="W620" s="14">
        <v>0.45412075095306798</v>
      </c>
      <c r="X620" s="14">
        <v>0.564370359427111</v>
      </c>
      <c r="Y620" s="14">
        <v>0.50868304504218798</v>
      </c>
      <c r="Z620" s="14">
        <v>0.53076850473298298</v>
      </c>
      <c r="AA620" s="14">
        <v>0.51841028193122196</v>
      </c>
      <c r="AB620" s="14">
        <v>0.42721928340466198</v>
      </c>
      <c r="AC620" s="14">
        <v>0.42485894840585198</v>
      </c>
      <c r="AD620" s="14">
        <v>0.506529477565135</v>
      </c>
      <c r="AE620" s="14"/>
      <c r="AF620" s="14">
        <v>0.50524501525987497</v>
      </c>
      <c r="AG620" s="14">
        <v>0.48443347715463397</v>
      </c>
      <c r="AH620" s="14">
        <v>0.42652658123157899</v>
      </c>
      <c r="AI620" s="14"/>
      <c r="AJ620" s="14">
        <v>0.53709233322731198</v>
      </c>
      <c r="AK620" s="14">
        <v>0.48781444196198998</v>
      </c>
      <c r="AL620" s="14">
        <v>0.54720049838322904</v>
      </c>
      <c r="AM620" s="14"/>
      <c r="AN620" s="14">
        <v>0.44120493582815901</v>
      </c>
      <c r="AO620" s="14">
        <v>0.47784140020098997</v>
      </c>
      <c r="AP620" s="14">
        <v>0.48398531966716701</v>
      </c>
      <c r="AQ620" s="14">
        <v>0.47930409504028898</v>
      </c>
      <c r="AR620" s="14">
        <v>0.464392829462699</v>
      </c>
    </row>
    <row r="621" spans="2:44">
      <c r="B621" t="s">
        <v>100</v>
      </c>
      <c r="C621" s="14">
        <v>0.27174508372398298</v>
      </c>
      <c r="D621" s="14">
        <v>0.26108051405796601</v>
      </c>
      <c r="E621" s="14">
        <v>0.28238193530426198</v>
      </c>
      <c r="F621" s="14"/>
      <c r="G621" s="14">
        <v>0.35540604514410401</v>
      </c>
      <c r="H621" s="14">
        <v>0.204240203373665</v>
      </c>
      <c r="I621" s="14">
        <v>0.24624158083221101</v>
      </c>
      <c r="J621" s="14">
        <v>0.27928360102025102</v>
      </c>
      <c r="K621" s="14">
        <v>0.25592586033303999</v>
      </c>
      <c r="L621" s="14">
        <v>0.29872984095477401</v>
      </c>
      <c r="M621" s="14"/>
      <c r="N621" s="14">
        <v>0.27480251989250098</v>
      </c>
      <c r="O621" s="14">
        <v>0.24603380611681</v>
      </c>
      <c r="P621" s="14">
        <v>0.255402939660891</v>
      </c>
      <c r="Q621" s="14">
        <v>0.30599657463936297</v>
      </c>
      <c r="R621" s="14"/>
      <c r="S621" s="14">
        <v>0.321172680358012</v>
      </c>
      <c r="T621" s="14">
        <v>0.347564137646868</v>
      </c>
      <c r="U621" s="14">
        <v>0.25295547656185502</v>
      </c>
      <c r="V621" s="14">
        <v>0.271108755410571</v>
      </c>
      <c r="W621" s="14">
        <v>0.28116797579907399</v>
      </c>
      <c r="X621" s="14">
        <v>0.18153685022222399</v>
      </c>
      <c r="Y621" s="14">
        <v>0.235622798015589</v>
      </c>
      <c r="Z621" s="14">
        <v>0.17126498672627999</v>
      </c>
      <c r="AA621" s="14">
        <v>0.25962394924082</v>
      </c>
      <c r="AB621" s="14">
        <v>0.324764825671508</v>
      </c>
      <c r="AC621" s="14">
        <v>0.30199720212819298</v>
      </c>
      <c r="AD621" s="14">
        <v>0.150818075782365</v>
      </c>
      <c r="AE621" s="14"/>
      <c r="AF621" s="14">
        <v>0.26161409397771102</v>
      </c>
      <c r="AG621" s="14">
        <v>0.247198571132421</v>
      </c>
      <c r="AH621" s="14">
        <v>0.33014148947890298</v>
      </c>
      <c r="AI621" s="14"/>
      <c r="AJ621" s="14">
        <v>0.232620924267681</v>
      </c>
      <c r="AK621" s="14">
        <v>0.25855042537768202</v>
      </c>
      <c r="AL621" s="14">
        <v>0.218375971309858</v>
      </c>
      <c r="AM621" s="14"/>
      <c r="AN621" s="14">
        <v>0.31387948533336502</v>
      </c>
      <c r="AO621" s="14">
        <v>0.26160741493332601</v>
      </c>
      <c r="AP621" s="14">
        <v>0.257682288595041</v>
      </c>
      <c r="AQ621" s="14">
        <v>0.26659781755283302</v>
      </c>
      <c r="AR621" s="14">
        <v>0.21008377744905599</v>
      </c>
    </row>
    <row r="622" spans="2:44">
      <c r="B622" t="s">
        <v>101</v>
      </c>
      <c r="C622" s="14">
        <v>7.0625499733996594E-2</v>
      </c>
      <c r="D622" s="14">
        <v>7.6732960909020001E-2</v>
      </c>
      <c r="E622" s="14">
        <v>6.3462837503845307E-2</v>
      </c>
      <c r="F622" s="14"/>
      <c r="G622" s="14">
        <v>0.10145071301960901</v>
      </c>
      <c r="H622" s="14">
        <v>6.4042833640571895E-2</v>
      </c>
      <c r="I622" s="14">
        <v>6.3112096136495405E-2</v>
      </c>
      <c r="J622" s="14">
        <v>6.0123820908985097E-2</v>
      </c>
      <c r="K622" s="14">
        <v>7.8583956837486299E-2</v>
      </c>
      <c r="L622" s="14">
        <v>6.3235248232146699E-2</v>
      </c>
      <c r="M622" s="14"/>
      <c r="N622" s="14">
        <v>8.9591578033949404E-2</v>
      </c>
      <c r="O622" s="14">
        <v>7.8396033798456402E-2</v>
      </c>
      <c r="P622" s="14">
        <v>5.2357417334889501E-2</v>
      </c>
      <c r="Q622" s="14">
        <v>5.7081954488698003E-2</v>
      </c>
      <c r="R622" s="14"/>
      <c r="S622" s="14">
        <v>5.6054985140764103E-2</v>
      </c>
      <c r="T622" s="14">
        <v>6.6208263825965397E-2</v>
      </c>
      <c r="U622" s="14">
        <v>5.5479797972828898E-2</v>
      </c>
      <c r="V622" s="14">
        <v>9.9449581221076694E-2</v>
      </c>
      <c r="W622" s="14">
        <v>0.10560926770427501</v>
      </c>
      <c r="X622" s="14">
        <v>5.2226149066656298E-2</v>
      </c>
      <c r="Y622" s="14">
        <v>1.24208420850805E-2</v>
      </c>
      <c r="Z622" s="14">
        <v>9.7987135971496997E-2</v>
      </c>
      <c r="AA622" s="14">
        <v>7.7516641802916106E-2</v>
      </c>
      <c r="AB622" s="14">
        <v>5.9617125907620402E-2</v>
      </c>
      <c r="AC622" s="14">
        <v>0.13664378807778499</v>
      </c>
      <c r="AD622" s="14">
        <v>9.0504821004078195E-2</v>
      </c>
      <c r="AE622" s="14"/>
      <c r="AF622" s="14">
        <v>6.95049082537256E-2</v>
      </c>
      <c r="AG622" s="14">
        <v>6.3061391208236894E-2</v>
      </c>
      <c r="AH622" s="14">
        <v>5.4431291851110203E-2</v>
      </c>
      <c r="AI622" s="14"/>
      <c r="AJ622" s="14">
        <v>4.7342139088303897E-2</v>
      </c>
      <c r="AK622" s="14">
        <v>6.4479612830056904E-2</v>
      </c>
      <c r="AL622" s="14">
        <v>4.0936658209681502E-2</v>
      </c>
      <c r="AM622" s="14"/>
      <c r="AN622" s="14">
        <v>7.1539634841165101E-2</v>
      </c>
      <c r="AO622" s="14">
        <v>7.1525384210855206E-2</v>
      </c>
      <c r="AP622" s="14">
        <v>6.9434511723959105E-2</v>
      </c>
      <c r="AQ622" s="14">
        <v>7.9170141070637495E-2</v>
      </c>
      <c r="AR622" s="14">
        <v>6.6796415618013194E-2</v>
      </c>
    </row>
    <row r="623" spans="2:44">
      <c r="B623" t="s">
        <v>102</v>
      </c>
      <c r="C623" s="14">
        <v>1.36734849506086E-2</v>
      </c>
      <c r="D623" s="14">
        <v>1.4232298222214499E-2</v>
      </c>
      <c r="E623" s="14">
        <v>1.32360382445736E-2</v>
      </c>
      <c r="F623" s="14"/>
      <c r="G623" s="14">
        <v>1.4147895364667399E-2</v>
      </c>
      <c r="H623" s="14">
        <v>6.5227914894970002E-3</v>
      </c>
      <c r="I623" s="14">
        <v>1.4818920571414601E-2</v>
      </c>
      <c r="J623" s="14">
        <v>1.7491462884803102E-2</v>
      </c>
      <c r="K623" s="14">
        <v>1.7756647370972298E-2</v>
      </c>
      <c r="L623" s="14">
        <v>1.22060030743432E-2</v>
      </c>
      <c r="M623" s="14"/>
      <c r="N623" s="14">
        <v>8.2950710231314301E-3</v>
      </c>
      <c r="O623" s="14">
        <v>1.4851948935000499E-2</v>
      </c>
      <c r="P623" s="14">
        <v>2.7032338233183101E-2</v>
      </c>
      <c r="Q623" s="14">
        <v>7.4795959306561697E-3</v>
      </c>
      <c r="R623" s="14"/>
      <c r="S623" s="14">
        <v>7.3976564145352697E-3</v>
      </c>
      <c r="T623" s="14">
        <v>1.7137886071203201E-2</v>
      </c>
      <c r="U623" s="14">
        <v>1.0340950270568401E-2</v>
      </c>
      <c r="V623" s="14">
        <v>2.53072102896892E-2</v>
      </c>
      <c r="W623" s="14">
        <v>1.52724759322098E-2</v>
      </c>
      <c r="X623" s="14">
        <v>2.0649471065186699E-2</v>
      </c>
      <c r="Y623" s="14">
        <v>0</v>
      </c>
      <c r="Z623" s="14">
        <v>1.6534284397174401E-2</v>
      </c>
      <c r="AA623" s="14">
        <v>0</v>
      </c>
      <c r="AB623" s="14">
        <v>1.0403283409465801E-2</v>
      </c>
      <c r="AC623" s="14">
        <v>5.6091157314031803E-2</v>
      </c>
      <c r="AD623" s="14">
        <v>0</v>
      </c>
      <c r="AE623" s="14"/>
      <c r="AF623" s="14">
        <v>1.5739739337912E-2</v>
      </c>
      <c r="AG623" s="14">
        <v>7.1223649438377397E-3</v>
      </c>
      <c r="AH623" s="14">
        <v>1.77508283719356E-2</v>
      </c>
      <c r="AI623" s="14"/>
      <c r="AJ623" s="14">
        <v>1.2328394642793301E-2</v>
      </c>
      <c r="AK623" s="14">
        <v>2.4981827611763401E-3</v>
      </c>
      <c r="AL623" s="14">
        <v>2.7715869442641001E-2</v>
      </c>
      <c r="AM623" s="14"/>
      <c r="AN623" s="14">
        <v>1.5983759864210901E-2</v>
      </c>
      <c r="AO623" s="14">
        <v>9.4442990549845392E-3</v>
      </c>
      <c r="AP623" s="14">
        <v>2.3057461202313601E-2</v>
      </c>
      <c r="AQ623" s="14">
        <v>0</v>
      </c>
      <c r="AR623" s="14">
        <v>0</v>
      </c>
    </row>
    <row r="624" spans="2:44">
      <c r="B624" t="s">
        <v>129</v>
      </c>
      <c r="C624" s="14">
        <v>3.2935253470637603E-2</v>
      </c>
      <c r="D624" s="14">
        <v>2.4011185268759699E-2</v>
      </c>
      <c r="E624" s="14">
        <v>4.1957944410906299E-2</v>
      </c>
      <c r="F624" s="14"/>
      <c r="G624" s="14">
        <v>2.0043147347062001E-2</v>
      </c>
      <c r="H624" s="14">
        <v>2.0731743923120698E-2</v>
      </c>
      <c r="I624" s="14">
        <v>6.5486586824418797E-2</v>
      </c>
      <c r="J624" s="14">
        <v>2.8293224661804801E-2</v>
      </c>
      <c r="K624" s="14">
        <v>5.0743854376404697E-2</v>
      </c>
      <c r="L624" s="14">
        <v>1.46506941859575E-2</v>
      </c>
      <c r="M624" s="14"/>
      <c r="N624" s="14">
        <v>1.3899782514217701E-2</v>
      </c>
      <c r="O624" s="14">
        <v>4.1431755466968402E-2</v>
      </c>
      <c r="P624" s="14">
        <v>3.6195576376645E-2</v>
      </c>
      <c r="Q624" s="14">
        <v>4.27692661839272E-2</v>
      </c>
      <c r="R624" s="14"/>
      <c r="S624" s="14">
        <v>2.8264736036351899E-2</v>
      </c>
      <c r="T624" s="14">
        <v>2.0561217106526999E-2</v>
      </c>
      <c r="U624" s="14">
        <v>7.8491593052278499E-2</v>
      </c>
      <c r="V624" s="14">
        <v>0</v>
      </c>
      <c r="W624" s="14">
        <v>2.83486828360246E-2</v>
      </c>
      <c r="X624" s="14">
        <v>4.9143698978608902E-2</v>
      </c>
      <c r="Y624" s="14">
        <v>8.2734354560212407E-3</v>
      </c>
      <c r="Z624" s="14">
        <v>8.7453398263575399E-2</v>
      </c>
      <c r="AA624" s="14">
        <v>4.2185370828952302E-2</v>
      </c>
      <c r="AB624" s="14">
        <v>2.32180229202225E-2</v>
      </c>
      <c r="AC624" s="14">
        <v>0</v>
      </c>
      <c r="AD624" s="14">
        <v>7.5622156544039199E-2</v>
      </c>
      <c r="AE624" s="14"/>
      <c r="AF624" s="14">
        <v>3.0357718677530399E-2</v>
      </c>
      <c r="AG624" s="14">
        <v>3.2001399617179099E-2</v>
      </c>
      <c r="AH624" s="14">
        <v>4.5440662311018301E-2</v>
      </c>
      <c r="AI624" s="14"/>
      <c r="AJ624" s="14">
        <v>2.5827652435221199E-2</v>
      </c>
      <c r="AK624" s="14">
        <v>3.1645942248068201E-2</v>
      </c>
      <c r="AL624" s="14">
        <v>4.5840538047890601E-2</v>
      </c>
      <c r="AM624" s="14"/>
      <c r="AN624" s="14">
        <v>4.274026803567E-2</v>
      </c>
      <c r="AO624" s="14">
        <v>3.6275343013294201E-2</v>
      </c>
      <c r="AP624" s="14">
        <v>3.6069862810264502E-2</v>
      </c>
      <c r="AQ624" s="14">
        <v>0</v>
      </c>
      <c r="AR624" s="14">
        <v>0</v>
      </c>
    </row>
    <row r="625" spans="2:44">
      <c r="B625" t="s">
        <v>104</v>
      </c>
      <c r="C625" s="14">
        <v>0.61102067812077399</v>
      </c>
      <c r="D625" s="14">
        <v>0.62394304154203895</v>
      </c>
      <c r="E625" s="14">
        <v>0.59896124453641297</v>
      </c>
      <c r="F625" s="14"/>
      <c r="G625" s="14">
        <v>0.50895219912455703</v>
      </c>
      <c r="H625" s="14">
        <v>0.70446242757314603</v>
      </c>
      <c r="I625" s="14">
        <v>0.61034081563546005</v>
      </c>
      <c r="J625" s="14">
        <v>0.61480789052415596</v>
      </c>
      <c r="K625" s="14">
        <v>0.59698968108209605</v>
      </c>
      <c r="L625" s="14">
        <v>0.61117821355277802</v>
      </c>
      <c r="M625" s="14"/>
      <c r="N625" s="14">
        <v>0.61341104853619999</v>
      </c>
      <c r="O625" s="14">
        <v>0.61928645568276497</v>
      </c>
      <c r="P625" s="14">
        <v>0.62901172839439201</v>
      </c>
      <c r="Q625" s="14">
        <v>0.58667260875735605</v>
      </c>
      <c r="R625" s="14"/>
      <c r="S625" s="14">
        <v>0.58710994205033595</v>
      </c>
      <c r="T625" s="14">
        <v>0.54852849534943704</v>
      </c>
      <c r="U625" s="14">
        <v>0.60273218214246904</v>
      </c>
      <c r="V625" s="14">
        <v>0.60413445307866298</v>
      </c>
      <c r="W625" s="14">
        <v>0.56960159772841601</v>
      </c>
      <c r="X625" s="14">
        <v>0.69644383066732396</v>
      </c>
      <c r="Y625" s="14">
        <v>0.74368292444330997</v>
      </c>
      <c r="Z625" s="14">
        <v>0.62676019464147303</v>
      </c>
      <c r="AA625" s="14">
        <v>0.62067403812731203</v>
      </c>
      <c r="AB625" s="14">
        <v>0.58199674209118402</v>
      </c>
      <c r="AC625" s="14">
        <v>0.50526785247998995</v>
      </c>
      <c r="AD625" s="14">
        <v>0.68305494666951805</v>
      </c>
      <c r="AE625" s="14"/>
      <c r="AF625" s="14">
        <v>0.62278353975312095</v>
      </c>
      <c r="AG625" s="14">
        <v>0.65061627309832504</v>
      </c>
      <c r="AH625" s="14">
        <v>0.55223572798703302</v>
      </c>
      <c r="AI625" s="14"/>
      <c r="AJ625" s="14">
        <v>0.68188088956600001</v>
      </c>
      <c r="AK625" s="14">
        <v>0.64282583678301597</v>
      </c>
      <c r="AL625" s="14">
        <v>0.66713096298992902</v>
      </c>
      <c r="AM625" s="14"/>
      <c r="AN625" s="14">
        <v>0.55585685192558898</v>
      </c>
      <c r="AO625" s="14">
        <v>0.62114755878754002</v>
      </c>
      <c r="AP625" s="14">
        <v>0.61375587566842205</v>
      </c>
      <c r="AQ625" s="14">
        <v>0.65423204137653002</v>
      </c>
      <c r="AR625" s="14">
        <v>0.72311980693292999</v>
      </c>
    </row>
    <row r="626" spans="2:44">
      <c r="B626" t="s">
        <v>105</v>
      </c>
      <c r="C626" s="14">
        <v>8.4298984684605102E-2</v>
      </c>
      <c r="D626" s="14">
        <v>9.0965259131234502E-2</v>
      </c>
      <c r="E626" s="14">
        <v>7.6698875748418896E-2</v>
      </c>
      <c r="F626" s="14"/>
      <c r="G626" s="14">
        <v>0.115598608384277</v>
      </c>
      <c r="H626" s="14">
        <v>7.0565625130068907E-2</v>
      </c>
      <c r="I626" s="14">
        <v>7.793101670791E-2</v>
      </c>
      <c r="J626" s="14">
        <v>7.7615283793788195E-2</v>
      </c>
      <c r="K626" s="14">
        <v>9.6340604208458594E-2</v>
      </c>
      <c r="L626" s="14">
        <v>7.5441251306489904E-2</v>
      </c>
      <c r="M626" s="14"/>
      <c r="N626" s="14">
        <v>9.7886649057080902E-2</v>
      </c>
      <c r="O626" s="14">
        <v>9.3247982733456899E-2</v>
      </c>
      <c r="P626" s="14">
        <v>7.9389755568072595E-2</v>
      </c>
      <c r="Q626" s="14">
        <v>6.4561550419354102E-2</v>
      </c>
      <c r="R626" s="14"/>
      <c r="S626" s="14">
        <v>6.3452641555299297E-2</v>
      </c>
      <c r="T626" s="14">
        <v>8.3346149897168695E-2</v>
      </c>
      <c r="U626" s="14">
        <v>6.5820748243397204E-2</v>
      </c>
      <c r="V626" s="14">
        <v>0.124756791510766</v>
      </c>
      <c r="W626" s="14">
        <v>0.120881743636485</v>
      </c>
      <c r="X626" s="14">
        <v>7.2875620131842997E-2</v>
      </c>
      <c r="Y626" s="14">
        <v>1.24208420850805E-2</v>
      </c>
      <c r="Z626" s="14">
        <v>0.114521420368671</v>
      </c>
      <c r="AA626" s="14">
        <v>7.7516641802916106E-2</v>
      </c>
      <c r="AB626" s="14">
        <v>7.0020409317086196E-2</v>
      </c>
      <c r="AC626" s="14">
        <v>0.19273494539181699</v>
      </c>
      <c r="AD626" s="14">
        <v>9.0504821004078195E-2</v>
      </c>
      <c r="AE626" s="14"/>
      <c r="AF626" s="14">
        <v>8.5244647591637607E-2</v>
      </c>
      <c r="AG626" s="14">
        <v>7.01837561520747E-2</v>
      </c>
      <c r="AH626" s="14">
        <v>7.2182120223045806E-2</v>
      </c>
      <c r="AI626" s="14"/>
      <c r="AJ626" s="14">
        <v>5.9670533731097201E-2</v>
      </c>
      <c r="AK626" s="14">
        <v>6.6977795591233194E-2</v>
      </c>
      <c r="AL626" s="14">
        <v>6.8652527652322506E-2</v>
      </c>
      <c r="AM626" s="14"/>
      <c r="AN626" s="14">
        <v>8.7523394705376095E-2</v>
      </c>
      <c r="AO626" s="14">
        <v>8.0969683265839698E-2</v>
      </c>
      <c r="AP626" s="14">
        <v>9.2491972926272606E-2</v>
      </c>
      <c r="AQ626" s="14">
        <v>7.9170141070637495E-2</v>
      </c>
      <c r="AR626" s="14">
        <v>6.6796415618013194E-2</v>
      </c>
    </row>
    <row r="627" spans="2:44">
      <c r="B627" t="s">
        <v>106</v>
      </c>
      <c r="C627" s="14">
        <v>0.52672169343616904</v>
      </c>
      <c r="D627" s="14">
        <v>0.53297778241080496</v>
      </c>
      <c r="E627" s="14">
        <v>0.52226236878799404</v>
      </c>
      <c r="F627" s="14"/>
      <c r="G627" s="14">
        <v>0.39335359074027998</v>
      </c>
      <c r="H627" s="14">
        <v>0.633896802443077</v>
      </c>
      <c r="I627" s="14">
        <v>0.53240979892755003</v>
      </c>
      <c r="J627" s="14">
        <v>0.53719260673036695</v>
      </c>
      <c r="K627" s="14">
        <v>0.50064907687363802</v>
      </c>
      <c r="L627" s="14">
        <v>0.53573696224628897</v>
      </c>
      <c r="M627" s="14"/>
      <c r="N627" s="14">
        <v>0.51552439947911999</v>
      </c>
      <c r="O627" s="14">
        <v>0.52603847294930794</v>
      </c>
      <c r="P627" s="14">
        <v>0.54962197282631897</v>
      </c>
      <c r="Q627" s="14">
        <v>0.52211105833800098</v>
      </c>
      <c r="R627" s="14"/>
      <c r="S627" s="14">
        <v>0.523657300495037</v>
      </c>
      <c r="T627" s="14">
        <v>0.465182345452268</v>
      </c>
      <c r="U627" s="14">
        <v>0.53691143389907203</v>
      </c>
      <c r="V627" s="14">
        <v>0.47937766156789702</v>
      </c>
      <c r="W627" s="14">
        <v>0.44871985409193099</v>
      </c>
      <c r="X627" s="14">
        <v>0.62356821053548095</v>
      </c>
      <c r="Y627" s="14">
        <v>0.73126208235822898</v>
      </c>
      <c r="Z627" s="14">
        <v>0.51223877427280196</v>
      </c>
      <c r="AA627" s="14">
        <v>0.54315739632439597</v>
      </c>
      <c r="AB627" s="14">
        <v>0.51197633277409704</v>
      </c>
      <c r="AC627" s="14">
        <v>0.312532907088173</v>
      </c>
      <c r="AD627" s="14">
        <v>0.59255012566543996</v>
      </c>
      <c r="AE627" s="14"/>
      <c r="AF627" s="14">
        <v>0.53753889216148298</v>
      </c>
      <c r="AG627" s="14">
        <v>0.58043251694624998</v>
      </c>
      <c r="AH627" s="14">
        <v>0.48005360776398798</v>
      </c>
      <c r="AI627" s="14"/>
      <c r="AJ627" s="14">
        <v>0.62221035583490303</v>
      </c>
      <c r="AK627" s="14">
        <v>0.57584804119178301</v>
      </c>
      <c r="AL627" s="14">
        <v>0.59847843533760603</v>
      </c>
      <c r="AM627" s="14"/>
      <c r="AN627" s="14">
        <v>0.46833345722021302</v>
      </c>
      <c r="AO627" s="14">
        <v>0.54017787552170005</v>
      </c>
      <c r="AP627" s="14">
        <v>0.52126390274214895</v>
      </c>
      <c r="AQ627" s="14">
        <v>0.57506190030589199</v>
      </c>
      <c r="AR627" s="14">
        <v>0.65632339131491702</v>
      </c>
    </row>
    <row r="628" spans="2:4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c r="AA628" s="14"/>
      <c r="AB628" s="14"/>
      <c r="AC628" s="14"/>
      <c r="AD628" s="14"/>
      <c r="AE628" s="14"/>
      <c r="AF628" s="14"/>
      <c r="AG628" s="14"/>
      <c r="AH628" s="14"/>
      <c r="AI628" s="14"/>
      <c r="AJ628" s="14"/>
      <c r="AK628" s="14"/>
      <c r="AL628" s="14"/>
      <c r="AM628" s="14"/>
      <c r="AN628" s="14"/>
      <c r="AO628" s="14"/>
      <c r="AP628" s="14"/>
      <c r="AQ628" s="14"/>
      <c r="AR628" s="14"/>
    </row>
    <row r="629" spans="2:44">
      <c r="B629" s="6" t="s">
        <v>227</v>
      </c>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c r="AA629" s="14"/>
      <c r="AB629" s="14"/>
      <c r="AC629" s="14"/>
      <c r="AD629" s="14"/>
      <c r="AE629" s="14"/>
      <c r="AF629" s="14"/>
      <c r="AG629" s="14"/>
      <c r="AH629" s="14"/>
      <c r="AI629" s="14"/>
      <c r="AJ629" s="14"/>
      <c r="AK629" s="14"/>
      <c r="AL629" s="14"/>
      <c r="AM629" s="14"/>
      <c r="AN629" s="14"/>
      <c r="AO629" s="14"/>
      <c r="AP629" s="14"/>
      <c r="AQ629" s="14"/>
      <c r="AR629" s="14"/>
    </row>
    <row r="630" spans="2:44">
      <c r="B630" s="24" t="s">
        <v>24</v>
      </c>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c r="AA630" s="14"/>
      <c r="AB630" s="14"/>
      <c r="AC630" s="14"/>
      <c r="AD630" s="14"/>
      <c r="AE630" s="14"/>
      <c r="AF630" s="14"/>
      <c r="AG630" s="14"/>
      <c r="AH630" s="14"/>
      <c r="AI630" s="14"/>
      <c r="AJ630" s="14"/>
      <c r="AK630" s="14"/>
      <c r="AL630" s="14"/>
      <c r="AM630" s="14"/>
      <c r="AN630" s="14"/>
      <c r="AO630" s="14"/>
      <c r="AP630" s="14"/>
      <c r="AQ630" s="14"/>
      <c r="AR630" s="14"/>
    </row>
    <row r="631" spans="2:44">
      <c r="B631" t="s">
        <v>98</v>
      </c>
      <c r="C631" s="14">
        <v>7.9624390073940607E-2</v>
      </c>
      <c r="D631" s="14">
        <v>9.0900121459435795E-2</v>
      </c>
      <c r="E631" s="14">
        <v>6.9206711040349103E-2</v>
      </c>
      <c r="F631" s="14"/>
      <c r="G631" s="14">
        <v>0.119636107858174</v>
      </c>
      <c r="H631" s="14">
        <v>0.13106758610251701</v>
      </c>
      <c r="I631" s="14">
        <v>7.3275744146130695E-2</v>
      </c>
      <c r="J631" s="14">
        <v>4.1740202037121303E-2</v>
      </c>
      <c r="K631" s="14">
        <v>6.3982593780834401E-2</v>
      </c>
      <c r="L631" s="14">
        <v>5.2288611996532598E-2</v>
      </c>
      <c r="M631" s="14"/>
      <c r="N631" s="14">
        <v>8.6906839182118195E-2</v>
      </c>
      <c r="O631" s="14">
        <v>7.4110148197640599E-2</v>
      </c>
      <c r="P631" s="14">
        <v>0.10942674239788699</v>
      </c>
      <c r="Q631" s="14">
        <v>5.5475645663791998E-2</v>
      </c>
      <c r="R631" s="14"/>
      <c r="S631" s="14">
        <v>7.7306864901979203E-2</v>
      </c>
      <c r="T631" s="14">
        <v>0.11340647111435299</v>
      </c>
      <c r="U631" s="14">
        <v>5.2325831159010801E-2</v>
      </c>
      <c r="V631" s="14">
        <v>8.1303481574029404E-2</v>
      </c>
      <c r="W631" s="14">
        <v>3.1682594152685303E-2</v>
      </c>
      <c r="X631" s="14">
        <v>7.9550604180749898E-2</v>
      </c>
      <c r="Y631" s="14">
        <v>0.13395719579799101</v>
      </c>
      <c r="Z631" s="14">
        <v>1.9132395078364201E-2</v>
      </c>
      <c r="AA631" s="14">
        <v>8.5820438712604405E-2</v>
      </c>
      <c r="AB631" s="14">
        <v>6.4383591685916494E-2</v>
      </c>
      <c r="AC631" s="14">
        <v>0.10869115590056</v>
      </c>
      <c r="AD631" s="14">
        <v>4.3085805640354899E-2</v>
      </c>
      <c r="AE631" s="14"/>
      <c r="AF631" s="14">
        <v>8.0380862292135799E-2</v>
      </c>
      <c r="AG631" s="14">
        <v>6.67606530564019E-2</v>
      </c>
      <c r="AH631" s="14">
        <v>9.1607763870262399E-2</v>
      </c>
      <c r="AI631" s="14"/>
      <c r="AJ631" s="14">
        <v>7.5193833337480004E-2</v>
      </c>
      <c r="AK631" s="14">
        <v>6.97633522367649E-2</v>
      </c>
      <c r="AL631" s="14">
        <v>8.2672625848919795E-2</v>
      </c>
      <c r="AM631" s="14"/>
      <c r="AN631" s="14">
        <v>6.7893508390363996E-2</v>
      </c>
      <c r="AO631" s="14">
        <v>8.7058527806525204E-2</v>
      </c>
      <c r="AP631" s="14">
        <v>7.6938359330869399E-2</v>
      </c>
      <c r="AQ631" s="14">
        <v>9.9839785240277701E-2</v>
      </c>
      <c r="AR631" s="14">
        <v>0</v>
      </c>
    </row>
    <row r="632" spans="2:44">
      <c r="B632" t="s">
        <v>99</v>
      </c>
      <c r="C632" s="14">
        <v>0.26340339341992203</v>
      </c>
      <c r="D632" s="14">
        <v>0.26614529753127902</v>
      </c>
      <c r="E632" s="14">
        <v>0.261105311204475</v>
      </c>
      <c r="F632" s="14"/>
      <c r="G632" s="14">
        <v>0.32619098686110798</v>
      </c>
      <c r="H632" s="14">
        <v>0.31054690072250402</v>
      </c>
      <c r="I632" s="14">
        <v>0.28377908675665903</v>
      </c>
      <c r="J632" s="14">
        <v>0.23649073598861001</v>
      </c>
      <c r="K632" s="14">
        <v>0.210483973148262</v>
      </c>
      <c r="L632" s="14">
        <v>0.21388976970224699</v>
      </c>
      <c r="M632" s="14"/>
      <c r="N632" s="14">
        <v>0.29961588793764299</v>
      </c>
      <c r="O632" s="14">
        <v>0.27945533422391799</v>
      </c>
      <c r="P632" s="14">
        <v>0.204565699676833</v>
      </c>
      <c r="Q632" s="14">
        <v>0.26402169131608</v>
      </c>
      <c r="R632" s="14"/>
      <c r="S632" s="14">
        <v>0.31004872780589199</v>
      </c>
      <c r="T632" s="14">
        <v>0.28226560244497201</v>
      </c>
      <c r="U632" s="14">
        <v>0.244000374471845</v>
      </c>
      <c r="V632" s="14">
        <v>0.24315423726468499</v>
      </c>
      <c r="W632" s="14">
        <v>0.295970898473019</v>
      </c>
      <c r="X632" s="14">
        <v>0.24050150824511901</v>
      </c>
      <c r="Y632" s="14">
        <v>0.24673465315021401</v>
      </c>
      <c r="Z632" s="14">
        <v>0.31995964564017898</v>
      </c>
      <c r="AA632" s="14">
        <v>0.23040726112712601</v>
      </c>
      <c r="AB632" s="14">
        <v>0.24339512558503501</v>
      </c>
      <c r="AC632" s="14">
        <v>0.282443552037626</v>
      </c>
      <c r="AD632" s="14">
        <v>0.21096005175874399</v>
      </c>
      <c r="AE632" s="14"/>
      <c r="AF632" s="14">
        <v>0.22006815094861301</v>
      </c>
      <c r="AG632" s="14">
        <v>0.26328574798450599</v>
      </c>
      <c r="AH632" s="14">
        <v>0.32057368822871102</v>
      </c>
      <c r="AI632" s="14"/>
      <c r="AJ632" s="14">
        <v>0.27003724116210098</v>
      </c>
      <c r="AK632" s="14">
        <v>0.28870903299537698</v>
      </c>
      <c r="AL632" s="14">
        <v>0.24236424061905401</v>
      </c>
      <c r="AM632" s="14"/>
      <c r="AN632" s="14">
        <v>0.24375988636764701</v>
      </c>
      <c r="AO632" s="14">
        <v>0.29044467724810202</v>
      </c>
      <c r="AP632" s="14">
        <v>0.24737818516818799</v>
      </c>
      <c r="AQ632" s="14">
        <v>0.297283329043731</v>
      </c>
      <c r="AR632" s="14">
        <v>0.31889871518504198</v>
      </c>
    </row>
    <row r="633" spans="2:44">
      <c r="B633" t="s">
        <v>100</v>
      </c>
      <c r="C633" s="14">
        <v>0.28331957180539802</v>
      </c>
      <c r="D633" s="14">
        <v>0.278732770942624</v>
      </c>
      <c r="E633" s="14">
        <v>0.28580699744246102</v>
      </c>
      <c r="F633" s="14"/>
      <c r="G633" s="14">
        <v>0.31280035500437298</v>
      </c>
      <c r="H633" s="14">
        <v>0.22855328087861099</v>
      </c>
      <c r="I633" s="14">
        <v>0.29605234283174098</v>
      </c>
      <c r="J633" s="14">
        <v>0.29382044439388399</v>
      </c>
      <c r="K633" s="14">
        <v>0.30991582066968298</v>
      </c>
      <c r="L633" s="14">
        <v>0.26924725212317602</v>
      </c>
      <c r="M633" s="14"/>
      <c r="N633" s="14">
        <v>0.247227945585234</v>
      </c>
      <c r="O633" s="14">
        <v>0.261525829196875</v>
      </c>
      <c r="P633" s="14">
        <v>0.30586373755279</v>
      </c>
      <c r="Q633" s="14">
        <v>0.32278009887817899</v>
      </c>
      <c r="R633" s="14"/>
      <c r="S633" s="14">
        <v>0.29556758283703199</v>
      </c>
      <c r="T633" s="14">
        <v>0.25649202291287998</v>
      </c>
      <c r="U633" s="14">
        <v>0.35965773458127298</v>
      </c>
      <c r="V633" s="14">
        <v>0.25521513514320898</v>
      </c>
      <c r="W633" s="14">
        <v>0.298400203997017</v>
      </c>
      <c r="X633" s="14">
        <v>0.27726166252323697</v>
      </c>
      <c r="Y633" s="14">
        <v>0.20431977561317699</v>
      </c>
      <c r="Z633" s="14">
        <v>0.28560438864160598</v>
      </c>
      <c r="AA633" s="14">
        <v>0.35083239087042301</v>
      </c>
      <c r="AB633" s="14">
        <v>0.218127940690131</v>
      </c>
      <c r="AC633" s="14">
        <v>0.27847350649843799</v>
      </c>
      <c r="AD633" s="14">
        <v>0.34720719918708298</v>
      </c>
      <c r="AE633" s="14"/>
      <c r="AF633" s="14">
        <v>0.31057987199367099</v>
      </c>
      <c r="AG633" s="14">
        <v>0.25051243959359798</v>
      </c>
      <c r="AH633" s="14">
        <v>0.31027891049244</v>
      </c>
      <c r="AI633" s="14"/>
      <c r="AJ633" s="14">
        <v>0.26756350831553599</v>
      </c>
      <c r="AK633" s="14">
        <v>0.26398070355377701</v>
      </c>
      <c r="AL633" s="14">
        <v>0.24627208299878101</v>
      </c>
      <c r="AM633" s="14"/>
      <c r="AN633" s="14">
        <v>0.33249395447341801</v>
      </c>
      <c r="AO633" s="14">
        <v>0.28661209948188199</v>
      </c>
      <c r="AP633" s="14">
        <v>0.25684174113965602</v>
      </c>
      <c r="AQ633" s="14">
        <v>0.24340979792193401</v>
      </c>
      <c r="AR633" s="14">
        <v>0.24791228138736701</v>
      </c>
    </row>
    <row r="634" spans="2:44">
      <c r="B634" t="s">
        <v>101</v>
      </c>
      <c r="C634" s="14">
        <v>0.26933411865498602</v>
      </c>
      <c r="D634" s="14">
        <v>0.250135066487637</v>
      </c>
      <c r="E634" s="14">
        <v>0.28830090297030198</v>
      </c>
      <c r="F634" s="14"/>
      <c r="G634" s="14">
        <v>0.19076820143453399</v>
      </c>
      <c r="H634" s="14">
        <v>0.23250664098300799</v>
      </c>
      <c r="I634" s="14">
        <v>0.24400119664859399</v>
      </c>
      <c r="J634" s="14">
        <v>0.30851640877653402</v>
      </c>
      <c r="K634" s="14">
        <v>0.26414952580008499</v>
      </c>
      <c r="L634" s="14">
        <v>0.35968459857812202</v>
      </c>
      <c r="M634" s="14"/>
      <c r="N634" s="14">
        <v>0.28501140655077301</v>
      </c>
      <c r="O634" s="14">
        <v>0.27210336903860899</v>
      </c>
      <c r="P634" s="14">
        <v>0.29097775840940798</v>
      </c>
      <c r="Q634" s="14">
        <v>0.22547047697942099</v>
      </c>
      <c r="R634" s="14"/>
      <c r="S634" s="14">
        <v>0.20411236655784901</v>
      </c>
      <c r="T634" s="14">
        <v>0.26644036652639702</v>
      </c>
      <c r="U634" s="14">
        <v>0.246903635884165</v>
      </c>
      <c r="V634" s="14">
        <v>0.324995039111175</v>
      </c>
      <c r="W634" s="14">
        <v>0.226723659772743</v>
      </c>
      <c r="X634" s="14">
        <v>0.32178409061430502</v>
      </c>
      <c r="Y634" s="14">
        <v>0.26607790205390802</v>
      </c>
      <c r="Z634" s="14">
        <v>0.26592406621349302</v>
      </c>
      <c r="AA634" s="14">
        <v>0.28952830393872703</v>
      </c>
      <c r="AB634" s="14">
        <v>0.30543936333202698</v>
      </c>
      <c r="AC634" s="14">
        <v>0.292462069069024</v>
      </c>
      <c r="AD634" s="14">
        <v>0.16946264195153701</v>
      </c>
      <c r="AE634" s="14"/>
      <c r="AF634" s="14">
        <v>0.307571618632136</v>
      </c>
      <c r="AG634" s="14">
        <v>0.29462752244420298</v>
      </c>
      <c r="AH634" s="14">
        <v>0.14806458116917601</v>
      </c>
      <c r="AI634" s="14"/>
      <c r="AJ634" s="14">
        <v>0.31085399038244299</v>
      </c>
      <c r="AK634" s="14">
        <v>0.27773917474744703</v>
      </c>
      <c r="AL634" s="14">
        <v>0.29611856091651301</v>
      </c>
      <c r="AM634" s="14"/>
      <c r="AN634" s="14">
        <v>0.249789223110708</v>
      </c>
      <c r="AO634" s="14">
        <v>0.26045543024582901</v>
      </c>
      <c r="AP634" s="14">
        <v>0.33036692037947701</v>
      </c>
      <c r="AQ634" s="14">
        <v>0.211170401486835</v>
      </c>
      <c r="AR634" s="14">
        <v>0.26568764702092601</v>
      </c>
    </row>
    <row r="635" spans="2:44">
      <c r="B635" t="s">
        <v>102</v>
      </c>
      <c r="C635" s="14">
        <v>6.9120950526034494E-2</v>
      </c>
      <c r="D635" s="14">
        <v>8.5806074216553105E-2</v>
      </c>
      <c r="E635" s="14">
        <v>5.3310777641971001E-2</v>
      </c>
      <c r="F635" s="14"/>
      <c r="G635" s="14">
        <v>8.5665989024745395E-3</v>
      </c>
      <c r="H635" s="14">
        <v>6.4869028011764807E-2</v>
      </c>
      <c r="I635" s="14">
        <v>6.2447132623334303E-2</v>
      </c>
      <c r="J635" s="14">
        <v>9.14241841580479E-2</v>
      </c>
      <c r="K635" s="14">
        <v>0.110444708134842</v>
      </c>
      <c r="L635" s="14">
        <v>7.5125347396701597E-2</v>
      </c>
      <c r="M635" s="14"/>
      <c r="N635" s="14">
        <v>6.6099813469011004E-2</v>
      </c>
      <c r="O635" s="14">
        <v>7.7191298629251004E-2</v>
      </c>
      <c r="P635" s="14">
        <v>5.0788570311013498E-2</v>
      </c>
      <c r="Q635" s="14">
        <v>7.8009659740577206E-2</v>
      </c>
      <c r="R635" s="14"/>
      <c r="S635" s="14">
        <v>5.8788232780610399E-2</v>
      </c>
      <c r="T635" s="14">
        <v>6.7044155372421102E-2</v>
      </c>
      <c r="U635" s="14">
        <v>3.1188545768341201E-2</v>
      </c>
      <c r="V635" s="14">
        <v>5.90639059694264E-2</v>
      </c>
      <c r="W635" s="14">
        <v>9.6507731434019195E-2</v>
      </c>
      <c r="X635" s="14">
        <v>6.2842038139440198E-2</v>
      </c>
      <c r="Y635" s="14">
        <v>9.4319817812027695E-2</v>
      </c>
      <c r="Z635" s="14">
        <v>7.2775966768745703E-2</v>
      </c>
      <c r="AA635" s="14">
        <v>2.0097657022330399E-2</v>
      </c>
      <c r="AB635" s="14">
        <v>0.137553092143093</v>
      </c>
      <c r="AC635" s="14">
        <v>3.7929716494352103E-2</v>
      </c>
      <c r="AD635" s="14">
        <v>0.19329059700121401</v>
      </c>
      <c r="AE635" s="14"/>
      <c r="AF635" s="14">
        <v>5.0803702877651701E-2</v>
      </c>
      <c r="AG635" s="14">
        <v>9.9446814749190302E-2</v>
      </c>
      <c r="AH635" s="14">
        <v>6.7478165829174597E-2</v>
      </c>
      <c r="AI635" s="14"/>
      <c r="AJ635" s="14">
        <v>5.1486333901725301E-2</v>
      </c>
      <c r="AK635" s="14">
        <v>8.51129564191484E-2</v>
      </c>
      <c r="AL635" s="14">
        <v>8.6731951568840795E-2</v>
      </c>
      <c r="AM635" s="14"/>
      <c r="AN635" s="14">
        <v>5.9502911683002202E-2</v>
      </c>
      <c r="AO635" s="14">
        <v>4.2392277059008499E-2</v>
      </c>
      <c r="AP635" s="14">
        <v>6.5845251526264095E-2</v>
      </c>
      <c r="AQ635" s="14">
        <v>0.124820149980995</v>
      </c>
      <c r="AR635" s="14">
        <v>0.167501356406664</v>
      </c>
    </row>
    <row r="636" spans="2:44">
      <c r="B636" t="s">
        <v>129</v>
      </c>
      <c r="C636" s="14">
        <v>3.51975755197192E-2</v>
      </c>
      <c r="D636" s="14">
        <v>2.8280669362471599E-2</v>
      </c>
      <c r="E636" s="14">
        <v>4.2269299700441701E-2</v>
      </c>
      <c r="F636" s="14"/>
      <c r="G636" s="14">
        <v>4.2037749939336899E-2</v>
      </c>
      <c r="H636" s="14">
        <v>3.2456563301594299E-2</v>
      </c>
      <c r="I636" s="14">
        <v>4.0444496993542002E-2</v>
      </c>
      <c r="J636" s="14">
        <v>2.8008024645802002E-2</v>
      </c>
      <c r="K636" s="14">
        <v>4.1023378466293003E-2</v>
      </c>
      <c r="L636" s="14">
        <v>2.9764420203220399E-2</v>
      </c>
      <c r="M636" s="14"/>
      <c r="N636" s="14">
        <v>1.5138107275221E-2</v>
      </c>
      <c r="O636" s="14">
        <v>3.5614020713705702E-2</v>
      </c>
      <c r="P636" s="14">
        <v>3.8377491652069301E-2</v>
      </c>
      <c r="Q636" s="14">
        <v>5.4242427421950699E-2</v>
      </c>
      <c r="R636" s="14"/>
      <c r="S636" s="14">
        <v>5.4176225116637902E-2</v>
      </c>
      <c r="T636" s="14">
        <v>1.4351381628977301E-2</v>
      </c>
      <c r="U636" s="14">
        <v>6.5923878135365904E-2</v>
      </c>
      <c r="V636" s="14">
        <v>3.62682009374755E-2</v>
      </c>
      <c r="W636" s="14">
        <v>5.0714912170516803E-2</v>
      </c>
      <c r="X636" s="14">
        <v>1.8060096297149799E-2</v>
      </c>
      <c r="Y636" s="14">
        <v>5.4590655572682702E-2</v>
      </c>
      <c r="Z636" s="14">
        <v>3.6603537657611401E-2</v>
      </c>
      <c r="AA636" s="14">
        <v>2.3313948328789899E-2</v>
      </c>
      <c r="AB636" s="14">
        <v>3.11008865637981E-2</v>
      </c>
      <c r="AC636" s="14">
        <v>0</v>
      </c>
      <c r="AD636" s="14">
        <v>3.5993704461066402E-2</v>
      </c>
      <c r="AE636" s="14"/>
      <c r="AF636" s="14">
        <v>3.05957932557929E-2</v>
      </c>
      <c r="AG636" s="14">
        <v>2.5366822172100199E-2</v>
      </c>
      <c r="AH636" s="14">
        <v>6.1996890410236399E-2</v>
      </c>
      <c r="AI636" s="14"/>
      <c r="AJ636" s="14">
        <v>2.4865092900714598E-2</v>
      </c>
      <c r="AK636" s="14">
        <v>1.4694780047484601E-2</v>
      </c>
      <c r="AL636" s="14">
        <v>4.5840538047890601E-2</v>
      </c>
      <c r="AM636" s="14"/>
      <c r="AN636" s="14">
        <v>4.6560515974860599E-2</v>
      </c>
      <c r="AO636" s="14">
        <v>3.30369881586536E-2</v>
      </c>
      <c r="AP636" s="14">
        <v>2.2629542455545399E-2</v>
      </c>
      <c r="AQ636" s="14">
        <v>2.3476536326227201E-2</v>
      </c>
      <c r="AR636" s="14">
        <v>0</v>
      </c>
    </row>
    <row r="637" spans="2:44">
      <c r="B637" t="s">
        <v>104</v>
      </c>
      <c r="C637" s="14">
        <v>0.34302778349386298</v>
      </c>
      <c r="D637" s="14">
        <v>0.35704541899071501</v>
      </c>
      <c r="E637" s="14">
        <v>0.33031202224482398</v>
      </c>
      <c r="F637" s="14"/>
      <c r="G637" s="14">
        <v>0.445827094719282</v>
      </c>
      <c r="H637" s="14">
        <v>0.44161448682502102</v>
      </c>
      <c r="I637" s="14">
        <v>0.357054830902789</v>
      </c>
      <c r="J637" s="14">
        <v>0.27823093802573201</v>
      </c>
      <c r="K637" s="14">
        <v>0.27446656692909699</v>
      </c>
      <c r="L637" s="14">
        <v>0.26617838169878</v>
      </c>
      <c r="M637" s="14"/>
      <c r="N637" s="14">
        <v>0.38652272711976099</v>
      </c>
      <c r="O637" s="14">
        <v>0.353565482421559</v>
      </c>
      <c r="P637" s="14">
        <v>0.31399244207471999</v>
      </c>
      <c r="Q637" s="14">
        <v>0.31949733697987198</v>
      </c>
      <c r="R637" s="14"/>
      <c r="S637" s="14">
        <v>0.38735559270787101</v>
      </c>
      <c r="T637" s="14">
        <v>0.39567207355932499</v>
      </c>
      <c r="U637" s="14">
        <v>0.29632620563085599</v>
      </c>
      <c r="V637" s="14">
        <v>0.32445771883871399</v>
      </c>
      <c r="W637" s="14">
        <v>0.32765349262570398</v>
      </c>
      <c r="X637" s="14">
        <v>0.32005211242586901</v>
      </c>
      <c r="Y637" s="14">
        <v>0.38069184894820501</v>
      </c>
      <c r="Z637" s="14">
        <v>0.33909204071854299</v>
      </c>
      <c r="AA637" s="14">
        <v>0.31622769983972998</v>
      </c>
      <c r="AB637" s="14">
        <v>0.30777871727095102</v>
      </c>
      <c r="AC637" s="14">
        <v>0.391134707938186</v>
      </c>
      <c r="AD637" s="14">
        <v>0.25404585739909902</v>
      </c>
      <c r="AE637" s="14"/>
      <c r="AF637" s="14">
        <v>0.30044901324074902</v>
      </c>
      <c r="AG637" s="14">
        <v>0.33004640104090799</v>
      </c>
      <c r="AH637" s="14">
        <v>0.412181452098973</v>
      </c>
      <c r="AI637" s="14"/>
      <c r="AJ637" s="14">
        <v>0.34523107449958101</v>
      </c>
      <c r="AK637" s="14">
        <v>0.35847238523214198</v>
      </c>
      <c r="AL637" s="14">
        <v>0.32503686646797397</v>
      </c>
      <c r="AM637" s="14"/>
      <c r="AN637" s="14">
        <v>0.31165339475801102</v>
      </c>
      <c r="AO637" s="14">
        <v>0.37750320505462698</v>
      </c>
      <c r="AP637" s="14">
        <v>0.324316544499057</v>
      </c>
      <c r="AQ637" s="14">
        <v>0.39712311428400898</v>
      </c>
      <c r="AR637" s="14">
        <v>0.31889871518504198</v>
      </c>
    </row>
    <row r="638" spans="2:44">
      <c r="B638" t="s">
        <v>105</v>
      </c>
      <c r="C638" s="14">
        <v>0.33845506918101997</v>
      </c>
      <c r="D638" s="14">
        <v>0.33594114070419001</v>
      </c>
      <c r="E638" s="14">
        <v>0.34161168061227298</v>
      </c>
      <c r="F638" s="14"/>
      <c r="G638" s="14">
        <v>0.19933480033700801</v>
      </c>
      <c r="H638" s="14">
        <v>0.29737566899477302</v>
      </c>
      <c r="I638" s="14">
        <v>0.306448329271928</v>
      </c>
      <c r="J638" s="14">
        <v>0.39994059293458201</v>
      </c>
      <c r="K638" s="14">
        <v>0.37459423393492802</v>
      </c>
      <c r="L638" s="14">
        <v>0.43480994597482298</v>
      </c>
      <c r="M638" s="14"/>
      <c r="N638" s="14">
        <v>0.35111122001978401</v>
      </c>
      <c r="O638" s="14">
        <v>0.34929466766785999</v>
      </c>
      <c r="P638" s="14">
        <v>0.34176632872042101</v>
      </c>
      <c r="Q638" s="14">
        <v>0.30348013671999802</v>
      </c>
      <c r="R638" s="14"/>
      <c r="S638" s="14">
        <v>0.262900599338459</v>
      </c>
      <c r="T638" s="14">
        <v>0.333484521898818</v>
      </c>
      <c r="U638" s="14">
        <v>0.27809218165250599</v>
      </c>
      <c r="V638" s="14">
        <v>0.38405894508060101</v>
      </c>
      <c r="W638" s="14">
        <v>0.32323139120676198</v>
      </c>
      <c r="X638" s="14">
        <v>0.38462612875374502</v>
      </c>
      <c r="Y638" s="14">
        <v>0.360397719865935</v>
      </c>
      <c r="Z638" s="14">
        <v>0.338700032982239</v>
      </c>
      <c r="AA638" s="14">
        <v>0.30962596096105699</v>
      </c>
      <c r="AB638" s="14">
        <v>0.44299245547512001</v>
      </c>
      <c r="AC638" s="14">
        <v>0.33039178556337701</v>
      </c>
      <c r="AD638" s="14">
        <v>0.36275323895275102</v>
      </c>
      <c r="AE638" s="14"/>
      <c r="AF638" s="14">
        <v>0.35837532150978801</v>
      </c>
      <c r="AG638" s="14">
        <v>0.39407433719339302</v>
      </c>
      <c r="AH638" s="14">
        <v>0.21554274699834999</v>
      </c>
      <c r="AI638" s="14"/>
      <c r="AJ638" s="14">
        <v>0.36234032428416801</v>
      </c>
      <c r="AK638" s="14">
        <v>0.36285213116659598</v>
      </c>
      <c r="AL638" s="14">
        <v>0.38285051248535401</v>
      </c>
      <c r="AM638" s="14"/>
      <c r="AN638" s="14">
        <v>0.30929213479370998</v>
      </c>
      <c r="AO638" s="14">
        <v>0.30284770730483801</v>
      </c>
      <c r="AP638" s="14">
        <v>0.39621217190574098</v>
      </c>
      <c r="AQ638" s="14">
        <v>0.33599055146783002</v>
      </c>
      <c r="AR638" s="14">
        <v>0.43318900342758998</v>
      </c>
    </row>
    <row r="639" spans="2:44">
      <c r="B639" t="s">
        <v>106</v>
      </c>
      <c r="C639" s="14">
        <v>4.5727143128424502E-3</v>
      </c>
      <c r="D639" s="14">
        <v>2.1104278286525498E-2</v>
      </c>
      <c r="E639" s="14">
        <v>-1.12996583674492E-2</v>
      </c>
      <c r="F639" s="14"/>
      <c r="G639" s="14">
        <v>0.24649229438227299</v>
      </c>
      <c r="H639" s="14">
        <v>0.144238817830248</v>
      </c>
      <c r="I639" s="14">
        <v>5.0606501630861403E-2</v>
      </c>
      <c r="J639" s="14">
        <v>-0.12170965490885</v>
      </c>
      <c r="K639" s="14">
        <v>-0.10012766700583101</v>
      </c>
      <c r="L639" s="14">
        <v>-0.16863156427604301</v>
      </c>
      <c r="M639" s="14"/>
      <c r="N639" s="14">
        <v>3.54115070999775E-2</v>
      </c>
      <c r="O639" s="14">
        <v>4.2708147536990601E-3</v>
      </c>
      <c r="P639" s="14">
        <v>-2.7773886645701198E-2</v>
      </c>
      <c r="Q639" s="14">
        <v>1.6017200259874E-2</v>
      </c>
      <c r="R639" s="14"/>
      <c r="S639" s="14">
        <v>0.124454993369412</v>
      </c>
      <c r="T639" s="14">
        <v>6.2187551660506699E-2</v>
      </c>
      <c r="U639" s="14">
        <v>1.82340239783499E-2</v>
      </c>
      <c r="V639" s="14">
        <v>-5.9601226241886698E-2</v>
      </c>
      <c r="W639" s="14">
        <v>4.4221014189416699E-3</v>
      </c>
      <c r="X639" s="14">
        <v>-6.4574016327876294E-2</v>
      </c>
      <c r="Y639" s="14">
        <v>2.0294129082269598E-2</v>
      </c>
      <c r="Z639" s="14">
        <v>3.9200773630415598E-4</v>
      </c>
      <c r="AA639" s="14">
        <v>6.6017388786728803E-3</v>
      </c>
      <c r="AB639" s="14">
        <v>-0.13521373820416799</v>
      </c>
      <c r="AC639" s="14">
        <v>6.0742922374809397E-2</v>
      </c>
      <c r="AD639" s="14">
        <v>-0.108707381553652</v>
      </c>
      <c r="AE639" s="14"/>
      <c r="AF639" s="14">
        <v>-5.7926308269038398E-2</v>
      </c>
      <c r="AG639" s="14">
        <v>-6.4027936152485199E-2</v>
      </c>
      <c r="AH639" s="14">
        <v>0.19663870510062301</v>
      </c>
      <c r="AI639" s="14"/>
      <c r="AJ639" s="14">
        <v>-1.71092497845865E-2</v>
      </c>
      <c r="AK639" s="14">
        <v>-4.3797459344536698E-3</v>
      </c>
      <c r="AL639" s="14">
        <v>-5.7813646017380101E-2</v>
      </c>
      <c r="AM639" s="14"/>
      <c r="AN639" s="14">
        <v>2.3612599643014799E-3</v>
      </c>
      <c r="AO639" s="14">
        <v>7.4655497749789607E-2</v>
      </c>
      <c r="AP639" s="14">
        <v>-7.1895627406683801E-2</v>
      </c>
      <c r="AQ639" s="14">
        <v>6.1132562816179001E-2</v>
      </c>
      <c r="AR639" s="14">
        <v>-0.114290288242548</v>
      </c>
    </row>
    <row r="640" spans="2:4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c r="AA640" s="14"/>
      <c r="AB640" s="14"/>
      <c r="AC640" s="14"/>
      <c r="AD640" s="14"/>
      <c r="AE640" s="14"/>
      <c r="AF640" s="14"/>
      <c r="AG640" s="14"/>
      <c r="AH640" s="14"/>
      <c r="AI640" s="14"/>
      <c r="AJ640" s="14"/>
      <c r="AK640" s="14"/>
      <c r="AL640" s="14"/>
      <c r="AM640" s="14"/>
      <c r="AN640" s="14"/>
      <c r="AO640" s="14"/>
      <c r="AP640" s="14"/>
      <c r="AQ640" s="14"/>
      <c r="AR640" s="14"/>
    </row>
    <row r="641" spans="2:44">
      <c r="B641" s="6" t="s">
        <v>228</v>
      </c>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c r="AA641" s="14"/>
      <c r="AB641" s="14"/>
      <c r="AC641" s="14"/>
      <c r="AD641" s="14"/>
      <c r="AE641" s="14"/>
      <c r="AF641" s="14"/>
      <c r="AG641" s="14"/>
      <c r="AH641" s="14"/>
      <c r="AI641" s="14"/>
      <c r="AJ641" s="14"/>
      <c r="AK641" s="14"/>
      <c r="AL641" s="14"/>
      <c r="AM641" s="14"/>
      <c r="AN641" s="14"/>
      <c r="AO641" s="14"/>
      <c r="AP641" s="14"/>
      <c r="AQ641" s="14"/>
      <c r="AR641" s="14"/>
    </row>
    <row r="642" spans="2:44">
      <c r="B642" s="24" t="s">
        <v>24</v>
      </c>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c r="AA642" s="14"/>
      <c r="AB642" s="14"/>
      <c r="AC642" s="14"/>
      <c r="AD642" s="14"/>
      <c r="AE642" s="14"/>
      <c r="AF642" s="14"/>
      <c r="AG642" s="14"/>
      <c r="AH642" s="14"/>
      <c r="AI642" s="14"/>
      <c r="AJ642" s="14"/>
      <c r="AK642" s="14"/>
      <c r="AL642" s="14"/>
      <c r="AM642" s="14"/>
      <c r="AN642" s="14"/>
      <c r="AO642" s="14"/>
      <c r="AP642" s="14"/>
      <c r="AQ642" s="14"/>
      <c r="AR642" s="14"/>
    </row>
    <row r="643" spans="2:44">
      <c r="B643" t="s">
        <v>98</v>
      </c>
      <c r="C643" s="14">
        <v>7.1089035587922594E-2</v>
      </c>
      <c r="D643" s="14">
        <v>8.1382433713974106E-2</v>
      </c>
      <c r="E643" s="14">
        <v>6.1565980471024698E-2</v>
      </c>
      <c r="F643" s="14"/>
      <c r="G643" s="14">
        <v>0.10579512964266</v>
      </c>
      <c r="H643" s="14">
        <v>0.119541619564302</v>
      </c>
      <c r="I643" s="14">
        <v>8.2854846620542502E-2</v>
      </c>
      <c r="J643" s="14">
        <v>4.9482218846906102E-2</v>
      </c>
      <c r="K643" s="14">
        <v>4.4878646553942303E-2</v>
      </c>
      <c r="L643" s="14">
        <v>2.55956342233809E-2</v>
      </c>
      <c r="M643" s="14"/>
      <c r="N643" s="14">
        <v>7.0586153601965199E-2</v>
      </c>
      <c r="O643" s="14">
        <v>5.7281024600092101E-2</v>
      </c>
      <c r="P643" s="14">
        <v>9.1040982273506599E-2</v>
      </c>
      <c r="Q643" s="14">
        <v>7.1149748617960307E-2</v>
      </c>
      <c r="R643" s="14"/>
      <c r="S643" s="14">
        <v>8.3187351597769896E-2</v>
      </c>
      <c r="T643" s="14">
        <v>8.0723140999126405E-2</v>
      </c>
      <c r="U643" s="14">
        <v>2.1878137143413801E-2</v>
      </c>
      <c r="V643" s="14">
        <v>7.4330602991311598E-2</v>
      </c>
      <c r="W643" s="14">
        <v>6.24270899378623E-2</v>
      </c>
      <c r="X643" s="14">
        <v>3.4515817295169803E-2</v>
      </c>
      <c r="Y643" s="14">
        <v>0.118860639902252</v>
      </c>
      <c r="Z643" s="14">
        <v>4.47401393154431E-2</v>
      </c>
      <c r="AA643" s="14">
        <v>9.0616192378645696E-2</v>
      </c>
      <c r="AB643" s="14">
        <v>8.5467131657658499E-2</v>
      </c>
      <c r="AC643" s="14">
        <v>8.2487231240385803E-2</v>
      </c>
      <c r="AD643" s="14">
        <v>0</v>
      </c>
      <c r="AE643" s="14"/>
      <c r="AF643" s="14">
        <v>6.5642016096418898E-2</v>
      </c>
      <c r="AG643" s="14">
        <v>6.8751389735189003E-2</v>
      </c>
      <c r="AH643" s="14">
        <v>8.6330097969444797E-2</v>
      </c>
      <c r="AI643" s="14"/>
      <c r="AJ643" s="14">
        <v>7.8606883992711402E-2</v>
      </c>
      <c r="AK643" s="14">
        <v>7.7387365273528894E-2</v>
      </c>
      <c r="AL643" s="14">
        <v>8.9872050764122996E-2</v>
      </c>
      <c r="AM643" s="14"/>
      <c r="AN643" s="14">
        <v>6.2551993514978907E-2</v>
      </c>
      <c r="AO643" s="14">
        <v>8.2366099110044E-2</v>
      </c>
      <c r="AP643" s="14">
        <v>6.7196362830439907E-2</v>
      </c>
      <c r="AQ643" s="14">
        <v>6.3315816941540301E-2</v>
      </c>
      <c r="AR643" s="14">
        <v>0.15873377062317301</v>
      </c>
    </row>
    <row r="644" spans="2:44">
      <c r="B644" t="s">
        <v>99</v>
      </c>
      <c r="C644" s="14">
        <v>0.22495059644822199</v>
      </c>
      <c r="D644" s="14">
        <v>0.20805055576413201</v>
      </c>
      <c r="E644" s="14">
        <v>0.24161230874942799</v>
      </c>
      <c r="F644" s="14"/>
      <c r="G644" s="14">
        <v>0.32402577516272302</v>
      </c>
      <c r="H644" s="14">
        <v>0.30425258100150898</v>
      </c>
      <c r="I644" s="14">
        <v>0.25524046933699102</v>
      </c>
      <c r="J644" s="14">
        <v>0.16731536190533</v>
      </c>
      <c r="K644" s="14">
        <v>0.15473662735086199</v>
      </c>
      <c r="L644" s="14">
        <v>0.148484907150015</v>
      </c>
      <c r="M644" s="14"/>
      <c r="N644" s="14">
        <v>0.246740569236191</v>
      </c>
      <c r="O644" s="14">
        <v>0.22170331013282499</v>
      </c>
      <c r="P644" s="14">
        <v>0.209464964798732</v>
      </c>
      <c r="Q644" s="14">
        <v>0.21586638122938101</v>
      </c>
      <c r="R644" s="14"/>
      <c r="S644" s="14">
        <v>0.28277440346070498</v>
      </c>
      <c r="T644" s="14">
        <v>0.16359140357603</v>
      </c>
      <c r="U644" s="14">
        <v>0.22662856119253599</v>
      </c>
      <c r="V644" s="14">
        <v>0.22807928228327301</v>
      </c>
      <c r="W644" s="14">
        <v>0.19646804687795499</v>
      </c>
      <c r="X644" s="14">
        <v>0.20014432267912399</v>
      </c>
      <c r="Y644" s="14">
        <v>0.24707410086016701</v>
      </c>
      <c r="Z644" s="14">
        <v>0.206807149090357</v>
      </c>
      <c r="AA644" s="14">
        <v>0.23460484046153299</v>
      </c>
      <c r="AB644" s="14">
        <v>0.209363274310264</v>
      </c>
      <c r="AC644" s="14">
        <v>0.263328920720171</v>
      </c>
      <c r="AD644" s="14">
        <v>0.25404585739909902</v>
      </c>
      <c r="AE644" s="14"/>
      <c r="AF644" s="14">
        <v>0.20507681250763199</v>
      </c>
      <c r="AG644" s="14">
        <v>0.22178970792781899</v>
      </c>
      <c r="AH644" s="14">
        <v>0.23949228780686299</v>
      </c>
      <c r="AI644" s="14"/>
      <c r="AJ644" s="14">
        <v>0.23965827388880401</v>
      </c>
      <c r="AK644" s="14">
        <v>0.24192953366181399</v>
      </c>
      <c r="AL644" s="14">
        <v>0.28782217392613502</v>
      </c>
      <c r="AM644" s="14"/>
      <c r="AN644" s="14">
        <v>0.22017104104027199</v>
      </c>
      <c r="AO644" s="14">
        <v>0.258082009896966</v>
      </c>
      <c r="AP644" s="14">
        <v>0.20054240748205801</v>
      </c>
      <c r="AQ644" s="14">
        <v>0.24509041407361901</v>
      </c>
      <c r="AR644" s="14">
        <v>0.28202526311126902</v>
      </c>
    </row>
    <row r="645" spans="2:44">
      <c r="B645" t="s">
        <v>100</v>
      </c>
      <c r="C645" s="14">
        <v>0.37837703396417</v>
      </c>
      <c r="D645" s="14">
        <v>0.36894411952599299</v>
      </c>
      <c r="E645" s="14">
        <v>0.39069884822227402</v>
      </c>
      <c r="F645" s="14"/>
      <c r="G645" s="14">
        <v>0.368052338457451</v>
      </c>
      <c r="H645" s="14">
        <v>0.30862726040378002</v>
      </c>
      <c r="I645" s="14">
        <v>0.38204153217733799</v>
      </c>
      <c r="J645" s="14">
        <v>0.43239526647812299</v>
      </c>
      <c r="K645" s="14">
        <v>0.35163204116000701</v>
      </c>
      <c r="L645" s="14">
        <v>0.41893914722054298</v>
      </c>
      <c r="M645" s="14"/>
      <c r="N645" s="14">
        <v>0.32854514293479398</v>
      </c>
      <c r="O645" s="14">
        <v>0.398308066469658</v>
      </c>
      <c r="P645" s="14">
        <v>0.359728634440527</v>
      </c>
      <c r="Q645" s="14">
        <v>0.42275087488980201</v>
      </c>
      <c r="R645" s="14"/>
      <c r="S645" s="14">
        <v>0.37668822343146702</v>
      </c>
      <c r="T645" s="14">
        <v>0.39934770906861899</v>
      </c>
      <c r="U645" s="14">
        <v>0.40438542631826002</v>
      </c>
      <c r="V645" s="14">
        <v>0.36918147541454199</v>
      </c>
      <c r="W645" s="14">
        <v>0.378623270538958</v>
      </c>
      <c r="X645" s="14">
        <v>0.43990662063186098</v>
      </c>
      <c r="Y645" s="14">
        <v>0.32690309030838099</v>
      </c>
      <c r="Z645" s="14">
        <v>0.48424831815234998</v>
      </c>
      <c r="AA645" s="14">
        <v>0.34879480177750699</v>
      </c>
      <c r="AB645" s="14">
        <v>0.32341668829292403</v>
      </c>
      <c r="AC645" s="14">
        <v>0.36093698399267399</v>
      </c>
      <c r="AD645" s="14">
        <v>0.35509602790077299</v>
      </c>
      <c r="AE645" s="14"/>
      <c r="AF645" s="14">
        <v>0.40586867585867598</v>
      </c>
      <c r="AG645" s="14">
        <v>0.33805585267600502</v>
      </c>
      <c r="AH645" s="14">
        <v>0.41071590020675303</v>
      </c>
      <c r="AI645" s="14"/>
      <c r="AJ645" s="14">
        <v>0.33448642693615599</v>
      </c>
      <c r="AK645" s="14">
        <v>0.34263669104446098</v>
      </c>
      <c r="AL645" s="14">
        <v>0.23443971209199499</v>
      </c>
      <c r="AM645" s="14"/>
      <c r="AN645" s="14">
        <v>0.42988471622641999</v>
      </c>
      <c r="AO645" s="14">
        <v>0.40024307425789102</v>
      </c>
      <c r="AP645" s="14">
        <v>0.36689264317959103</v>
      </c>
      <c r="AQ645" s="14">
        <v>0.31037941354027099</v>
      </c>
      <c r="AR645" s="14">
        <v>0.21008377744905599</v>
      </c>
    </row>
    <row r="646" spans="2:44">
      <c r="B646" t="s">
        <v>101</v>
      </c>
      <c r="C646" s="14">
        <v>0.217666968360581</v>
      </c>
      <c r="D646" s="14">
        <v>0.23247489366509799</v>
      </c>
      <c r="E646" s="14">
        <v>0.20262247332515401</v>
      </c>
      <c r="F646" s="14"/>
      <c r="G646" s="14">
        <v>0.155551064902888</v>
      </c>
      <c r="H646" s="14">
        <v>0.178779235656818</v>
      </c>
      <c r="I646" s="14">
        <v>0.160592177604442</v>
      </c>
      <c r="J646" s="14">
        <v>0.243454382645787</v>
      </c>
      <c r="K646" s="14">
        <v>0.29675319915005499</v>
      </c>
      <c r="L646" s="14">
        <v>0.27478940027853299</v>
      </c>
      <c r="M646" s="14"/>
      <c r="N646" s="14">
        <v>0.27524587686466001</v>
      </c>
      <c r="O646" s="14">
        <v>0.21731450272553601</v>
      </c>
      <c r="P646" s="14">
        <v>0.23036031248183</v>
      </c>
      <c r="Q646" s="14">
        <v>0.15098309289383999</v>
      </c>
      <c r="R646" s="14"/>
      <c r="S646" s="14">
        <v>0.159585186323493</v>
      </c>
      <c r="T646" s="14">
        <v>0.19938651574726399</v>
      </c>
      <c r="U646" s="14">
        <v>0.221986370614559</v>
      </c>
      <c r="V646" s="14">
        <v>0.23307815691970701</v>
      </c>
      <c r="W646" s="14">
        <v>0.24249989048406601</v>
      </c>
      <c r="X646" s="14">
        <v>0.229334670638391</v>
      </c>
      <c r="Y646" s="14">
        <v>0.17194441330090299</v>
      </c>
      <c r="Z646" s="14">
        <v>0.209631276930485</v>
      </c>
      <c r="AA646" s="14">
        <v>0.255494877703213</v>
      </c>
      <c r="AB646" s="14">
        <v>0.26754727500990699</v>
      </c>
      <c r="AC646" s="14">
        <v>0.18775714199527099</v>
      </c>
      <c r="AD646" s="14">
        <v>0.28524717411453998</v>
      </c>
      <c r="AE646" s="14"/>
      <c r="AF646" s="14">
        <v>0.222993258772783</v>
      </c>
      <c r="AG646" s="14">
        <v>0.24894495235209499</v>
      </c>
      <c r="AH646" s="14">
        <v>0.15658708862809501</v>
      </c>
      <c r="AI646" s="14"/>
      <c r="AJ646" s="14">
        <v>0.233278382725574</v>
      </c>
      <c r="AK646" s="14">
        <v>0.22225117205867001</v>
      </c>
      <c r="AL646" s="14">
        <v>0.31352497662676498</v>
      </c>
      <c r="AM646" s="14"/>
      <c r="AN646" s="14">
        <v>0.162515523765041</v>
      </c>
      <c r="AO646" s="14">
        <v>0.17543760562320501</v>
      </c>
      <c r="AP646" s="14">
        <v>0.266886113143948</v>
      </c>
      <c r="AQ646" s="14">
        <v>0.26050943263687998</v>
      </c>
      <c r="AR646" s="14">
        <v>0.15695567536323199</v>
      </c>
    </row>
    <row r="647" spans="2:44">
      <c r="B647" t="s">
        <v>102</v>
      </c>
      <c r="C647" s="14">
        <v>5.2987577474470103E-2</v>
      </c>
      <c r="D647" s="14">
        <v>6.3695465952879698E-2</v>
      </c>
      <c r="E647" s="14">
        <v>4.08579881498536E-2</v>
      </c>
      <c r="F647" s="14"/>
      <c r="G647" s="14">
        <v>0</v>
      </c>
      <c r="H647" s="14">
        <v>5.0420503831063598E-2</v>
      </c>
      <c r="I647" s="14">
        <v>5.9878841737735701E-2</v>
      </c>
      <c r="J647" s="14">
        <v>5.3958266226543899E-2</v>
      </c>
      <c r="K647" s="14">
        <v>9.3805924139693103E-2</v>
      </c>
      <c r="L647" s="14">
        <v>5.9536061152189498E-2</v>
      </c>
      <c r="M647" s="14"/>
      <c r="N647" s="14">
        <v>6.0883051420961301E-2</v>
      </c>
      <c r="O647" s="14">
        <v>4.54870616700533E-2</v>
      </c>
      <c r="P647" s="14">
        <v>4.9979622503072398E-2</v>
      </c>
      <c r="Q647" s="14">
        <v>5.6509377215083603E-2</v>
      </c>
      <c r="R647" s="14"/>
      <c r="S647" s="14">
        <v>4.7531141721753697E-2</v>
      </c>
      <c r="T647" s="14">
        <v>7.9981193960885405E-2</v>
      </c>
      <c r="U647" s="14">
        <v>3.4674689751673697E-2</v>
      </c>
      <c r="V647" s="14">
        <v>5.8578087398634397E-2</v>
      </c>
      <c r="W647" s="14">
        <v>4.35877746769281E-2</v>
      </c>
      <c r="X647" s="14">
        <v>5.8003054904719402E-2</v>
      </c>
      <c r="Y647" s="14">
        <v>8.1923712234103802E-2</v>
      </c>
      <c r="Z647" s="14">
        <v>1.79695788537538E-2</v>
      </c>
      <c r="AA647" s="14">
        <v>1.9454455969663099E-2</v>
      </c>
      <c r="AB647" s="14">
        <v>8.1967722034781906E-2</v>
      </c>
      <c r="AC647" s="14">
        <v>5.3355192043324902E-2</v>
      </c>
      <c r="AD647" s="14">
        <v>2.99887840415488E-2</v>
      </c>
      <c r="AE647" s="14"/>
      <c r="AF647" s="14">
        <v>4.8092931984963401E-2</v>
      </c>
      <c r="AG647" s="14">
        <v>6.9715959886070503E-2</v>
      </c>
      <c r="AH647" s="14">
        <v>4.70136859795134E-2</v>
      </c>
      <c r="AI647" s="14"/>
      <c r="AJ647" s="14">
        <v>4.0177043882681097E-2</v>
      </c>
      <c r="AK647" s="14">
        <v>7.3600614923983093E-2</v>
      </c>
      <c r="AL647" s="14">
        <v>2.8500548543091399E-2</v>
      </c>
      <c r="AM647" s="14"/>
      <c r="AN647" s="14">
        <v>5.3071591916976003E-2</v>
      </c>
      <c r="AO647" s="14">
        <v>3.10247557043483E-2</v>
      </c>
      <c r="AP647" s="14">
        <v>5.1802413615852499E-2</v>
      </c>
      <c r="AQ647" s="14">
        <v>9.1740412706999994E-2</v>
      </c>
      <c r="AR647" s="14">
        <v>0.102311268747483</v>
      </c>
    </row>
    <row r="648" spans="2:44">
      <c r="B648" t="s">
        <v>129</v>
      </c>
      <c r="C648" s="14">
        <v>5.4928788164633598E-2</v>
      </c>
      <c r="D648" s="14">
        <v>4.5452531377923398E-2</v>
      </c>
      <c r="E648" s="14">
        <v>6.2642401082265195E-2</v>
      </c>
      <c r="F648" s="14"/>
      <c r="G648" s="14">
        <v>4.6575691834278697E-2</v>
      </c>
      <c r="H648" s="14">
        <v>3.8378799542528097E-2</v>
      </c>
      <c r="I648" s="14">
        <v>5.9392132522950697E-2</v>
      </c>
      <c r="J648" s="14">
        <v>5.3394503897309299E-2</v>
      </c>
      <c r="K648" s="14">
        <v>5.8193561645440199E-2</v>
      </c>
      <c r="L648" s="14">
        <v>7.2654849975337596E-2</v>
      </c>
      <c r="M648" s="14"/>
      <c r="N648" s="14">
        <v>1.79992059414276E-2</v>
      </c>
      <c r="O648" s="14">
        <v>5.99060344018357E-2</v>
      </c>
      <c r="P648" s="14">
        <v>5.94254835023326E-2</v>
      </c>
      <c r="Q648" s="14">
        <v>8.2740525153933195E-2</v>
      </c>
      <c r="R648" s="14"/>
      <c r="S648" s="14">
        <v>5.0233693464811498E-2</v>
      </c>
      <c r="T648" s="14">
        <v>7.6970036648074502E-2</v>
      </c>
      <c r="U648" s="14">
        <v>9.0446814979557894E-2</v>
      </c>
      <c r="V648" s="14">
        <v>3.6752394992531801E-2</v>
      </c>
      <c r="W648" s="14">
        <v>7.6393927484230295E-2</v>
      </c>
      <c r="X648" s="14">
        <v>3.8095513850734501E-2</v>
      </c>
      <c r="Y648" s="14">
        <v>5.3294043394192303E-2</v>
      </c>
      <c r="Z648" s="14">
        <v>3.6603537657611401E-2</v>
      </c>
      <c r="AA648" s="14">
        <v>5.1034831709437199E-2</v>
      </c>
      <c r="AB648" s="14">
        <v>3.2237908694465203E-2</v>
      </c>
      <c r="AC648" s="14">
        <v>5.2134530008172801E-2</v>
      </c>
      <c r="AD648" s="14">
        <v>7.5622156544039199E-2</v>
      </c>
      <c r="AE648" s="14"/>
      <c r="AF648" s="14">
        <v>5.2326304779526198E-2</v>
      </c>
      <c r="AG648" s="14">
        <v>5.27421374228218E-2</v>
      </c>
      <c r="AH648" s="14">
        <v>5.9860939409330398E-2</v>
      </c>
      <c r="AI648" s="14"/>
      <c r="AJ648" s="14">
        <v>7.3792988574073806E-2</v>
      </c>
      <c r="AK648" s="14">
        <v>4.21946230375429E-2</v>
      </c>
      <c r="AL648" s="14">
        <v>4.5840538047890601E-2</v>
      </c>
      <c r="AM648" s="14"/>
      <c r="AN648" s="14">
        <v>7.1805133536312404E-2</v>
      </c>
      <c r="AO648" s="14">
        <v>5.2846455407545997E-2</v>
      </c>
      <c r="AP648" s="14">
        <v>4.6680059748110299E-2</v>
      </c>
      <c r="AQ648" s="14">
        <v>2.8964510100689799E-2</v>
      </c>
      <c r="AR648" s="14">
        <v>8.9890244705786701E-2</v>
      </c>
    </row>
    <row r="649" spans="2:44">
      <c r="B649" t="s">
        <v>104</v>
      </c>
      <c r="C649" s="14">
        <v>0.29603963203614497</v>
      </c>
      <c r="D649" s="14">
        <v>0.28943298947810597</v>
      </c>
      <c r="E649" s="14">
        <v>0.30317828922045198</v>
      </c>
      <c r="F649" s="14"/>
      <c r="G649" s="14">
        <v>0.42982090480538299</v>
      </c>
      <c r="H649" s="14">
        <v>0.42379420056581102</v>
      </c>
      <c r="I649" s="14">
        <v>0.338095315957534</v>
      </c>
      <c r="J649" s="14">
        <v>0.21679758075223601</v>
      </c>
      <c r="K649" s="14">
        <v>0.19961527390480499</v>
      </c>
      <c r="L649" s="14">
        <v>0.17408054137339601</v>
      </c>
      <c r="M649" s="14"/>
      <c r="N649" s="14">
        <v>0.31732672283815699</v>
      </c>
      <c r="O649" s="14">
        <v>0.27898433473291701</v>
      </c>
      <c r="P649" s="14">
        <v>0.30050594707223799</v>
      </c>
      <c r="Q649" s="14">
        <v>0.28701612984734098</v>
      </c>
      <c r="R649" s="14"/>
      <c r="S649" s="14">
        <v>0.365961755058475</v>
      </c>
      <c r="T649" s="14">
        <v>0.244314544575156</v>
      </c>
      <c r="U649" s="14">
        <v>0.24850669833594999</v>
      </c>
      <c r="V649" s="14">
        <v>0.30240988527458501</v>
      </c>
      <c r="W649" s="14">
        <v>0.25889513681581799</v>
      </c>
      <c r="X649" s="14">
        <v>0.234660139974294</v>
      </c>
      <c r="Y649" s="14">
        <v>0.365934740762419</v>
      </c>
      <c r="Z649" s="14">
        <v>0.25154728840579998</v>
      </c>
      <c r="AA649" s="14">
        <v>0.325221032840179</v>
      </c>
      <c r="AB649" s="14">
        <v>0.29483040596792198</v>
      </c>
      <c r="AC649" s="14">
        <v>0.34581615196055698</v>
      </c>
      <c r="AD649" s="14">
        <v>0.25404585739909902</v>
      </c>
      <c r="AE649" s="14"/>
      <c r="AF649" s="14">
        <v>0.270718828604051</v>
      </c>
      <c r="AG649" s="14">
        <v>0.29054109766300801</v>
      </c>
      <c r="AH649" s="14">
        <v>0.32582238577630801</v>
      </c>
      <c r="AI649" s="14"/>
      <c r="AJ649" s="14">
        <v>0.31826515788151499</v>
      </c>
      <c r="AK649" s="14">
        <v>0.31931689893534299</v>
      </c>
      <c r="AL649" s="14">
        <v>0.37769422469025798</v>
      </c>
      <c r="AM649" s="14"/>
      <c r="AN649" s="14">
        <v>0.282723034555251</v>
      </c>
      <c r="AO649" s="14">
        <v>0.34044810900701</v>
      </c>
      <c r="AP649" s="14">
        <v>0.26773877031249799</v>
      </c>
      <c r="AQ649" s="14">
        <v>0.30840623101515902</v>
      </c>
      <c r="AR649" s="14">
        <v>0.44075903373444197</v>
      </c>
    </row>
    <row r="650" spans="2:44">
      <c r="B650" t="s">
        <v>105</v>
      </c>
      <c r="C650" s="14">
        <v>0.270654545835051</v>
      </c>
      <c r="D650" s="14">
        <v>0.296170359617977</v>
      </c>
      <c r="E650" s="14">
        <v>0.24348046147500799</v>
      </c>
      <c r="F650" s="14"/>
      <c r="G650" s="14">
        <v>0.155551064902888</v>
      </c>
      <c r="H650" s="14">
        <v>0.229199739487882</v>
      </c>
      <c r="I650" s="14">
        <v>0.220471019342177</v>
      </c>
      <c r="J650" s="14">
        <v>0.29741264887233099</v>
      </c>
      <c r="K650" s="14">
        <v>0.39055912328974801</v>
      </c>
      <c r="L650" s="14">
        <v>0.334325461430723</v>
      </c>
      <c r="M650" s="14"/>
      <c r="N650" s="14">
        <v>0.33612892828562202</v>
      </c>
      <c r="O650" s="14">
        <v>0.26280156439558899</v>
      </c>
      <c r="P650" s="14">
        <v>0.28033993498490201</v>
      </c>
      <c r="Q650" s="14">
        <v>0.20749247010892299</v>
      </c>
      <c r="R650" s="14"/>
      <c r="S650" s="14">
        <v>0.20711632804524599</v>
      </c>
      <c r="T650" s="14">
        <v>0.27936770970815</v>
      </c>
      <c r="U650" s="14">
        <v>0.25666106036623199</v>
      </c>
      <c r="V650" s="14">
        <v>0.29165624431834197</v>
      </c>
      <c r="W650" s="14">
        <v>0.28608766516099399</v>
      </c>
      <c r="X650" s="14">
        <v>0.28733772554311099</v>
      </c>
      <c r="Y650" s="14">
        <v>0.25386812553500698</v>
      </c>
      <c r="Z650" s="14">
        <v>0.227600855784239</v>
      </c>
      <c r="AA650" s="14">
        <v>0.274949333672876</v>
      </c>
      <c r="AB650" s="14">
        <v>0.34951499704468802</v>
      </c>
      <c r="AC650" s="14">
        <v>0.241112334038596</v>
      </c>
      <c r="AD650" s="14">
        <v>0.31523595815608901</v>
      </c>
      <c r="AE650" s="14"/>
      <c r="AF650" s="14">
        <v>0.27108619075774698</v>
      </c>
      <c r="AG650" s="14">
        <v>0.31866091223816601</v>
      </c>
      <c r="AH650" s="14">
        <v>0.203600774607609</v>
      </c>
      <c r="AI650" s="14"/>
      <c r="AJ650" s="14">
        <v>0.273455426608255</v>
      </c>
      <c r="AK650" s="14">
        <v>0.29585178698265302</v>
      </c>
      <c r="AL650" s="14">
        <v>0.34202552516985602</v>
      </c>
      <c r="AM650" s="14"/>
      <c r="AN650" s="14">
        <v>0.21558711568201699</v>
      </c>
      <c r="AO650" s="14">
        <v>0.206462361327553</v>
      </c>
      <c r="AP650" s="14">
        <v>0.31868852675980103</v>
      </c>
      <c r="AQ650" s="14">
        <v>0.35224984534387999</v>
      </c>
      <c r="AR650" s="14">
        <v>0.25926694411071499</v>
      </c>
    </row>
    <row r="651" spans="2:44">
      <c r="B651" t="s">
        <v>106</v>
      </c>
      <c r="C651" s="14">
        <v>2.5385086201093501E-2</v>
      </c>
      <c r="D651" s="14">
        <v>-6.7373701398714698E-3</v>
      </c>
      <c r="E651" s="14">
        <v>5.9697827745444403E-2</v>
      </c>
      <c r="F651" s="14"/>
      <c r="G651" s="14">
        <v>0.27426983990249598</v>
      </c>
      <c r="H651" s="14">
        <v>0.19459446107792899</v>
      </c>
      <c r="I651" s="14">
        <v>0.11762429661535601</v>
      </c>
      <c r="J651" s="14">
        <v>-8.0615068120095099E-2</v>
      </c>
      <c r="K651" s="14">
        <v>-0.19094384938494299</v>
      </c>
      <c r="L651" s="14">
        <v>-0.16024492005732599</v>
      </c>
      <c r="M651" s="14"/>
      <c r="N651" s="14">
        <v>-1.8802205447464901E-2</v>
      </c>
      <c r="O651" s="14">
        <v>1.6182770337327599E-2</v>
      </c>
      <c r="P651" s="14">
        <v>2.0166012087336E-2</v>
      </c>
      <c r="Q651" s="14">
        <v>7.9523659738418198E-2</v>
      </c>
      <c r="R651" s="14"/>
      <c r="S651" s="14">
        <v>0.15884542701322901</v>
      </c>
      <c r="T651" s="14">
        <v>-3.5053165132993398E-2</v>
      </c>
      <c r="U651" s="14">
        <v>-8.1543620302826896E-3</v>
      </c>
      <c r="V651" s="14">
        <v>1.07536409562428E-2</v>
      </c>
      <c r="W651" s="14">
        <v>-2.7192528345176901E-2</v>
      </c>
      <c r="X651" s="14">
        <v>-5.2677585568816701E-2</v>
      </c>
      <c r="Y651" s="14">
        <v>0.112066615227413</v>
      </c>
      <c r="Z651" s="14">
        <v>2.3946432621561198E-2</v>
      </c>
      <c r="AA651" s="14">
        <v>5.0271699167302598E-2</v>
      </c>
      <c r="AB651" s="14">
        <v>-5.4684591076766403E-2</v>
      </c>
      <c r="AC651" s="14">
        <v>0.104703817921961</v>
      </c>
      <c r="AD651" s="14">
        <v>-6.1190100756989801E-2</v>
      </c>
      <c r="AE651" s="14"/>
      <c r="AF651" s="14">
        <v>-3.6736215369537201E-4</v>
      </c>
      <c r="AG651" s="14">
        <v>-2.8119814575157699E-2</v>
      </c>
      <c r="AH651" s="14">
        <v>0.12222161116869899</v>
      </c>
      <c r="AI651" s="14"/>
      <c r="AJ651" s="14">
        <v>4.4809731273259899E-2</v>
      </c>
      <c r="AK651" s="14">
        <v>2.3465111952689299E-2</v>
      </c>
      <c r="AL651" s="14">
        <v>3.5668699520401699E-2</v>
      </c>
      <c r="AM651" s="14"/>
      <c r="AN651" s="14">
        <v>6.7135918873234099E-2</v>
      </c>
      <c r="AO651" s="14">
        <v>0.13398574767945701</v>
      </c>
      <c r="AP651" s="14">
        <v>-5.09497564473032E-2</v>
      </c>
      <c r="AQ651" s="14">
        <v>-4.3843614328720998E-2</v>
      </c>
      <c r="AR651" s="14">
        <v>0.18149208962372701</v>
      </c>
    </row>
    <row r="652" spans="2:4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c r="AA652" s="14"/>
      <c r="AB652" s="14"/>
      <c r="AC652" s="14"/>
      <c r="AD652" s="14"/>
      <c r="AE652" s="14"/>
      <c r="AF652" s="14"/>
      <c r="AG652" s="14"/>
      <c r="AH652" s="14"/>
      <c r="AI652" s="14"/>
      <c r="AJ652" s="14"/>
      <c r="AK652" s="14"/>
      <c r="AL652" s="14"/>
      <c r="AM652" s="14"/>
      <c r="AN652" s="14"/>
      <c r="AO652" s="14"/>
      <c r="AP652" s="14"/>
      <c r="AQ652" s="14"/>
      <c r="AR652" s="14"/>
    </row>
    <row r="653" spans="2:44">
      <c r="B653" s="6" t="s">
        <v>229</v>
      </c>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c r="AA653" s="14"/>
      <c r="AB653" s="14"/>
      <c r="AC653" s="14"/>
      <c r="AD653" s="14"/>
      <c r="AE653" s="14"/>
      <c r="AF653" s="14"/>
      <c r="AG653" s="14"/>
      <c r="AH653" s="14"/>
      <c r="AI653" s="14"/>
      <c r="AJ653" s="14"/>
      <c r="AK653" s="14"/>
      <c r="AL653" s="14"/>
      <c r="AM653" s="14"/>
      <c r="AN653" s="14"/>
      <c r="AO653" s="14"/>
      <c r="AP653" s="14"/>
      <c r="AQ653" s="14"/>
      <c r="AR653" s="14"/>
    </row>
    <row r="654" spans="2:44">
      <c r="B654" s="24" t="s">
        <v>25</v>
      </c>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c r="AA654" s="14"/>
      <c r="AB654" s="14"/>
      <c r="AC654" s="14"/>
      <c r="AD654" s="14"/>
      <c r="AE654" s="14"/>
      <c r="AF654" s="14"/>
      <c r="AG654" s="14"/>
      <c r="AH654" s="14"/>
      <c r="AI654" s="14"/>
      <c r="AJ654" s="14"/>
      <c r="AK654" s="14"/>
      <c r="AL654" s="14"/>
      <c r="AM654" s="14"/>
      <c r="AN654" s="14"/>
      <c r="AO654" s="14"/>
      <c r="AP654" s="14"/>
      <c r="AQ654" s="14"/>
      <c r="AR654" s="14"/>
    </row>
    <row r="655" spans="2:44">
      <c r="B655" t="s">
        <v>98</v>
      </c>
      <c r="C655" s="14">
        <v>0.15467861374808001</v>
      </c>
      <c r="D655" s="14">
        <v>0.16850020905715801</v>
      </c>
      <c r="E655" s="14">
        <v>0.142560070356925</v>
      </c>
      <c r="F655" s="14"/>
      <c r="G655" s="14">
        <v>0.126820380401508</v>
      </c>
      <c r="H655" s="14">
        <v>0.13934493439172599</v>
      </c>
      <c r="I655" s="14">
        <v>0.20973022675207001</v>
      </c>
      <c r="J655" s="14">
        <v>0.150823349951617</v>
      </c>
      <c r="K655" s="14">
        <v>0.147689989457534</v>
      </c>
      <c r="L655" s="14">
        <v>0.151166431495558</v>
      </c>
      <c r="M655" s="14"/>
      <c r="N655" s="14">
        <v>0.16665228254485301</v>
      </c>
      <c r="O655" s="14">
        <v>0.124846217298464</v>
      </c>
      <c r="P655" s="14">
        <v>0.163736094097646</v>
      </c>
      <c r="Q655" s="14">
        <v>0.16608916580080299</v>
      </c>
      <c r="R655" s="14"/>
      <c r="S655" s="14">
        <v>0.15665619602387401</v>
      </c>
      <c r="T655" s="14">
        <v>0.132498187216675</v>
      </c>
      <c r="U655" s="14">
        <v>0.13925093667152999</v>
      </c>
      <c r="V655" s="14">
        <v>0.16602803669173699</v>
      </c>
      <c r="W655" s="14">
        <v>0.129143637307924</v>
      </c>
      <c r="X655" s="14">
        <v>0.14813303578825199</v>
      </c>
      <c r="Y655" s="14">
        <v>0.215658395780878</v>
      </c>
      <c r="Z655" s="14">
        <v>0.125091608789651</v>
      </c>
      <c r="AA655" s="14">
        <v>0.12715017488091299</v>
      </c>
      <c r="AB655" s="14">
        <v>0.19301694991292601</v>
      </c>
      <c r="AC655" s="14">
        <v>0.18404545075627801</v>
      </c>
      <c r="AD655" s="14">
        <v>0.144734798886343</v>
      </c>
      <c r="AE655" s="14"/>
      <c r="AF655" s="14">
        <v>0.160561889609977</v>
      </c>
      <c r="AG655" s="14">
        <v>0.18517618640731301</v>
      </c>
      <c r="AH655" s="14">
        <v>0.135297858461286</v>
      </c>
      <c r="AI655" s="14"/>
      <c r="AJ655" s="14">
        <v>0.16904445475992999</v>
      </c>
      <c r="AK655" s="14">
        <v>0.16169755634229999</v>
      </c>
      <c r="AL655" s="14">
        <v>0.187220328605229</v>
      </c>
      <c r="AM655" s="14"/>
      <c r="AN655" s="14">
        <v>0.15055646625897601</v>
      </c>
      <c r="AO655" s="14">
        <v>0.147271212379537</v>
      </c>
      <c r="AP655" s="14">
        <v>0.13917511449207901</v>
      </c>
      <c r="AQ655" s="14">
        <v>0.19392547141445399</v>
      </c>
      <c r="AR655" s="14">
        <v>0.324622616160685</v>
      </c>
    </row>
    <row r="656" spans="2:44">
      <c r="B656" t="s">
        <v>99</v>
      </c>
      <c r="C656" s="14">
        <v>0.49963208600548897</v>
      </c>
      <c r="D656" s="14">
        <v>0.49889780951792301</v>
      </c>
      <c r="E656" s="14">
        <v>0.50217554715418999</v>
      </c>
      <c r="F656" s="14"/>
      <c r="G656" s="14">
        <v>0.42817898764547702</v>
      </c>
      <c r="H656" s="14">
        <v>0.51270395416902503</v>
      </c>
      <c r="I656" s="14">
        <v>0.46015243442567</v>
      </c>
      <c r="J656" s="14">
        <v>0.55071877381771495</v>
      </c>
      <c r="K656" s="14">
        <v>0.49874370084852598</v>
      </c>
      <c r="L656" s="14">
        <v>0.52480343447713995</v>
      </c>
      <c r="M656" s="14"/>
      <c r="N656" s="14">
        <v>0.51454793693152101</v>
      </c>
      <c r="O656" s="14">
        <v>0.51456633973325006</v>
      </c>
      <c r="P656" s="14">
        <v>0.51915114327920697</v>
      </c>
      <c r="Q656" s="14">
        <v>0.44464452668270399</v>
      </c>
      <c r="R656" s="14"/>
      <c r="S656" s="14">
        <v>0.49407787289746002</v>
      </c>
      <c r="T656" s="14">
        <v>0.46817809759552498</v>
      </c>
      <c r="U656" s="14">
        <v>0.51528366692273997</v>
      </c>
      <c r="V656" s="14">
        <v>0.57132742977800299</v>
      </c>
      <c r="W656" s="14">
        <v>0.47888099692371999</v>
      </c>
      <c r="X656" s="14">
        <v>0.52256001341597103</v>
      </c>
      <c r="Y656" s="14">
        <v>0.46841724715018801</v>
      </c>
      <c r="Z656" s="14">
        <v>0.63872856189927496</v>
      </c>
      <c r="AA656" s="14">
        <v>0.44603300925204997</v>
      </c>
      <c r="AB656" s="14">
        <v>0.44640185145438499</v>
      </c>
      <c r="AC656" s="14">
        <v>0.52070908575782604</v>
      </c>
      <c r="AD656" s="14">
        <v>0.605973312637893</v>
      </c>
      <c r="AE656" s="14"/>
      <c r="AF656" s="14">
        <v>0.513714031408122</v>
      </c>
      <c r="AG656" s="14">
        <v>0.48178234579594298</v>
      </c>
      <c r="AH656" s="14">
        <v>0.50556051137606395</v>
      </c>
      <c r="AI656" s="14"/>
      <c r="AJ656" s="14">
        <v>0.56240556498185101</v>
      </c>
      <c r="AK656" s="14">
        <v>0.49978945720172602</v>
      </c>
      <c r="AL656" s="14">
        <v>0.536060679464885</v>
      </c>
      <c r="AM656" s="14"/>
      <c r="AN656" s="14">
        <v>0.45696449417407298</v>
      </c>
      <c r="AO656" s="14">
        <v>0.52248616820041505</v>
      </c>
      <c r="AP656" s="14">
        <v>0.53000691461064997</v>
      </c>
      <c r="AQ656" s="14">
        <v>0.447216948319894</v>
      </c>
      <c r="AR656" s="14">
        <v>0.43077232061877702</v>
      </c>
    </row>
    <row r="657" spans="2:44">
      <c r="B657" t="s">
        <v>100</v>
      </c>
      <c r="C657" s="14">
        <v>0.23719463449407999</v>
      </c>
      <c r="D657" s="14">
        <v>0.23067907368955401</v>
      </c>
      <c r="E657" s="14">
        <v>0.24152727837999199</v>
      </c>
      <c r="F657" s="14"/>
      <c r="G657" s="14">
        <v>0.26363192064900798</v>
      </c>
      <c r="H657" s="14">
        <v>0.23410186760808199</v>
      </c>
      <c r="I657" s="14">
        <v>0.23352239795966101</v>
      </c>
      <c r="J657" s="14">
        <v>0.203943749418173</v>
      </c>
      <c r="K657" s="14">
        <v>0.235487164085912</v>
      </c>
      <c r="L657" s="14">
        <v>0.25098429280083101</v>
      </c>
      <c r="M657" s="14"/>
      <c r="N657" s="14">
        <v>0.20904222812357601</v>
      </c>
      <c r="O657" s="14">
        <v>0.24376149648201101</v>
      </c>
      <c r="P657" s="14">
        <v>0.22021742841750599</v>
      </c>
      <c r="Q657" s="14">
        <v>0.27870489719859498</v>
      </c>
      <c r="R657" s="14"/>
      <c r="S657" s="14">
        <v>0.271749431345854</v>
      </c>
      <c r="T657" s="14">
        <v>0.27017640864556702</v>
      </c>
      <c r="U657" s="14">
        <v>0.22317615994885301</v>
      </c>
      <c r="V657" s="14">
        <v>0.21455003972026199</v>
      </c>
      <c r="W657" s="14">
        <v>0.22606473051801801</v>
      </c>
      <c r="X657" s="14">
        <v>0.19921345235546301</v>
      </c>
      <c r="Y657" s="14">
        <v>0.192096228054319</v>
      </c>
      <c r="Z657" s="14">
        <v>0.20433023769542</v>
      </c>
      <c r="AA657" s="14">
        <v>0.30234568177456</v>
      </c>
      <c r="AB657" s="14">
        <v>0.26339704409908199</v>
      </c>
      <c r="AC657" s="14">
        <v>0.16714632016842301</v>
      </c>
      <c r="AD657" s="14">
        <v>0.158212376210531</v>
      </c>
      <c r="AE657" s="14"/>
      <c r="AF657" s="14">
        <v>0.23613016197838599</v>
      </c>
      <c r="AG657" s="14">
        <v>0.22164748870109999</v>
      </c>
      <c r="AH657" s="14">
        <v>0.255541167987615</v>
      </c>
      <c r="AI657" s="14"/>
      <c r="AJ657" s="14">
        <v>0.227272907756148</v>
      </c>
      <c r="AK657" s="14">
        <v>0.221286499197443</v>
      </c>
      <c r="AL657" s="14">
        <v>0.15384832296725501</v>
      </c>
      <c r="AM657" s="14"/>
      <c r="AN657" s="14">
        <v>0.28014265041122399</v>
      </c>
      <c r="AO657" s="14">
        <v>0.20028546597917399</v>
      </c>
      <c r="AP657" s="14">
        <v>0.21939495505206599</v>
      </c>
      <c r="AQ657" s="14">
        <v>0.243493901316159</v>
      </c>
      <c r="AR657" s="14">
        <v>0.24460506322053899</v>
      </c>
    </row>
    <row r="658" spans="2:44">
      <c r="B658" t="s">
        <v>101</v>
      </c>
      <c r="C658" s="14">
        <v>6.5391981091524498E-2</v>
      </c>
      <c r="D658" s="14">
        <v>6.3864380924938902E-2</v>
      </c>
      <c r="E658" s="14">
        <v>6.5449889108746398E-2</v>
      </c>
      <c r="F658" s="14"/>
      <c r="G658" s="14">
        <v>9.5535358043037893E-2</v>
      </c>
      <c r="H658" s="14">
        <v>6.0477736737608798E-2</v>
      </c>
      <c r="I658" s="14">
        <v>4.6096505689933599E-2</v>
      </c>
      <c r="J658" s="14">
        <v>6.8731622867045705E-2</v>
      </c>
      <c r="K658" s="14">
        <v>8.6499762623207799E-2</v>
      </c>
      <c r="L658" s="14">
        <v>4.9253252017608599E-2</v>
      </c>
      <c r="M658" s="14"/>
      <c r="N658" s="14">
        <v>6.6110054734138002E-2</v>
      </c>
      <c r="O658" s="14">
        <v>8.8538320871949405E-2</v>
      </c>
      <c r="P658" s="14">
        <v>6.1446230366969799E-2</v>
      </c>
      <c r="Q658" s="14">
        <v>4.4291518709842298E-2</v>
      </c>
      <c r="R658" s="14"/>
      <c r="S658" s="14">
        <v>4.6268637681591597E-2</v>
      </c>
      <c r="T658" s="14">
        <v>0.102876077865783</v>
      </c>
      <c r="U658" s="14">
        <v>6.0681903573821798E-2</v>
      </c>
      <c r="V658" s="14">
        <v>2.3730633088246699E-2</v>
      </c>
      <c r="W658" s="14">
        <v>0.13194945248485401</v>
      </c>
      <c r="X658" s="14">
        <v>7.0863891746079502E-2</v>
      </c>
      <c r="Y658" s="14">
        <v>5.6248457897355102E-2</v>
      </c>
      <c r="Z658" s="14">
        <v>3.1849591615654399E-2</v>
      </c>
      <c r="AA658" s="14">
        <v>8.1908433848246906E-2</v>
      </c>
      <c r="AB658" s="14">
        <v>3.7844433331946502E-2</v>
      </c>
      <c r="AC658" s="14">
        <v>6.6097582779657105E-2</v>
      </c>
      <c r="AD658" s="14">
        <v>2.6987507484780699E-2</v>
      </c>
      <c r="AE658" s="14"/>
      <c r="AF658" s="14">
        <v>5.5539006339051997E-2</v>
      </c>
      <c r="AG658" s="14">
        <v>7.4374799963596194E-2</v>
      </c>
      <c r="AH658" s="14">
        <v>5.7230597484192999E-2</v>
      </c>
      <c r="AI658" s="14"/>
      <c r="AJ658" s="14">
        <v>2.9331227475273999E-2</v>
      </c>
      <c r="AK658" s="14">
        <v>7.9776072754374594E-2</v>
      </c>
      <c r="AL658" s="14">
        <v>0.12287066896263101</v>
      </c>
      <c r="AM658" s="14"/>
      <c r="AN658" s="14">
        <v>5.9739132346582402E-2</v>
      </c>
      <c r="AO658" s="14">
        <v>8.0141322314864497E-2</v>
      </c>
      <c r="AP658" s="14">
        <v>6.5617153410566301E-2</v>
      </c>
      <c r="AQ658" s="14">
        <v>8.5879890778199394E-2</v>
      </c>
      <c r="AR658" s="14">
        <v>0</v>
      </c>
    </row>
    <row r="659" spans="2:44">
      <c r="B659" t="s">
        <v>102</v>
      </c>
      <c r="C659" s="14">
        <v>1.1180147126411299E-2</v>
      </c>
      <c r="D659" s="14">
        <v>1.53197308886928E-2</v>
      </c>
      <c r="E659" s="14">
        <v>7.2816465808866002E-3</v>
      </c>
      <c r="F659" s="14"/>
      <c r="G659" s="14">
        <v>4.0430447089646798E-2</v>
      </c>
      <c r="H659" s="14">
        <v>5.1697178643233697E-3</v>
      </c>
      <c r="I659" s="14">
        <v>1.81202533107424E-2</v>
      </c>
      <c r="J659" s="14">
        <v>5.8031806737215801E-3</v>
      </c>
      <c r="K659" s="14">
        <v>0</v>
      </c>
      <c r="L659" s="14">
        <v>3.3852493426698499E-3</v>
      </c>
      <c r="M659" s="14"/>
      <c r="N659" s="14">
        <v>1.56131727930548E-2</v>
      </c>
      <c r="O659" s="14">
        <v>3.38836481859618E-3</v>
      </c>
      <c r="P659" s="14">
        <v>4.5379427289904198E-3</v>
      </c>
      <c r="Q659" s="14">
        <v>2.08624713926546E-2</v>
      </c>
      <c r="R659" s="14"/>
      <c r="S659" s="14">
        <v>6.7235492529225498E-3</v>
      </c>
      <c r="T659" s="14">
        <v>1.4244670484281401E-2</v>
      </c>
      <c r="U659" s="14">
        <v>0</v>
      </c>
      <c r="V659" s="14">
        <v>1.39450507650761E-2</v>
      </c>
      <c r="W659" s="14">
        <v>0</v>
      </c>
      <c r="X659" s="14">
        <v>0</v>
      </c>
      <c r="Y659" s="14">
        <v>2.1870619518214299E-2</v>
      </c>
      <c r="Z659" s="14">
        <v>0</v>
      </c>
      <c r="AA659" s="14">
        <v>2.31655874049983E-2</v>
      </c>
      <c r="AB659" s="14">
        <v>1.8823570117535601E-2</v>
      </c>
      <c r="AC659" s="14">
        <v>2.6670491954521099E-2</v>
      </c>
      <c r="AD659" s="14">
        <v>0</v>
      </c>
      <c r="AE659" s="14"/>
      <c r="AF659" s="14">
        <v>5.9893783196468897E-3</v>
      </c>
      <c r="AG659" s="14">
        <v>1.1068001529385601E-2</v>
      </c>
      <c r="AH659" s="14">
        <v>1.460854107997E-2</v>
      </c>
      <c r="AI659" s="14"/>
      <c r="AJ659" s="14">
        <v>7.71134884985276E-3</v>
      </c>
      <c r="AK659" s="14">
        <v>4.46391517057347E-3</v>
      </c>
      <c r="AL659" s="14">
        <v>0</v>
      </c>
      <c r="AM659" s="14"/>
      <c r="AN659" s="14">
        <v>1.0156279652177099E-2</v>
      </c>
      <c r="AO659" s="14">
        <v>2.0270723245370801E-2</v>
      </c>
      <c r="AP659" s="14">
        <v>1.52968837442007E-2</v>
      </c>
      <c r="AQ659" s="14">
        <v>0</v>
      </c>
      <c r="AR659" s="14">
        <v>0</v>
      </c>
    </row>
    <row r="660" spans="2:44">
      <c r="B660" t="s">
        <v>129</v>
      </c>
      <c r="C660" s="14">
        <v>3.1922537534414999E-2</v>
      </c>
      <c r="D660" s="14">
        <v>2.27387959217339E-2</v>
      </c>
      <c r="E660" s="14">
        <v>4.1005568419260501E-2</v>
      </c>
      <c r="F660" s="14"/>
      <c r="G660" s="14">
        <v>4.5402906171322803E-2</v>
      </c>
      <c r="H660" s="14">
        <v>4.8201789229235001E-2</v>
      </c>
      <c r="I660" s="14">
        <v>3.2378181861922102E-2</v>
      </c>
      <c r="J660" s="14">
        <v>1.9979323271727498E-2</v>
      </c>
      <c r="K660" s="14">
        <v>3.15793829848207E-2</v>
      </c>
      <c r="L660" s="14">
        <v>2.0407339866192E-2</v>
      </c>
      <c r="M660" s="14"/>
      <c r="N660" s="14">
        <v>2.8034324872857199E-2</v>
      </c>
      <c r="O660" s="14">
        <v>2.4899260795729902E-2</v>
      </c>
      <c r="P660" s="14">
        <v>3.0911161109680899E-2</v>
      </c>
      <c r="Q660" s="14">
        <v>4.5407420215401097E-2</v>
      </c>
      <c r="R660" s="14"/>
      <c r="S660" s="14">
        <v>2.4524312798297501E-2</v>
      </c>
      <c r="T660" s="14">
        <v>1.2026558192169299E-2</v>
      </c>
      <c r="U660" s="14">
        <v>6.1607332883054401E-2</v>
      </c>
      <c r="V660" s="14">
        <v>1.0418809956675599E-2</v>
      </c>
      <c r="W660" s="14">
        <v>3.39611827654843E-2</v>
      </c>
      <c r="X660" s="14">
        <v>5.9229606694235E-2</v>
      </c>
      <c r="Y660" s="14">
        <v>4.5709051599046001E-2</v>
      </c>
      <c r="Z660" s="14">
        <v>0</v>
      </c>
      <c r="AA660" s="14">
        <v>1.9397112839230801E-2</v>
      </c>
      <c r="AB660" s="14">
        <v>4.0516151084124701E-2</v>
      </c>
      <c r="AC660" s="14">
        <v>3.53310685832946E-2</v>
      </c>
      <c r="AD660" s="14">
        <v>6.4092004780452502E-2</v>
      </c>
      <c r="AE660" s="14"/>
      <c r="AF660" s="14">
        <v>2.8065532344816398E-2</v>
      </c>
      <c r="AG660" s="14">
        <v>2.5951177602661701E-2</v>
      </c>
      <c r="AH660" s="14">
        <v>3.1761323610871903E-2</v>
      </c>
      <c r="AI660" s="14"/>
      <c r="AJ660" s="14">
        <v>4.2344961769444503E-3</v>
      </c>
      <c r="AK660" s="14">
        <v>3.2986499333582602E-2</v>
      </c>
      <c r="AL660" s="14">
        <v>0</v>
      </c>
      <c r="AM660" s="14"/>
      <c r="AN660" s="14">
        <v>4.2440977156967499E-2</v>
      </c>
      <c r="AO660" s="14">
        <v>2.9545107880638299E-2</v>
      </c>
      <c r="AP660" s="14">
        <v>3.05089786904372E-2</v>
      </c>
      <c r="AQ660" s="14">
        <v>2.94837881712939E-2</v>
      </c>
      <c r="AR660" s="14">
        <v>0</v>
      </c>
    </row>
    <row r="661" spans="2:44">
      <c r="B661" t="s">
        <v>104</v>
      </c>
      <c r="C661" s="14">
        <v>0.65431069975356904</v>
      </c>
      <c r="D661" s="14">
        <v>0.66739801857508096</v>
      </c>
      <c r="E661" s="14">
        <v>0.64473561751111397</v>
      </c>
      <c r="F661" s="14"/>
      <c r="G661" s="14">
        <v>0.55499936804698502</v>
      </c>
      <c r="H661" s="14">
        <v>0.65204888856075105</v>
      </c>
      <c r="I661" s="14">
        <v>0.66988266117774098</v>
      </c>
      <c r="J661" s="14">
        <v>0.701542123769332</v>
      </c>
      <c r="K661" s="14">
        <v>0.64643369030606002</v>
      </c>
      <c r="L661" s="14">
        <v>0.67596986597269804</v>
      </c>
      <c r="M661" s="14"/>
      <c r="N661" s="14">
        <v>0.68120021947637399</v>
      </c>
      <c r="O661" s="14">
        <v>0.63941255703171396</v>
      </c>
      <c r="P661" s="14">
        <v>0.68288723737685197</v>
      </c>
      <c r="Q661" s="14">
        <v>0.61073369248350695</v>
      </c>
      <c r="R661" s="14"/>
      <c r="S661" s="14">
        <v>0.65073406892133401</v>
      </c>
      <c r="T661" s="14">
        <v>0.60067628481220003</v>
      </c>
      <c r="U661" s="14">
        <v>0.65453460359427096</v>
      </c>
      <c r="V661" s="14">
        <v>0.73735546646974004</v>
      </c>
      <c r="W661" s="14">
        <v>0.60802463423164399</v>
      </c>
      <c r="X661" s="14">
        <v>0.67069304920422301</v>
      </c>
      <c r="Y661" s="14">
        <v>0.68407564293106604</v>
      </c>
      <c r="Z661" s="14">
        <v>0.76382017068892605</v>
      </c>
      <c r="AA661" s="14">
        <v>0.57318318413296399</v>
      </c>
      <c r="AB661" s="14">
        <v>0.639418801367312</v>
      </c>
      <c r="AC661" s="14">
        <v>0.70475453651410402</v>
      </c>
      <c r="AD661" s="14">
        <v>0.750708111524236</v>
      </c>
      <c r="AE661" s="14"/>
      <c r="AF661" s="14">
        <v>0.67427592101809897</v>
      </c>
      <c r="AG661" s="14">
        <v>0.66695853220325596</v>
      </c>
      <c r="AH661" s="14">
        <v>0.64085836983735001</v>
      </c>
      <c r="AI661" s="14"/>
      <c r="AJ661" s="14">
        <v>0.73145001974178103</v>
      </c>
      <c r="AK661" s="14">
        <v>0.66148701354402595</v>
      </c>
      <c r="AL661" s="14">
        <v>0.72328100807011397</v>
      </c>
      <c r="AM661" s="14"/>
      <c r="AN661" s="14">
        <v>0.60752096043304904</v>
      </c>
      <c r="AO661" s="14">
        <v>0.66975738057995204</v>
      </c>
      <c r="AP661" s="14">
        <v>0.66918202910272995</v>
      </c>
      <c r="AQ661" s="14">
        <v>0.64114241973434805</v>
      </c>
      <c r="AR661" s="14">
        <v>0.75539493677946101</v>
      </c>
    </row>
    <row r="662" spans="2:44">
      <c r="B662" t="s">
        <v>105</v>
      </c>
      <c r="C662" s="14">
        <v>7.65721282179357E-2</v>
      </c>
      <c r="D662" s="14">
        <v>7.9184111813631705E-2</v>
      </c>
      <c r="E662" s="14">
        <v>7.2731535689632906E-2</v>
      </c>
      <c r="F662" s="14"/>
      <c r="G662" s="14">
        <v>0.135965805132685</v>
      </c>
      <c r="H662" s="14">
        <v>6.5647454601932206E-2</v>
      </c>
      <c r="I662" s="14">
        <v>6.4216759000676096E-2</v>
      </c>
      <c r="J662" s="14">
        <v>7.4534803540767303E-2</v>
      </c>
      <c r="K662" s="14">
        <v>8.6499762623207799E-2</v>
      </c>
      <c r="L662" s="14">
        <v>5.2638501360278402E-2</v>
      </c>
      <c r="M662" s="14"/>
      <c r="N662" s="14">
        <v>8.1723227527192799E-2</v>
      </c>
      <c r="O662" s="14">
        <v>9.1926685690545601E-2</v>
      </c>
      <c r="P662" s="14">
        <v>6.5984173095960205E-2</v>
      </c>
      <c r="Q662" s="14">
        <v>6.5153990102496895E-2</v>
      </c>
      <c r="R662" s="14"/>
      <c r="S662" s="14">
        <v>5.2992186934514102E-2</v>
      </c>
      <c r="T662" s="14">
        <v>0.117120748350064</v>
      </c>
      <c r="U662" s="14">
        <v>6.0681903573821798E-2</v>
      </c>
      <c r="V662" s="14">
        <v>3.7675683853322803E-2</v>
      </c>
      <c r="W662" s="14">
        <v>0.13194945248485401</v>
      </c>
      <c r="X662" s="14">
        <v>7.0863891746079502E-2</v>
      </c>
      <c r="Y662" s="14">
        <v>7.8119077415569393E-2</v>
      </c>
      <c r="Z662" s="14">
        <v>3.1849591615654399E-2</v>
      </c>
      <c r="AA662" s="14">
        <v>0.105074021253245</v>
      </c>
      <c r="AB662" s="14">
        <v>5.6668003449482099E-2</v>
      </c>
      <c r="AC662" s="14">
        <v>9.2768074734178196E-2</v>
      </c>
      <c r="AD662" s="14">
        <v>2.6987507484780699E-2</v>
      </c>
      <c r="AE662" s="14"/>
      <c r="AF662" s="14">
        <v>6.1528384658698899E-2</v>
      </c>
      <c r="AG662" s="14">
        <v>8.5442801492981807E-2</v>
      </c>
      <c r="AH662" s="14">
        <v>7.1839138564163005E-2</v>
      </c>
      <c r="AI662" s="14"/>
      <c r="AJ662" s="14">
        <v>3.7042576325126801E-2</v>
      </c>
      <c r="AK662" s="14">
        <v>8.4239987924947995E-2</v>
      </c>
      <c r="AL662" s="14">
        <v>0.12287066896263101</v>
      </c>
      <c r="AM662" s="14"/>
      <c r="AN662" s="14">
        <v>6.9895411998759399E-2</v>
      </c>
      <c r="AO662" s="14">
        <v>0.100412045560235</v>
      </c>
      <c r="AP662" s="14">
        <v>8.0914037154767096E-2</v>
      </c>
      <c r="AQ662" s="14">
        <v>8.5879890778199394E-2</v>
      </c>
      <c r="AR662" s="14">
        <v>0</v>
      </c>
    </row>
    <row r="663" spans="2:44">
      <c r="B663" t="s">
        <v>106</v>
      </c>
      <c r="C663" s="14">
        <v>0.57773857153563302</v>
      </c>
      <c r="D663" s="14">
        <v>0.58821390676144902</v>
      </c>
      <c r="E663" s="14">
        <v>0.57200408182148099</v>
      </c>
      <c r="F663" s="14"/>
      <c r="G663" s="14">
        <v>0.4190335629143</v>
      </c>
      <c r="H663" s="14">
        <v>0.58640143395881805</v>
      </c>
      <c r="I663" s="14">
        <v>0.60566590217706495</v>
      </c>
      <c r="J663" s="14">
        <v>0.62700732022856498</v>
      </c>
      <c r="K663" s="14">
        <v>0.559933927682852</v>
      </c>
      <c r="L663" s="14">
        <v>0.62333136461242</v>
      </c>
      <c r="M663" s="14"/>
      <c r="N663" s="14">
        <v>0.59947699194918103</v>
      </c>
      <c r="O663" s="14">
        <v>0.547485871341168</v>
      </c>
      <c r="P663" s="14">
        <v>0.61690306428089203</v>
      </c>
      <c r="Q663" s="14">
        <v>0.54557970238100995</v>
      </c>
      <c r="R663" s="14"/>
      <c r="S663" s="14">
        <v>0.59774188198681999</v>
      </c>
      <c r="T663" s="14">
        <v>0.483555536462136</v>
      </c>
      <c r="U663" s="14">
        <v>0.59385270002044899</v>
      </c>
      <c r="V663" s="14">
        <v>0.69967978261641695</v>
      </c>
      <c r="W663" s="14">
        <v>0.47607518174678998</v>
      </c>
      <c r="X663" s="14">
        <v>0.59982915745814303</v>
      </c>
      <c r="Y663" s="14">
        <v>0.60595656551549604</v>
      </c>
      <c r="Z663" s="14">
        <v>0.73197057907327201</v>
      </c>
      <c r="AA663" s="14">
        <v>0.46810916287971799</v>
      </c>
      <c r="AB663" s="14">
        <v>0.58275079791782902</v>
      </c>
      <c r="AC663" s="14">
        <v>0.61198646177992599</v>
      </c>
      <c r="AD663" s="14">
        <v>0.72372060403945504</v>
      </c>
      <c r="AE663" s="14"/>
      <c r="AF663" s="14">
        <v>0.61274753635940005</v>
      </c>
      <c r="AG663" s="14">
        <v>0.58151573071027396</v>
      </c>
      <c r="AH663" s="14">
        <v>0.56901923127318699</v>
      </c>
      <c r="AI663" s="14"/>
      <c r="AJ663" s="14">
        <v>0.69440744341665395</v>
      </c>
      <c r="AK663" s="14">
        <v>0.57724702561907804</v>
      </c>
      <c r="AL663" s="14">
        <v>0.60041033910748298</v>
      </c>
      <c r="AM663" s="14"/>
      <c r="AN663" s="14">
        <v>0.53762554843429</v>
      </c>
      <c r="AO663" s="14">
        <v>0.56934533501971696</v>
      </c>
      <c r="AP663" s="14">
        <v>0.58826799194796198</v>
      </c>
      <c r="AQ663" s="14">
        <v>0.55526252895614903</v>
      </c>
      <c r="AR663" s="14">
        <v>0.75539493677946101</v>
      </c>
    </row>
    <row r="664" spans="2:4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row>
    <row r="665" spans="2:44">
      <c r="B665" s="6" t="s">
        <v>230</v>
      </c>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row>
    <row r="666" spans="2:44">
      <c r="B666" s="24" t="s">
        <v>25</v>
      </c>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row>
    <row r="667" spans="2:44">
      <c r="B667" t="s">
        <v>98</v>
      </c>
      <c r="C667" s="14">
        <v>6.5989007185973295E-2</v>
      </c>
      <c r="D667" s="14">
        <v>6.2896320939249795E-2</v>
      </c>
      <c r="E667" s="14">
        <v>6.7557772172879907E-2</v>
      </c>
      <c r="F667" s="14"/>
      <c r="G667" s="14">
        <v>0.119929862983643</v>
      </c>
      <c r="H667" s="14">
        <v>7.9118162631892003E-2</v>
      </c>
      <c r="I667" s="14">
        <v>7.9698050827377201E-2</v>
      </c>
      <c r="J667" s="14">
        <v>5.15801390810917E-2</v>
      </c>
      <c r="K667" s="14">
        <v>4.2924803154432201E-2</v>
      </c>
      <c r="L667" s="14">
        <v>3.8067719315948399E-2</v>
      </c>
      <c r="M667" s="14"/>
      <c r="N667" s="14">
        <v>5.9385004364567402E-2</v>
      </c>
      <c r="O667" s="14">
        <v>6.7390250956591499E-2</v>
      </c>
      <c r="P667" s="14">
        <v>6.0907887181155897E-2</v>
      </c>
      <c r="Q667" s="14">
        <v>7.7930611985019493E-2</v>
      </c>
      <c r="R667" s="14"/>
      <c r="S667" s="14">
        <v>6.9961193494553903E-2</v>
      </c>
      <c r="T667" s="14">
        <v>5.7270275317425803E-2</v>
      </c>
      <c r="U667" s="14">
        <v>6.6282884489011498E-2</v>
      </c>
      <c r="V667" s="14">
        <v>7.6351447753875604E-2</v>
      </c>
      <c r="W667" s="14">
        <v>0</v>
      </c>
      <c r="X667" s="14">
        <v>4.3198587348043702E-2</v>
      </c>
      <c r="Y667" s="14">
        <v>6.7365755984749295E-2</v>
      </c>
      <c r="Z667" s="14">
        <v>0</v>
      </c>
      <c r="AA667" s="14">
        <v>8.4352565433122001E-2</v>
      </c>
      <c r="AB667" s="14">
        <v>9.8195651950262502E-2</v>
      </c>
      <c r="AC667" s="14">
        <v>9.3515197837826594E-2</v>
      </c>
      <c r="AD667" s="14">
        <v>0.148003516243568</v>
      </c>
      <c r="AE667" s="14"/>
      <c r="AF667" s="14">
        <v>6.03693109911458E-2</v>
      </c>
      <c r="AG667" s="14">
        <v>7.0812572163591395E-2</v>
      </c>
      <c r="AH667" s="14">
        <v>7.2160677796126907E-2</v>
      </c>
      <c r="AI667" s="14"/>
      <c r="AJ667" s="14">
        <v>5.5872855899867097E-2</v>
      </c>
      <c r="AK667" s="14">
        <v>7.0522457848834805E-2</v>
      </c>
      <c r="AL667" s="14">
        <v>5.4902970722031499E-2</v>
      </c>
      <c r="AM667" s="14"/>
      <c r="AN667" s="14">
        <v>3.6505056971826003E-2</v>
      </c>
      <c r="AO667" s="14">
        <v>8.0099975983115898E-2</v>
      </c>
      <c r="AP667" s="14">
        <v>6.5227230690707502E-2</v>
      </c>
      <c r="AQ667" s="14">
        <v>8.9294106747874996E-2</v>
      </c>
      <c r="AR667" s="14">
        <v>0.213306657833323</v>
      </c>
    </row>
    <row r="668" spans="2:44">
      <c r="B668" t="s">
        <v>99</v>
      </c>
      <c r="C668" s="14">
        <v>0.23272458376230701</v>
      </c>
      <c r="D668" s="14">
        <v>0.21361146179861101</v>
      </c>
      <c r="E668" s="14">
        <v>0.25290074655900302</v>
      </c>
      <c r="F668" s="14"/>
      <c r="G668" s="14">
        <v>0.26997526128516902</v>
      </c>
      <c r="H668" s="14">
        <v>0.35526787635733298</v>
      </c>
      <c r="I668" s="14">
        <v>0.26383265746571199</v>
      </c>
      <c r="J668" s="14">
        <v>0.148063014977528</v>
      </c>
      <c r="K668" s="14">
        <v>0.24555669498365501</v>
      </c>
      <c r="L668" s="14">
        <v>0.15285957273358</v>
      </c>
      <c r="M668" s="14"/>
      <c r="N668" s="14">
        <v>0.18156420493580999</v>
      </c>
      <c r="O668" s="14">
        <v>0.23273027466224799</v>
      </c>
      <c r="P668" s="14">
        <v>0.28004167359212201</v>
      </c>
      <c r="Q668" s="14">
        <v>0.250408452967747</v>
      </c>
      <c r="R668" s="14"/>
      <c r="S668" s="14">
        <v>0.21007001928984401</v>
      </c>
      <c r="T668" s="14">
        <v>0.28861892049222299</v>
      </c>
      <c r="U668" s="14">
        <v>0.167887096264211</v>
      </c>
      <c r="V668" s="14">
        <v>0.203039293157495</v>
      </c>
      <c r="W668" s="14">
        <v>0.242729744658674</v>
      </c>
      <c r="X668" s="14">
        <v>0.26769996717316902</v>
      </c>
      <c r="Y668" s="14">
        <v>0.21730512870665999</v>
      </c>
      <c r="Z668" s="14">
        <v>0.27633577246343199</v>
      </c>
      <c r="AA668" s="14">
        <v>0.28851745832041997</v>
      </c>
      <c r="AB668" s="14">
        <v>0.151743140708168</v>
      </c>
      <c r="AC668" s="14">
        <v>0.277720601745992</v>
      </c>
      <c r="AD668" s="14">
        <v>0.18506188067465601</v>
      </c>
      <c r="AE668" s="14"/>
      <c r="AF668" s="14">
        <v>0.21608692468851501</v>
      </c>
      <c r="AG668" s="14">
        <v>0.22384396678664101</v>
      </c>
      <c r="AH668" s="14">
        <v>0.27697385289909798</v>
      </c>
      <c r="AI668" s="14"/>
      <c r="AJ668" s="14">
        <v>0.199279141912931</v>
      </c>
      <c r="AK668" s="14">
        <v>0.27031395271282099</v>
      </c>
      <c r="AL668" s="14">
        <v>0.24956991587903499</v>
      </c>
      <c r="AM668" s="14"/>
      <c r="AN668" s="14">
        <v>0.236933527403897</v>
      </c>
      <c r="AO668" s="14">
        <v>0.25277247660760299</v>
      </c>
      <c r="AP668" s="14">
        <v>0.25510673090824798</v>
      </c>
      <c r="AQ668" s="14">
        <v>0.203381870340616</v>
      </c>
      <c r="AR668" s="14">
        <v>0.25960824030258201</v>
      </c>
    </row>
    <row r="669" spans="2:44">
      <c r="B669" t="s">
        <v>100</v>
      </c>
      <c r="C669" s="14">
        <v>0.24560014541231601</v>
      </c>
      <c r="D669" s="14">
        <v>0.26437304443800103</v>
      </c>
      <c r="E669" s="14">
        <v>0.223671681585456</v>
      </c>
      <c r="F669" s="14"/>
      <c r="G669" s="14">
        <v>0.28385285064530702</v>
      </c>
      <c r="H669" s="14">
        <v>0.25970497684416999</v>
      </c>
      <c r="I669" s="14">
        <v>0.19757230362297601</v>
      </c>
      <c r="J669" s="14">
        <v>0.253359068751765</v>
      </c>
      <c r="K669" s="14">
        <v>0.209113959140104</v>
      </c>
      <c r="L669" s="14">
        <v>0.26160412467955202</v>
      </c>
      <c r="M669" s="14"/>
      <c r="N669" s="14">
        <v>0.26339159763604097</v>
      </c>
      <c r="O669" s="14">
        <v>0.21795718500460601</v>
      </c>
      <c r="P669" s="14">
        <v>0.202800459362518</v>
      </c>
      <c r="Q669" s="14">
        <v>0.28928439379301002</v>
      </c>
      <c r="R669" s="14"/>
      <c r="S669" s="14">
        <v>0.26011498214191597</v>
      </c>
      <c r="T669" s="14">
        <v>0.22005899603736001</v>
      </c>
      <c r="U669" s="14">
        <v>0.30540869866399101</v>
      </c>
      <c r="V669" s="14">
        <v>0.205525980545124</v>
      </c>
      <c r="W669" s="14">
        <v>0.23879222083991999</v>
      </c>
      <c r="X669" s="14">
        <v>0.26727181363803398</v>
      </c>
      <c r="Y669" s="14">
        <v>0.27300886174028099</v>
      </c>
      <c r="Z669" s="14">
        <v>0.25395973436784902</v>
      </c>
      <c r="AA669" s="14">
        <v>0.26662711599333799</v>
      </c>
      <c r="AB669" s="14">
        <v>0.24017938277667</v>
      </c>
      <c r="AC669" s="14">
        <v>0.174859160851323</v>
      </c>
      <c r="AD669" s="14">
        <v>0.20143073730392799</v>
      </c>
      <c r="AE669" s="14"/>
      <c r="AF669" s="14">
        <v>0.24933002529154299</v>
      </c>
      <c r="AG669" s="14">
        <v>0.22464971416184401</v>
      </c>
      <c r="AH669" s="14">
        <v>0.27010359562955899</v>
      </c>
      <c r="AI669" s="14"/>
      <c r="AJ669" s="14">
        <v>0.27194965276037197</v>
      </c>
      <c r="AK669" s="14">
        <v>0.23027793315688899</v>
      </c>
      <c r="AL669" s="14">
        <v>0.16630078775394</v>
      </c>
      <c r="AM669" s="14"/>
      <c r="AN669" s="14">
        <v>0.30192923867531402</v>
      </c>
      <c r="AO669" s="14">
        <v>0.240107064753426</v>
      </c>
      <c r="AP669" s="14">
        <v>0.179086162021175</v>
      </c>
      <c r="AQ669" s="14">
        <v>0.25112900355634998</v>
      </c>
      <c r="AR669" s="14">
        <v>0.12819711914460499</v>
      </c>
    </row>
    <row r="670" spans="2:44">
      <c r="B670" t="s">
        <v>101</v>
      </c>
      <c r="C670" s="14">
        <v>0.34579610036092701</v>
      </c>
      <c r="D670" s="14">
        <v>0.34276495528614198</v>
      </c>
      <c r="E670" s="14">
        <v>0.35135982885113698</v>
      </c>
      <c r="F670" s="14"/>
      <c r="G670" s="14">
        <v>0.22374936941638199</v>
      </c>
      <c r="H670" s="14">
        <v>0.23540180656717399</v>
      </c>
      <c r="I670" s="14">
        <v>0.36549691197631301</v>
      </c>
      <c r="J670" s="14">
        <v>0.410582774054297</v>
      </c>
      <c r="K670" s="14">
        <v>0.36411269586142597</v>
      </c>
      <c r="L670" s="14">
        <v>0.42885463127044798</v>
      </c>
      <c r="M670" s="14"/>
      <c r="N670" s="14">
        <v>0.384608600247766</v>
      </c>
      <c r="O670" s="14">
        <v>0.37775292053507398</v>
      </c>
      <c r="P670" s="14">
        <v>0.33266603991307098</v>
      </c>
      <c r="Q670" s="14">
        <v>0.27935397197469602</v>
      </c>
      <c r="R670" s="14"/>
      <c r="S670" s="14">
        <v>0.35088052096741801</v>
      </c>
      <c r="T670" s="14">
        <v>0.35157948267789502</v>
      </c>
      <c r="U670" s="14">
        <v>0.347681792567615</v>
      </c>
      <c r="V670" s="14">
        <v>0.39687669413749899</v>
      </c>
      <c r="W670" s="14">
        <v>0.38292793884517901</v>
      </c>
      <c r="X670" s="14">
        <v>0.291277960646602</v>
      </c>
      <c r="Y670" s="14">
        <v>0.31304967333612399</v>
      </c>
      <c r="Z670" s="14">
        <v>0.372866258017576</v>
      </c>
      <c r="AA670" s="14">
        <v>0.29354299002103701</v>
      </c>
      <c r="AB670" s="14">
        <v>0.37033930792842401</v>
      </c>
      <c r="AC670" s="14">
        <v>0.34195933739297801</v>
      </c>
      <c r="AD670" s="14">
        <v>0.371910948705444</v>
      </c>
      <c r="AE670" s="14"/>
      <c r="AF670" s="14">
        <v>0.35000551339663399</v>
      </c>
      <c r="AG670" s="14">
        <v>0.375137000307395</v>
      </c>
      <c r="AH670" s="14">
        <v>0.29683500294658799</v>
      </c>
      <c r="AI670" s="14"/>
      <c r="AJ670" s="14">
        <v>0.38121573155876598</v>
      </c>
      <c r="AK670" s="14">
        <v>0.31559561381873302</v>
      </c>
      <c r="AL670" s="14">
        <v>0.48670315796632502</v>
      </c>
      <c r="AM670" s="14"/>
      <c r="AN670" s="14">
        <v>0.32347291568922598</v>
      </c>
      <c r="AO670" s="14">
        <v>0.32995527752467602</v>
      </c>
      <c r="AP670" s="14">
        <v>0.37525639702878799</v>
      </c>
      <c r="AQ670" s="14">
        <v>0.36851121621944599</v>
      </c>
      <c r="AR670" s="14">
        <v>0.31153402010383502</v>
      </c>
    </row>
    <row r="671" spans="2:44">
      <c r="B671" t="s">
        <v>102</v>
      </c>
      <c r="C671" s="14">
        <v>7.3529672023318393E-2</v>
      </c>
      <c r="D671" s="14">
        <v>8.2689146623802501E-2</v>
      </c>
      <c r="E671" s="14">
        <v>6.5277047273640407E-2</v>
      </c>
      <c r="F671" s="14"/>
      <c r="G671" s="14">
        <v>4.0771251757115601E-2</v>
      </c>
      <c r="H671" s="14">
        <v>3.40955979764304E-2</v>
      </c>
      <c r="I671" s="14">
        <v>5.8278666755406702E-2</v>
      </c>
      <c r="J671" s="14">
        <v>0.105873311666919</v>
      </c>
      <c r="K671" s="14">
        <v>0.101021357241392</v>
      </c>
      <c r="L671" s="14">
        <v>9.31819956674525E-2</v>
      </c>
      <c r="M671" s="14"/>
      <c r="N671" s="14">
        <v>7.9500523436084103E-2</v>
      </c>
      <c r="O671" s="14">
        <v>7.2652907353993906E-2</v>
      </c>
      <c r="P671" s="14">
        <v>8.0287653062156406E-2</v>
      </c>
      <c r="Q671" s="14">
        <v>6.1979786810256697E-2</v>
      </c>
      <c r="R671" s="14"/>
      <c r="S671" s="14">
        <v>7.5006204594120801E-2</v>
      </c>
      <c r="T671" s="14">
        <v>5.8108377407379598E-2</v>
      </c>
      <c r="U671" s="14">
        <v>4.3789344724641799E-2</v>
      </c>
      <c r="V671" s="14">
        <v>9.6257975085299194E-2</v>
      </c>
      <c r="W671" s="14">
        <v>9.1334267912206293E-2</v>
      </c>
      <c r="X671" s="14">
        <v>9.1191204805275497E-2</v>
      </c>
      <c r="Y671" s="14">
        <v>7.0493607181357998E-2</v>
      </c>
      <c r="Z671" s="14">
        <v>9.6838235151142704E-2</v>
      </c>
      <c r="AA671" s="14">
        <v>5.6465228380126201E-2</v>
      </c>
      <c r="AB671" s="14">
        <v>0.10134455615542701</v>
      </c>
      <c r="AC671" s="14">
        <v>5.7420711668783903E-2</v>
      </c>
      <c r="AD671" s="14">
        <v>2.9500912291951401E-2</v>
      </c>
      <c r="AE671" s="14"/>
      <c r="AF671" s="14">
        <v>8.8594061907610905E-2</v>
      </c>
      <c r="AG671" s="14">
        <v>8.0954385851970803E-2</v>
      </c>
      <c r="AH671" s="14">
        <v>4.2151656065304098E-2</v>
      </c>
      <c r="AI671" s="14"/>
      <c r="AJ671" s="14">
        <v>7.9831892767500495E-2</v>
      </c>
      <c r="AK671" s="14">
        <v>7.6368865087654503E-2</v>
      </c>
      <c r="AL671" s="14">
        <v>4.2523167678668497E-2</v>
      </c>
      <c r="AM671" s="14"/>
      <c r="AN671" s="14">
        <v>5.1217853265765903E-2</v>
      </c>
      <c r="AO671" s="14">
        <v>7.1242998257260201E-2</v>
      </c>
      <c r="AP671" s="14">
        <v>9.3740739336917595E-2</v>
      </c>
      <c r="AQ671" s="14">
        <v>5.8200014964418401E-2</v>
      </c>
      <c r="AR671" s="14">
        <v>8.7353962615655395E-2</v>
      </c>
    </row>
    <row r="672" spans="2:44">
      <c r="B672" t="s">
        <v>129</v>
      </c>
      <c r="C672" s="14">
        <v>3.6360491255157897E-2</v>
      </c>
      <c r="D672" s="14">
        <v>3.3665070914193802E-2</v>
      </c>
      <c r="E672" s="14">
        <v>3.9232923557883499E-2</v>
      </c>
      <c r="F672" s="14"/>
      <c r="G672" s="14">
        <v>6.1721403912383802E-2</v>
      </c>
      <c r="H672" s="14">
        <v>3.64115796230002E-2</v>
      </c>
      <c r="I672" s="14">
        <v>3.5121409352215499E-2</v>
      </c>
      <c r="J672" s="14">
        <v>3.05416914683996E-2</v>
      </c>
      <c r="K672" s="14">
        <v>3.7270489618991397E-2</v>
      </c>
      <c r="L672" s="14">
        <v>2.5431956333019E-2</v>
      </c>
      <c r="M672" s="14"/>
      <c r="N672" s="14">
        <v>3.1550069379732003E-2</v>
      </c>
      <c r="O672" s="14">
        <v>3.1516461487486699E-2</v>
      </c>
      <c r="P672" s="14">
        <v>4.32962868889765E-2</v>
      </c>
      <c r="Q672" s="14">
        <v>4.1042782469270497E-2</v>
      </c>
      <c r="R672" s="14"/>
      <c r="S672" s="14">
        <v>3.3967079512147599E-2</v>
      </c>
      <c r="T672" s="14">
        <v>2.43639480677167E-2</v>
      </c>
      <c r="U672" s="14">
        <v>6.8950183290529196E-2</v>
      </c>
      <c r="V672" s="14">
        <v>2.1948609320707298E-2</v>
      </c>
      <c r="W672" s="14">
        <v>4.4215827744020803E-2</v>
      </c>
      <c r="X672" s="14">
        <v>3.9360466388875602E-2</v>
      </c>
      <c r="Y672" s="14">
        <v>5.8776973050827797E-2</v>
      </c>
      <c r="Z672" s="14">
        <v>0</v>
      </c>
      <c r="AA672" s="14">
        <v>1.04946418519566E-2</v>
      </c>
      <c r="AB672" s="14">
        <v>3.8197960481048197E-2</v>
      </c>
      <c r="AC672" s="14">
        <v>5.4524990503095998E-2</v>
      </c>
      <c r="AD672" s="14">
        <v>6.4092004780452502E-2</v>
      </c>
      <c r="AE672" s="14"/>
      <c r="AF672" s="14">
        <v>3.5614163724551201E-2</v>
      </c>
      <c r="AG672" s="14">
        <v>2.4602360728557399E-2</v>
      </c>
      <c r="AH672" s="14">
        <v>4.1775214663323901E-2</v>
      </c>
      <c r="AI672" s="14"/>
      <c r="AJ672" s="14">
        <v>1.18507251005633E-2</v>
      </c>
      <c r="AK672" s="14">
        <v>3.6921177375067497E-2</v>
      </c>
      <c r="AL672" s="14">
        <v>0</v>
      </c>
      <c r="AM672" s="14"/>
      <c r="AN672" s="14">
        <v>4.9941407993971898E-2</v>
      </c>
      <c r="AO672" s="14">
        <v>2.5822206873919899E-2</v>
      </c>
      <c r="AP672" s="14">
        <v>3.1582740014163203E-2</v>
      </c>
      <c r="AQ672" s="14">
        <v>2.94837881712939E-2</v>
      </c>
      <c r="AR672" s="14">
        <v>0</v>
      </c>
    </row>
    <row r="673" spans="2:44">
      <c r="B673" t="s">
        <v>104</v>
      </c>
      <c r="C673" s="14">
        <v>0.29871359094827998</v>
      </c>
      <c r="D673" s="14">
        <v>0.27650778273786097</v>
      </c>
      <c r="E673" s="14">
        <v>0.32045851873188302</v>
      </c>
      <c r="F673" s="14"/>
      <c r="G673" s="14">
        <v>0.38990512426881202</v>
      </c>
      <c r="H673" s="14">
        <v>0.43438603898922501</v>
      </c>
      <c r="I673" s="14">
        <v>0.34353070829308902</v>
      </c>
      <c r="J673" s="14">
        <v>0.19964315405861999</v>
      </c>
      <c r="K673" s="14">
        <v>0.28848149813808699</v>
      </c>
      <c r="L673" s="14">
        <v>0.19092729204952899</v>
      </c>
      <c r="M673" s="14"/>
      <c r="N673" s="14">
        <v>0.240949209300377</v>
      </c>
      <c r="O673" s="14">
        <v>0.30012052561884001</v>
      </c>
      <c r="P673" s="14">
        <v>0.34094956077327798</v>
      </c>
      <c r="Q673" s="14">
        <v>0.32833906495276599</v>
      </c>
      <c r="R673" s="14"/>
      <c r="S673" s="14">
        <v>0.28003121278439802</v>
      </c>
      <c r="T673" s="14">
        <v>0.345889195809649</v>
      </c>
      <c r="U673" s="14">
        <v>0.23416998075322201</v>
      </c>
      <c r="V673" s="14">
        <v>0.27939074091137001</v>
      </c>
      <c r="W673" s="14">
        <v>0.242729744658674</v>
      </c>
      <c r="X673" s="14">
        <v>0.31089855452121301</v>
      </c>
      <c r="Y673" s="14">
        <v>0.284670884691409</v>
      </c>
      <c r="Z673" s="14">
        <v>0.27633577246343199</v>
      </c>
      <c r="AA673" s="14">
        <v>0.372870023753542</v>
      </c>
      <c r="AB673" s="14">
        <v>0.24993879265843</v>
      </c>
      <c r="AC673" s="14">
        <v>0.37123579958381903</v>
      </c>
      <c r="AD673" s="14">
        <v>0.33306539691822401</v>
      </c>
      <c r="AE673" s="14"/>
      <c r="AF673" s="14">
        <v>0.27645623567965999</v>
      </c>
      <c r="AG673" s="14">
        <v>0.29465653895023203</v>
      </c>
      <c r="AH673" s="14">
        <v>0.34913453069522499</v>
      </c>
      <c r="AI673" s="14"/>
      <c r="AJ673" s="14">
        <v>0.25515199781279801</v>
      </c>
      <c r="AK673" s="14">
        <v>0.34083641056165598</v>
      </c>
      <c r="AL673" s="14">
        <v>0.30447288660106597</v>
      </c>
      <c r="AM673" s="14"/>
      <c r="AN673" s="14">
        <v>0.27343858437572299</v>
      </c>
      <c r="AO673" s="14">
        <v>0.33287245259071802</v>
      </c>
      <c r="AP673" s="14">
        <v>0.320333961598956</v>
      </c>
      <c r="AQ673" s="14">
        <v>0.29267597708849102</v>
      </c>
      <c r="AR673" s="14">
        <v>0.47291489813590498</v>
      </c>
    </row>
    <row r="674" spans="2:44">
      <c r="B674" t="s">
        <v>105</v>
      </c>
      <c r="C674" s="14">
        <v>0.41932577238424601</v>
      </c>
      <c r="D674" s="14">
        <v>0.42545410190994498</v>
      </c>
      <c r="E674" s="14">
        <v>0.41663687612477801</v>
      </c>
      <c r="F674" s="14"/>
      <c r="G674" s="14">
        <v>0.26452062117349801</v>
      </c>
      <c r="H674" s="14">
        <v>0.26949740454360499</v>
      </c>
      <c r="I674" s="14">
        <v>0.42377557873172</v>
      </c>
      <c r="J674" s="14">
        <v>0.51645608572121604</v>
      </c>
      <c r="K674" s="14">
        <v>0.46513405310281702</v>
      </c>
      <c r="L674" s="14">
        <v>0.52203662693789998</v>
      </c>
      <c r="M674" s="14"/>
      <c r="N674" s="14">
        <v>0.46410912368384999</v>
      </c>
      <c r="O674" s="14">
        <v>0.45040582788906802</v>
      </c>
      <c r="P674" s="14">
        <v>0.41295369297522799</v>
      </c>
      <c r="Q674" s="14">
        <v>0.34133375878495298</v>
      </c>
      <c r="R674" s="14"/>
      <c r="S674" s="14">
        <v>0.425886725561539</v>
      </c>
      <c r="T674" s="14">
        <v>0.40968786008527502</v>
      </c>
      <c r="U674" s="14">
        <v>0.39147113729225702</v>
      </c>
      <c r="V674" s="14">
        <v>0.49313466922279903</v>
      </c>
      <c r="W674" s="14">
        <v>0.47426220675738601</v>
      </c>
      <c r="X674" s="14">
        <v>0.38246916545187698</v>
      </c>
      <c r="Y674" s="14">
        <v>0.38354328051748199</v>
      </c>
      <c r="Z674" s="14">
        <v>0.46970449316871898</v>
      </c>
      <c r="AA674" s="14">
        <v>0.35000821840116297</v>
      </c>
      <c r="AB674" s="14">
        <v>0.47168386408385099</v>
      </c>
      <c r="AC674" s="14">
        <v>0.399380049061762</v>
      </c>
      <c r="AD674" s="14">
        <v>0.40141186099739601</v>
      </c>
      <c r="AE674" s="14"/>
      <c r="AF674" s="14">
        <v>0.43859957530424498</v>
      </c>
      <c r="AG674" s="14">
        <v>0.45609138615936601</v>
      </c>
      <c r="AH674" s="14">
        <v>0.33898665901189201</v>
      </c>
      <c r="AI674" s="14"/>
      <c r="AJ674" s="14">
        <v>0.461047624326267</v>
      </c>
      <c r="AK674" s="14">
        <v>0.39196447890638803</v>
      </c>
      <c r="AL674" s="14">
        <v>0.52922632564499394</v>
      </c>
      <c r="AM674" s="14"/>
      <c r="AN674" s="14">
        <v>0.37469076895499198</v>
      </c>
      <c r="AO674" s="14">
        <v>0.40119827578193601</v>
      </c>
      <c r="AP674" s="14">
        <v>0.468997136365706</v>
      </c>
      <c r="AQ674" s="14">
        <v>0.426711231183865</v>
      </c>
      <c r="AR674" s="14">
        <v>0.39888798271949</v>
      </c>
    </row>
    <row r="675" spans="2:44">
      <c r="B675" t="s">
        <v>106</v>
      </c>
      <c r="C675" s="14">
        <v>-0.120612181435965</v>
      </c>
      <c r="D675" s="14">
        <v>-0.14894631917208401</v>
      </c>
      <c r="E675" s="14">
        <v>-9.6178357392894806E-2</v>
      </c>
      <c r="F675" s="14"/>
      <c r="G675" s="14">
        <v>0.12538450309531399</v>
      </c>
      <c r="H675" s="14">
        <v>0.16488863444561999</v>
      </c>
      <c r="I675" s="14">
        <v>-8.0244870438631002E-2</v>
      </c>
      <c r="J675" s="14">
        <v>-0.316812931662596</v>
      </c>
      <c r="K675" s="14">
        <v>-0.17665255496473001</v>
      </c>
      <c r="L675" s="14">
        <v>-0.33110933488837202</v>
      </c>
      <c r="M675" s="14"/>
      <c r="N675" s="14">
        <v>-0.22315991438347299</v>
      </c>
      <c r="O675" s="14">
        <v>-0.15028530227022799</v>
      </c>
      <c r="P675" s="14">
        <v>-7.2004132201949594E-2</v>
      </c>
      <c r="Q675" s="14">
        <v>-1.29946938321862E-2</v>
      </c>
      <c r="R675" s="14"/>
      <c r="S675" s="14">
        <v>-0.14585551277714101</v>
      </c>
      <c r="T675" s="14">
        <v>-6.3798664275625694E-2</v>
      </c>
      <c r="U675" s="14">
        <v>-0.15730115653903501</v>
      </c>
      <c r="V675" s="14">
        <v>-0.21374392831142799</v>
      </c>
      <c r="W675" s="14">
        <v>-0.23153246209871201</v>
      </c>
      <c r="X675" s="14">
        <v>-7.1570610930664205E-2</v>
      </c>
      <c r="Y675" s="14">
        <v>-9.8872395826072795E-2</v>
      </c>
      <c r="Z675" s="14">
        <v>-0.19336872070528799</v>
      </c>
      <c r="AA675" s="14">
        <v>2.2861805352379101E-2</v>
      </c>
      <c r="AB675" s="14">
        <v>-0.22174507142542099</v>
      </c>
      <c r="AC675" s="14">
        <v>-2.8144249477943299E-2</v>
      </c>
      <c r="AD675" s="14">
        <v>-6.8346464079171707E-2</v>
      </c>
      <c r="AE675" s="14"/>
      <c r="AF675" s="14">
        <v>-0.16214333962458399</v>
      </c>
      <c r="AG675" s="14">
        <v>-0.16143484720913401</v>
      </c>
      <c r="AH675" s="14">
        <v>1.0147871683333001E-2</v>
      </c>
      <c r="AI675" s="14"/>
      <c r="AJ675" s="14">
        <v>-0.20589562651346799</v>
      </c>
      <c r="AK675" s="14">
        <v>-5.1128068344732297E-2</v>
      </c>
      <c r="AL675" s="14">
        <v>-0.224753439043927</v>
      </c>
      <c r="AM675" s="14"/>
      <c r="AN675" s="14">
        <v>-0.101252184579269</v>
      </c>
      <c r="AO675" s="14">
        <v>-6.8325823191217203E-2</v>
      </c>
      <c r="AP675" s="14">
        <v>-0.14866317476675001</v>
      </c>
      <c r="AQ675" s="14">
        <v>-0.13403525409537301</v>
      </c>
      <c r="AR675" s="14">
        <v>7.4026915416414901E-2</v>
      </c>
    </row>
    <row r="676" spans="2:4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row>
    <row r="677" spans="2:44">
      <c r="B677" s="6" t="s">
        <v>231</v>
      </c>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row>
    <row r="678" spans="2:44">
      <c r="B678" s="24" t="s">
        <v>25</v>
      </c>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row>
    <row r="679" spans="2:44">
      <c r="B679" t="s">
        <v>98</v>
      </c>
      <c r="C679" s="14">
        <v>6.8886649619194995E-2</v>
      </c>
      <c r="D679" s="14">
        <v>7.2999215041549506E-2</v>
      </c>
      <c r="E679" s="14">
        <v>6.5455793937318596E-2</v>
      </c>
      <c r="F679" s="14"/>
      <c r="G679" s="14">
        <v>8.6165078418547703E-2</v>
      </c>
      <c r="H679" s="14">
        <v>7.42887672506755E-2</v>
      </c>
      <c r="I679" s="14">
        <v>0.13073488325440599</v>
      </c>
      <c r="J679" s="14">
        <v>5.9943594629493398E-2</v>
      </c>
      <c r="K679" s="14">
        <v>5.3180653085996198E-2</v>
      </c>
      <c r="L679" s="14">
        <v>2.6907104013674001E-2</v>
      </c>
      <c r="M679" s="14"/>
      <c r="N679" s="14">
        <v>6.0653384153899703E-2</v>
      </c>
      <c r="O679" s="14">
        <v>4.6941340008590099E-2</v>
      </c>
      <c r="P679" s="14">
        <v>8.48071697958796E-2</v>
      </c>
      <c r="Q679" s="14">
        <v>8.7795428564543795E-2</v>
      </c>
      <c r="R679" s="14"/>
      <c r="S679" s="14">
        <v>6.8753490959407096E-2</v>
      </c>
      <c r="T679" s="14">
        <v>5.1434324723916201E-2</v>
      </c>
      <c r="U679" s="14">
        <v>0.126772231947306</v>
      </c>
      <c r="V679" s="14">
        <v>6.4623047649085802E-2</v>
      </c>
      <c r="W679" s="14">
        <v>2.5116854875158402E-2</v>
      </c>
      <c r="X679" s="14">
        <v>9.7918625831245096E-2</v>
      </c>
      <c r="Y679" s="14">
        <v>9.2838884374644895E-2</v>
      </c>
      <c r="Z679" s="14">
        <v>0</v>
      </c>
      <c r="AA679" s="14">
        <v>3.8855939123397798E-2</v>
      </c>
      <c r="AB679" s="14">
        <v>6.3468360687202602E-2</v>
      </c>
      <c r="AC679" s="14">
        <v>0.12513516551002299</v>
      </c>
      <c r="AD679" s="14">
        <v>6.8273610982724095E-2</v>
      </c>
      <c r="AE679" s="14"/>
      <c r="AF679" s="14">
        <v>8.1669133666914806E-2</v>
      </c>
      <c r="AG679" s="14">
        <v>5.93674399918796E-2</v>
      </c>
      <c r="AH679" s="14">
        <v>8.6603387120824202E-2</v>
      </c>
      <c r="AI679" s="14"/>
      <c r="AJ679" s="14">
        <v>6.4211193363076596E-2</v>
      </c>
      <c r="AK679" s="14">
        <v>7.0155961864563104E-2</v>
      </c>
      <c r="AL679" s="14">
        <v>6.1930433208528403E-2</v>
      </c>
      <c r="AM679" s="14"/>
      <c r="AN679" s="14">
        <v>6.4196070463938201E-2</v>
      </c>
      <c r="AO679" s="14">
        <v>6.3914121980081007E-2</v>
      </c>
      <c r="AP679" s="14">
        <v>6.9478264780449397E-2</v>
      </c>
      <c r="AQ679" s="14">
        <v>0.101004657071497</v>
      </c>
      <c r="AR679" s="14">
        <v>0.213306657833323</v>
      </c>
    </row>
    <row r="680" spans="2:44">
      <c r="B680" t="s">
        <v>99</v>
      </c>
      <c r="C680" s="14">
        <v>0.225266884578597</v>
      </c>
      <c r="D680" s="14">
        <v>0.233794431863588</v>
      </c>
      <c r="E680" s="14">
        <v>0.21687096484724599</v>
      </c>
      <c r="F680" s="14"/>
      <c r="G680" s="14">
        <v>0.28972934938983103</v>
      </c>
      <c r="H680" s="14">
        <v>0.33022087127587801</v>
      </c>
      <c r="I680" s="14">
        <v>0.25982776730433799</v>
      </c>
      <c r="J680" s="14">
        <v>0.19237503356669</v>
      </c>
      <c r="K680" s="14">
        <v>0.17196427645317799</v>
      </c>
      <c r="L680" s="14">
        <v>0.140811175715925</v>
      </c>
      <c r="M680" s="14"/>
      <c r="N680" s="14">
        <v>0.169468700065455</v>
      </c>
      <c r="O680" s="14">
        <v>0.24894193825629299</v>
      </c>
      <c r="P680" s="14">
        <v>0.19965083649971899</v>
      </c>
      <c r="Q680" s="14">
        <v>0.28687494235886901</v>
      </c>
      <c r="R680" s="14"/>
      <c r="S680" s="14">
        <v>0.27697398682406899</v>
      </c>
      <c r="T680" s="14">
        <v>0.26084150405083001</v>
      </c>
      <c r="U680" s="14">
        <v>0.118826744091678</v>
      </c>
      <c r="V680" s="14">
        <v>0.15563070776617</v>
      </c>
      <c r="W680" s="14">
        <v>0.23752569535496501</v>
      </c>
      <c r="X680" s="14">
        <v>0.244556619033693</v>
      </c>
      <c r="Y680" s="14">
        <v>0.25350067394193498</v>
      </c>
      <c r="Z680" s="14">
        <v>0.27257013445425499</v>
      </c>
      <c r="AA680" s="14">
        <v>0.27198601540869699</v>
      </c>
      <c r="AB680" s="14">
        <v>0.17873821827858899</v>
      </c>
      <c r="AC680" s="14">
        <v>0.185266018804392</v>
      </c>
      <c r="AD680" s="14">
        <v>0.15108456319032701</v>
      </c>
      <c r="AE680" s="14"/>
      <c r="AF680" s="14">
        <v>0.21043054978062001</v>
      </c>
      <c r="AG680" s="14">
        <v>0.21322531778104201</v>
      </c>
      <c r="AH680" s="14">
        <v>0.26884648022976598</v>
      </c>
      <c r="AI680" s="14"/>
      <c r="AJ680" s="14">
        <v>0.184775968896253</v>
      </c>
      <c r="AK680" s="14">
        <v>0.25890534582571301</v>
      </c>
      <c r="AL680" s="14">
        <v>0.23335623940651501</v>
      </c>
      <c r="AM680" s="14"/>
      <c r="AN680" s="14">
        <v>0.23299095941335299</v>
      </c>
      <c r="AO680" s="14">
        <v>0.25911570585597599</v>
      </c>
      <c r="AP680" s="14">
        <v>0.22422891068592399</v>
      </c>
      <c r="AQ680" s="14">
        <v>0.18003935323575901</v>
      </c>
      <c r="AR680" s="14">
        <v>7.8761855456718405E-2</v>
      </c>
    </row>
    <row r="681" spans="2:44">
      <c r="B681" t="s">
        <v>100</v>
      </c>
      <c r="C681" s="14">
        <v>0.297131138364162</v>
      </c>
      <c r="D681" s="14">
        <v>0.28917641135269601</v>
      </c>
      <c r="E681" s="14">
        <v>0.30308696653389</v>
      </c>
      <c r="F681" s="14"/>
      <c r="G681" s="14">
        <v>0.35645130983460299</v>
      </c>
      <c r="H681" s="14">
        <v>0.29626666768135701</v>
      </c>
      <c r="I681" s="14">
        <v>0.22414661420356499</v>
      </c>
      <c r="J681" s="14">
        <v>0.27615863125606799</v>
      </c>
      <c r="K681" s="14">
        <v>0.313138006433343</v>
      </c>
      <c r="L681" s="14">
        <v>0.31845990207107</v>
      </c>
      <c r="M681" s="14"/>
      <c r="N681" s="14">
        <v>0.35667831179311199</v>
      </c>
      <c r="O681" s="14">
        <v>0.30589036322162799</v>
      </c>
      <c r="P681" s="14">
        <v>0.25720600329635601</v>
      </c>
      <c r="Q681" s="14">
        <v>0.256405538089785</v>
      </c>
      <c r="R681" s="14"/>
      <c r="S681" s="14">
        <v>0.30210975089368902</v>
      </c>
      <c r="T681" s="14">
        <v>0.28540868712762602</v>
      </c>
      <c r="U681" s="14">
        <v>0.32772358462801998</v>
      </c>
      <c r="V681" s="14">
        <v>0.27781466748255201</v>
      </c>
      <c r="W681" s="14">
        <v>0.35923545115670402</v>
      </c>
      <c r="X681" s="14">
        <v>0.25199952956128102</v>
      </c>
      <c r="Y681" s="14">
        <v>0.30395986927238899</v>
      </c>
      <c r="Z681" s="14">
        <v>0.22799041515729701</v>
      </c>
      <c r="AA681" s="14">
        <v>0.32742583777879303</v>
      </c>
      <c r="AB681" s="14">
        <v>0.306312113900024</v>
      </c>
      <c r="AC681" s="14">
        <v>0.28905120377809401</v>
      </c>
      <c r="AD681" s="14">
        <v>0.229640780535566</v>
      </c>
      <c r="AE681" s="14"/>
      <c r="AF681" s="14">
        <v>0.26726339024794099</v>
      </c>
      <c r="AG681" s="14">
        <v>0.31866183683073201</v>
      </c>
      <c r="AH681" s="14">
        <v>0.25915062852903797</v>
      </c>
      <c r="AI681" s="14"/>
      <c r="AJ681" s="14">
        <v>0.25617807297596301</v>
      </c>
      <c r="AK681" s="14">
        <v>0.30386743702244801</v>
      </c>
      <c r="AL681" s="14">
        <v>0.271990128371359</v>
      </c>
      <c r="AM681" s="14"/>
      <c r="AN681" s="14">
        <v>0.308110135677228</v>
      </c>
      <c r="AO681" s="14">
        <v>0.27304458228776801</v>
      </c>
      <c r="AP681" s="14">
        <v>0.30376714914501202</v>
      </c>
      <c r="AQ681" s="14">
        <v>0.352282549816538</v>
      </c>
      <c r="AR681" s="14">
        <v>0.40893067050471199</v>
      </c>
    </row>
    <row r="682" spans="2:44">
      <c r="B682" t="s">
        <v>101</v>
      </c>
      <c r="C682" s="14">
        <v>0.27409560035450398</v>
      </c>
      <c r="D682" s="14">
        <v>0.25098835902436201</v>
      </c>
      <c r="E682" s="14">
        <v>0.29843245074957397</v>
      </c>
      <c r="F682" s="14"/>
      <c r="G682" s="14">
        <v>0.163174169355148</v>
      </c>
      <c r="H682" s="14">
        <v>0.205072205593063</v>
      </c>
      <c r="I682" s="14">
        <v>0.23312644342125599</v>
      </c>
      <c r="J682" s="14">
        <v>0.29124759167314102</v>
      </c>
      <c r="K682" s="14">
        <v>0.308615339550597</v>
      </c>
      <c r="L682" s="14">
        <v>0.387649522143164</v>
      </c>
      <c r="M682" s="14"/>
      <c r="N682" s="14">
        <v>0.27174082917012798</v>
      </c>
      <c r="O682" s="14">
        <v>0.24812773062573901</v>
      </c>
      <c r="P682" s="14">
        <v>0.33151936118175102</v>
      </c>
      <c r="Q682" s="14">
        <v>0.249738293841959</v>
      </c>
      <c r="R682" s="14"/>
      <c r="S682" s="14">
        <v>0.212803013685017</v>
      </c>
      <c r="T682" s="14">
        <v>0.31725152958934599</v>
      </c>
      <c r="U682" s="14">
        <v>0.30061651479525398</v>
      </c>
      <c r="V682" s="14">
        <v>0.36323868911611101</v>
      </c>
      <c r="W682" s="14">
        <v>0.216317176445988</v>
      </c>
      <c r="X682" s="14">
        <v>0.27646238518487298</v>
      </c>
      <c r="Y682" s="14">
        <v>0.23227627202223899</v>
      </c>
      <c r="Z682" s="14">
        <v>0.35049241817460203</v>
      </c>
      <c r="AA682" s="14">
        <v>0.26919265024488698</v>
      </c>
      <c r="AB682" s="14">
        <v>0.27075110512947198</v>
      </c>
      <c r="AC682" s="14">
        <v>0.23604194188498701</v>
      </c>
      <c r="AD682" s="14">
        <v>0.277226794761331</v>
      </c>
      <c r="AE682" s="14"/>
      <c r="AF682" s="14">
        <v>0.28657208205236301</v>
      </c>
      <c r="AG682" s="14">
        <v>0.27518518655608898</v>
      </c>
      <c r="AH682" s="14">
        <v>0.27216945939019299</v>
      </c>
      <c r="AI682" s="14"/>
      <c r="AJ682" s="14">
        <v>0.37100655375235903</v>
      </c>
      <c r="AK682" s="14">
        <v>0.25415968258302002</v>
      </c>
      <c r="AL682" s="14">
        <v>0.27885769341101702</v>
      </c>
      <c r="AM682" s="14"/>
      <c r="AN682" s="14">
        <v>0.26642595883001402</v>
      </c>
      <c r="AO682" s="14">
        <v>0.26508532365036402</v>
      </c>
      <c r="AP682" s="14">
        <v>0.250574471542928</v>
      </c>
      <c r="AQ682" s="14">
        <v>0.244064994724358</v>
      </c>
      <c r="AR682" s="14">
        <v>0.21164685358959101</v>
      </c>
    </row>
    <row r="683" spans="2:44">
      <c r="B683" t="s">
        <v>102</v>
      </c>
      <c r="C683" s="14">
        <v>8.3444663472935707E-2</v>
      </c>
      <c r="D683" s="14">
        <v>0.10346164216062199</v>
      </c>
      <c r="E683" s="14">
        <v>6.4818319036084995E-2</v>
      </c>
      <c r="F683" s="14"/>
      <c r="G683" s="14">
        <v>6.2428240402799498E-2</v>
      </c>
      <c r="H683" s="14">
        <v>5.5406892163462902E-2</v>
      </c>
      <c r="I683" s="14">
        <v>8.4193754928013606E-2</v>
      </c>
      <c r="J683" s="14">
        <v>0.12032213703938401</v>
      </c>
      <c r="K683" s="14">
        <v>9.7719462926297407E-2</v>
      </c>
      <c r="L683" s="14">
        <v>8.0993955145515495E-2</v>
      </c>
      <c r="M683" s="14"/>
      <c r="N683" s="14">
        <v>0.101615642524872</v>
      </c>
      <c r="O683" s="14">
        <v>8.1129487074576304E-2</v>
      </c>
      <c r="P683" s="14">
        <v>7.6663203527376003E-2</v>
      </c>
      <c r="Q683" s="14">
        <v>7.2231184424758704E-2</v>
      </c>
      <c r="R683" s="14"/>
      <c r="S683" s="14">
        <v>9.9450891979795494E-2</v>
      </c>
      <c r="T683" s="14">
        <v>5.1863765404173999E-2</v>
      </c>
      <c r="U683" s="14">
        <v>5.8865410206492497E-2</v>
      </c>
      <c r="V683" s="14">
        <v>0.118485684345301</v>
      </c>
      <c r="W683" s="14">
        <v>8.2822419058264304E-2</v>
      </c>
      <c r="X683" s="14">
        <v>8.9702374000032697E-2</v>
      </c>
      <c r="Y683" s="14">
        <v>6.0318062525141797E-2</v>
      </c>
      <c r="Z683" s="14">
        <v>0.115916008173191</v>
      </c>
      <c r="AA683" s="14">
        <v>4.95424852858374E-2</v>
      </c>
      <c r="AB683" s="14">
        <v>0.12791197026335799</v>
      </c>
      <c r="AC683" s="14">
        <v>7.9807687211832401E-2</v>
      </c>
      <c r="AD683" s="14">
        <v>0.101920326657155</v>
      </c>
      <c r="AE683" s="14"/>
      <c r="AF683" s="14">
        <v>9.7901628761592197E-2</v>
      </c>
      <c r="AG683" s="14">
        <v>9.1684586545309504E-2</v>
      </c>
      <c r="AH683" s="14">
        <v>5.92959140663415E-2</v>
      </c>
      <c r="AI683" s="14"/>
      <c r="AJ683" s="14">
        <v>8.8949321891327801E-2</v>
      </c>
      <c r="AK683" s="14">
        <v>7.4582595182603101E-2</v>
      </c>
      <c r="AL683" s="14">
        <v>0.122152454056277</v>
      </c>
      <c r="AM683" s="14"/>
      <c r="AN683" s="14">
        <v>6.8416481720540101E-2</v>
      </c>
      <c r="AO683" s="14">
        <v>8.4092709668386195E-2</v>
      </c>
      <c r="AP683" s="14">
        <v>0.108586582016447</v>
      </c>
      <c r="AQ683" s="14">
        <v>7.8364548854123695E-2</v>
      </c>
      <c r="AR683" s="14">
        <v>8.7353962615655395E-2</v>
      </c>
    </row>
    <row r="684" spans="2:44">
      <c r="B684" t="s">
        <v>129</v>
      </c>
      <c r="C684" s="14">
        <v>5.1175063610606801E-2</v>
      </c>
      <c r="D684" s="14">
        <v>4.9579940557182497E-2</v>
      </c>
      <c r="E684" s="14">
        <v>5.1335504895887001E-2</v>
      </c>
      <c r="F684" s="14"/>
      <c r="G684" s="14">
        <v>4.2051852599071501E-2</v>
      </c>
      <c r="H684" s="14">
        <v>3.87445960355631E-2</v>
      </c>
      <c r="I684" s="14">
        <v>6.7970536888421196E-2</v>
      </c>
      <c r="J684" s="14">
        <v>5.9953011835222697E-2</v>
      </c>
      <c r="K684" s="14">
        <v>5.5382261550587501E-2</v>
      </c>
      <c r="L684" s="14">
        <v>4.5178340910650698E-2</v>
      </c>
      <c r="M684" s="14"/>
      <c r="N684" s="14">
        <v>3.9843132292533397E-2</v>
      </c>
      <c r="O684" s="14">
        <v>6.8969140813172694E-2</v>
      </c>
      <c r="P684" s="14">
        <v>5.0153425698918098E-2</v>
      </c>
      <c r="Q684" s="14">
        <v>4.6954612720085602E-2</v>
      </c>
      <c r="R684" s="14"/>
      <c r="S684" s="14">
        <v>3.9908865658021701E-2</v>
      </c>
      <c r="T684" s="14">
        <v>3.32001891041077E-2</v>
      </c>
      <c r="U684" s="14">
        <v>6.7195514331249401E-2</v>
      </c>
      <c r="V684" s="14">
        <v>2.02072036407813E-2</v>
      </c>
      <c r="W684" s="14">
        <v>7.8982403108920393E-2</v>
      </c>
      <c r="X684" s="14">
        <v>3.9360466388875602E-2</v>
      </c>
      <c r="Y684" s="14">
        <v>5.7106237863650003E-2</v>
      </c>
      <c r="Z684" s="14">
        <v>3.3031024040654798E-2</v>
      </c>
      <c r="AA684" s="14">
        <v>4.2997072158386697E-2</v>
      </c>
      <c r="AB684" s="14">
        <v>5.2818231741353798E-2</v>
      </c>
      <c r="AC684" s="14">
        <v>8.4697982810671604E-2</v>
      </c>
      <c r="AD684" s="14">
        <v>0.171853923872896</v>
      </c>
      <c r="AE684" s="14"/>
      <c r="AF684" s="14">
        <v>5.6163215490569199E-2</v>
      </c>
      <c r="AG684" s="14">
        <v>4.1875632294947403E-2</v>
      </c>
      <c r="AH684" s="14">
        <v>5.39341306638371E-2</v>
      </c>
      <c r="AI684" s="14"/>
      <c r="AJ684" s="14">
        <v>3.48788891210213E-2</v>
      </c>
      <c r="AK684" s="14">
        <v>3.8328977521652902E-2</v>
      </c>
      <c r="AL684" s="14">
        <v>3.1713051546302502E-2</v>
      </c>
      <c r="AM684" s="14"/>
      <c r="AN684" s="14">
        <v>5.9860393894926603E-2</v>
      </c>
      <c r="AO684" s="14">
        <v>5.4747556557425303E-2</v>
      </c>
      <c r="AP684" s="14">
        <v>4.3364621829239502E-2</v>
      </c>
      <c r="AQ684" s="14">
        <v>4.4243896297724697E-2</v>
      </c>
      <c r="AR684" s="14">
        <v>0</v>
      </c>
    </row>
    <row r="685" spans="2:44">
      <c r="B685" t="s">
        <v>104</v>
      </c>
      <c r="C685" s="14">
        <v>0.294153534197792</v>
      </c>
      <c r="D685" s="14">
        <v>0.306793646905137</v>
      </c>
      <c r="E685" s="14">
        <v>0.28232675878456498</v>
      </c>
      <c r="F685" s="14"/>
      <c r="G685" s="14">
        <v>0.37589442780837801</v>
      </c>
      <c r="H685" s="14">
        <v>0.40450963852655403</v>
      </c>
      <c r="I685" s="14">
        <v>0.39056265055874401</v>
      </c>
      <c r="J685" s="14">
        <v>0.252318628196184</v>
      </c>
      <c r="K685" s="14">
        <v>0.225144929539174</v>
      </c>
      <c r="L685" s="14">
        <v>0.16771827972959899</v>
      </c>
      <c r="M685" s="14"/>
      <c r="N685" s="14">
        <v>0.23012208421935501</v>
      </c>
      <c r="O685" s="14">
        <v>0.29588327826488398</v>
      </c>
      <c r="P685" s="14">
        <v>0.28445800629559898</v>
      </c>
      <c r="Q685" s="14">
        <v>0.37467037092341199</v>
      </c>
      <c r="R685" s="14"/>
      <c r="S685" s="14">
        <v>0.34572747778347601</v>
      </c>
      <c r="T685" s="14">
        <v>0.31227582877474602</v>
      </c>
      <c r="U685" s="14">
        <v>0.24559897603898401</v>
      </c>
      <c r="V685" s="14">
        <v>0.22025375541525599</v>
      </c>
      <c r="W685" s="14">
        <v>0.26264255023012301</v>
      </c>
      <c r="X685" s="14">
        <v>0.34247524486493802</v>
      </c>
      <c r="Y685" s="14">
        <v>0.34633955831657998</v>
      </c>
      <c r="Z685" s="14">
        <v>0.27257013445425499</v>
      </c>
      <c r="AA685" s="14">
        <v>0.31084195453209501</v>
      </c>
      <c r="AB685" s="14">
        <v>0.24220657896579101</v>
      </c>
      <c r="AC685" s="14">
        <v>0.31040118431441499</v>
      </c>
      <c r="AD685" s="14">
        <v>0.21935817417305101</v>
      </c>
      <c r="AE685" s="14"/>
      <c r="AF685" s="14">
        <v>0.29209968344753501</v>
      </c>
      <c r="AG685" s="14">
        <v>0.27259275777292202</v>
      </c>
      <c r="AH685" s="14">
        <v>0.35544986735058998</v>
      </c>
      <c r="AI685" s="14"/>
      <c r="AJ685" s="14">
        <v>0.24898716225933001</v>
      </c>
      <c r="AK685" s="14">
        <v>0.32906130769027597</v>
      </c>
      <c r="AL685" s="14">
        <v>0.29528667261504399</v>
      </c>
      <c r="AM685" s="14"/>
      <c r="AN685" s="14">
        <v>0.29718702987729201</v>
      </c>
      <c r="AO685" s="14">
        <v>0.32302982783605699</v>
      </c>
      <c r="AP685" s="14">
        <v>0.29370717546637398</v>
      </c>
      <c r="AQ685" s="14">
        <v>0.28104401030725501</v>
      </c>
      <c r="AR685" s="14">
        <v>0.29206851329004202</v>
      </c>
    </row>
    <row r="686" spans="2:44">
      <c r="B686" t="s">
        <v>105</v>
      </c>
      <c r="C686" s="14">
        <v>0.35754026382743898</v>
      </c>
      <c r="D686" s="14">
        <v>0.35445000118498399</v>
      </c>
      <c r="E686" s="14">
        <v>0.36325076978565901</v>
      </c>
      <c r="F686" s="14"/>
      <c r="G686" s="14">
        <v>0.22560240975794699</v>
      </c>
      <c r="H686" s="14">
        <v>0.260479097756526</v>
      </c>
      <c r="I686" s="14">
        <v>0.31732019834927</v>
      </c>
      <c r="J686" s="14">
        <v>0.41156972871252501</v>
      </c>
      <c r="K686" s="14">
        <v>0.40633480247689502</v>
      </c>
      <c r="L686" s="14">
        <v>0.46864347728868</v>
      </c>
      <c r="M686" s="14"/>
      <c r="N686" s="14">
        <v>0.37335647169500003</v>
      </c>
      <c r="O686" s="14">
        <v>0.32925721770031602</v>
      </c>
      <c r="P686" s="14">
        <v>0.408182564709127</v>
      </c>
      <c r="Q686" s="14">
        <v>0.32196947826671801</v>
      </c>
      <c r="R686" s="14"/>
      <c r="S686" s="14">
        <v>0.31225390566481298</v>
      </c>
      <c r="T686" s="14">
        <v>0.36911529499352003</v>
      </c>
      <c r="U686" s="14">
        <v>0.35948192500174703</v>
      </c>
      <c r="V686" s="14">
        <v>0.481724373461412</v>
      </c>
      <c r="W686" s="14">
        <v>0.29913959550425301</v>
      </c>
      <c r="X686" s="14">
        <v>0.36616475918490599</v>
      </c>
      <c r="Y686" s="14">
        <v>0.29259433454738099</v>
      </c>
      <c r="Z686" s="14">
        <v>0.466408426347793</v>
      </c>
      <c r="AA686" s="14">
        <v>0.31873513553072502</v>
      </c>
      <c r="AB686" s="14">
        <v>0.39866307539283002</v>
      </c>
      <c r="AC686" s="14">
        <v>0.31584962909681902</v>
      </c>
      <c r="AD686" s="14">
        <v>0.379147121418486</v>
      </c>
      <c r="AE686" s="14"/>
      <c r="AF686" s="14">
        <v>0.38447371081395498</v>
      </c>
      <c r="AG686" s="14">
        <v>0.36686977310139901</v>
      </c>
      <c r="AH686" s="14">
        <v>0.33146537345653498</v>
      </c>
      <c r="AI686" s="14"/>
      <c r="AJ686" s="14">
        <v>0.45995587564368601</v>
      </c>
      <c r="AK686" s="14">
        <v>0.32874227776562298</v>
      </c>
      <c r="AL686" s="14">
        <v>0.40101014746729402</v>
      </c>
      <c r="AM686" s="14"/>
      <c r="AN686" s="14">
        <v>0.33484244055055401</v>
      </c>
      <c r="AO686" s="14">
        <v>0.34917803331875003</v>
      </c>
      <c r="AP686" s="14">
        <v>0.359161053559375</v>
      </c>
      <c r="AQ686" s="14">
        <v>0.32242954357848203</v>
      </c>
      <c r="AR686" s="14">
        <v>0.29900081620524599</v>
      </c>
    </row>
    <row r="687" spans="2:44">
      <c r="B687" t="s">
        <v>106</v>
      </c>
      <c r="C687" s="14">
        <v>-6.3386729629647601E-2</v>
      </c>
      <c r="D687" s="14">
        <v>-4.7656354279846998E-2</v>
      </c>
      <c r="E687" s="14">
        <v>-8.0924011001094004E-2</v>
      </c>
      <c r="F687" s="14"/>
      <c r="G687" s="14">
        <v>0.15029201805043099</v>
      </c>
      <c r="H687" s="14">
        <v>0.144030540770027</v>
      </c>
      <c r="I687" s="14">
        <v>7.3242452209473494E-2</v>
      </c>
      <c r="J687" s="14">
        <v>-0.159251100516341</v>
      </c>
      <c r="K687" s="14">
        <v>-0.18118987293771999</v>
      </c>
      <c r="L687" s="14">
        <v>-0.30092519755908098</v>
      </c>
      <c r="M687" s="14"/>
      <c r="N687" s="14">
        <v>-0.14323438747564499</v>
      </c>
      <c r="O687" s="14">
        <v>-3.3373939435432202E-2</v>
      </c>
      <c r="P687" s="14">
        <v>-0.123724558413528</v>
      </c>
      <c r="Q687" s="14">
        <v>5.2700892656694698E-2</v>
      </c>
      <c r="R687" s="14"/>
      <c r="S687" s="14">
        <v>3.3473572118663801E-2</v>
      </c>
      <c r="T687" s="14">
        <v>-5.6839466218773699E-2</v>
      </c>
      <c r="U687" s="14">
        <v>-0.11388294896276201</v>
      </c>
      <c r="V687" s="14">
        <v>-0.26147061804615601</v>
      </c>
      <c r="W687" s="14">
        <v>-3.6497045274129301E-2</v>
      </c>
      <c r="X687" s="14">
        <v>-2.3689514319967801E-2</v>
      </c>
      <c r="Y687" s="14">
        <v>5.3745223769198797E-2</v>
      </c>
      <c r="Z687" s="14">
        <v>-0.19383829189353799</v>
      </c>
      <c r="AA687" s="14">
        <v>-7.8931809986295103E-3</v>
      </c>
      <c r="AB687" s="14">
        <v>-0.15645649642703899</v>
      </c>
      <c r="AC687" s="14">
        <v>-5.4484447824043603E-3</v>
      </c>
      <c r="AD687" s="14">
        <v>-0.15978894724543499</v>
      </c>
      <c r="AE687" s="14"/>
      <c r="AF687" s="14">
        <v>-9.2374027366420003E-2</v>
      </c>
      <c r="AG687" s="14">
        <v>-9.4277015328476904E-2</v>
      </c>
      <c r="AH687" s="14">
        <v>2.3984493894054999E-2</v>
      </c>
      <c r="AI687" s="14"/>
      <c r="AJ687" s="14">
        <v>-0.21096871338435699</v>
      </c>
      <c r="AK687" s="14">
        <v>3.19029924652936E-4</v>
      </c>
      <c r="AL687" s="14">
        <v>-0.105723474852251</v>
      </c>
      <c r="AM687" s="14"/>
      <c r="AN687" s="14">
        <v>-3.7655410673261898E-2</v>
      </c>
      <c r="AO687" s="14">
        <v>-2.6148205482693702E-2</v>
      </c>
      <c r="AP687" s="14">
        <v>-6.5453878093001003E-2</v>
      </c>
      <c r="AQ687" s="14">
        <v>-4.1385533271226703E-2</v>
      </c>
      <c r="AR687" s="14">
        <v>-6.9323029152047501E-3</v>
      </c>
    </row>
    <row r="688" spans="2:4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row>
    <row r="689" spans="2:44">
      <c r="B689" s="6" t="s">
        <v>232</v>
      </c>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row>
    <row r="690" spans="2:44">
      <c r="B690" s="24" t="s">
        <v>26</v>
      </c>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row>
    <row r="691" spans="2:44">
      <c r="B691" t="s">
        <v>98</v>
      </c>
      <c r="C691" s="14">
        <v>0.12700300405041301</v>
      </c>
      <c r="D691" s="14">
        <v>0.142969450636975</v>
      </c>
      <c r="E691" s="14">
        <v>0.112128584165456</v>
      </c>
      <c r="F691" s="14"/>
      <c r="G691" s="14">
        <v>0.16908609468015101</v>
      </c>
      <c r="H691" s="14">
        <v>0.123298080349871</v>
      </c>
      <c r="I691" s="14">
        <v>9.5492465624308298E-2</v>
      </c>
      <c r="J691" s="14">
        <v>0.121599121210537</v>
      </c>
      <c r="K691" s="14">
        <v>0.144265732648718</v>
      </c>
      <c r="L691" s="14">
        <v>0.123488080807805</v>
      </c>
      <c r="M691" s="14"/>
      <c r="N691" s="14">
        <v>0.15140036060010401</v>
      </c>
      <c r="O691" s="14">
        <v>9.4904771441097699E-2</v>
      </c>
      <c r="P691" s="14">
        <v>0.116996884322738</v>
      </c>
      <c r="Q691" s="14">
        <v>0.14217298357330199</v>
      </c>
      <c r="R691" s="14"/>
      <c r="S691" s="14">
        <v>0.10969237969010499</v>
      </c>
      <c r="T691" s="14">
        <v>0.115565027360798</v>
      </c>
      <c r="U691" s="14">
        <v>0.111286700752844</v>
      </c>
      <c r="V691" s="14">
        <v>8.3656367810456295E-2</v>
      </c>
      <c r="W691" s="14">
        <v>0.14919058498877699</v>
      </c>
      <c r="X691" s="14">
        <v>0.14049692225250199</v>
      </c>
      <c r="Y691" s="14">
        <v>9.7610783135960805E-2</v>
      </c>
      <c r="Z691" s="14">
        <v>0.139635666268493</v>
      </c>
      <c r="AA691" s="14">
        <v>0.141457116963049</v>
      </c>
      <c r="AB691" s="14">
        <v>0.19995678900906999</v>
      </c>
      <c r="AC691" s="14">
        <v>0.16465981293802201</v>
      </c>
      <c r="AD691" s="14">
        <v>8.9313532165259196E-2</v>
      </c>
      <c r="AE691" s="14"/>
      <c r="AF691" s="14">
        <v>0.129616458245328</v>
      </c>
      <c r="AG691" s="14">
        <v>0.155865291764897</v>
      </c>
      <c r="AH691" s="14">
        <v>5.73589880919258E-2</v>
      </c>
      <c r="AI691" s="14"/>
      <c r="AJ691" s="14">
        <v>0.14474116465936901</v>
      </c>
      <c r="AK691" s="14">
        <v>0.13861280670432599</v>
      </c>
      <c r="AL691" s="14">
        <v>0.137897834748273</v>
      </c>
      <c r="AM691" s="14"/>
      <c r="AN691" s="14">
        <v>0.133421508191885</v>
      </c>
      <c r="AO691" s="14">
        <v>0.11550418800387501</v>
      </c>
      <c r="AP691" s="14">
        <v>0.11899916327743899</v>
      </c>
      <c r="AQ691" s="14">
        <v>0.108753974253289</v>
      </c>
      <c r="AR691" s="14">
        <v>0.25791018883768901</v>
      </c>
    </row>
    <row r="692" spans="2:44">
      <c r="B692" t="s">
        <v>99</v>
      </c>
      <c r="C692" s="14">
        <v>0.53462729236270501</v>
      </c>
      <c r="D692" s="14">
        <v>0.52060976638501899</v>
      </c>
      <c r="E692" s="14">
        <v>0.54613768805399998</v>
      </c>
      <c r="F692" s="14"/>
      <c r="G692" s="14">
        <v>0.343947008001599</v>
      </c>
      <c r="H692" s="14">
        <v>0.52978503964134505</v>
      </c>
      <c r="I692" s="14">
        <v>0.49250639218144598</v>
      </c>
      <c r="J692" s="14">
        <v>0.59956821013040396</v>
      </c>
      <c r="K692" s="14">
        <v>0.54659099855717097</v>
      </c>
      <c r="L692" s="14">
        <v>0.62516749815726502</v>
      </c>
      <c r="M692" s="14"/>
      <c r="N692" s="14">
        <v>0.58436882069088503</v>
      </c>
      <c r="O692" s="14">
        <v>0.54160983145055097</v>
      </c>
      <c r="P692" s="14">
        <v>0.53716371658490203</v>
      </c>
      <c r="Q692" s="14">
        <v>0.47107660410058</v>
      </c>
      <c r="R692" s="14"/>
      <c r="S692" s="14">
        <v>0.50179471232276596</v>
      </c>
      <c r="T692" s="14">
        <v>0.52356485555237098</v>
      </c>
      <c r="U692" s="14">
        <v>0.48582083586075703</v>
      </c>
      <c r="V692" s="14">
        <v>0.56197958275941595</v>
      </c>
      <c r="W692" s="14">
        <v>0.57387140896463795</v>
      </c>
      <c r="X692" s="14">
        <v>0.50572503059178697</v>
      </c>
      <c r="Y692" s="14">
        <v>0.58672693549548205</v>
      </c>
      <c r="Z692" s="14">
        <v>0.59434413912089101</v>
      </c>
      <c r="AA692" s="14">
        <v>0.56077500300647198</v>
      </c>
      <c r="AB692" s="14">
        <v>0.46698690067746901</v>
      </c>
      <c r="AC692" s="14">
        <v>0.54122432472235904</v>
      </c>
      <c r="AD692" s="14">
        <v>0.61814232702071703</v>
      </c>
      <c r="AE692" s="14"/>
      <c r="AF692" s="14">
        <v>0.55322071530621797</v>
      </c>
      <c r="AG692" s="14">
        <v>0.56347676681088998</v>
      </c>
      <c r="AH692" s="14">
        <v>0.49574577124413999</v>
      </c>
      <c r="AI692" s="14"/>
      <c r="AJ692" s="14">
        <v>0.62781707310726798</v>
      </c>
      <c r="AK692" s="14">
        <v>0.56536006634762004</v>
      </c>
      <c r="AL692" s="14">
        <v>0.62447939186129697</v>
      </c>
      <c r="AM692" s="14"/>
      <c r="AN692" s="14">
        <v>0.49390884019271197</v>
      </c>
      <c r="AO692" s="14">
        <v>0.521157077127827</v>
      </c>
      <c r="AP692" s="14">
        <v>0.59269758043963605</v>
      </c>
      <c r="AQ692" s="14">
        <v>0.58009447458677099</v>
      </c>
      <c r="AR692" s="14">
        <v>0.49969475439957001</v>
      </c>
    </row>
    <row r="693" spans="2:44">
      <c r="B693" t="s">
        <v>100</v>
      </c>
      <c r="C693" s="14">
        <v>0.25607746212786298</v>
      </c>
      <c r="D693" s="14">
        <v>0.23955074328047701</v>
      </c>
      <c r="E693" s="14">
        <v>0.27534039464077198</v>
      </c>
      <c r="F693" s="14"/>
      <c r="G693" s="14">
        <v>0.37725769981378099</v>
      </c>
      <c r="H693" s="14">
        <v>0.280777347236912</v>
      </c>
      <c r="I693" s="14">
        <v>0.289373685516287</v>
      </c>
      <c r="J693" s="14">
        <v>0.203181123323429</v>
      </c>
      <c r="K693" s="14">
        <v>0.24221900437643001</v>
      </c>
      <c r="L693" s="14">
        <v>0.19042723418014301</v>
      </c>
      <c r="M693" s="14"/>
      <c r="N693" s="14">
        <v>0.18082355969101699</v>
      </c>
      <c r="O693" s="14">
        <v>0.29353297678218598</v>
      </c>
      <c r="P693" s="14">
        <v>0.243510074285614</v>
      </c>
      <c r="Q693" s="14">
        <v>0.307999485431449</v>
      </c>
      <c r="R693" s="14"/>
      <c r="S693" s="14">
        <v>0.29780446139095601</v>
      </c>
      <c r="T693" s="14">
        <v>0.27618586788598798</v>
      </c>
      <c r="U693" s="14">
        <v>0.30709924266378502</v>
      </c>
      <c r="V693" s="14">
        <v>0.18993683716784299</v>
      </c>
      <c r="W693" s="14">
        <v>0.26451119061338102</v>
      </c>
      <c r="X693" s="14">
        <v>0.28155027468655103</v>
      </c>
      <c r="Y693" s="14">
        <v>0.25012027035671802</v>
      </c>
      <c r="Z693" s="14">
        <v>0.24778666776441</v>
      </c>
      <c r="AA693" s="14">
        <v>0.23604649853204299</v>
      </c>
      <c r="AB693" s="14">
        <v>0.231381752460423</v>
      </c>
      <c r="AC693" s="14">
        <v>0.19626260555370401</v>
      </c>
      <c r="AD693" s="14">
        <v>0.230885973746628</v>
      </c>
      <c r="AE693" s="14"/>
      <c r="AF693" s="14">
        <v>0.24170696737085501</v>
      </c>
      <c r="AG693" s="14">
        <v>0.212836582335589</v>
      </c>
      <c r="AH693" s="14">
        <v>0.34950150066044899</v>
      </c>
      <c r="AI693" s="14"/>
      <c r="AJ693" s="14">
        <v>0.204264678482064</v>
      </c>
      <c r="AK693" s="14">
        <v>0.22523718676710899</v>
      </c>
      <c r="AL693" s="14">
        <v>0.148199055722538</v>
      </c>
      <c r="AM693" s="14"/>
      <c r="AN693" s="14">
        <v>0.29832259473894801</v>
      </c>
      <c r="AO693" s="14">
        <v>0.286543795020968</v>
      </c>
      <c r="AP693" s="14">
        <v>0.193798271381913</v>
      </c>
      <c r="AQ693" s="14">
        <v>0.25529007292807998</v>
      </c>
      <c r="AR693" s="14">
        <v>0.140518661025229</v>
      </c>
    </row>
    <row r="694" spans="2:44">
      <c r="B694" t="s">
        <v>101</v>
      </c>
      <c r="C694" s="14">
        <v>3.4413679442776297E-2</v>
      </c>
      <c r="D694" s="14">
        <v>4.6175859875216899E-2</v>
      </c>
      <c r="E694" s="14">
        <v>2.2865848788399999E-2</v>
      </c>
      <c r="F694" s="14"/>
      <c r="G694" s="14">
        <v>5.6653750700189201E-2</v>
      </c>
      <c r="H694" s="14">
        <v>1.41044718895404E-2</v>
      </c>
      <c r="I694" s="14">
        <v>7.9293600625280306E-2</v>
      </c>
      <c r="J694" s="14">
        <v>1.4558604664918399E-2</v>
      </c>
      <c r="K694" s="14">
        <v>2.10763094885115E-2</v>
      </c>
      <c r="L694" s="14">
        <v>2.4492502933341501E-2</v>
      </c>
      <c r="M694" s="14"/>
      <c r="N694" s="14">
        <v>4.5336463972417203E-2</v>
      </c>
      <c r="O694" s="14">
        <v>3.1472775941657899E-2</v>
      </c>
      <c r="P694" s="14">
        <v>4.0813686334697598E-2</v>
      </c>
      <c r="Q694" s="14">
        <v>2.0946474919295299E-2</v>
      </c>
      <c r="R694" s="14"/>
      <c r="S694" s="14">
        <v>4.0845611528582002E-2</v>
      </c>
      <c r="T694" s="14">
        <v>3.10325510425369E-2</v>
      </c>
      <c r="U694" s="14">
        <v>3.3130972231247502E-2</v>
      </c>
      <c r="V694" s="14">
        <v>8.0742127210539499E-2</v>
      </c>
      <c r="W694" s="14">
        <v>0</v>
      </c>
      <c r="X694" s="14">
        <v>2.6480676007397699E-2</v>
      </c>
      <c r="Y694" s="14">
        <v>3.1393622642410697E-2</v>
      </c>
      <c r="Z694" s="14">
        <v>1.82335268462064E-2</v>
      </c>
      <c r="AA694" s="14">
        <v>3.4884472283439098E-2</v>
      </c>
      <c r="AB694" s="14">
        <v>3.6889901282899297E-2</v>
      </c>
      <c r="AC694" s="14">
        <v>4.3512563832634202E-2</v>
      </c>
      <c r="AD694" s="14">
        <v>0</v>
      </c>
      <c r="AE694" s="14"/>
      <c r="AF694" s="14">
        <v>2.9031170691522001E-2</v>
      </c>
      <c r="AG694" s="14">
        <v>3.5715454288265898E-2</v>
      </c>
      <c r="AH694" s="14">
        <v>3.1626263755402402E-2</v>
      </c>
      <c r="AI694" s="14"/>
      <c r="AJ694" s="14">
        <v>3.33183130545801E-3</v>
      </c>
      <c r="AK694" s="14">
        <v>4.2158964383231599E-2</v>
      </c>
      <c r="AL694" s="14">
        <v>3.97037058595862E-2</v>
      </c>
      <c r="AM694" s="14"/>
      <c r="AN694" s="14">
        <v>2.4895932198790299E-2</v>
      </c>
      <c r="AO694" s="14">
        <v>3.1517304067221599E-2</v>
      </c>
      <c r="AP694" s="14">
        <v>4.53542347897333E-2</v>
      </c>
      <c r="AQ694" s="14">
        <v>3.6878469832804101E-2</v>
      </c>
      <c r="AR694" s="14">
        <v>0.101876395737512</v>
      </c>
    </row>
    <row r="695" spans="2:44">
      <c r="B695" t="s">
        <v>102</v>
      </c>
      <c r="C695" s="14">
        <v>7.0278487013503803E-3</v>
      </c>
      <c r="D695" s="14">
        <v>1.19504402833369E-2</v>
      </c>
      <c r="E695" s="14">
        <v>2.12138608604788E-3</v>
      </c>
      <c r="F695" s="14"/>
      <c r="G695" s="14">
        <v>8.9915730566023401E-3</v>
      </c>
      <c r="H695" s="14">
        <v>6.5069346567774196E-3</v>
      </c>
      <c r="I695" s="14">
        <v>8.0288932332188492E-3</v>
      </c>
      <c r="J695" s="14">
        <v>1.3958250157242801E-2</v>
      </c>
      <c r="K695" s="14">
        <v>0</v>
      </c>
      <c r="L695" s="14">
        <v>4.9439999884472296E-3</v>
      </c>
      <c r="M695" s="14"/>
      <c r="N695" s="14">
        <v>3.9318304618019403E-3</v>
      </c>
      <c r="O695" s="14">
        <v>4.1733022373966902E-3</v>
      </c>
      <c r="P695" s="14">
        <v>1.7739056812526199E-2</v>
      </c>
      <c r="Q695" s="14">
        <v>4.41921953899345E-3</v>
      </c>
      <c r="R695" s="14"/>
      <c r="S695" s="14">
        <v>0</v>
      </c>
      <c r="T695" s="14">
        <v>1.8950150952245701E-2</v>
      </c>
      <c r="U695" s="14">
        <v>0</v>
      </c>
      <c r="V695" s="14">
        <v>2.5645020209868301E-2</v>
      </c>
      <c r="W695" s="14">
        <v>0</v>
      </c>
      <c r="X695" s="14">
        <v>0</v>
      </c>
      <c r="Y695" s="14">
        <v>1.27615143732595E-2</v>
      </c>
      <c r="Z695" s="14">
        <v>0</v>
      </c>
      <c r="AA695" s="14">
        <v>1.04799161292246E-2</v>
      </c>
      <c r="AB695" s="14">
        <v>0</v>
      </c>
      <c r="AC695" s="14">
        <v>0</v>
      </c>
      <c r="AD695" s="14">
        <v>0</v>
      </c>
      <c r="AE695" s="14"/>
      <c r="AF695" s="14">
        <v>1.33710248611906E-2</v>
      </c>
      <c r="AG695" s="14">
        <v>0</v>
      </c>
      <c r="AH695" s="14">
        <v>1.35065956184372E-2</v>
      </c>
      <c r="AI695" s="14"/>
      <c r="AJ695" s="14">
        <v>6.6374492883226497E-3</v>
      </c>
      <c r="AK695" s="14">
        <v>3.1458706531559198E-3</v>
      </c>
      <c r="AL695" s="14">
        <v>0</v>
      </c>
      <c r="AM695" s="14"/>
      <c r="AN695" s="14">
        <v>8.5123457954348301E-3</v>
      </c>
      <c r="AO695" s="14">
        <v>6.0771507957566402E-3</v>
      </c>
      <c r="AP695" s="14">
        <v>4.6606594393250001E-3</v>
      </c>
      <c r="AQ695" s="14">
        <v>0</v>
      </c>
      <c r="AR695" s="14">
        <v>0</v>
      </c>
    </row>
    <row r="696" spans="2:44">
      <c r="B696" t="s">
        <v>129</v>
      </c>
      <c r="C696" s="14">
        <v>4.0850713314891603E-2</v>
      </c>
      <c r="D696" s="14">
        <v>3.8743739538974697E-2</v>
      </c>
      <c r="E696" s="14">
        <v>4.1406098265323897E-2</v>
      </c>
      <c r="F696" s="14"/>
      <c r="G696" s="14">
        <v>4.4063873747677403E-2</v>
      </c>
      <c r="H696" s="14">
        <v>4.5528126225553599E-2</v>
      </c>
      <c r="I696" s="14">
        <v>3.5304962819459697E-2</v>
      </c>
      <c r="J696" s="14">
        <v>4.7134690513468101E-2</v>
      </c>
      <c r="K696" s="14">
        <v>4.5847954929169397E-2</v>
      </c>
      <c r="L696" s="14">
        <v>3.1480683932998403E-2</v>
      </c>
      <c r="M696" s="14"/>
      <c r="N696" s="14">
        <v>3.4138964583775203E-2</v>
      </c>
      <c r="O696" s="14">
        <v>3.4306342147111299E-2</v>
      </c>
      <c r="P696" s="14">
        <v>4.3776581659522598E-2</v>
      </c>
      <c r="Q696" s="14">
        <v>5.3385232436380201E-2</v>
      </c>
      <c r="R696" s="14"/>
      <c r="S696" s="14">
        <v>4.9862835067590698E-2</v>
      </c>
      <c r="T696" s="14">
        <v>3.4701547206059398E-2</v>
      </c>
      <c r="U696" s="14">
        <v>6.2662248491367298E-2</v>
      </c>
      <c r="V696" s="14">
        <v>5.8040064841876703E-2</v>
      </c>
      <c r="W696" s="14">
        <v>1.2426815433203699E-2</v>
      </c>
      <c r="X696" s="14">
        <v>4.5747096461761803E-2</v>
      </c>
      <c r="Y696" s="14">
        <v>2.1386873996168801E-2</v>
      </c>
      <c r="Z696" s="14">
        <v>0</v>
      </c>
      <c r="AA696" s="14">
        <v>1.63569930857725E-2</v>
      </c>
      <c r="AB696" s="14">
        <v>6.4784656570137905E-2</v>
      </c>
      <c r="AC696" s="14">
        <v>5.43406929532807E-2</v>
      </c>
      <c r="AD696" s="14">
        <v>6.1658167067396102E-2</v>
      </c>
      <c r="AE696" s="14"/>
      <c r="AF696" s="14">
        <v>3.3053663524886499E-2</v>
      </c>
      <c r="AG696" s="14">
        <v>3.2105904800358798E-2</v>
      </c>
      <c r="AH696" s="14">
        <v>5.2260880629645803E-2</v>
      </c>
      <c r="AI696" s="14"/>
      <c r="AJ696" s="14">
        <v>1.3207803157517699E-2</v>
      </c>
      <c r="AK696" s="14">
        <v>2.54851051445571E-2</v>
      </c>
      <c r="AL696" s="14">
        <v>4.9720011808306201E-2</v>
      </c>
      <c r="AM696" s="14"/>
      <c r="AN696" s="14">
        <v>4.0938778882230402E-2</v>
      </c>
      <c r="AO696" s="14">
        <v>3.9200484984351899E-2</v>
      </c>
      <c r="AP696" s="14">
        <v>4.44900906719531E-2</v>
      </c>
      <c r="AQ696" s="14">
        <v>1.8983008399055298E-2</v>
      </c>
      <c r="AR696" s="14">
        <v>0</v>
      </c>
    </row>
    <row r="697" spans="2:44">
      <c r="B697" t="s">
        <v>104</v>
      </c>
      <c r="C697" s="14">
        <v>0.66163029641311799</v>
      </c>
      <c r="D697" s="14">
        <v>0.66357921702199396</v>
      </c>
      <c r="E697" s="14">
        <v>0.65826627221945599</v>
      </c>
      <c r="F697" s="14"/>
      <c r="G697" s="14">
        <v>0.51303310268174995</v>
      </c>
      <c r="H697" s="14">
        <v>0.65308311999121704</v>
      </c>
      <c r="I697" s="14">
        <v>0.587998857805754</v>
      </c>
      <c r="J697" s="14">
        <v>0.72116733134094102</v>
      </c>
      <c r="K697" s="14">
        <v>0.69085673120588897</v>
      </c>
      <c r="L697" s="14">
        <v>0.74865557896506996</v>
      </c>
      <c r="M697" s="14"/>
      <c r="N697" s="14">
        <v>0.73576918129098801</v>
      </c>
      <c r="O697" s="14">
        <v>0.63651460289164896</v>
      </c>
      <c r="P697" s="14">
        <v>0.65416060090764006</v>
      </c>
      <c r="Q697" s="14">
        <v>0.61324958767388205</v>
      </c>
      <c r="R697" s="14"/>
      <c r="S697" s="14">
        <v>0.61148709201287099</v>
      </c>
      <c r="T697" s="14">
        <v>0.63912988291316897</v>
      </c>
      <c r="U697" s="14">
        <v>0.59710753661360005</v>
      </c>
      <c r="V697" s="14">
        <v>0.645635950569872</v>
      </c>
      <c r="W697" s="14">
        <v>0.72306199395341597</v>
      </c>
      <c r="X697" s="14">
        <v>0.64622195284428896</v>
      </c>
      <c r="Y697" s="14">
        <v>0.68433771863144299</v>
      </c>
      <c r="Z697" s="14">
        <v>0.73397980538938401</v>
      </c>
      <c r="AA697" s="14">
        <v>0.70223211996952095</v>
      </c>
      <c r="AB697" s="14">
        <v>0.66694368968653905</v>
      </c>
      <c r="AC697" s="14">
        <v>0.70588413766038105</v>
      </c>
      <c r="AD697" s="14">
        <v>0.70745585918597598</v>
      </c>
      <c r="AE697" s="14"/>
      <c r="AF697" s="14">
        <v>0.68283717355154605</v>
      </c>
      <c r="AG697" s="14">
        <v>0.71934205857578704</v>
      </c>
      <c r="AH697" s="14">
        <v>0.55310475933606595</v>
      </c>
      <c r="AI697" s="14"/>
      <c r="AJ697" s="14">
        <v>0.77255823776663701</v>
      </c>
      <c r="AK697" s="14">
        <v>0.703972873051946</v>
      </c>
      <c r="AL697" s="14">
        <v>0.76237722660956997</v>
      </c>
      <c r="AM697" s="14"/>
      <c r="AN697" s="14">
        <v>0.627330348384597</v>
      </c>
      <c r="AO697" s="14">
        <v>0.63666126513170196</v>
      </c>
      <c r="AP697" s="14">
        <v>0.71169674371707603</v>
      </c>
      <c r="AQ697" s="14">
        <v>0.68884844884006002</v>
      </c>
      <c r="AR697" s="14">
        <v>0.75760494323726002</v>
      </c>
    </row>
    <row r="698" spans="2:44">
      <c r="B698" t="s">
        <v>105</v>
      </c>
      <c r="C698" s="14">
        <v>4.1441528144126702E-2</v>
      </c>
      <c r="D698" s="14">
        <v>5.8126300158553898E-2</v>
      </c>
      <c r="E698" s="14">
        <v>2.49872348744479E-2</v>
      </c>
      <c r="F698" s="14"/>
      <c r="G698" s="14">
        <v>6.5645323756791496E-2</v>
      </c>
      <c r="H698" s="14">
        <v>2.0611406546317799E-2</v>
      </c>
      <c r="I698" s="14">
        <v>8.7322493858499203E-2</v>
      </c>
      <c r="J698" s="14">
        <v>2.8516854822161201E-2</v>
      </c>
      <c r="K698" s="14">
        <v>2.10763094885115E-2</v>
      </c>
      <c r="L698" s="14">
        <v>2.9436502921788701E-2</v>
      </c>
      <c r="M698" s="14"/>
      <c r="N698" s="14">
        <v>4.9268294434219102E-2</v>
      </c>
      <c r="O698" s="14">
        <v>3.5646078179054602E-2</v>
      </c>
      <c r="P698" s="14">
        <v>5.85527431472238E-2</v>
      </c>
      <c r="Q698" s="14">
        <v>2.53656944582888E-2</v>
      </c>
      <c r="R698" s="14"/>
      <c r="S698" s="14">
        <v>4.0845611528582002E-2</v>
      </c>
      <c r="T698" s="14">
        <v>4.9982701994782601E-2</v>
      </c>
      <c r="U698" s="14">
        <v>3.3130972231247502E-2</v>
      </c>
      <c r="V698" s="14">
        <v>0.106387147420408</v>
      </c>
      <c r="W698" s="14">
        <v>0</v>
      </c>
      <c r="X698" s="14">
        <v>2.6480676007397699E-2</v>
      </c>
      <c r="Y698" s="14">
        <v>4.4155137015670198E-2</v>
      </c>
      <c r="Z698" s="14">
        <v>1.82335268462064E-2</v>
      </c>
      <c r="AA698" s="14">
        <v>4.53643884126637E-2</v>
      </c>
      <c r="AB698" s="14">
        <v>3.6889901282899297E-2</v>
      </c>
      <c r="AC698" s="14">
        <v>4.3512563832634202E-2</v>
      </c>
      <c r="AD698" s="14">
        <v>0</v>
      </c>
      <c r="AE698" s="14"/>
      <c r="AF698" s="14">
        <v>4.2402195552712497E-2</v>
      </c>
      <c r="AG698" s="14">
        <v>3.5715454288265898E-2</v>
      </c>
      <c r="AH698" s="14">
        <v>4.5132859373839603E-2</v>
      </c>
      <c r="AI698" s="14"/>
      <c r="AJ698" s="14">
        <v>9.9692805937806606E-3</v>
      </c>
      <c r="AK698" s="14">
        <v>4.5304835036387499E-2</v>
      </c>
      <c r="AL698" s="14">
        <v>3.97037058595862E-2</v>
      </c>
      <c r="AM698" s="14"/>
      <c r="AN698" s="14">
        <v>3.3408277994225098E-2</v>
      </c>
      <c r="AO698" s="14">
        <v>3.7594454862978202E-2</v>
      </c>
      <c r="AP698" s="14">
        <v>5.0014894229058297E-2</v>
      </c>
      <c r="AQ698" s="14">
        <v>3.6878469832804101E-2</v>
      </c>
      <c r="AR698" s="14">
        <v>0.101876395737512</v>
      </c>
    </row>
    <row r="699" spans="2:44">
      <c r="B699" t="s">
        <v>106</v>
      </c>
      <c r="C699" s="14">
        <v>0.62018876826899105</v>
      </c>
      <c r="D699" s="14">
        <v>0.60545291686344005</v>
      </c>
      <c r="E699" s="14">
        <v>0.63327903734500801</v>
      </c>
      <c r="F699" s="14"/>
      <c r="G699" s="14">
        <v>0.44738777892495901</v>
      </c>
      <c r="H699" s="14">
        <v>0.63247171344489905</v>
      </c>
      <c r="I699" s="14">
        <v>0.50067636394725501</v>
      </c>
      <c r="J699" s="14">
        <v>0.69265047651877998</v>
      </c>
      <c r="K699" s="14">
        <v>0.66978042171737695</v>
      </c>
      <c r="L699" s="14">
        <v>0.71921907604328095</v>
      </c>
      <c r="M699" s="14"/>
      <c r="N699" s="14">
        <v>0.68650088685676902</v>
      </c>
      <c r="O699" s="14">
        <v>0.600868524712594</v>
      </c>
      <c r="P699" s="14">
        <v>0.59560785776041603</v>
      </c>
      <c r="Q699" s="14">
        <v>0.58788389321559298</v>
      </c>
      <c r="R699" s="14"/>
      <c r="S699" s="14">
        <v>0.57064148048428898</v>
      </c>
      <c r="T699" s="14">
        <v>0.58914718091838703</v>
      </c>
      <c r="U699" s="14">
        <v>0.563976564382353</v>
      </c>
      <c r="V699" s="14">
        <v>0.539248803149464</v>
      </c>
      <c r="W699" s="14">
        <v>0.72306199395341597</v>
      </c>
      <c r="X699" s="14">
        <v>0.61974127683689195</v>
      </c>
      <c r="Y699" s="14">
        <v>0.64018258161577302</v>
      </c>
      <c r="Z699" s="14">
        <v>0.71574627854317696</v>
      </c>
      <c r="AA699" s="14">
        <v>0.65686773155685796</v>
      </c>
      <c r="AB699" s="14">
        <v>0.63005378840364001</v>
      </c>
      <c r="AC699" s="14">
        <v>0.66237157382774703</v>
      </c>
      <c r="AD699" s="14">
        <v>0.70745585918597598</v>
      </c>
      <c r="AE699" s="14"/>
      <c r="AF699" s="14">
        <v>0.64043497799883398</v>
      </c>
      <c r="AG699" s="14">
        <v>0.68362660428752098</v>
      </c>
      <c r="AH699" s="14">
        <v>0.50797189996222603</v>
      </c>
      <c r="AI699" s="14"/>
      <c r="AJ699" s="14">
        <v>0.76258895717285702</v>
      </c>
      <c r="AK699" s="14">
        <v>0.65866803801555895</v>
      </c>
      <c r="AL699" s="14">
        <v>0.72267352074998403</v>
      </c>
      <c r="AM699" s="14"/>
      <c r="AN699" s="14">
        <v>0.59392207039037204</v>
      </c>
      <c r="AO699" s="14">
        <v>0.59906681026872399</v>
      </c>
      <c r="AP699" s="14">
        <v>0.661681849488017</v>
      </c>
      <c r="AQ699" s="14">
        <v>0.65196997900725595</v>
      </c>
      <c r="AR699" s="14">
        <v>0.65572854749974796</v>
      </c>
    </row>
    <row r="700" spans="2:4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c r="AA700" s="14"/>
      <c r="AB700" s="14"/>
      <c r="AC700" s="14"/>
      <c r="AD700" s="14"/>
      <c r="AE700" s="14"/>
      <c r="AF700" s="14"/>
      <c r="AG700" s="14"/>
      <c r="AH700" s="14"/>
      <c r="AI700" s="14"/>
      <c r="AJ700" s="14"/>
      <c r="AK700" s="14"/>
      <c r="AL700" s="14"/>
      <c r="AM700" s="14"/>
      <c r="AN700" s="14"/>
      <c r="AO700" s="14"/>
      <c r="AP700" s="14"/>
      <c r="AQ700" s="14"/>
      <c r="AR700" s="14"/>
    </row>
    <row r="701" spans="2:44">
      <c r="B701" s="6" t="s">
        <v>233</v>
      </c>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c r="AA701" s="14"/>
      <c r="AB701" s="14"/>
      <c r="AC701" s="14"/>
      <c r="AD701" s="14"/>
      <c r="AE701" s="14"/>
      <c r="AF701" s="14"/>
      <c r="AG701" s="14"/>
      <c r="AH701" s="14"/>
      <c r="AI701" s="14"/>
      <c r="AJ701" s="14"/>
      <c r="AK701" s="14"/>
      <c r="AL701" s="14"/>
      <c r="AM701" s="14"/>
      <c r="AN701" s="14"/>
      <c r="AO701" s="14"/>
      <c r="AP701" s="14"/>
      <c r="AQ701" s="14"/>
      <c r="AR701" s="14"/>
    </row>
    <row r="702" spans="2:44">
      <c r="B702" s="24" t="s">
        <v>26</v>
      </c>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c r="AA702" s="14"/>
      <c r="AB702" s="14"/>
      <c r="AC702" s="14"/>
      <c r="AD702" s="14"/>
      <c r="AE702" s="14"/>
      <c r="AF702" s="14"/>
      <c r="AG702" s="14"/>
      <c r="AH702" s="14"/>
      <c r="AI702" s="14"/>
      <c r="AJ702" s="14"/>
      <c r="AK702" s="14"/>
      <c r="AL702" s="14"/>
      <c r="AM702" s="14"/>
      <c r="AN702" s="14"/>
      <c r="AO702" s="14"/>
      <c r="AP702" s="14"/>
      <c r="AQ702" s="14"/>
      <c r="AR702" s="14"/>
    </row>
    <row r="703" spans="2:44">
      <c r="B703" t="s">
        <v>98</v>
      </c>
      <c r="C703" s="14">
        <v>5.03817556352937E-2</v>
      </c>
      <c r="D703" s="14">
        <v>5.2807921738586998E-2</v>
      </c>
      <c r="E703" s="14">
        <v>4.6503224280562798E-2</v>
      </c>
      <c r="F703" s="14"/>
      <c r="G703" s="14">
        <v>6.3424020119461993E-2</v>
      </c>
      <c r="H703" s="14">
        <v>7.7408649655045902E-2</v>
      </c>
      <c r="I703" s="14">
        <v>5.3222089157384099E-2</v>
      </c>
      <c r="J703" s="14">
        <v>6.9941330954130104E-2</v>
      </c>
      <c r="K703" s="14">
        <v>3.7401969699899597E-2</v>
      </c>
      <c r="L703" s="14">
        <v>1.35754363882501E-2</v>
      </c>
      <c r="M703" s="14"/>
      <c r="N703" s="14">
        <v>4.2369945418980599E-2</v>
      </c>
      <c r="O703" s="14">
        <v>4.8173815791469399E-2</v>
      </c>
      <c r="P703" s="14">
        <v>6.1439058418764098E-2</v>
      </c>
      <c r="Q703" s="14">
        <v>5.2811001484332702E-2</v>
      </c>
      <c r="R703" s="14"/>
      <c r="S703" s="14">
        <v>5.84801134573927E-2</v>
      </c>
      <c r="T703" s="14">
        <v>4.23666180114151E-2</v>
      </c>
      <c r="U703" s="14">
        <v>7.9627847166735502E-2</v>
      </c>
      <c r="V703" s="14">
        <v>1.4044243511810099E-2</v>
      </c>
      <c r="W703" s="14">
        <v>5.3529594447389799E-2</v>
      </c>
      <c r="X703" s="14">
        <v>3.00187793161916E-2</v>
      </c>
      <c r="Y703" s="14">
        <v>6.1065318824894001E-2</v>
      </c>
      <c r="Z703" s="14">
        <v>5.8456598407962003E-2</v>
      </c>
      <c r="AA703" s="14">
        <v>4.02973386886624E-2</v>
      </c>
      <c r="AB703" s="14">
        <v>6.2549746207694296E-2</v>
      </c>
      <c r="AC703" s="14">
        <v>7.1318660081610002E-2</v>
      </c>
      <c r="AD703" s="14">
        <v>5.6778062234759299E-2</v>
      </c>
      <c r="AE703" s="14"/>
      <c r="AF703" s="14">
        <v>4.1697777227201901E-2</v>
      </c>
      <c r="AG703" s="14">
        <v>6.2235257216851497E-2</v>
      </c>
      <c r="AH703" s="14">
        <v>3.3665485050109398E-2</v>
      </c>
      <c r="AI703" s="14"/>
      <c r="AJ703" s="14">
        <v>2.54039436560284E-2</v>
      </c>
      <c r="AK703" s="14">
        <v>5.8269966723684202E-2</v>
      </c>
      <c r="AL703" s="14">
        <v>7.8937823065710594E-2</v>
      </c>
      <c r="AM703" s="14"/>
      <c r="AN703" s="14">
        <v>4.2294657168333701E-2</v>
      </c>
      <c r="AO703" s="14">
        <v>6.3974807195198005E-2</v>
      </c>
      <c r="AP703" s="14">
        <v>3.3324745894820901E-2</v>
      </c>
      <c r="AQ703" s="14">
        <v>8.6088260165203906E-2</v>
      </c>
      <c r="AR703" s="14">
        <v>0.161591435245136</v>
      </c>
    </row>
    <row r="704" spans="2:44">
      <c r="B704" t="s">
        <v>99</v>
      </c>
      <c r="C704" s="14">
        <v>0.24191591257561701</v>
      </c>
      <c r="D704" s="14">
        <v>0.220141951400185</v>
      </c>
      <c r="E704" s="14">
        <v>0.26634234431152198</v>
      </c>
      <c r="F704" s="14"/>
      <c r="G704" s="14">
        <v>0.31123867887342999</v>
      </c>
      <c r="H704" s="14">
        <v>0.261977229885546</v>
      </c>
      <c r="I704" s="14">
        <v>0.31148146505185398</v>
      </c>
      <c r="J704" s="14">
        <v>0.22576951274721099</v>
      </c>
      <c r="K704" s="14">
        <v>0.207169781608735</v>
      </c>
      <c r="L704" s="14">
        <v>0.16545421219088999</v>
      </c>
      <c r="M704" s="14"/>
      <c r="N704" s="14">
        <v>0.263674064196533</v>
      </c>
      <c r="O704" s="14">
        <v>0.22399865952928899</v>
      </c>
      <c r="P704" s="14">
        <v>0.21960921851773599</v>
      </c>
      <c r="Q704" s="14">
        <v>0.25753005195624301</v>
      </c>
      <c r="R704" s="14"/>
      <c r="S704" s="14">
        <v>0.24527258789648801</v>
      </c>
      <c r="T704" s="14">
        <v>0.22730321923426799</v>
      </c>
      <c r="U704" s="14">
        <v>0.20120863335356301</v>
      </c>
      <c r="V704" s="14">
        <v>0.245882838707568</v>
      </c>
      <c r="W704" s="14">
        <v>0.261979379450411</v>
      </c>
      <c r="X704" s="14">
        <v>0.23349555291532301</v>
      </c>
      <c r="Y704" s="14">
        <v>0.269815373032263</v>
      </c>
      <c r="Z704" s="14">
        <v>0.15015581159239799</v>
      </c>
      <c r="AA704" s="14">
        <v>0.28318609453037202</v>
      </c>
      <c r="AB704" s="14">
        <v>0.240829718236235</v>
      </c>
      <c r="AC704" s="14">
        <v>0.24476244006303499</v>
      </c>
      <c r="AD704" s="14">
        <v>0.24564400622008101</v>
      </c>
      <c r="AE704" s="14"/>
      <c r="AF704" s="14">
        <v>0.24941418178469699</v>
      </c>
      <c r="AG704" s="14">
        <v>0.22222129535560001</v>
      </c>
      <c r="AH704" s="14">
        <v>0.26426957224728997</v>
      </c>
      <c r="AI704" s="14"/>
      <c r="AJ704" s="14">
        <v>0.241034894651312</v>
      </c>
      <c r="AK704" s="14">
        <v>0.26899252828157599</v>
      </c>
      <c r="AL704" s="14">
        <v>0.19496710143286999</v>
      </c>
      <c r="AM704" s="14"/>
      <c r="AN704" s="14">
        <v>0.237716467037385</v>
      </c>
      <c r="AO704" s="14">
        <v>0.25258520851553001</v>
      </c>
      <c r="AP704" s="14">
        <v>0.23051211154746701</v>
      </c>
      <c r="AQ704" s="14">
        <v>0.27121833393532802</v>
      </c>
      <c r="AR704" s="14">
        <v>0.16358919071743699</v>
      </c>
    </row>
    <row r="705" spans="2:44">
      <c r="B705" t="s">
        <v>100</v>
      </c>
      <c r="C705" s="14">
        <v>0.263758479018873</v>
      </c>
      <c r="D705" s="14">
        <v>0.273083857236184</v>
      </c>
      <c r="E705" s="14">
        <v>0.25333346950004998</v>
      </c>
      <c r="F705" s="14"/>
      <c r="G705" s="14">
        <v>0.31058711510682602</v>
      </c>
      <c r="H705" s="14">
        <v>0.303422546049119</v>
      </c>
      <c r="I705" s="14">
        <v>0.33862195485116198</v>
      </c>
      <c r="J705" s="14">
        <v>0.18980448082568899</v>
      </c>
      <c r="K705" s="14">
        <v>0.224114549665695</v>
      </c>
      <c r="L705" s="14">
        <v>0.23079335507755699</v>
      </c>
      <c r="M705" s="14"/>
      <c r="N705" s="14">
        <v>0.23152346093531401</v>
      </c>
      <c r="O705" s="14">
        <v>0.27509293538257601</v>
      </c>
      <c r="P705" s="14">
        <v>0.24989021270220901</v>
      </c>
      <c r="Q705" s="14">
        <v>0.29884072964742597</v>
      </c>
      <c r="R705" s="14"/>
      <c r="S705" s="14">
        <v>0.29396922664104802</v>
      </c>
      <c r="T705" s="14">
        <v>0.27649561923077598</v>
      </c>
      <c r="U705" s="14">
        <v>0.223817208027038</v>
      </c>
      <c r="V705" s="14">
        <v>0.25764914535829198</v>
      </c>
      <c r="W705" s="14">
        <v>0.275629067832872</v>
      </c>
      <c r="X705" s="14">
        <v>0.32756366380978202</v>
      </c>
      <c r="Y705" s="14">
        <v>0.26240406388406601</v>
      </c>
      <c r="Z705" s="14">
        <v>0.31787396495421699</v>
      </c>
      <c r="AA705" s="14">
        <v>0.235962028509766</v>
      </c>
      <c r="AB705" s="14">
        <v>0.22246389120239499</v>
      </c>
      <c r="AC705" s="14">
        <v>0.15159397732161001</v>
      </c>
      <c r="AD705" s="14">
        <v>0.31665738463575299</v>
      </c>
      <c r="AE705" s="14"/>
      <c r="AF705" s="14">
        <v>0.236107825727667</v>
      </c>
      <c r="AG705" s="14">
        <v>0.25086981598562502</v>
      </c>
      <c r="AH705" s="14">
        <v>0.345515664227107</v>
      </c>
      <c r="AI705" s="14"/>
      <c r="AJ705" s="14">
        <v>0.237203331379372</v>
      </c>
      <c r="AK705" s="14">
        <v>0.25265003337212799</v>
      </c>
      <c r="AL705" s="14">
        <v>0.21796695501601299</v>
      </c>
      <c r="AM705" s="14"/>
      <c r="AN705" s="14">
        <v>0.27719840170236099</v>
      </c>
      <c r="AO705" s="14">
        <v>0.27788662879488302</v>
      </c>
      <c r="AP705" s="14">
        <v>0.26020809072567502</v>
      </c>
      <c r="AQ705" s="14">
        <v>0.223163911198031</v>
      </c>
      <c r="AR705" s="14">
        <v>7.0643048747414297E-2</v>
      </c>
    </row>
    <row r="706" spans="2:44">
      <c r="B706" t="s">
        <v>101</v>
      </c>
      <c r="C706" s="14">
        <v>0.32156644147126201</v>
      </c>
      <c r="D706" s="14">
        <v>0.32845146019060301</v>
      </c>
      <c r="E706" s="14">
        <v>0.31537664302497997</v>
      </c>
      <c r="F706" s="14"/>
      <c r="G706" s="14">
        <v>0.24405987036643001</v>
      </c>
      <c r="H706" s="14">
        <v>0.264584917546001</v>
      </c>
      <c r="I706" s="14">
        <v>0.18222591939781699</v>
      </c>
      <c r="J706" s="14">
        <v>0.36571059041263898</v>
      </c>
      <c r="K706" s="14">
        <v>0.39988320922746801</v>
      </c>
      <c r="L706" s="14">
        <v>0.43579318162495001</v>
      </c>
      <c r="M706" s="14"/>
      <c r="N706" s="14">
        <v>0.347284779711999</v>
      </c>
      <c r="O706" s="14">
        <v>0.32435369359499899</v>
      </c>
      <c r="P706" s="14">
        <v>0.37029852165621002</v>
      </c>
      <c r="Q706" s="14">
        <v>0.24487846517270301</v>
      </c>
      <c r="R706" s="14"/>
      <c r="S706" s="14">
        <v>0.27937398748660502</v>
      </c>
      <c r="T706" s="14">
        <v>0.34643601279626901</v>
      </c>
      <c r="U706" s="14">
        <v>0.418712279556339</v>
      </c>
      <c r="V706" s="14">
        <v>0.356040637442192</v>
      </c>
      <c r="W706" s="14">
        <v>0.28643019279723297</v>
      </c>
      <c r="X706" s="14">
        <v>0.26848995283780402</v>
      </c>
      <c r="Y706" s="14">
        <v>0.32012248828201501</v>
      </c>
      <c r="Z706" s="14">
        <v>0.37271189184251802</v>
      </c>
      <c r="AA706" s="14">
        <v>0.33904478704118601</v>
      </c>
      <c r="AB706" s="14">
        <v>0.29832977819588902</v>
      </c>
      <c r="AC706" s="14">
        <v>0.34545576995928901</v>
      </c>
      <c r="AD706" s="14">
        <v>0.226585253452252</v>
      </c>
      <c r="AE706" s="14"/>
      <c r="AF706" s="14">
        <v>0.35343519359086101</v>
      </c>
      <c r="AG706" s="14">
        <v>0.333149358037097</v>
      </c>
      <c r="AH706" s="14">
        <v>0.25535402873921798</v>
      </c>
      <c r="AI706" s="14"/>
      <c r="AJ706" s="14">
        <v>0.38076619043695298</v>
      </c>
      <c r="AK706" s="14">
        <v>0.30212759030254099</v>
      </c>
      <c r="AL706" s="14">
        <v>0.409342165467591</v>
      </c>
      <c r="AM706" s="14"/>
      <c r="AN706" s="14">
        <v>0.32681700437836497</v>
      </c>
      <c r="AO706" s="14">
        <v>0.28411466213386699</v>
      </c>
      <c r="AP706" s="14">
        <v>0.34711122422882601</v>
      </c>
      <c r="AQ706" s="14">
        <v>0.35010147702019201</v>
      </c>
      <c r="AR706" s="14">
        <v>0.36459228967604101</v>
      </c>
    </row>
    <row r="707" spans="2:44">
      <c r="B707" t="s">
        <v>102</v>
      </c>
      <c r="C707" s="14">
        <v>8.4969420486854894E-2</v>
      </c>
      <c r="D707" s="14">
        <v>0.10090588967066701</v>
      </c>
      <c r="E707" s="14">
        <v>6.9705926574545302E-2</v>
      </c>
      <c r="F707" s="14"/>
      <c r="G707" s="14">
        <v>3.34010436901594E-2</v>
      </c>
      <c r="H707" s="14">
        <v>5.4073860929049401E-2</v>
      </c>
      <c r="I707" s="14">
        <v>7.8009664500308398E-2</v>
      </c>
      <c r="J707" s="14">
        <v>9.5013739854802895E-2</v>
      </c>
      <c r="K707" s="14">
        <v>0.102177134995209</v>
      </c>
      <c r="L707" s="14">
        <v>0.124135903849938</v>
      </c>
      <c r="M707" s="14"/>
      <c r="N707" s="14">
        <v>9.6450043146493095E-2</v>
      </c>
      <c r="O707" s="14">
        <v>9.6545733196094996E-2</v>
      </c>
      <c r="P707" s="14">
        <v>6.6906402068398804E-2</v>
      </c>
      <c r="Q707" s="14">
        <v>7.6926215116379398E-2</v>
      </c>
      <c r="R707" s="14"/>
      <c r="S707" s="14">
        <v>8.1532078008393905E-2</v>
      </c>
      <c r="T707" s="14">
        <v>8.5722493095406693E-2</v>
      </c>
      <c r="U707" s="14">
        <v>3.46793954524569E-2</v>
      </c>
      <c r="V707" s="14">
        <v>9.0061109319057794E-2</v>
      </c>
      <c r="W707" s="14">
        <v>9.7635121402839101E-2</v>
      </c>
      <c r="X707" s="14">
        <v>8.4433971294169893E-2</v>
      </c>
      <c r="Y707" s="14">
        <v>6.5205881980592906E-2</v>
      </c>
      <c r="Z707" s="14">
        <v>7.7576490371249598E-2</v>
      </c>
      <c r="AA707" s="14">
        <v>7.6927913093695593E-2</v>
      </c>
      <c r="AB707" s="14">
        <v>0.14095698635617299</v>
      </c>
      <c r="AC707" s="14">
        <v>0.115005894933461</v>
      </c>
      <c r="AD707" s="14">
        <v>6.3125831105037902E-2</v>
      </c>
      <c r="AE707" s="14"/>
      <c r="AF707" s="14">
        <v>9.1448370076024896E-2</v>
      </c>
      <c r="AG707" s="14">
        <v>0.10075601056441801</v>
      </c>
      <c r="AH707" s="14">
        <v>5.7689456435520599E-2</v>
      </c>
      <c r="AI707" s="14"/>
      <c r="AJ707" s="14">
        <v>0.106591619469668</v>
      </c>
      <c r="AK707" s="14">
        <v>8.7614177798938001E-2</v>
      </c>
      <c r="AL707" s="14">
        <v>4.4494756758222898E-2</v>
      </c>
      <c r="AM707" s="14"/>
      <c r="AN707" s="14">
        <v>7.6856634023994605E-2</v>
      </c>
      <c r="AO707" s="14">
        <v>7.8900863101163995E-2</v>
      </c>
      <c r="AP707" s="14">
        <v>9.6416996661968193E-2</v>
      </c>
      <c r="AQ707" s="14">
        <v>6.1479290348201897E-2</v>
      </c>
      <c r="AR707" s="14">
        <v>0.23958403561397201</v>
      </c>
    </row>
    <row r="708" spans="2:44">
      <c r="B708" t="s">
        <v>129</v>
      </c>
      <c r="C708" s="14">
        <v>3.7407990812100098E-2</v>
      </c>
      <c r="D708" s="14">
        <v>2.4608919763773999E-2</v>
      </c>
      <c r="E708" s="14">
        <v>4.8738392308340497E-2</v>
      </c>
      <c r="F708" s="14"/>
      <c r="G708" s="14">
        <v>3.7289271843692101E-2</v>
      </c>
      <c r="H708" s="14">
        <v>3.8532795935239297E-2</v>
      </c>
      <c r="I708" s="14">
        <v>3.6438907041474601E-2</v>
      </c>
      <c r="J708" s="14">
        <v>5.3760345205528103E-2</v>
      </c>
      <c r="K708" s="14">
        <v>2.9253354802993702E-2</v>
      </c>
      <c r="L708" s="14">
        <v>3.02479108684151E-2</v>
      </c>
      <c r="M708" s="14"/>
      <c r="N708" s="14">
        <v>1.8697706590679899E-2</v>
      </c>
      <c r="O708" s="14">
        <v>3.1835162505571397E-2</v>
      </c>
      <c r="P708" s="14">
        <v>3.1856586636682199E-2</v>
      </c>
      <c r="Q708" s="14">
        <v>6.9013536622916205E-2</v>
      </c>
      <c r="R708" s="14"/>
      <c r="S708" s="14">
        <v>4.1372006510072203E-2</v>
      </c>
      <c r="T708" s="14">
        <v>2.1676037631864799E-2</v>
      </c>
      <c r="U708" s="14">
        <v>4.1954636443867703E-2</v>
      </c>
      <c r="V708" s="14">
        <v>3.6322025661080302E-2</v>
      </c>
      <c r="W708" s="14">
        <v>2.47966440692549E-2</v>
      </c>
      <c r="X708" s="14">
        <v>5.5998079826729198E-2</v>
      </c>
      <c r="Y708" s="14">
        <v>2.1386873996168801E-2</v>
      </c>
      <c r="Z708" s="14">
        <v>2.32252428316558E-2</v>
      </c>
      <c r="AA708" s="14">
        <v>2.45818381363169E-2</v>
      </c>
      <c r="AB708" s="14">
        <v>3.4869879801614101E-2</v>
      </c>
      <c r="AC708" s="14">
        <v>7.1863257640995507E-2</v>
      </c>
      <c r="AD708" s="14">
        <v>9.1209462352116605E-2</v>
      </c>
      <c r="AE708" s="14"/>
      <c r="AF708" s="14">
        <v>2.7896651593547799E-2</v>
      </c>
      <c r="AG708" s="14">
        <v>3.0768262840407699E-2</v>
      </c>
      <c r="AH708" s="14">
        <v>4.3505793300755401E-2</v>
      </c>
      <c r="AI708" s="14"/>
      <c r="AJ708" s="14">
        <v>9.0000204066671904E-3</v>
      </c>
      <c r="AK708" s="14">
        <v>3.03457035211337E-2</v>
      </c>
      <c r="AL708" s="14">
        <v>5.4291198259593103E-2</v>
      </c>
      <c r="AM708" s="14"/>
      <c r="AN708" s="14">
        <v>3.9116835689560703E-2</v>
      </c>
      <c r="AO708" s="14">
        <v>4.2537830259357798E-2</v>
      </c>
      <c r="AP708" s="14">
        <v>3.2426830941242601E-2</v>
      </c>
      <c r="AQ708" s="14">
        <v>7.9487273330434895E-3</v>
      </c>
      <c r="AR708" s="14">
        <v>0</v>
      </c>
    </row>
    <row r="709" spans="2:44">
      <c r="B709" t="s">
        <v>104</v>
      </c>
      <c r="C709" s="14">
        <v>0.29229766821091002</v>
      </c>
      <c r="D709" s="14">
        <v>0.272949873138772</v>
      </c>
      <c r="E709" s="14">
        <v>0.31284556859208401</v>
      </c>
      <c r="F709" s="14"/>
      <c r="G709" s="14">
        <v>0.37466269899289201</v>
      </c>
      <c r="H709" s="14">
        <v>0.33938587954059202</v>
      </c>
      <c r="I709" s="14">
        <v>0.364703554209238</v>
      </c>
      <c r="J709" s="14">
        <v>0.29571084370134099</v>
      </c>
      <c r="K709" s="14">
        <v>0.24457175130863401</v>
      </c>
      <c r="L709" s="14">
        <v>0.17902964857914</v>
      </c>
      <c r="M709" s="14"/>
      <c r="N709" s="14">
        <v>0.30604400961551398</v>
      </c>
      <c r="O709" s="14">
        <v>0.272172475320759</v>
      </c>
      <c r="P709" s="14">
        <v>0.28104827693649997</v>
      </c>
      <c r="Q709" s="14">
        <v>0.310341053440575</v>
      </c>
      <c r="R709" s="14"/>
      <c r="S709" s="14">
        <v>0.30375270135388099</v>
      </c>
      <c r="T709" s="14">
        <v>0.269669837245683</v>
      </c>
      <c r="U709" s="14">
        <v>0.28083648052029803</v>
      </c>
      <c r="V709" s="14">
        <v>0.25992708221937799</v>
      </c>
      <c r="W709" s="14">
        <v>0.31550897389780003</v>
      </c>
      <c r="X709" s="14">
        <v>0.26351433223151499</v>
      </c>
      <c r="Y709" s="14">
        <v>0.33088069185715702</v>
      </c>
      <c r="Z709" s="14">
        <v>0.20861241000035999</v>
      </c>
      <c r="AA709" s="14">
        <v>0.323483433219035</v>
      </c>
      <c r="AB709" s="14">
        <v>0.30337946444392899</v>
      </c>
      <c r="AC709" s="14">
        <v>0.31608110014464502</v>
      </c>
      <c r="AD709" s="14">
        <v>0.30242206845483999</v>
      </c>
      <c r="AE709" s="14"/>
      <c r="AF709" s="14">
        <v>0.29111195901189901</v>
      </c>
      <c r="AG709" s="14">
        <v>0.284456552572452</v>
      </c>
      <c r="AH709" s="14">
        <v>0.297935057297399</v>
      </c>
      <c r="AI709" s="14"/>
      <c r="AJ709" s="14">
        <v>0.26643883830734</v>
      </c>
      <c r="AK709" s="14">
        <v>0.32726249500526</v>
      </c>
      <c r="AL709" s="14">
        <v>0.27390492449858</v>
      </c>
      <c r="AM709" s="14"/>
      <c r="AN709" s="14">
        <v>0.280011124205719</v>
      </c>
      <c r="AO709" s="14">
        <v>0.316560015710728</v>
      </c>
      <c r="AP709" s="14">
        <v>0.26383685744228802</v>
      </c>
      <c r="AQ709" s="14">
        <v>0.357306594100532</v>
      </c>
      <c r="AR709" s="14">
        <v>0.32518062596257302</v>
      </c>
    </row>
    <row r="710" spans="2:44">
      <c r="B710" t="s">
        <v>105</v>
      </c>
      <c r="C710" s="14">
        <v>0.40653586195811597</v>
      </c>
      <c r="D710" s="14">
        <v>0.42935734986127</v>
      </c>
      <c r="E710" s="14">
        <v>0.38508256959952503</v>
      </c>
      <c r="F710" s="14"/>
      <c r="G710" s="14">
        <v>0.27746091405659001</v>
      </c>
      <c r="H710" s="14">
        <v>0.31865877847504998</v>
      </c>
      <c r="I710" s="14">
        <v>0.26023558389812601</v>
      </c>
      <c r="J710" s="14">
        <v>0.46072433026744197</v>
      </c>
      <c r="K710" s="14">
        <v>0.50206034422267698</v>
      </c>
      <c r="L710" s="14">
        <v>0.55992908547488796</v>
      </c>
      <c r="M710" s="14"/>
      <c r="N710" s="14">
        <v>0.44373482285849197</v>
      </c>
      <c r="O710" s="14">
        <v>0.42089942679109399</v>
      </c>
      <c r="P710" s="14">
        <v>0.43720492372460801</v>
      </c>
      <c r="Q710" s="14">
        <v>0.32180468028908199</v>
      </c>
      <c r="R710" s="14"/>
      <c r="S710" s="14">
        <v>0.36090606549499898</v>
      </c>
      <c r="T710" s="14">
        <v>0.43215850589167598</v>
      </c>
      <c r="U710" s="14">
        <v>0.45339167500879601</v>
      </c>
      <c r="V710" s="14">
        <v>0.44610174676124997</v>
      </c>
      <c r="W710" s="14">
        <v>0.38406531420007201</v>
      </c>
      <c r="X710" s="14">
        <v>0.35292392413197399</v>
      </c>
      <c r="Y710" s="14">
        <v>0.38532837026260802</v>
      </c>
      <c r="Z710" s="14">
        <v>0.45028838221376699</v>
      </c>
      <c r="AA710" s="14">
        <v>0.41597270013488202</v>
      </c>
      <c r="AB710" s="14">
        <v>0.439286764552062</v>
      </c>
      <c r="AC710" s="14">
        <v>0.46046166489274998</v>
      </c>
      <c r="AD710" s="14">
        <v>0.28971108455729</v>
      </c>
      <c r="AE710" s="14"/>
      <c r="AF710" s="14">
        <v>0.44488356366688597</v>
      </c>
      <c r="AG710" s="14">
        <v>0.43390536860151502</v>
      </c>
      <c r="AH710" s="14">
        <v>0.31304348517473901</v>
      </c>
      <c r="AI710" s="14"/>
      <c r="AJ710" s="14">
        <v>0.48735780990662098</v>
      </c>
      <c r="AK710" s="14">
        <v>0.38974176810147898</v>
      </c>
      <c r="AL710" s="14">
        <v>0.45383692222581401</v>
      </c>
      <c r="AM710" s="14"/>
      <c r="AN710" s="14">
        <v>0.40367363840235998</v>
      </c>
      <c r="AO710" s="14">
        <v>0.363015525235031</v>
      </c>
      <c r="AP710" s="14">
        <v>0.44352822089079402</v>
      </c>
      <c r="AQ710" s="14">
        <v>0.411580767368393</v>
      </c>
      <c r="AR710" s="14">
        <v>0.60417632529001297</v>
      </c>
    </row>
    <row r="711" spans="2:44">
      <c r="B711" t="s">
        <v>106</v>
      </c>
      <c r="C711" s="14">
        <v>-0.11423819374720599</v>
      </c>
      <c r="D711" s="14">
        <v>-0.156407476722498</v>
      </c>
      <c r="E711" s="14">
        <v>-7.2237001007440793E-2</v>
      </c>
      <c r="F711" s="14"/>
      <c r="G711" s="14">
        <v>9.7201784936302299E-2</v>
      </c>
      <c r="H711" s="14">
        <v>2.0727101065541199E-2</v>
      </c>
      <c r="I711" s="14">
        <v>0.104467970311112</v>
      </c>
      <c r="J711" s="14">
        <v>-0.16501348656609999</v>
      </c>
      <c r="K711" s="14">
        <v>-0.25748859291404302</v>
      </c>
      <c r="L711" s="14">
        <v>-0.38089943689574801</v>
      </c>
      <c r="M711" s="14"/>
      <c r="N711" s="14">
        <v>-0.13769081324297799</v>
      </c>
      <c r="O711" s="14">
        <v>-0.14872695147033499</v>
      </c>
      <c r="P711" s="14">
        <v>-0.15615664678810801</v>
      </c>
      <c r="Q711" s="14">
        <v>-1.1463626848506801E-2</v>
      </c>
      <c r="R711" s="14"/>
      <c r="S711" s="14">
        <v>-5.7153364141117997E-2</v>
      </c>
      <c r="T711" s="14">
        <v>-0.16248866864599301</v>
      </c>
      <c r="U711" s="14">
        <v>-0.17255519448849699</v>
      </c>
      <c r="V711" s="14">
        <v>-0.18617466454187201</v>
      </c>
      <c r="W711" s="14">
        <v>-6.8556340302271701E-2</v>
      </c>
      <c r="X711" s="14">
        <v>-8.9409591900459606E-2</v>
      </c>
      <c r="Y711" s="14">
        <v>-5.4447678405450298E-2</v>
      </c>
      <c r="Z711" s="14">
        <v>-0.241675972213407</v>
      </c>
      <c r="AA711" s="14">
        <v>-9.2489266915847093E-2</v>
      </c>
      <c r="AB711" s="14">
        <v>-0.13590730010813301</v>
      </c>
      <c r="AC711" s="14">
        <v>-0.14438056474810401</v>
      </c>
      <c r="AD711" s="14">
        <v>1.2710983897550401E-2</v>
      </c>
      <c r="AE711" s="14"/>
      <c r="AF711" s="14">
        <v>-0.15377160465498599</v>
      </c>
      <c r="AG711" s="14">
        <v>-0.14944881602906401</v>
      </c>
      <c r="AH711" s="14">
        <v>-1.5108427877339599E-2</v>
      </c>
      <c r="AI711" s="14"/>
      <c r="AJ711" s="14">
        <v>-0.22091897159928101</v>
      </c>
      <c r="AK711" s="14">
        <v>-6.2479273096218597E-2</v>
      </c>
      <c r="AL711" s="14">
        <v>-0.17993199772723401</v>
      </c>
      <c r="AM711" s="14"/>
      <c r="AN711" s="14">
        <v>-0.123662514196641</v>
      </c>
      <c r="AO711" s="14">
        <v>-4.6455509524302802E-2</v>
      </c>
      <c r="AP711" s="14">
        <v>-0.179691363448506</v>
      </c>
      <c r="AQ711" s="14">
        <v>-5.4274173267861402E-2</v>
      </c>
      <c r="AR711" s="14">
        <v>-0.27899569932744001</v>
      </c>
    </row>
    <row r="712" spans="2:4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c r="AA712" s="14"/>
      <c r="AB712" s="14"/>
      <c r="AC712" s="14"/>
      <c r="AD712" s="14"/>
      <c r="AE712" s="14"/>
      <c r="AF712" s="14"/>
      <c r="AG712" s="14"/>
      <c r="AH712" s="14"/>
      <c r="AI712" s="14"/>
      <c r="AJ712" s="14"/>
      <c r="AK712" s="14"/>
      <c r="AL712" s="14"/>
      <c r="AM712" s="14"/>
      <c r="AN712" s="14"/>
      <c r="AO712" s="14"/>
      <c r="AP712" s="14"/>
      <c r="AQ712" s="14"/>
      <c r="AR712" s="14"/>
    </row>
    <row r="713" spans="2:44">
      <c r="B713" s="6" t="s">
        <v>234</v>
      </c>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c r="AA713" s="14"/>
      <c r="AB713" s="14"/>
      <c r="AC713" s="14"/>
      <c r="AD713" s="14"/>
      <c r="AE713" s="14"/>
      <c r="AF713" s="14"/>
      <c r="AG713" s="14"/>
      <c r="AH713" s="14"/>
      <c r="AI713" s="14"/>
      <c r="AJ713" s="14"/>
      <c r="AK713" s="14"/>
      <c r="AL713" s="14"/>
      <c r="AM713" s="14"/>
      <c r="AN713" s="14"/>
      <c r="AO713" s="14"/>
      <c r="AP713" s="14"/>
      <c r="AQ713" s="14"/>
      <c r="AR713" s="14"/>
    </row>
    <row r="714" spans="2:44">
      <c r="B714" s="24" t="s">
        <v>26</v>
      </c>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c r="AA714" s="14"/>
      <c r="AB714" s="14"/>
      <c r="AC714" s="14"/>
      <c r="AD714" s="14"/>
      <c r="AE714" s="14"/>
      <c r="AF714" s="14"/>
      <c r="AG714" s="14"/>
      <c r="AH714" s="14"/>
      <c r="AI714" s="14"/>
      <c r="AJ714" s="14"/>
      <c r="AK714" s="14"/>
      <c r="AL714" s="14"/>
      <c r="AM714" s="14"/>
      <c r="AN714" s="14"/>
      <c r="AO714" s="14"/>
      <c r="AP714" s="14"/>
      <c r="AQ714" s="14"/>
      <c r="AR714" s="14"/>
    </row>
    <row r="715" spans="2:44">
      <c r="B715" t="s">
        <v>98</v>
      </c>
      <c r="C715" s="14">
        <v>6.2341228748307498E-2</v>
      </c>
      <c r="D715" s="14">
        <v>8.2568136229021996E-2</v>
      </c>
      <c r="E715" s="14">
        <v>4.2514472620546202E-2</v>
      </c>
      <c r="F715" s="14"/>
      <c r="G715" s="14">
        <v>0.11005966371364399</v>
      </c>
      <c r="H715" s="14">
        <v>0.120900590613804</v>
      </c>
      <c r="I715" s="14">
        <v>5.9382488571666101E-2</v>
      </c>
      <c r="J715" s="14">
        <v>5.9168938866094603E-2</v>
      </c>
      <c r="K715" s="14">
        <v>2.2823343209871901E-2</v>
      </c>
      <c r="L715" s="14">
        <v>2.33074156939004E-2</v>
      </c>
      <c r="M715" s="14"/>
      <c r="N715" s="14">
        <v>9.5334230700556299E-2</v>
      </c>
      <c r="O715" s="14">
        <v>4.4472163574810097E-2</v>
      </c>
      <c r="P715" s="14">
        <v>4.50236606907422E-2</v>
      </c>
      <c r="Q715" s="14">
        <v>6.20761936799267E-2</v>
      </c>
      <c r="R715" s="14"/>
      <c r="S715" s="14">
        <v>8.5152376381613507E-2</v>
      </c>
      <c r="T715" s="14">
        <v>5.1353171119010103E-2</v>
      </c>
      <c r="U715" s="14">
        <v>2.8430926492416901E-2</v>
      </c>
      <c r="V715" s="14">
        <v>1.4044243511810099E-2</v>
      </c>
      <c r="W715" s="14">
        <v>5.9228183119674302E-2</v>
      </c>
      <c r="X715" s="14">
        <v>4.6800813169086401E-2</v>
      </c>
      <c r="Y715" s="14">
        <v>7.9501854842065206E-2</v>
      </c>
      <c r="Z715" s="14">
        <v>9.4991166827152598E-2</v>
      </c>
      <c r="AA715" s="14">
        <v>4.8018425564409002E-2</v>
      </c>
      <c r="AB715" s="14">
        <v>7.4270336943713197E-2</v>
      </c>
      <c r="AC715" s="14">
        <v>7.4594514237153006E-2</v>
      </c>
      <c r="AD715" s="14">
        <v>0.17010555835626701</v>
      </c>
      <c r="AE715" s="14"/>
      <c r="AF715" s="14">
        <v>4.4943751661336101E-2</v>
      </c>
      <c r="AG715" s="14">
        <v>7.5727212893078197E-2</v>
      </c>
      <c r="AH715" s="14">
        <v>6.7019228432771097E-2</v>
      </c>
      <c r="AI715" s="14"/>
      <c r="AJ715" s="14">
        <v>5.4412577258209499E-2</v>
      </c>
      <c r="AK715" s="14">
        <v>6.1584074170391002E-2</v>
      </c>
      <c r="AL715" s="14">
        <v>0.17181228337565299</v>
      </c>
      <c r="AM715" s="14"/>
      <c r="AN715" s="14">
        <v>4.34391062348378E-2</v>
      </c>
      <c r="AO715" s="14">
        <v>6.1899848271030497E-2</v>
      </c>
      <c r="AP715" s="14">
        <v>8.0184003909920601E-2</v>
      </c>
      <c r="AQ715" s="14">
        <v>9.3336480275814801E-2</v>
      </c>
      <c r="AR715" s="14">
        <v>0.15342861794724699</v>
      </c>
    </row>
    <row r="716" spans="2:44">
      <c r="B716" t="s">
        <v>99</v>
      </c>
      <c r="C716" s="14">
        <v>0.21143319435600499</v>
      </c>
      <c r="D716" s="14">
        <v>0.20262934790836901</v>
      </c>
      <c r="E716" s="14">
        <v>0.22051469643160701</v>
      </c>
      <c r="F716" s="14"/>
      <c r="G716" s="14">
        <v>0.218918434381705</v>
      </c>
      <c r="H716" s="14">
        <v>0.26976150323773102</v>
      </c>
      <c r="I716" s="14">
        <v>0.29938198058952797</v>
      </c>
      <c r="J716" s="14">
        <v>0.20616170677991499</v>
      </c>
      <c r="K716" s="14">
        <v>0.19607385638494099</v>
      </c>
      <c r="L716" s="14">
        <v>0.104259300165957</v>
      </c>
      <c r="M716" s="14"/>
      <c r="N716" s="14">
        <v>0.21459415949388799</v>
      </c>
      <c r="O716" s="14">
        <v>0.22043721463400201</v>
      </c>
      <c r="P716" s="14">
        <v>0.232365670196305</v>
      </c>
      <c r="Q716" s="14">
        <v>0.17980542949056899</v>
      </c>
      <c r="R716" s="14"/>
      <c r="S716" s="14">
        <v>0.19570986256862499</v>
      </c>
      <c r="T716" s="14">
        <v>0.247640547108195</v>
      </c>
      <c r="U716" s="14">
        <v>0.18077270481559199</v>
      </c>
      <c r="V716" s="14">
        <v>0.203637995975155</v>
      </c>
      <c r="W716" s="14">
        <v>0.23834204989980401</v>
      </c>
      <c r="X716" s="14">
        <v>0.27215447441243301</v>
      </c>
      <c r="Y716" s="14">
        <v>0.20388754382143701</v>
      </c>
      <c r="Z716" s="14">
        <v>0.13058320223251699</v>
      </c>
      <c r="AA716" s="14">
        <v>0.20997566289820699</v>
      </c>
      <c r="AB716" s="14">
        <v>0.22786423444485401</v>
      </c>
      <c r="AC716" s="14">
        <v>0.13529820265965001</v>
      </c>
      <c r="AD716" s="14">
        <v>0.19790075142951799</v>
      </c>
      <c r="AE716" s="14"/>
      <c r="AF716" s="14">
        <v>0.198736301220058</v>
      </c>
      <c r="AG716" s="14">
        <v>0.20253217929681999</v>
      </c>
      <c r="AH716" s="14">
        <v>0.25600344129963498</v>
      </c>
      <c r="AI716" s="14"/>
      <c r="AJ716" s="14">
        <v>0.23730700930166901</v>
      </c>
      <c r="AK716" s="14">
        <v>0.25786774424234099</v>
      </c>
      <c r="AL716" s="14">
        <v>0.16361195166074999</v>
      </c>
      <c r="AM716" s="14"/>
      <c r="AN716" s="14">
        <v>0.19760476695815099</v>
      </c>
      <c r="AO716" s="14">
        <v>0.24014370991119899</v>
      </c>
      <c r="AP716" s="14">
        <v>0.217380966445955</v>
      </c>
      <c r="AQ716" s="14">
        <v>0.20236494358287199</v>
      </c>
      <c r="AR716" s="14">
        <v>7.0382726261273898E-2</v>
      </c>
    </row>
    <row r="717" spans="2:44">
      <c r="B717" t="s">
        <v>100</v>
      </c>
      <c r="C717" s="14">
        <v>0.34083047514840997</v>
      </c>
      <c r="D717" s="14">
        <v>0.31496869688456403</v>
      </c>
      <c r="E717" s="14">
        <v>0.36430989345648301</v>
      </c>
      <c r="F717" s="14"/>
      <c r="G717" s="14">
        <v>0.41186851273602698</v>
      </c>
      <c r="H717" s="14">
        <v>0.356988052238151</v>
      </c>
      <c r="I717" s="14">
        <v>0.30172998590341998</v>
      </c>
      <c r="J717" s="14">
        <v>0.28776203245757198</v>
      </c>
      <c r="K717" s="14">
        <v>0.352520505791933</v>
      </c>
      <c r="L717" s="14">
        <v>0.35363794413755201</v>
      </c>
      <c r="M717" s="14"/>
      <c r="N717" s="14">
        <v>0.27776327200286399</v>
      </c>
      <c r="O717" s="14">
        <v>0.35081571932427402</v>
      </c>
      <c r="P717" s="14">
        <v>0.33144297579283</v>
      </c>
      <c r="Q717" s="14">
        <v>0.39888448018216999</v>
      </c>
      <c r="R717" s="14"/>
      <c r="S717" s="14">
        <v>0.31713968345002302</v>
      </c>
      <c r="T717" s="14">
        <v>0.35118142007942998</v>
      </c>
      <c r="U717" s="14">
        <v>0.29732804784933903</v>
      </c>
      <c r="V717" s="14">
        <v>0.313783513268931</v>
      </c>
      <c r="W717" s="14">
        <v>0.33385315427381801</v>
      </c>
      <c r="X717" s="14">
        <v>0.36812792781685499</v>
      </c>
      <c r="Y717" s="14">
        <v>0.43456370996011501</v>
      </c>
      <c r="Z717" s="14">
        <v>0.38257545136938098</v>
      </c>
      <c r="AA717" s="14">
        <v>0.36034813188972598</v>
      </c>
      <c r="AB717" s="14">
        <v>0.37842511228867498</v>
      </c>
      <c r="AC717" s="14">
        <v>0.24354328299633099</v>
      </c>
      <c r="AD717" s="14">
        <v>0.248833249649211</v>
      </c>
      <c r="AE717" s="14"/>
      <c r="AF717" s="14">
        <v>0.37963537090967098</v>
      </c>
      <c r="AG717" s="14">
        <v>0.27928290617416401</v>
      </c>
      <c r="AH717" s="14">
        <v>0.39698342720819602</v>
      </c>
      <c r="AI717" s="14"/>
      <c r="AJ717" s="14">
        <v>0.27895368137781401</v>
      </c>
      <c r="AK717" s="14">
        <v>0.27491809387910199</v>
      </c>
      <c r="AL717" s="14">
        <v>0.29218032087328299</v>
      </c>
      <c r="AM717" s="14"/>
      <c r="AN717" s="14">
        <v>0.414153173168058</v>
      </c>
      <c r="AO717" s="14">
        <v>0.31599081648632699</v>
      </c>
      <c r="AP717" s="14">
        <v>0.33745937066148401</v>
      </c>
      <c r="AQ717" s="14">
        <v>0.30308618484511501</v>
      </c>
      <c r="AR717" s="14">
        <v>0.24729846086773399</v>
      </c>
    </row>
    <row r="718" spans="2:44">
      <c r="B718" t="s">
        <v>101</v>
      </c>
      <c r="C718" s="14">
        <v>0.25550764824379701</v>
      </c>
      <c r="D718" s="14">
        <v>0.26906656082984398</v>
      </c>
      <c r="E718" s="14">
        <v>0.244349292513064</v>
      </c>
      <c r="F718" s="14"/>
      <c r="G718" s="14">
        <v>0.17185985870102699</v>
      </c>
      <c r="H718" s="14">
        <v>0.170946566931343</v>
      </c>
      <c r="I718" s="14">
        <v>0.19630144548434</v>
      </c>
      <c r="J718" s="14">
        <v>0.27946195821791298</v>
      </c>
      <c r="K718" s="14">
        <v>0.29173887986389502</v>
      </c>
      <c r="L718" s="14">
        <v>0.37327519187713598</v>
      </c>
      <c r="M718" s="14"/>
      <c r="N718" s="14">
        <v>0.29346484476608098</v>
      </c>
      <c r="O718" s="14">
        <v>0.25279219496062899</v>
      </c>
      <c r="P718" s="14">
        <v>0.26228076782930498</v>
      </c>
      <c r="Q718" s="14">
        <v>0.21610804017361501</v>
      </c>
      <c r="R718" s="14"/>
      <c r="S718" s="14">
        <v>0.27536145783314903</v>
      </c>
      <c r="T718" s="14">
        <v>0.256239983595071</v>
      </c>
      <c r="U718" s="14">
        <v>0.34861484000794202</v>
      </c>
      <c r="V718" s="14">
        <v>0.30433288444260598</v>
      </c>
      <c r="W718" s="14">
        <v>0.17063336724311101</v>
      </c>
      <c r="X718" s="14">
        <v>0.20656613599006199</v>
      </c>
      <c r="Y718" s="14">
        <v>0.18286018392594899</v>
      </c>
      <c r="Z718" s="14">
        <v>0.32112141253494803</v>
      </c>
      <c r="AA718" s="14">
        <v>0.30081788711187402</v>
      </c>
      <c r="AB718" s="14">
        <v>0.140117360910751</v>
      </c>
      <c r="AC718" s="14">
        <v>0.34687087511034198</v>
      </c>
      <c r="AD718" s="14">
        <v>0.25941550828238802</v>
      </c>
      <c r="AE718" s="14"/>
      <c r="AF718" s="14">
        <v>0.254168035354503</v>
      </c>
      <c r="AG718" s="14">
        <v>0.29861079748125702</v>
      </c>
      <c r="AH718" s="14">
        <v>0.17903807006428399</v>
      </c>
      <c r="AI718" s="14"/>
      <c r="AJ718" s="14">
        <v>0.31901151817780199</v>
      </c>
      <c r="AK718" s="14">
        <v>0.297863279189165</v>
      </c>
      <c r="AL718" s="14">
        <v>0.225521716305221</v>
      </c>
      <c r="AM718" s="14"/>
      <c r="AN718" s="14">
        <v>0.22437150572619899</v>
      </c>
      <c r="AO718" s="14">
        <v>0.231947009077584</v>
      </c>
      <c r="AP718" s="14">
        <v>0.23884783732780501</v>
      </c>
      <c r="AQ718" s="14">
        <v>0.30474016964503797</v>
      </c>
      <c r="AR718" s="14">
        <v>0.34990793843463602</v>
      </c>
    </row>
    <row r="719" spans="2:44">
      <c r="B719" t="s">
        <v>102</v>
      </c>
      <c r="C719" s="14">
        <v>7.8682206008655997E-2</v>
      </c>
      <c r="D719" s="14">
        <v>0.100804647646292</v>
      </c>
      <c r="E719" s="14">
        <v>5.71021642482724E-2</v>
      </c>
      <c r="F719" s="14"/>
      <c r="G719" s="14">
        <v>3.8154404080179199E-2</v>
      </c>
      <c r="H719" s="14">
        <v>4.24134718304639E-2</v>
      </c>
      <c r="I719" s="14">
        <v>7.1743045608453307E-2</v>
      </c>
      <c r="J719" s="14">
        <v>0.109176235296707</v>
      </c>
      <c r="K719" s="14">
        <v>8.9885926612750897E-2</v>
      </c>
      <c r="L719" s="14">
        <v>0.103426438149798</v>
      </c>
      <c r="M719" s="14"/>
      <c r="N719" s="14">
        <v>9.4082680435161894E-2</v>
      </c>
      <c r="O719" s="14">
        <v>7.7594488008472198E-2</v>
      </c>
      <c r="P719" s="14">
        <v>7.7245368639886305E-2</v>
      </c>
      <c r="Q719" s="14">
        <v>6.5836666709152794E-2</v>
      </c>
      <c r="R719" s="14"/>
      <c r="S719" s="14">
        <v>6.30026623248965E-2</v>
      </c>
      <c r="T719" s="14">
        <v>7.2286265483929801E-2</v>
      </c>
      <c r="U719" s="14">
        <v>4.9148764493263199E-2</v>
      </c>
      <c r="V719" s="14">
        <v>0.11607257179279</v>
      </c>
      <c r="W719" s="14">
        <v>0.122712522602426</v>
      </c>
      <c r="X719" s="14">
        <v>7.3883821322552598E-2</v>
      </c>
      <c r="Y719" s="14">
        <v>6.8857692348426494E-2</v>
      </c>
      <c r="Z719" s="14">
        <v>2.5998694505520201E-2</v>
      </c>
      <c r="AA719" s="14">
        <v>5.2244510464842797E-2</v>
      </c>
      <c r="AB719" s="14">
        <v>0.118755817082475</v>
      </c>
      <c r="AC719" s="14">
        <v>0.12782986735552901</v>
      </c>
      <c r="AD719" s="14">
        <v>3.2535469930499897E-2</v>
      </c>
      <c r="AE719" s="14"/>
      <c r="AF719" s="14">
        <v>8.3321413503486999E-2</v>
      </c>
      <c r="AG719" s="14">
        <v>9.7436139865402296E-2</v>
      </c>
      <c r="AH719" s="14">
        <v>4.4315612549064E-2</v>
      </c>
      <c r="AI719" s="14"/>
      <c r="AJ719" s="14">
        <v>9.2675449505091101E-2</v>
      </c>
      <c r="AK719" s="14">
        <v>7.9871324001168101E-2</v>
      </c>
      <c r="AL719" s="14">
        <v>4.8993259301563903E-2</v>
      </c>
      <c r="AM719" s="14"/>
      <c r="AN719" s="14">
        <v>6.2145874557535098E-2</v>
      </c>
      <c r="AO719" s="14">
        <v>8.0800376266855906E-2</v>
      </c>
      <c r="AP719" s="14">
        <v>8.9321834647887094E-2</v>
      </c>
      <c r="AQ719" s="14">
        <v>7.6234160919899499E-2</v>
      </c>
      <c r="AR719" s="14">
        <v>0.17898225648910901</v>
      </c>
    </row>
    <row r="720" spans="2:44">
      <c r="B720" t="s">
        <v>129</v>
      </c>
      <c r="C720" s="14">
        <v>5.1205247494824503E-2</v>
      </c>
      <c r="D720" s="14">
        <v>2.9962610501908502E-2</v>
      </c>
      <c r="E720" s="14">
        <v>7.1209480730027599E-2</v>
      </c>
      <c r="F720" s="14"/>
      <c r="G720" s="14">
        <v>4.9139126387417603E-2</v>
      </c>
      <c r="H720" s="14">
        <v>3.8989815148508002E-2</v>
      </c>
      <c r="I720" s="14">
        <v>7.1461053842592298E-2</v>
      </c>
      <c r="J720" s="14">
        <v>5.82691283817975E-2</v>
      </c>
      <c r="K720" s="14">
        <v>4.6957488136608098E-2</v>
      </c>
      <c r="L720" s="14">
        <v>4.2093709975656798E-2</v>
      </c>
      <c r="M720" s="14"/>
      <c r="N720" s="14">
        <v>2.4760812601449099E-2</v>
      </c>
      <c r="O720" s="14">
        <v>5.3888219497813097E-2</v>
      </c>
      <c r="P720" s="14">
        <v>5.1641556850930997E-2</v>
      </c>
      <c r="Q720" s="14">
        <v>7.7289189764565697E-2</v>
      </c>
      <c r="R720" s="14"/>
      <c r="S720" s="14">
        <v>6.3633957441692798E-2</v>
      </c>
      <c r="T720" s="14">
        <v>2.1298612614363801E-2</v>
      </c>
      <c r="U720" s="14">
        <v>9.5704716341446894E-2</v>
      </c>
      <c r="V720" s="14">
        <v>4.8128791008709197E-2</v>
      </c>
      <c r="W720" s="14">
        <v>7.5230722861167401E-2</v>
      </c>
      <c r="X720" s="14">
        <v>3.2466827289011901E-2</v>
      </c>
      <c r="Y720" s="14">
        <v>3.0329015102008399E-2</v>
      </c>
      <c r="Z720" s="14">
        <v>4.4730072530481897E-2</v>
      </c>
      <c r="AA720" s="14">
        <v>2.8595382070941401E-2</v>
      </c>
      <c r="AB720" s="14">
        <v>6.0567138329531402E-2</v>
      </c>
      <c r="AC720" s="14">
        <v>7.1863257640995507E-2</v>
      </c>
      <c r="AD720" s="14">
        <v>9.1209462352116605E-2</v>
      </c>
      <c r="AE720" s="14"/>
      <c r="AF720" s="14">
        <v>3.9195127350944402E-2</v>
      </c>
      <c r="AG720" s="14">
        <v>4.6410764289278303E-2</v>
      </c>
      <c r="AH720" s="14">
        <v>5.6640220446050403E-2</v>
      </c>
      <c r="AI720" s="14"/>
      <c r="AJ720" s="14">
        <v>1.76397643794141E-2</v>
      </c>
      <c r="AK720" s="14">
        <v>2.78954845178324E-2</v>
      </c>
      <c r="AL720" s="14">
        <v>9.7880468483528299E-2</v>
      </c>
      <c r="AM720" s="14"/>
      <c r="AN720" s="14">
        <v>5.8285573355218501E-2</v>
      </c>
      <c r="AO720" s="14">
        <v>6.9218239987003605E-2</v>
      </c>
      <c r="AP720" s="14">
        <v>3.6805987006947698E-2</v>
      </c>
      <c r="AQ720" s="14">
        <v>2.0238060731260499E-2</v>
      </c>
      <c r="AR720" s="14">
        <v>0</v>
      </c>
    </row>
    <row r="721" spans="2:44">
      <c r="B721" t="s">
        <v>104</v>
      </c>
      <c r="C721" s="14">
        <v>0.27377442310431299</v>
      </c>
      <c r="D721" s="14">
        <v>0.28519748413739099</v>
      </c>
      <c r="E721" s="14">
        <v>0.26302916905215301</v>
      </c>
      <c r="F721" s="14"/>
      <c r="G721" s="14">
        <v>0.328978098095349</v>
      </c>
      <c r="H721" s="14">
        <v>0.390662093851534</v>
      </c>
      <c r="I721" s="14">
        <v>0.35876446916119398</v>
      </c>
      <c r="J721" s="14">
        <v>0.26533064564601</v>
      </c>
      <c r="K721" s="14">
        <v>0.21889719959481199</v>
      </c>
      <c r="L721" s="14">
        <v>0.12756671585985699</v>
      </c>
      <c r="M721" s="14"/>
      <c r="N721" s="14">
        <v>0.30992839019444401</v>
      </c>
      <c r="O721" s="14">
        <v>0.264909378208812</v>
      </c>
      <c r="P721" s="14">
        <v>0.27738933088704698</v>
      </c>
      <c r="Q721" s="14">
        <v>0.241881623170496</v>
      </c>
      <c r="R721" s="14"/>
      <c r="S721" s="14">
        <v>0.28086223895023799</v>
      </c>
      <c r="T721" s="14">
        <v>0.298993718227206</v>
      </c>
      <c r="U721" s="14">
        <v>0.20920363130800901</v>
      </c>
      <c r="V721" s="14">
        <v>0.217682239486965</v>
      </c>
      <c r="W721" s="14">
        <v>0.29757023301947899</v>
      </c>
      <c r="X721" s="14">
        <v>0.31895528758151898</v>
      </c>
      <c r="Y721" s="14">
        <v>0.28338939866350199</v>
      </c>
      <c r="Z721" s="14">
        <v>0.22557436905966899</v>
      </c>
      <c r="AA721" s="14">
        <v>0.25799408846261601</v>
      </c>
      <c r="AB721" s="14">
        <v>0.30213457138856697</v>
      </c>
      <c r="AC721" s="14">
        <v>0.209892716896803</v>
      </c>
      <c r="AD721" s="14">
        <v>0.36800630978578502</v>
      </c>
      <c r="AE721" s="14"/>
      <c r="AF721" s="14">
        <v>0.24368005288139399</v>
      </c>
      <c r="AG721" s="14">
        <v>0.27825939218989798</v>
      </c>
      <c r="AH721" s="14">
        <v>0.32302266973240601</v>
      </c>
      <c r="AI721" s="14"/>
      <c r="AJ721" s="14">
        <v>0.29171958655987901</v>
      </c>
      <c r="AK721" s="14">
        <v>0.31945181841273201</v>
      </c>
      <c r="AL721" s="14">
        <v>0.33542423503640301</v>
      </c>
      <c r="AM721" s="14"/>
      <c r="AN721" s="14">
        <v>0.24104387319298901</v>
      </c>
      <c r="AO721" s="14">
        <v>0.30204355818223</v>
      </c>
      <c r="AP721" s="14">
        <v>0.29756497035587598</v>
      </c>
      <c r="AQ721" s="14">
        <v>0.29570142385868697</v>
      </c>
      <c r="AR721" s="14">
        <v>0.223811344208521</v>
      </c>
    </row>
    <row r="722" spans="2:44">
      <c r="B722" t="s">
        <v>105</v>
      </c>
      <c r="C722" s="14">
        <v>0.33418985425245301</v>
      </c>
      <c r="D722" s="14">
        <v>0.36987120847613703</v>
      </c>
      <c r="E722" s="14">
        <v>0.301451456761337</v>
      </c>
      <c r="F722" s="14"/>
      <c r="G722" s="14">
        <v>0.210014262781206</v>
      </c>
      <c r="H722" s="14">
        <v>0.21336003876180701</v>
      </c>
      <c r="I722" s="14">
        <v>0.26804449109279299</v>
      </c>
      <c r="J722" s="14">
        <v>0.38863819351462098</v>
      </c>
      <c r="K722" s="14">
        <v>0.38162480647664598</v>
      </c>
      <c r="L722" s="14">
        <v>0.476701630026933</v>
      </c>
      <c r="M722" s="14"/>
      <c r="N722" s="14">
        <v>0.38754752520124303</v>
      </c>
      <c r="O722" s="14">
        <v>0.33038668296910101</v>
      </c>
      <c r="P722" s="14">
        <v>0.339526136469191</v>
      </c>
      <c r="Q722" s="14">
        <v>0.28194470688276801</v>
      </c>
      <c r="R722" s="14"/>
      <c r="S722" s="14">
        <v>0.33836412015804601</v>
      </c>
      <c r="T722" s="14">
        <v>0.32852624907900002</v>
      </c>
      <c r="U722" s="14">
        <v>0.39776360450120501</v>
      </c>
      <c r="V722" s="14">
        <v>0.42040545623539499</v>
      </c>
      <c r="W722" s="14">
        <v>0.293345889845536</v>
      </c>
      <c r="X722" s="14">
        <v>0.28044995731261402</v>
      </c>
      <c r="Y722" s="14">
        <v>0.25171787627437497</v>
      </c>
      <c r="Z722" s="14">
        <v>0.34712010704046797</v>
      </c>
      <c r="AA722" s="14">
        <v>0.35306239757671598</v>
      </c>
      <c r="AB722" s="14">
        <v>0.25887317799322601</v>
      </c>
      <c r="AC722" s="14">
        <v>0.47470074246587002</v>
      </c>
      <c r="AD722" s="14">
        <v>0.29195097821288701</v>
      </c>
      <c r="AE722" s="14"/>
      <c r="AF722" s="14">
        <v>0.33748944885798998</v>
      </c>
      <c r="AG722" s="14">
        <v>0.39604693734665902</v>
      </c>
      <c r="AH722" s="14">
        <v>0.22335368261334801</v>
      </c>
      <c r="AI722" s="14"/>
      <c r="AJ722" s="14">
        <v>0.41168696768289298</v>
      </c>
      <c r="AK722" s="14">
        <v>0.37773460319033297</v>
      </c>
      <c r="AL722" s="14">
        <v>0.27451497560678501</v>
      </c>
      <c r="AM722" s="14"/>
      <c r="AN722" s="14">
        <v>0.28651738028373402</v>
      </c>
      <c r="AO722" s="14">
        <v>0.31274738534444002</v>
      </c>
      <c r="AP722" s="14">
        <v>0.32816967197569202</v>
      </c>
      <c r="AQ722" s="14">
        <v>0.38097433056493801</v>
      </c>
      <c r="AR722" s="14">
        <v>0.52889019492374501</v>
      </c>
    </row>
    <row r="723" spans="2:44">
      <c r="B723" t="s">
        <v>106</v>
      </c>
      <c r="C723" s="14">
        <v>-6.0415431148139499E-2</v>
      </c>
      <c r="D723" s="14">
        <v>-8.4673724338746301E-2</v>
      </c>
      <c r="E723" s="14">
        <v>-3.8422287709183899E-2</v>
      </c>
      <c r="F723" s="14"/>
      <c r="G723" s="14">
        <v>0.11896383531414299</v>
      </c>
      <c r="H723" s="14">
        <v>0.17730205508972699</v>
      </c>
      <c r="I723" s="14">
        <v>9.0719978068400806E-2</v>
      </c>
      <c r="J723" s="14">
        <v>-0.12330754786861101</v>
      </c>
      <c r="K723" s="14">
        <v>-0.16272760688183399</v>
      </c>
      <c r="L723" s="14">
        <v>-0.34913491416707598</v>
      </c>
      <c r="M723" s="14"/>
      <c r="N723" s="14">
        <v>-7.7619135006798401E-2</v>
      </c>
      <c r="O723" s="14">
        <v>-6.5477304760288804E-2</v>
      </c>
      <c r="P723" s="14">
        <v>-6.2136805582144003E-2</v>
      </c>
      <c r="Q723" s="14">
        <v>-4.0063083712271901E-2</v>
      </c>
      <c r="R723" s="14"/>
      <c r="S723" s="14">
        <v>-5.7501881207807401E-2</v>
      </c>
      <c r="T723" s="14">
        <v>-2.95325308517949E-2</v>
      </c>
      <c r="U723" s="14">
        <v>-0.18855997319319601</v>
      </c>
      <c r="V723" s="14">
        <v>-0.20272321674843</v>
      </c>
      <c r="W723" s="14">
        <v>4.2243431739422098E-3</v>
      </c>
      <c r="X723" s="14">
        <v>3.8505330268904597E-2</v>
      </c>
      <c r="Y723" s="14">
        <v>3.1671522389126898E-2</v>
      </c>
      <c r="Z723" s="14">
        <v>-0.121545737980799</v>
      </c>
      <c r="AA723" s="14">
        <v>-9.5068309114099997E-2</v>
      </c>
      <c r="AB723" s="14">
        <v>4.3261393395340998E-2</v>
      </c>
      <c r="AC723" s="14">
        <v>-0.26480802556906802</v>
      </c>
      <c r="AD723" s="14">
        <v>7.60553315728979E-2</v>
      </c>
      <c r="AE723" s="14"/>
      <c r="AF723" s="14">
        <v>-9.3809395976596294E-2</v>
      </c>
      <c r="AG723" s="14">
        <v>-0.117787545156761</v>
      </c>
      <c r="AH723" s="14">
        <v>9.9668987119057806E-2</v>
      </c>
      <c r="AI723" s="14"/>
      <c r="AJ723" s="14">
        <v>-0.119967381123014</v>
      </c>
      <c r="AK723" s="14">
        <v>-5.8282784777601002E-2</v>
      </c>
      <c r="AL723" s="14">
        <v>6.0909259429618202E-2</v>
      </c>
      <c r="AM723" s="14"/>
      <c r="AN723" s="14">
        <v>-4.5473507090744901E-2</v>
      </c>
      <c r="AO723" s="14">
        <v>-1.070382716221E-2</v>
      </c>
      <c r="AP723" s="14">
        <v>-3.0604701619816099E-2</v>
      </c>
      <c r="AQ723" s="14">
        <v>-8.5272906706250901E-2</v>
      </c>
      <c r="AR723" s="14">
        <v>-0.305078850715224</v>
      </c>
    </row>
    <row r="724" spans="2:4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c r="AA724" s="14"/>
      <c r="AB724" s="14"/>
      <c r="AC724" s="14"/>
      <c r="AD724" s="14"/>
      <c r="AE724" s="14"/>
      <c r="AF724" s="14"/>
      <c r="AG724" s="14"/>
      <c r="AH724" s="14"/>
      <c r="AI724" s="14"/>
      <c r="AJ724" s="14"/>
      <c r="AK724" s="14"/>
      <c r="AL724" s="14"/>
      <c r="AM724" s="14"/>
      <c r="AN724" s="14"/>
      <c r="AO724" s="14"/>
      <c r="AP724" s="14"/>
      <c r="AQ724" s="14"/>
      <c r="AR724" s="14"/>
    </row>
    <row r="725" spans="2:44">
      <c r="B725" s="6" t="s">
        <v>235</v>
      </c>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row>
    <row r="726" spans="2:44">
      <c r="B726" s="24" t="s">
        <v>18</v>
      </c>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row>
    <row r="727" spans="2:44">
      <c r="B727" t="s">
        <v>236</v>
      </c>
      <c r="C727" s="14">
        <v>0.12875889470181101</v>
      </c>
      <c r="D727" s="14">
        <v>0.14170049134083401</v>
      </c>
      <c r="E727" s="14">
        <v>0.116107974240885</v>
      </c>
      <c r="F727" s="14"/>
      <c r="G727" s="14">
        <v>0.128364067295378</v>
      </c>
      <c r="H727" s="14">
        <v>0.13208769583151</v>
      </c>
      <c r="I727" s="14">
        <v>0.13657544218360401</v>
      </c>
      <c r="J727" s="14">
        <v>0.100497001110106</v>
      </c>
      <c r="K727" s="14">
        <v>0.165979743885831</v>
      </c>
      <c r="L727" s="14">
        <v>0.121442065935929</v>
      </c>
      <c r="M727" s="14"/>
      <c r="N727" s="14">
        <v>0.13706627785283401</v>
      </c>
      <c r="O727" s="14">
        <v>9.2719502372961199E-2</v>
      </c>
      <c r="P727" s="14">
        <v>0.155617654653287</v>
      </c>
      <c r="Q727" s="14">
        <v>0.13534366978593201</v>
      </c>
      <c r="R727" s="14"/>
      <c r="S727" s="14">
        <v>0.117608689662125</v>
      </c>
      <c r="T727" s="14">
        <v>0.140386445082193</v>
      </c>
      <c r="U727" s="14">
        <v>6.8236229273596904E-2</v>
      </c>
      <c r="V727" s="14">
        <v>8.3411226104497901E-2</v>
      </c>
      <c r="W727" s="14">
        <v>8.2527447168790194E-2</v>
      </c>
      <c r="X727" s="14">
        <v>0.103782016327523</v>
      </c>
      <c r="Y727" s="14">
        <v>0.135073032570384</v>
      </c>
      <c r="Z727" s="14">
        <v>0.17061546404823899</v>
      </c>
      <c r="AA727" s="14">
        <v>0.13408569444952601</v>
      </c>
      <c r="AB727" s="14">
        <v>0.203270693167624</v>
      </c>
      <c r="AC727" s="14">
        <v>0.17977946663462399</v>
      </c>
      <c r="AD727" s="14">
        <v>0.15375647738533399</v>
      </c>
      <c r="AE727" s="14"/>
      <c r="AF727" s="14">
        <v>0.15141175304967799</v>
      </c>
      <c r="AG727" s="14">
        <v>0.12789365660691501</v>
      </c>
      <c r="AH727" s="14">
        <v>0.104119288974944</v>
      </c>
      <c r="AI727" s="14"/>
      <c r="AJ727" s="14">
        <v>0.148210453644984</v>
      </c>
      <c r="AK727" s="14">
        <v>0.148184718881057</v>
      </c>
      <c r="AL727" s="14">
        <v>8.1124530510226001E-2</v>
      </c>
      <c r="AM727" s="14"/>
      <c r="AN727" s="14">
        <v>0.13972080398346901</v>
      </c>
      <c r="AO727" s="14">
        <v>0.10371189019657499</v>
      </c>
      <c r="AP727" s="14">
        <v>0.12120262389589601</v>
      </c>
      <c r="AQ727" s="14">
        <v>0.136076464515999</v>
      </c>
      <c r="AR727" s="14">
        <v>0.104673386702671</v>
      </c>
    </row>
    <row r="728" spans="2:44">
      <c r="B728" t="s">
        <v>237</v>
      </c>
      <c r="C728" s="14">
        <v>0.34566591003041802</v>
      </c>
      <c r="D728" s="14">
        <v>0.379557219018823</v>
      </c>
      <c r="E728" s="14">
        <v>0.31083758459938599</v>
      </c>
      <c r="F728" s="14"/>
      <c r="G728" s="14">
        <v>0.35890571038479002</v>
      </c>
      <c r="H728" s="14">
        <v>0.36685921296769702</v>
      </c>
      <c r="I728" s="14">
        <v>0.37540647008510702</v>
      </c>
      <c r="J728" s="14">
        <v>0.35155561235825</v>
      </c>
      <c r="K728" s="14">
        <v>0.36855714917306198</v>
      </c>
      <c r="L728" s="14">
        <v>0.27825230137552398</v>
      </c>
      <c r="M728" s="14"/>
      <c r="N728" s="14">
        <v>0.36332372869802598</v>
      </c>
      <c r="O728" s="14">
        <v>0.36872498143243498</v>
      </c>
      <c r="P728" s="14">
        <v>0.34612660856365202</v>
      </c>
      <c r="Q728" s="14">
        <v>0.30699085503144602</v>
      </c>
      <c r="R728" s="14"/>
      <c r="S728" s="14">
        <v>0.37326328465490599</v>
      </c>
      <c r="T728" s="14">
        <v>0.365273138211891</v>
      </c>
      <c r="U728" s="14">
        <v>0.361991536558116</v>
      </c>
      <c r="V728" s="14">
        <v>0.37596451359174898</v>
      </c>
      <c r="W728" s="14">
        <v>0.37656815233541802</v>
      </c>
      <c r="X728" s="14">
        <v>0.37282882788941601</v>
      </c>
      <c r="Y728" s="14">
        <v>0.36657040565767401</v>
      </c>
      <c r="Z728" s="14">
        <v>0.306620065270022</v>
      </c>
      <c r="AA728" s="14">
        <v>0.29868446270606303</v>
      </c>
      <c r="AB728" s="14">
        <v>0.27962595984981498</v>
      </c>
      <c r="AC728" s="14">
        <v>0.35589157549531403</v>
      </c>
      <c r="AD728" s="14">
        <v>0.21249053504813101</v>
      </c>
      <c r="AE728" s="14"/>
      <c r="AF728" s="14">
        <v>0.31644699794909797</v>
      </c>
      <c r="AG728" s="14">
        <v>0.38007705535497299</v>
      </c>
      <c r="AH728" s="14">
        <v>0.31206875708857601</v>
      </c>
      <c r="AI728" s="14"/>
      <c r="AJ728" s="14">
        <v>0.35339475214574401</v>
      </c>
      <c r="AK728" s="14">
        <v>0.36450647782120199</v>
      </c>
      <c r="AL728" s="14">
        <v>0.34335888656813002</v>
      </c>
      <c r="AM728" s="14"/>
      <c r="AN728" s="14">
        <v>0.33846921946667302</v>
      </c>
      <c r="AO728" s="14">
        <v>0.35640448247171502</v>
      </c>
      <c r="AP728" s="14">
        <v>0.351517033332997</v>
      </c>
      <c r="AQ728" s="14">
        <v>0.37051685801680601</v>
      </c>
      <c r="AR728" s="14">
        <v>0.17559737775776099</v>
      </c>
    </row>
    <row r="729" spans="2:44">
      <c r="B729" t="s">
        <v>238</v>
      </c>
      <c r="C729" s="14">
        <v>0.35316687972607402</v>
      </c>
      <c r="D729" s="14">
        <v>0.32798103556177499</v>
      </c>
      <c r="E729" s="14">
        <v>0.38045102906829098</v>
      </c>
      <c r="F729" s="14"/>
      <c r="G729" s="14">
        <v>0.31492333750093299</v>
      </c>
      <c r="H729" s="14">
        <v>0.35274045429001799</v>
      </c>
      <c r="I729" s="14">
        <v>0.30788989293437102</v>
      </c>
      <c r="J729" s="14">
        <v>0.33521394580944602</v>
      </c>
      <c r="K729" s="14">
        <v>0.34516459779046899</v>
      </c>
      <c r="L729" s="14">
        <v>0.43447389701617201</v>
      </c>
      <c r="M729" s="14"/>
      <c r="N729" s="14">
        <v>0.331936337627944</v>
      </c>
      <c r="O729" s="14">
        <v>0.407516085066707</v>
      </c>
      <c r="P729" s="14">
        <v>0.340099763853495</v>
      </c>
      <c r="Q729" s="14">
        <v>0.32631244126398001</v>
      </c>
      <c r="R729" s="14"/>
      <c r="S729" s="14">
        <v>0.35124038484777698</v>
      </c>
      <c r="T729" s="14">
        <v>0.31291821751910598</v>
      </c>
      <c r="U729" s="14">
        <v>0.30583439513174798</v>
      </c>
      <c r="V729" s="14">
        <v>0.35915013187252298</v>
      </c>
      <c r="W729" s="14">
        <v>0.39183690568822699</v>
      </c>
      <c r="X729" s="14">
        <v>0.35405142417282198</v>
      </c>
      <c r="Y729" s="14">
        <v>0.357550788529087</v>
      </c>
      <c r="Z729" s="14">
        <v>0.41831236898285301</v>
      </c>
      <c r="AA729" s="14">
        <v>0.44561868384662201</v>
      </c>
      <c r="AB729" s="14">
        <v>0.33667430841655099</v>
      </c>
      <c r="AC729" s="14">
        <v>0.28248139582784998</v>
      </c>
      <c r="AD729" s="14">
        <v>0.30875103461835102</v>
      </c>
      <c r="AE729" s="14"/>
      <c r="AF729" s="14">
        <v>0.35580910058756499</v>
      </c>
      <c r="AG729" s="14">
        <v>0.35126710557976698</v>
      </c>
      <c r="AH729" s="14">
        <v>0.373606461922251</v>
      </c>
      <c r="AI729" s="14"/>
      <c r="AJ729" s="14">
        <v>0.385980350454663</v>
      </c>
      <c r="AK729" s="14">
        <v>0.35132793184876998</v>
      </c>
      <c r="AL729" s="14">
        <v>0.383481707667996</v>
      </c>
      <c r="AM729" s="14"/>
      <c r="AN729" s="14">
        <v>0.348296234306398</v>
      </c>
      <c r="AO729" s="14">
        <v>0.35635029166943899</v>
      </c>
      <c r="AP729" s="14">
        <v>0.37773150463729899</v>
      </c>
      <c r="AQ729" s="14">
        <v>0.31245222285416102</v>
      </c>
      <c r="AR729" s="14">
        <v>0.41978950022351302</v>
      </c>
    </row>
    <row r="730" spans="2:44">
      <c r="B730" t="s">
        <v>239</v>
      </c>
      <c r="C730" s="14">
        <v>0.12480401176919501</v>
      </c>
      <c r="D730" s="14">
        <v>0.11864726151751299</v>
      </c>
      <c r="E730" s="14">
        <v>0.13023133699855999</v>
      </c>
      <c r="F730" s="14"/>
      <c r="G730" s="14">
        <v>0.14874242571347901</v>
      </c>
      <c r="H730" s="14">
        <v>8.8839206468934895E-2</v>
      </c>
      <c r="I730" s="14">
        <v>0.109757799866488</v>
      </c>
      <c r="J730" s="14">
        <v>0.155896232624117</v>
      </c>
      <c r="K730" s="14">
        <v>8.5896021946271106E-2</v>
      </c>
      <c r="L730" s="14">
        <v>0.145185781287377</v>
      </c>
      <c r="M730" s="14"/>
      <c r="N730" s="14">
        <v>0.15238051525672699</v>
      </c>
      <c r="O730" s="14">
        <v>0.10208336685635901</v>
      </c>
      <c r="P730" s="14">
        <v>0.106541585659917</v>
      </c>
      <c r="Q730" s="14">
        <v>0.13096328028950099</v>
      </c>
      <c r="R730" s="14"/>
      <c r="S730" s="14">
        <v>0.118824995737476</v>
      </c>
      <c r="T730" s="14">
        <v>0.13896865576023601</v>
      </c>
      <c r="U730" s="14">
        <v>0.21876366805886799</v>
      </c>
      <c r="V730" s="14">
        <v>0.14030403578075201</v>
      </c>
      <c r="W730" s="14">
        <v>0.100674148495577</v>
      </c>
      <c r="X730" s="14">
        <v>7.9005330423941394E-2</v>
      </c>
      <c r="Y730" s="14">
        <v>0.120325295406476</v>
      </c>
      <c r="Z730" s="14">
        <v>5.4541123685240799E-2</v>
      </c>
      <c r="AA730" s="14">
        <v>8.7067326579136697E-2</v>
      </c>
      <c r="AB730" s="14">
        <v>0.121033694438548</v>
      </c>
      <c r="AC730" s="14">
        <v>0.127805800115351</v>
      </c>
      <c r="AD730" s="14">
        <v>0.24737250993710599</v>
      </c>
      <c r="AE730" s="14"/>
      <c r="AF730" s="14">
        <v>0.12892664385182401</v>
      </c>
      <c r="AG730" s="14">
        <v>0.112171094796528</v>
      </c>
      <c r="AH730" s="14">
        <v>0.147618092255033</v>
      </c>
      <c r="AI730" s="14"/>
      <c r="AJ730" s="14">
        <v>7.0691614506498607E-2</v>
      </c>
      <c r="AK730" s="14">
        <v>0.117038045598454</v>
      </c>
      <c r="AL730" s="14">
        <v>0.16797603551631499</v>
      </c>
      <c r="AM730" s="14"/>
      <c r="AN730" s="14">
        <v>8.7627713752306505E-2</v>
      </c>
      <c r="AO730" s="14">
        <v>0.14014541434126199</v>
      </c>
      <c r="AP730" s="14">
        <v>0.129731890371828</v>
      </c>
      <c r="AQ730" s="14">
        <v>0.15132491253112601</v>
      </c>
      <c r="AR730" s="14">
        <v>0.299939735316055</v>
      </c>
    </row>
    <row r="731" spans="2:44">
      <c r="B731" t="s">
        <v>129</v>
      </c>
      <c r="C731" s="14">
        <v>4.76043037725025E-2</v>
      </c>
      <c r="D731" s="14">
        <v>3.2113992561055203E-2</v>
      </c>
      <c r="E731" s="14">
        <v>6.2372075092878197E-2</v>
      </c>
      <c r="F731" s="14"/>
      <c r="G731" s="14">
        <v>4.9064459105420601E-2</v>
      </c>
      <c r="H731" s="14">
        <v>5.9473430441840502E-2</v>
      </c>
      <c r="I731" s="14">
        <v>7.0370394930430902E-2</v>
      </c>
      <c r="J731" s="14">
        <v>5.6837208098081397E-2</v>
      </c>
      <c r="K731" s="14">
        <v>3.4402487204366602E-2</v>
      </c>
      <c r="L731" s="14">
        <v>2.0645954384998499E-2</v>
      </c>
      <c r="M731" s="14"/>
      <c r="N731" s="14">
        <v>1.529314056447E-2</v>
      </c>
      <c r="O731" s="14">
        <v>2.89560642715368E-2</v>
      </c>
      <c r="P731" s="14">
        <v>5.1614387269649203E-2</v>
      </c>
      <c r="Q731" s="14">
        <v>0.100389753629141</v>
      </c>
      <c r="R731" s="14"/>
      <c r="S731" s="14">
        <v>3.9062645097715502E-2</v>
      </c>
      <c r="T731" s="14">
        <v>4.2453543426573898E-2</v>
      </c>
      <c r="U731" s="14">
        <v>4.5174170977670798E-2</v>
      </c>
      <c r="V731" s="14">
        <v>4.1170092650478503E-2</v>
      </c>
      <c r="W731" s="14">
        <v>4.8393346311987898E-2</v>
      </c>
      <c r="X731" s="14">
        <v>9.0332401186297803E-2</v>
      </c>
      <c r="Y731" s="14">
        <v>2.0480477836379001E-2</v>
      </c>
      <c r="Z731" s="14">
        <v>4.9910978013645101E-2</v>
      </c>
      <c r="AA731" s="14">
        <v>3.4543832418651797E-2</v>
      </c>
      <c r="AB731" s="14">
        <v>5.9395344127461502E-2</v>
      </c>
      <c r="AC731" s="14">
        <v>5.4041761926861602E-2</v>
      </c>
      <c r="AD731" s="14">
        <v>7.7629443011078103E-2</v>
      </c>
      <c r="AE731" s="14"/>
      <c r="AF731" s="14">
        <v>4.7405504561833997E-2</v>
      </c>
      <c r="AG731" s="14">
        <v>2.8591087661817099E-2</v>
      </c>
      <c r="AH731" s="14">
        <v>6.2587399759196305E-2</v>
      </c>
      <c r="AI731" s="14"/>
      <c r="AJ731" s="14">
        <v>4.17228292481105E-2</v>
      </c>
      <c r="AK731" s="14">
        <v>1.8942825850517701E-2</v>
      </c>
      <c r="AL731" s="14">
        <v>2.4058839737332801E-2</v>
      </c>
      <c r="AM731" s="14"/>
      <c r="AN731" s="14">
        <v>8.5886028491153898E-2</v>
      </c>
      <c r="AO731" s="14">
        <v>4.33879213210095E-2</v>
      </c>
      <c r="AP731" s="14">
        <v>1.9816947761978902E-2</v>
      </c>
      <c r="AQ731" s="14">
        <v>2.9629542081907899E-2</v>
      </c>
      <c r="AR731" s="14">
        <v>0</v>
      </c>
    </row>
    <row r="732" spans="2:4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c r="AA732" s="14"/>
      <c r="AB732" s="14"/>
      <c r="AC732" s="14"/>
      <c r="AD732" s="14"/>
      <c r="AE732" s="14"/>
      <c r="AF732" s="14"/>
      <c r="AG732" s="14"/>
      <c r="AH732" s="14"/>
      <c r="AI732" s="14"/>
      <c r="AJ732" s="14"/>
      <c r="AK732" s="14"/>
      <c r="AL732" s="14"/>
      <c r="AM732" s="14"/>
      <c r="AN732" s="14"/>
      <c r="AO732" s="14"/>
      <c r="AP732" s="14"/>
      <c r="AQ732" s="14"/>
      <c r="AR732" s="14"/>
    </row>
    <row r="733" spans="2:44">
      <c r="B733" s="6" t="s">
        <v>240</v>
      </c>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c r="AA733" s="14"/>
      <c r="AB733" s="14"/>
      <c r="AC733" s="14"/>
      <c r="AD733" s="14"/>
      <c r="AE733" s="14"/>
      <c r="AF733" s="14"/>
      <c r="AG733" s="14"/>
      <c r="AH733" s="14"/>
      <c r="AI733" s="14"/>
      <c r="AJ733" s="14"/>
      <c r="AK733" s="14"/>
      <c r="AL733" s="14"/>
      <c r="AM733" s="14"/>
      <c r="AN733" s="14"/>
      <c r="AO733" s="14"/>
      <c r="AP733" s="14"/>
      <c r="AQ733" s="14"/>
      <c r="AR733" s="14"/>
    </row>
    <row r="734" spans="2:44">
      <c r="B734" s="24" t="s">
        <v>18</v>
      </c>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c r="AA734" s="14"/>
      <c r="AB734" s="14"/>
      <c r="AC734" s="14"/>
      <c r="AD734" s="14"/>
      <c r="AE734" s="14"/>
      <c r="AF734" s="14"/>
      <c r="AG734" s="14"/>
      <c r="AH734" s="14"/>
      <c r="AI734" s="14"/>
      <c r="AJ734" s="14"/>
      <c r="AK734" s="14"/>
      <c r="AL734" s="14"/>
      <c r="AM734" s="14"/>
      <c r="AN734" s="14"/>
      <c r="AO734" s="14"/>
      <c r="AP734" s="14"/>
      <c r="AQ734" s="14"/>
      <c r="AR734" s="14"/>
    </row>
    <row r="735" spans="2:44">
      <c r="B735" t="s">
        <v>236</v>
      </c>
      <c r="C735" s="14">
        <v>0.229011959932927</v>
      </c>
      <c r="D735" s="14">
        <v>0.27641948794842902</v>
      </c>
      <c r="E735" s="14">
        <v>0.18256587440158401</v>
      </c>
      <c r="F735" s="14"/>
      <c r="G735" s="14">
        <v>0.172242619963693</v>
      </c>
      <c r="H735" s="14">
        <v>0.282753001607223</v>
      </c>
      <c r="I735" s="14">
        <v>0.19495468027832</v>
      </c>
      <c r="J735" s="14">
        <v>0.24174260084983901</v>
      </c>
      <c r="K735" s="14">
        <v>0.24628088120356401</v>
      </c>
      <c r="L735" s="14">
        <v>0.224989183439537</v>
      </c>
      <c r="M735" s="14"/>
      <c r="N735" s="14">
        <v>0.23644622257405201</v>
      </c>
      <c r="O735" s="14">
        <v>0.21489141339915799</v>
      </c>
      <c r="P735" s="14">
        <v>0.25659079205488999</v>
      </c>
      <c r="Q735" s="14">
        <v>0.21143916592355699</v>
      </c>
      <c r="R735" s="14"/>
      <c r="S735" s="14">
        <v>0.21169328337444501</v>
      </c>
      <c r="T735" s="14">
        <v>0.21099341060834201</v>
      </c>
      <c r="U735" s="14">
        <v>0.160105209588875</v>
      </c>
      <c r="V735" s="14">
        <v>0.31873998009014198</v>
      </c>
      <c r="W735" s="14">
        <v>0.238058973896664</v>
      </c>
      <c r="X735" s="14">
        <v>0.20816566479066401</v>
      </c>
      <c r="Y735" s="14">
        <v>0.27170691444974998</v>
      </c>
      <c r="Z735" s="14">
        <v>0.231293952567445</v>
      </c>
      <c r="AA735" s="14">
        <v>0.17777745620910099</v>
      </c>
      <c r="AB735" s="14">
        <v>0.31057126058228501</v>
      </c>
      <c r="AC735" s="14">
        <v>0.19667016400431001</v>
      </c>
      <c r="AD735" s="14">
        <v>0.20239577437523101</v>
      </c>
      <c r="AE735" s="14"/>
      <c r="AF735" s="14">
        <v>0.23503776504634599</v>
      </c>
      <c r="AG735" s="14">
        <v>0.245145692872792</v>
      </c>
      <c r="AH735" s="14">
        <v>0.202867851124786</v>
      </c>
      <c r="AI735" s="14"/>
      <c r="AJ735" s="14">
        <v>0.32554317446081499</v>
      </c>
      <c r="AK735" s="14">
        <v>0.24155373630174601</v>
      </c>
      <c r="AL735" s="14">
        <v>0.222280914697044</v>
      </c>
      <c r="AM735" s="14"/>
      <c r="AN735" s="14">
        <v>0.21510687794191799</v>
      </c>
      <c r="AO735" s="14">
        <v>0.22012676582591101</v>
      </c>
      <c r="AP735" s="14">
        <v>0.222116606516579</v>
      </c>
      <c r="AQ735" s="14">
        <v>0.25419935097997098</v>
      </c>
      <c r="AR735" s="14">
        <v>0.282774542627799</v>
      </c>
    </row>
    <row r="736" spans="2:44">
      <c r="B736" t="s">
        <v>237</v>
      </c>
      <c r="C736" s="14">
        <v>0.475444816184389</v>
      </c>
      <c r="D736" s="14">
        <v>0.46294478477971501</v>
      </c>
      <c r="E736" s="14">
        <v>0.48659810072219001</v>
      </c>
      <c r="F736" s="14"/>
      <c r="G736" s="14">
        <v>0.468577450581455</v>
      </c>
      <c r="H736" s="14">
        <v>0.397520318258754</v>
      </c>
      <c r="I736" s="14">
        <v>0.54055405926118005</v>
      </c>
      <c r="J736" s="14">
        <v>0.49138547303830099</v>
      </c>
      <c r="K736" s="14">
        <v>0.47092397323252</v>
      </c>
      <c r="L736" s="14">
        <v>0.48015916488720101</v>
      </c>
      <c r="M736" s="14"/>
      <c r="N736" s="14">
        <v>0.488260695308185</v>
      </c>
      <c r="O736" s="14">
        <v>0.46976869796231402</v>
      </c>
      <c r="P736" s="14">
        <v>0.458737197006577</v>
      </c>
      <c r="Q736" s="14">
        <v>0.47685267691128902</v>
      </c>
      <c r="R736" s="14"/>
      <c r="S736" s="14">
        <v>0.48148030420217502</v>
      </c>
      <c r="T736" s="14">
        <v>0.51251434624171499</v>
      </c>
      <c r="U736" s="14">
        <v>0.47160923138616101</v>
      </c>
      <c r="V736" s="14">
        <v>0.37493812415357902</v>
      </c>
      <c r="W736" s="14">
        <v>0.51814592630516199</v>
      </c>
      <c r="X736" s="14">
        <v>0.50446549977075905</v>
      </c>
      <c r="Y736" s="14">
        <v>0.41854314617727201</v>
      </c>
      <c r="Z736" s="14">
        <v>0.45581623681171002</v>
      </c>
      <c r="AA736" s="14">
        <v>0.52466641055115004</v>
      </c>
      <c r="AB736" s="14">
        <v>0.40029119849688599</v>
      </c>
      <c r="AC736" s="14">
        <v>0.54049845288165499</v>
      </c>
      <c r="AD736" s="14">
        <v>0.54258355507538902</v>
      </c>
      <c r="AE736" s="14"/>
      <c r="AF736" s="14">
        <v>0.467640253266844</v>
      </c>
      <c r="AG736" s="14">
        <v>0.48177499577319799</v>
      </c>
      <c r="AH736" s="14">
        <v>0.45514255852086</v>
      </c>
      <c r="AI736" s="14"/>
      <c r="AJ736" s="14">
        <v>0.49472006518648998</v>
      </c>
      <c r="AK736" s="14">
        <v>0.48219082462024099</v>
      </c>
      <c r="AL736" s="14">
        <v>0.43340544365009798</v>
      </c>
      <c r="AM736" s="14"/>
      <c r="AN736" s="14">
        <v>0.48660459109686299</v>
      </c>
      <c r="AO736" s="14">
        <v>0.47288304497602701</v>
      </c>
      <c r="AP736" s="14">
        <v>0.49059074552723703</v>
      </c>
      <c r="AQ736" s="14">
        <v>0.44502545859494602</v>
      </c>
      <c r="AR736" s="14">
        <v>0.47854282249998897</v>
      </c>
    </row>
    <row r="737" spans="2:44">
      <c r="B737" t="s">
        <v>238</v>
      </c>
      <c r="C737" s="14">
        <v>0.22542815037698999</v>
      </c>
      <c r="D737" s="14">
        <v>0.203138573038352</v>
      </c>
      <c r="E737" s="14">
        <v>0.24759821683678301</v>
      </c>
      <c r="F737" s="14"/>
      <c r="G737" s="14">
        <v>0.28708470110057599</v>
      </c>
      <c r="H737" s="14">
        <v>0.24911216122855101</v>
      </c>
      <c r="I737" s="14">
        <v>0.199992588300654</v>
      </c>
      <c r="J737" s="14">
        <v>0.19870903139933899</v>
      </c>
      <c r="K737" s="14">
        <v>0.19643961187193201</v>
      </c>
      <c r="L737" s="14">
        <v>0.23130804480932499</v>
      </c>
      <c r="M737" s="14"/>
      <c r="N737" s="14">
        <v>0.216362528716911</v>
      </c>
      <c r="O737" s="14">
        <v>0.27583769111637202</v>
      </c>
      <c r="P737" s="14">
        <v>0.23175488918284801</v>
      </c>
      <c r="Q737" s="14">
        <v>0.18719228361792201</v>
      </c>
      <c r="R737" s="14"/>
      <c r="S737" s="14">
        <v>0.235665384888149</v>
      </c>
      <c r="T737" s="14">
        <v>0.20061221195368001</v>
      </c>
      <c r="U737" s="14">
        <v>0.23374222727469299</v>
      </c>
      <c r="V737" s="14">
        <v>0.28067253530333602</v>
      </c>
      <c r="W737" s="14">
        <v>0.213043476173539</v>
      </c>
      <c r="X737" s="14">
        <v>0.224171778901784</v>
      </c>
      <c r="Y737" s="14">
        <v>0.270824257000984</v>
      </c>
      <c r="Z737" s="14">
        <v>0.26041016055238297</v>
      </c>
      <c r="AA737" s="14">
        <v>0.172284042887698</v>
      </c>
      <c r="AB737" s="14">
        <v>0.22076514587177701</v>
      </c>
      <c r="AC737" s="14">
        <v>0.21631585638137699</v>
      </c>
      <c r="AD737" s="14">
        <v>0.188606273155947</v>
      </c>
      <c r="AE737" s="14"/>
      <c r="AF737" s="14">
        <v>0.227790712586316</v>
      </c>
      <c r="AG737" s="14">
        <v>0.21834344510849699</v>
      </c>
      <c r="AH737" s="14">
        <v>0.208768887109687</v>
      </c>
      <c r="AI737" s="14"/>
      <c r="AJ737" s="14">
        <v>0.152364500310291</v>
      </c>
      <c r="AK737" s="14">
        <v>0.21967577865308799</v>
      </c>
      <c r="AL737" s="14">
        <v>0.261029551492025</v>
      </c>
      <c r="AM737" s="14"/>
      <c r="AN737" s="14">
        <v>0.19713195594107699</v>
      </c>
      <c r="AO737" s="14">
        <v>0.25487592376133</v>
      </c>
      <c r="AP737" s="14">
        <v>0.23813010160916701</v>
      </c>
      <c r="AQ737" s="14">
        <v>0.231629581728126</v>
      </c>
      <c r="AR737" s="14">
        <v>0.238682634872212</v>
      </c>
    </row>
    <row r="738" spans="2:44">
      <c r="B738" t="s">
        <v>239</v>
      </c>
      <c r="C738" s="14">
        <v>3.8145627365578597E-2</v>
      </c>
      <c r="D738" s="14">
        <v>3.2342878995398998E-2</v>
      </c>
      <c r="E738" s="14">
        <v>4.42147798826939E-2</v>
      </c>
      <c r="F738" s="14"/>
      <c r="G738" s="14">
        <v>3.7641400264894202E-2</v>
      </c>
      <c r="H738" s="14">
        <v>4.8294858667688498E-2</v>
      </c>
      <c r="I738" s="14">
        <v>3.0781028495449201E-2</v>
      </c>
      <c r="J738" s="14">
        <v>2.9410878013067E-2</v>
      </c>
      <c r="K738" s="14">
        <v>3.1892861950242601E-2</v>
      </c>
      <c r="L738" s="14">
        <v>4.7483723910277401E-2</v>
      </c>
      <c r="M738" s="14"/>
      <c r="N738" s="14">
        <v>5.6583956061724103E-2</v>
      </c>
      <c r="O738" s="14">
        <v>2.60806049937416E-2</v>
      </c>
      <c r="P738" s="14">
        <v>3.2307135775001702E-2</v>
      </c>
      <c r="Q738" s="14">
        <v>3.6974599361903102E-2</v>
      </c>
      <c r="R738" s="14"/>
      <c r="S738" s="14">
        <v>4.7525878104222902E-2</v>
      </c>
      <c r="T738" s="14">
        <v>6.9072642141587107E-2</v>
      </c>
      <c r="U738" s="14">
        <v>6.3289379890666603E-2</v>
      </c>
      <c r="V738" s="14">
        <v>1.34192350862294E-2</v>
      </c>
      <c r="W738" s="14">
        <v>1.2327323652299001E-2</v>
      </c>
      <c r="X738" s="14">
        <v>2.5175127278656301E-2</v>
      </c>
      <c r="Y738" s="14">
        <v>0</v>
      </c>
      <c r="Z738" s="14">
        <v>0</v>
      </c>
      <c r="AA738" s="14">
        <v>7.5190930687273005E-2</v>
      </c>
      <c r="AB738" s="14">
        <v>4.9000157140172099E-2</v>
      </c>
      <c r="AC738" s="14">
        <v>1.51550319659895E-2</v>
      </c>
      <c r="AD738" s="14">
        <v>0</v>
      </c>
      <c r="AE738" s="14"/>
      <c r="AF738" s="14">
        <v>3.4217226173065302E-2</v>
      </c>
      <c r="AG738" s="14">
        <v>4.0073583019509799E-2</v>
      </c>
      <c r="AH738" s="14">
        <v>6.34088727489244E-2</v>
      </c>
      <c r="AI738" s="14"/>
      <c r="AJ738" s="14">
        <v>1.54163546950691E-2</v>
      </c>
      <c r="AK738" s="14">
        <v>4.2692275874884597E-2</v>
      </c>
      <c r="AL738" s="14">
        <v>6.22545833979362E-2</v>
      </c>
      <c r="AM738" s="14"/>
      <c r="AN738" s="14">
        <v>2.85519091410016E-2</v>
      </c>
      <c r="AO738" s="14">
        <v>1.7276701604113501E-2</v>
      </c>
      <c r="AP738" s="14">
        <v>4.55376228232066E-2</v>
      </c>
      <c r="AQ738" s="14">
        <v>5.9505518133737001E-2</v>
      </c>
      <c r="AR738" s="14">
        <v>0</v>
      </c>
    </row>
    <row r="739" spans="2:44">
      <c r="B739" t="s">
        <v>129</v>
      </c>
      <c r="C739" s="14">
        <v>3.1969446140115598E-2</v>
      </c>
      <c r="D739" s="14">
        <v>2.5154275238105001E-2</v>
      </c>
      <c r="E739" s="14">
        <v>3.9023028156749302E-2</v>
      </c>
      <c r="F739" s="14"/>
      <c r="G739" s="14">
        <v>3.4453828089382001E-2</v>
      </c>
      <c r="H739" s="14">
        <v>2.2319660237783302E-2</v>
      </c>
      <c r="I739" s="14">
        <v>3.3717643664397001E-2</v>
      </c>
      <c r="J739" s="14">
        <v>3.87520166994531E-2</v>
      </c>
      <c r="K739" s="14">
        <v>5.4462671741742102E-2</v>
      </c>
      <c r="L739" s="14">
        <v>1.60598829536602E-2</v>
      </c>
      <c r="M739" s="14"/>
      <c r="N739" s="14">
        <v>2.3465973391276701E-3</v>
      </c>
      <c r="O739" s="14">
        <v>1.34215925284138E-2</v>
      </c>
      <c r="P739" s="14">
        <v>2.0609985980683001E-2</v>
      </c>
      <c r="Q739" s="14">
        <v>8.7541274185328602E-2</v>
      </c>
      <c r="R739" s="14"/>
      <c r="S739" s="14">
        <v>2.3635149431007699E-2</v>
      </c>
      <c r="T739" s="14">
        <v>6.8073890546756404E-3</v>
      </c>
      <c r="U739" s="14">
        <v>7.1253951859604397E-2</v>
      </c>
      <c r="V739" s="14">
        <v>1.22301253667144E-2</v>
      </c>
      <c r="W739" s="14">
        <v>1.8424299972336002E-2</v>
      </c>
      <c r="X739" s="14">
        <v>3.8021929258135898E-2</v>
      </c>
      <c r="Y739" s="14">
        <v>3.89256823719943E-2</v>
      </c>
      <c r="Z739" s="14">
        <v>5.24796500684621E-2</v>
      </c>
      <c r="AA739" s="14">
        <v>5.0081159664777802E-2</v>
      </c>
      <c r="AB739" s="14">
        <v>1.937223790888E-2</v>
      </c>
      <c r="AC739" s="14">
        <v>3.1360494766668502E-2</v>
      </c>
      <c r="AD739" s="14">
        <v>6.6414397393431898E-2</v>
      </c>
      <c r="AE739" s="14"/>
      <c r="AF739" s="14">
        <v>3.53140429274287E-2</v>
      </c>
      <c r="AG739" s="14">
        <v>1.4662283226003599E-2</v>
      </c>
      <c r="AH739" s="14">
        <v>6.9811830495742896E-2</v>
      </c>
      <c r="AI739" s="14"/>
      <c r="AJ739" s="14">
        <v>1.19559053473343E-2</v>
      </c>
      <c r="AK739" s="14">
        <v>1.38873845500408E-2</v>
      </c>
      <c r="AL739" s="14">
        <v>2.10295067628971E-2</v>
      </c>
      <c r="AM739" s="14"/>
      <c r="AN739" s="14">
        <v>7.2604665879139996E-2</v>
      </c>
      <c r="AO739" s="14">
        <v>3.4837563832618303E-2</v>
      </c>
      <c r="AP739" s="14">
        <v>3.6249235238103202E-3</v>
      </c>
      <c r="AQ739" s="14">
        <v>9.6400905632202903E-3</v>
      </c>
      <c r="AR739" s="14">
        <v>0</v>
      </c>
    </row>
    <row r="740" spans="2:4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c r="AA740" s="14"/>
      <c r="AB740" s="14"/>
      <c r="AC740" s="14"/>
      <c r="AD740" s="14"/>
      <c r="AE740" s="14"/>
      <c r="AF740" s="14"/>
      <c r="AG740" s="14"/>
      <c r="AH740" s="14"/>
      <c r="AI740" s="14"/>
      <c r="AJ740" s="14"/>
      <c r="AK740" s="14"/>
      <c r="AL740" s="14"/>
      <c r="AM740" s="14"/>
      <c r="AN740" s="14"/>
      <c r="AO740" s="14"/>
      <c r="AP740" s="14"/>
      <c r="AQ740" s="14"/>
      <c r="AR740" s="14"/>
    </row>
    <row r="741" spans="2:44">
      <c r="B741" s="6" t="s">
        <v>241</v>
      </c>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c r="AA741" s="14"/>
      <c r="AB741" s="14"/>
      <c r="AC741" s="14"/>
      <c r="AD741" s="14"/>
      <c r="AE741" s="14"/>
      <c r="AF741" s="14"/>
      <c r="AG741" s="14"/>
      <c r="AH741" s="14"/>
      <c r="AI741" s="14"/>
      <c r="AJ741" s="14"/>
      <c r="AK741" s="14"/>
      <c r="AL741" s="14"/>
      <c r="AM741" s="14"/>
      <c r="AN741" s="14"/>
      <c r="AO741" s="14"/>
      <c r="AP741" s="14"/>
      <c r="AQ741" s="14"/>
      <c r="AR741" s="14"/>
    </row>
    <row r="742" spans="2:44">
      <c r="B742" s="24" t="s">
        <v>18</v>
      </c>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c r="AA742" s="14"/>
      <c r="AB742" s="14"/>
      <c r="AC742" s="14"/>
      <c r="AD742" s="14"/>
      <c r="AE742" s="14"/>
      <c r="AF742" s="14"/>
      <c r="AG742" s="14"/>
      <c r="AH742" s="14"/>
      <c r="AI742" s="14"/>
      <c r="AJ742" s="14"/>
      <c r="AK742" s="14"/>
      <c r="AL742" s="14"/>
      <c r="AM742" s="14"/>
      <c r="AN742" s="14"/>
      <c r="AO742" s="14"/>
      <c r="AP742" s="14"/>
      <c r="AQ742" s="14"/>
      <c r="AR742" s="14"/>
    </row>
    <row r="743" spans="2:44">
      <c r="B743" t="s">
        <v>236</v>
      </c>
      <c r="C743" s="14">
        <v>0.20585719052425899</v>
      </c>
      <c r="D743" s="14">
        <v>0.22536658329244</v>
      </c>
      <c r="E743" s="14">
        <v>0.18789807836182301</v>
      </c>
      <c r="F743" s="14"/>
      <c r="G743" s="14">
        <v>0.11022636302262601</v>
      </c>
      <c r="H743" s="14">
        <v>0.26181172168615202</v>
      </c>
      <c r="I743" s="14">
        <v>0.17468965101025899</v>
      </c>
      <c r="J743" s="14">
        <v>0.206795925565188</v>
      </c>
      <c r="K743" s="14">
        <v>0.21271351846264699</v>
      </c>
      <c r="L743" s="14">
        <v>0.24539872582029801</v>
      </c>
      <c r="M743" s="14"/>
      <c r="N743" s="14">
        <v>0.180312689489148</v>
      </c>
      <c r="O743" s="14">
        <v>0.16619572933002999</v>
      </c>
      <c r="P743" s="14">
        <v>0.24565162023467199</v>
      </c>
      <c r="Q743" s="14">
        <v>0.22923634487929401</v>
      </c>
      <c r="R743" s="14"/>
      <c r="S743" s="14">
        <v>0.29301640624067798</v>
      </c>
      <c r="T743" s="14">
        <v>0.18272262659566099</v>
      </c>
      <c r="U743" s="14">
        <v>0.25187601454273501</v>
      </c>
      <c r="V743" s="14">
        <v>0.166929990974721</v>
      </c>
      <c r="W743" s="14">
        <v>0.16784142314551301</v>
      </c>
      <c r="X743" s="14">
        <v>0.17080214070486499</v>
      </c>
      <c r="Y743" s="14">
        <v>0.17071245210484301</v>
      </c>
      <c r="Z743" s="14">
        <v>0.15095731784093699</v>
      </c>
      <c r="AA743" s="14">
        <v>0.19120066089839399</v>
      </c>
      <c r="AB743" s="14">
        <v>0.21596409885849099</v>
      </c>
      <c r="AC743" s="14">
        <v>0.26202452112841301</v>
      </c>
      <c r="AD743" s="14">
        <v>0.22895428464625001</v>
      </c>
      <c r="AE743" s="14"/>
      <c r="AF743" s="14">
        <v>0.22969299180206601</v>
      </c>
      <c r="AG743" s="14">
        <v>0.21237894460849799</v>
      </c>
      <c r="AH743" s="14">
        <v>0.21554863326465001</v>
      </c>
      <c r="AI743" s="14"/>
      <c r="AJ743" s="14">
        <v>0.24551888151604301</v>
      </c>
      <c r="AK743" s="14">
        <v>0.246152293416419</v>
      </c>
      <c r="AL743" s="14">
        <v>0.126277610816703</v>
      </c>
      <c r="AM743" s="14"/>
      <c r="AN743" s="14">
        <v>0.23305335996631699</v>
      </c>
      <c r="AO743" s="14">
        <v>0.17428738257915599</v>
      </c>
      <c r="AP743" s="14">
        <v>0.17810831518273801</v>
      </c>
      <c r="AQ743" s="14">
        <v>0.221286147132291</v>
      </c>
      <c r="AR743" s="14">
        <v>0</v>
      </c>
    </row>
    <row r="744" spans="2:44">
      <c r="B744" t="s">
        <v>237</v>
      </c>
      <c r="C744" s="14">
        <v>0.46628387443226699</v>
      </c>
      <c r="D744" s="14">
        <v>0.49293162437544802</v>
      </c>
      <c r="E744" s="14">
        <v>0.44013985603880801</v>
      </c>
      <c r="F744" s="14"/>
      <c r="G744" s="14">
        <v>0.43615024695126903</v>
      </c>
      <c r="H744" s="14">
        <v>0.42795208537989998</v>
      </c>
      <c r="I744" s="14">
        <v>0.52072267131038596</v>
      </c>
      <c r="J744" s="14">
        <v>0.49849073723944498</v>
      </c>
      <c r="K744" s="14">
        <v>0.48909197773018198</v>
      </c>
      <c r="L744" s="14">
        <v>0.42903758265485298</v>
      </c>
      <c r="M744" s="14"/>
      <c r="N744" s="14">
        <v>0.45087276894235001</v>
      </c>
      <c r="O744" s="14">
        <v>0.51893314193652296</v>
      </c>
      <c r="P744" s="14">
        <v>0.414237578716041</v>
      </c>
      <c r="Q744" s="14">
        <v>0.47349877180455902</v>
      </c>
      <c r="R744" s="14"/>
      <c r="S744" s="14">
        <v>0.41056308521749002</v>
      </c>
      <c r="T744" s="14">
        <v>0.50036382717241601</v>
      </c>
      <c r="U744" s="14">
        <v>0.395190044685648</v>
      </c>
      <c r="V744" s="14">
        <v>0.46903104313127197</v>
      </c>
      <c r="W744" s="14">
        <v>0.55849488482213105</v>
      </c>
      <c r="X744" s="14">
        <v>0.55060674098416396</v>
      </c>
      <c r="Y744" s="14">
        <v>0.50626553239224803</v>
      </c>
      <c r="Z744" s="14">
        <v>0.477227110773907</v>
      </c>
      <c r="AA744" s="14">
        <v>0.43372187650251998</v>
      </c>
      <c r="AB744" s="14">
        <v>0.45609987963339199</v>
      </c>
      <c r="AC744" s="14">
        <v>0.33042217361752901</v>
      </c>
      <c r="AD744" s="14">
        <v>0.50703918227400302</v>
      </c>
      <c r="AE744" s="14"/>
      <c r="AF744" s="14">
        <v>0.47031745065692798</v>
      </c>
      <c r="AG744" s="14">
        <v>0.47462971637983697</v>
      </c>
      <c r="AH744" s="14">
        <v>0.43120028350777601</v>
      </c>
      <c r="AI744" s="14"/>
      <c r="AJ744" s="14">
        <v>0.49826723482531299</v>
      </c>
      <c r="AK744" s="14">
        <v>0.45975755300259802</v>
      </c>
      <c r="AL744" s="14">
        <v>0.49670602353835902</v>
      </c>
      <c r="AM744" s="14"/>
      <c r="AN744" s="14">
        <v>0.45666819295841499</v>
      </c>
      <c r="AO744" s="14">
        <v>0.48974811807380297</v>
      </c>
      <c r="AP744" s="14">
        <v>0.47995153386360301</v>
      </c>
      <c r="AQ744" s="14">
        <v>0.395912759678893</v>
      </c>
      <c r="AR744" s="14">
        <v>0.71754958079294995</v>
      </c>
    </row>
    <row r="745" spans="2:44">
      <c r="B745" t="s">
        <v>238</v>
      </c>
      <c r="C745" s="14">
        <v>0.22844749980440199</v>
      </c>
      <c r="D745" s="14">
        <v>0.197773057241313</v>
      </c>
      <c r="E745" s="14">
        <v>0.25777783693633899</v>
      </c>
      <c r="F745" s="14"/>
      <c r="G745" s="14">
        <v>0.35091742750270399</v>
      </c>
      <c r="H745" s="14">
        <v>0.18821712688009301</v>
      </c>
      <c r="I745" s="14">
        <v>0.19391960046520501</v>
      </c>
      <c r="J745" s="14">
        <v>0.186942233109892</v>
      </c>
      <c r="K745" s="14">
        <v>0.204390249154908</v>
      </c>
      <c r="L745" s="14">
        <v>0.26004323983116501</v>
      </c>
      <c r="M745" s="14"/>
      <c r="N745" s="14">
        <v>0.27591686745504501</v>
      </c>
      <c r="O745" s="14">
        <v>0.21914523772024</v>
      </c>
      <c r="P745" s="14">
        <v>0.22846004709810999</v>
      </c>
      <c r="Q745" s="14">
        <v>0.19597459559119201</v>
      </c>
      <c r="R745" s="14"/>
      <c r="S745" s="14">
        <v>0.18784742494838499</v>
      </c>
      <c r="T745" s="14">
        <v>0.22318431980769199</v>
      </c>
      <c r="U745" s="14">
        <v>0.24616524392643799</v>
      </c>
      <c r="V745" s="14">
        <v>0.25865804528789899</v>
      </c>
      <c r="W745" s="14">
        <v>0.20348853315483101</v>
      </c>
      <c r="X745" s="14">
        <v>0.18366517122621501</v>
      </c>
      <c r="Y745" s="14">
        <v>0.24888434189936001</v>
      </c>
      <c r="Z745" s="14">
        <v>0.23685482642676101</v>
      </c>
      <c r="AA745" s="14">
        <v>0.250219924545934</v>
      </c>
      <c r="AB745" s="14">
        <v>0.26581538610414002</v>
      </c>
      <c r="AC745" s="14">
        <v>0.224715306300072</v>
      </c>
      <c r="AD745" s="14">
        <v>0.208138623349129</v>
      </c>
      <c r="AE745" s="14"/>
      <c r="AF745" s="14">
        <v>0.21362872427731899</v>
      </c>
      <c r="AG745" s="14">
        <v>0.212207233488725</v>
      </c>
      <c r="AH745" s="14">
        <v>0.244273091664513</v>
      </c>
      <c r="AI745" s="14"/>
      <c r="AJ745" s="14">
        <v>0.20182746441969901</v>
      </c>
      <c r="AK745" s="14">
        <v>0.19321372216802199</v>
      </c>
      <c r="AL745" s="14">
        <v>0.29520668384385101</v>
      </c>
      <c r="AM745" s="14"/>
      <c r="AN745" s="14">
        <v>0.224656693119235</v>
      </c>
      <c r="AO745" s="14">
        <v>0.198618343609894</v>
      </c>
      <c r="AP745" s="14">
        <v>0.255021215369787</v>
      </c>
      <c r="AQ745" s="14">
        <v>0.26218805363349601</v>
      </c>
      <c r="AR745" s="14">
        <v>0.16065099073134601</v>
      </c>
    </row>
    <row r="746" spans="2:44">
      <c r="B746" t="s">
        <v>239</v>
      </c>
      <c r="C746" s="14">
        <v>5.18974486565476E-2</v>
      </c>
      <c r="D746" s="14">
        <v>5.88699043605393E-2</v>
      </c>
      <c r="E746" s="14">
        <v>4.5436125324855497E-2</v>
      </c>
      <c r="F746" s="14"/>
      <c r="G746" s="14">
        <v>5.9327169642028298E-2</v>
      </c>
      <c r="H746" s="14">
        <v>6.0184723233127402E-2</v>
      </c>
      <c r="I746" s="14">
        <v>4.8863511344737098E-2</v>
      </c>
      <c r="J746" s="14">
        <v>6.0499223921529899E-2</v>
      </c>
      <c r="K746" s="14">
        <v>3.29579816412153E-2</v>
      </c>
      <c r="L746" s="14">
        <v>4.8484572709112397E-2</v>
      </c>
      <c r="M746" s="14"/>
      <c r="N746" s="14">
        <v>6.5623802502376205E-2</v>
      </c>
      <c r="O746" s="14">
        <v>5.2722997258803E-2</v>
      </c>
      <c r="P746" s="14">
        <v>6.1515201380798801E-2</v>
      </c>
      <c r="Q746" s="14">
        <v>3.06818110255173E-2</v>
      </c>
      <c r="R746" s="14"/>
      <c r="S746" s="14">
        <v>5.38562717134684E-2</v>
      </c>
      <c r="T746" s="14">
        <v>3.5021758232315903E-2</v>
      </c>
      <c r="U746" s="14">
        <v>4.4093084386070298E-2</v>
      </c>
      <c r="V746" s="14">
        <v>5.8488633371636199E-2</v>
      </c>
      <c r="W746" s="14">
        <v>4.9099099132047699E-2</v>
      </c>
      <c r="X746" s="14">
        <v>3.25981365356749E-2</v>
      </c>
      <c r="Y746" s="14">
        <v>6.3598774184924295E-2</v>
      </c>
      <c r="Z746" s="14">
        <v>4.26954987898008E-2</v>
      </c>
      <c r="AA746" s="14">
        <v>9.4206021709888593E-2</v>
      </c>
      <c r="AB746" s="14">
        <v>3.6195099048443397E-2</v>
      </c>
      <c r="AC746" s="14">
        <v>9.43510736166389E-2</v>
      </c>
      <c r="AD746" s="14">
        <v>0</v>
      </c>
      <c r="AE746" s="14"/>
      <c r="AF746" s="14">
        <v>5.0457520325498099E-2</v>
      </c>
      <c r="AG746" s="14">
        <v>6.22087730343618E-2</v>
      </c>
      <c r="AH746" s="14">
        <v>3.1242634277482501E-2</v>
      </c>
      <c r="AI746" s="14"/>
      <c r="AJ746" s="14">
        <v>4.6525323496604501E-2</v>
      </c>
      <c r="AK746" s="14">
        <v>6.3141334834171101E-2</v>
      </c>
      <c r="AL746" s="14">
        <v>3.2318292990737497E-2</v>
      </c>
      <c r="AM746" s="14"/>
      <c r="AN746" s="14">
        <v>4.6670401885787201E-2</v>
      </c>
      <c r="AO746" s="14">
        <v>5.5218889416593003E-2</v>
      </c>
      <c r="AP746" s="14">
        <v>5.7149743263491398E-2</v>
      </c>
      <c r="AQ746" s="14">
        <v>6.5914666979021694E-2</v>
      </c>
      <c r="AR746" s="14">
        <v>0.121799428475705</v>
      </c>
    </row>
    <row r="747" spans="2:44">
      <c r="B747" t="s">
        <v>129</v>
      </c>
      <c r="C747" s="14">
        <v>4.7513986582525002E-2</v>
      </c>
      <c r="D747" s="14">
        <v>2.5058830730259399E-2</v>
      </c>
      <c r="E747" s="14">
        <v>6.8748103338175007E-2</v>
      </c>
      <c r="F747" s="14"/>
      <c r="G747" s="14">
        <v>4.3378792881372898E-2</v>
      </c>
      <c r="H747" s="14">
        <v>6.1834342820728201E-2</v>
      </c>
      <c r="I747" s="14">
        <v>6.1804565869413401E-2</v>
      </c>
      <c r="J747" s="14">
        <v>4.7271880163944603E-2</v>
      </c>
      <c r="K747" s="14">
        <v>6.0846273011047898E-2</v>
      </c>
      <c r="L747" s="14">
        <v>1.70358789845723E-2</v>
      </c>
      <c r="M747" s="14"/>
      <c r="N747" s="14">
        <v>2.7273871611081E-2</v>
      </c>
      <c r="O747" s="14">
        <v>4.30028937544044E-2</v>
      </c>
      <c r="P747" s="14">
        <v>5.0135552570378501E-2</v>
      </c>
      <c r="Q747" s="14">
        <v>7.06084766994379E-2</v>
      </c>
      <c r="R747" s="14"/>
      <c r="S747" s="14">
        <v>5.4716811879978698E-2</v>
      </c>
      <c r="T747" s="14">
        <v>5.87074681919144E-2</v>
      </c>
      <c r="U747" s="14">
        <v>6.2675612459108798E-2</v>
      </c>
      <c r="V747" s="14">
        <v>4.6892287234472398E-2</v>
      </c>
      <c r="W747" s="14">
        <v>2.1076059745477799E-2</v>
      </c>
      <c r="X747" s="14">
        <v>6.2327810549080202E-2</v>
      </c>
      <c r="Y747" s="14">
        <v>1.05388994186244E-2</v>
      </c>
      <c r="Z747" s="14">
        <v>9.22652461685948E-2</v>
      </c>
      <c r="AA747" s="14">
        <v>3.0651516343263199E-2</v>
      </c>
      <c r="AB747" s="14">
        <v>2.5925536355533501E-2</v>
      </c>
      <c r="AC747" s="14">
        <v>8.8486925337347005E-2</v>
      </c>
      <c r="AD747" s="14">
        <v>5.5867909730618101E-2</v>
      </c>
      <c r="AE747" s="14"/>
      <c r="AF747" s="14">
        <v>3.5903312938189297E-2</v>
      </c>
      <c r="AG747" s="14">
        <v>3.8575332488578001E-2</v>
      </c>
      <c r="AH747" s="14">
        <v>7.7735357285578094E-2</v>
      </c>
      <c r="AI747" s="14"/>
      <c r="AJ747" s="14">
        <v>7.8610957423410708E-3</v>
      </c>
      <c r="AK747" s="14">
        <v>3.7735096578788999E-2</v>
      </c>
      <c r="AL747" s="14">
        <v>4.9491388810349202E-2</v>
      </c>
      <c r="AM747" s="14"/>
      <c r="AN747" s="14">
        <v>3.8951352070245901E-2</v>
      </c>
      <c r="AO747" s="14">
        <v>8.2127266320554906E-2</v>
      </c>
      <c r="AP747" s="14">
        <v>2.9769192320380299E-2</v>
      </c>
      <c r="AQ747" s="14">
        <v>5.4698372576298102E-2</v>
      </c>
      <c r="AR747" s="14">
        <v>0</v>
      </c>
    </row>
    <row r="748" spans="2:4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c r="AA748" s="14"/>
      <c r="AB748" s="14"/>
      <c r="AC748" s="14"/>
      <c r="AD748" s="14"/>
      <c r="AE748" s="14"/>
      <c r="AF748" s="14"/>
      <c r="AG748" s="14"/>
      <c r="AH748" s="14"/>
      <c r="AI748" s="14"/>
      <c r="AJ748" s="14"/>
      <c r="AK748" s="14"/>
      <c r="AL748" s="14"/>
      <c r="AM748" s="14"/>
      <c r="AN748" s="14"/>
      <c r="AO748" s="14"/>
      <c r="AP748" s="14"/>
      <c r="AQ748" s="14"/>
      <c r="AR748" s="14"/>
    </row>
    <row r="749" spans="2:44">
      <c r="B749" s="6" t="s">
        <v>242</v>
      </c>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c r="AA749" s="14"/>
      <c r="AB749" s="14"/>
      <c r="AC749" s="14"/>
      <c r="AD749" s="14"/>
      <c r="AE749" s="14"/>
      <c r="AF749" s="14"/>
      <c r="AG749" s="14"/>
      <c r="AH749" s="14"/>
      <c r="AI749" s="14"/>
      <c r="AJ749" s="14"/>
      <c r="AK749" s="14"/>
      <c r="AL749" s="14"/>
      <c r="AM749" s="14"/>
      <c r="AN749" s="14"/>
      <c r="AO749" s="14"/>
      <c r="AP749" s="14"/>
      <c r="AQ749" s="14"/>
      <c r="AR749" s="14"/>
    </row>
    <row r="750" spans="2:44">
      <c r="B750" s="24" t="s">
        <v>18</v>
      </c>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c r="AA750" s="14"/>
      <c r="AB750" s="14"/>
      <c r="AC750" s="14"/>
      <c r="AD750" s="14"/>
      <c r="AE750" s="14"/>
      <c r="AF750" s="14"/>
      <c r="AG750" s="14"/>
      <c r="AH750" s="14"/>
      <c r="AI750" s="14"/>
      <c r="AJ750" s="14"/>
      <c r="AK750" s="14"/>
      <c r="AL750" s="14"/>
      <c r="AM750" s="14"/>
      <c r="AN750" s="14"/>
      <c r="AO750" s="14"/>
      <c r="AP750" s="14"/>
      <c r="AQ750" s="14"/>
      <c r="AR750" s="14"/>
    </row>
    <row r="751" spans="2:44">
      <c r="B751" t="s">
        <v>236</v>
      </c>
      <c r="C751" s="14">
        <v>0.124258899227232</v>
      </c>
      <c r="D751" s="14">
        <v>0.160396665356735</v>
      </c>
      <c r="E751" s="14">
        <v>9.0522598588190797E-2</v>
      </c>
      <c r="F751" s="14"/>
      <c r="G751" s="14">
        <v>0.13456775823144701</v>
      </c>
      <c r="H751" s="14">
        <v>0.15101437870489401</v>
      </c>
      <c r="I751" s="14">
        <v>0.104968854603504</v>
      </c>
      <c r="J751" s="14">
        <v>0.113829654957085</v>
      </c>
      <c r="K751" s="14">
        <v>0.13187051383085399</v>
      </c>
      <c r="L751" s="14">
        <v>0.11295479018051</v>
      </c>
      <c r="M751" s="14"/>
      <c r="N751" s="14">
        <v>0.11011839056039301</v>
      </c>
      <c r="O751" s="14">
        <v>0.11176710678663</v>
      </c>
      <c r="P751" s="14">
        <v>0.14858086190974501</v>
      </c>
      <c r="Q751" s="14">
        <v>0.13321714716822</v>
      </c>
      <c r="R751" s="14"/>
      <c r="S751" s="14">
        <v>0.212296899775651</v>
      </c>
      <c r="T751" s="14">
        <v>0.13521479684670801</v>
      </c>
      <c r="U751" s="14">
        <v>4.9338540159082699E-2</v>
      </c>
      <c r="V751" s="14">
        <v>4.8342879486751297E-2</v>
      </c>
      <c r="W751" s="14">
        <v>8.2253872876099796E-2</v>
      </c>
      <c r="X751" s="14">
        <v>0.17500704990666999</v>
      </c>
      <c r="Y751" s="14">
        <v>0.12931615698509999</v>
      </c>
      <c r="Z751" s="14">
        <v>0.16893319698289599</v>
      </c>
      <c r="AA751" s="14">
        <v>0.122900375031012</v>
      </c>
      <c r="AB751" s="14">
        <v>8.94904440684757E-2</v>
      </c>
      <c r="AC751" s="14">
        <v>1.8272114000519799E-2</v>
      </c>
      <c r="AD751" s="14">
        <v>0.22237398062712499</v>
      </c>
      <c r="AE751" s="14"/>
      <c r="AF751" s="14">
        <v>0.146245620810939</v>
      </c>
      <c r="AG751" s="14">
        <v>0.112365659363446</v>
      </c>
      <c r="AH751" s="14">
        <v>0.109979390914582</v>
      </c>
      <c r="AI751" s="14"/>
      <c r="AJ751" s="14">
        <v>0.13508712249384</v>
      </c>
      <c r="AK751" s="14">
        <v>0.133954795204446</v>
      </c>
      <c r="AL751" s="14">
        <v>0.161958159960994</v>
      </c>
      <c r="AM751" s="14"/>
      <c r="AN751" s="14">
        <v>0.112469645335116</v>
      </c>
      <c r="AO751" s="14">
        <v>0.116428231173966</v>
      </c>
      <c r="AP751" s="14">
        <v>0.100475658992683</v>
      </c>
      <c r="AQ751" s="14">
        <v>0.20051565435377799</v>
      </c>
      <c r="AR751" s="14">
        <v>0.20432929833770899</v>
      </c>
    </row>
    <row r="752" spans="2:44">
      <c r="B752" t="s">
        <v>237</v>
      </c>
      <c r="C752" s="14">
        <v>0.29730386273523501</v>
      </c>
      <c r="D752" s="14">
        <v>0.30541943398353899</v>
      </c>
      <c r="E752" s="14">
        <v>0.29091605438217999</v>
      </c>
      <c r="F752" s="14"/>
      <c r="G752" s="14">
        <v>0.228296042982266</v>
      </c>
      <c r="H752" s="14">
        <v>0.38778894494710198</v>
      </c>
      <c r="I752" s="14">
        <v>0.32248605948542503</v>
      </c>
      <c r="J752" s="14">
        <v>0.27808547457316601</v>
      </c>
      <c r="K752" s="14">
        <v>0.26193019074187102</v>
      </c>
      <c r="L752" s="14">
        <v>0.28382721567945801</v>
      </c>
      <c r="M752" s="14"/>
      <c r="N752" s="14">
        <v>0.29733729542428</v>
      </c>
      <c r="O752" s="14">
        <v>0.28598289076189998</v>
      </c>
      <c r="P752" s="14">
        <v>0.31380302059703202</v>
      </c>
      <c r="Q752" s="14">
        <v>0.29707135257921002</v>
      </c>
      <c r="R752" s="14"/>
      <c r="S752" s="14">
        <v>0.255143842640289</v>
      </c>
      <c r="T752" s="14">
        <v>0.30433512639996102</v>
      </c>
      <c r="U752" s="14">
        <v>0.24141911846911901</v>
      </c>
      <c r="V752" s="14">
        <v>0.37328051548665597</v>
      </c>
      <c r="W752" s="14">
        <v>0.40140012550128001</v>
      </c>
      <c r="X752" s="14">
        <v>0.33775390829152102</v>
      </c>
      <c r="Y752" s="14">
        <v>0.27320384434721301</v>
      </c>
      <c r="Z752" s="14">
        <v>0.326165866239778</v>
      </c>
      <c r="AA752" s="14">
        <v>0.226390821883486</v>
      </c>
      <c r="AB752" s="14">
        <v>0.307819745423353</v>
      </c>
      <c r="AC752" s="14">
        <v>0.30131012826603898</v>
      </c>
      <c r="AD752" s="14">
        <v>0.29465192302961801</v>
      </c>
      <c r="AE752" s="14"/>
      <c r="AF752" s="14">
        <v>0.28065212245170401</v>
      </c>
      <c r="AG752" s="14">
        <v>0.309300729241137</v>
      </c>
      <c r="AH752" s="14">
        <v>0.31368116165093002</v>
      </c>
      <c r="AI752" s="14"/>
      <c r="AJ752" s="14">
        <v>0.32568886310311301</v>
      </c>
      <c r="AK752" s="14">
        <v>0.30247550160383002</v>
      </c>
      <c r="AL752" s="14">
        <v>0.32475725144124901</v>
      </c>
      <c r="AM752" s="14"/>
      <c r="AN752" s="14">
        <v>0.30833702751965603</v>
      </c>
      <c r="AO752" s="14">
        <v>0.27772081606412202</v>
      </c>
      <c r="AP752" s="14">
        <v>0.30500136260223798</v>
      </c>
      <c r="AQ752" s="14">
        <v>0.27686658162654698</v>
      </c>
      <c r="AR752" s="14">
        <v>0.25764581829146699</v>
      </c>
    </row>
    <row r="753" spans="2:44">
      <c r="B753" t="s">
        <v>238</v>
      </c>
      <c r="C753" s="14">
        <v>0.35660104692529598</v>
      </c>
      <c r="D753" s="14">
        <v>0.33935315421137202</v>
      </c>
      <c r="E753" s="14">
        <v>0.37220331157367897</v>
      </c>
      <c r="F753" s="14"/>
      <c r="G753" s="14">
        <v>0.39594494704135902</v>
      </c>
      <c r="H753" s="14">
        <v>0.30390720263103199</v>
      </c>
      <c r="I753" s="14">
        <v>0.35253680295470302</v>
      </c>
      <c r="J753" s="14">
        <v>0.35467659291255299</v>
      </c>
      <c r="K753" s="14">
        <v>0.35393668994362498</v>
      </c>
      <c r="L753" s="14">
        <v>0.38135805491490099</v>
      </c>
      <c r="M753" s="14"/>
      <c r="N753" s="14">
        <v>0.37115916966576901</v>
      </c>
      <c r="O753" s="14">
        <v>0.36308053738427798</v>
      </c>
      <c r="P753" s="14">
        <v>0.35832710210855001</v>
      </c>
      <c r="Q753" s="14">
        <v>0.32969191259865699</v>
      </c>
      <c r="R753" s="14"/>
      <c r="S753" s="14">
        <v>0.31295291057013203</v>
      </c>
      <c r="T753" s="14">
        <v>0.36066659233633802</v>
      </c>
      <c r="U753" s="14">
        <v>0.41070689921605402</v>
      </c>
      <c r="V753" s="14">
        <v>0.39550424908161003</v>
      </c>
      <c r="W753" s="14">
        <v>0.35321562328460199</v>
      </c>
      <c r="X753" s="14">
        <v>0.246425861847621</v>
      </c>
      <c r="Y753" s="14">
        <v>0.35582023852394501</v>
      </c>
      <c r="Z753" s="14">
        <v>0.29171541398496698</v>
      </c>
      <c r="AA753" s="14">
        <v>0.40821615780042603</v>
      </c>
      <c r="AB753" s="14">
        <v>0.39452158422501299</v>
      </c>
      <c r="AC753" s="14">
        <v>0.396706137223376</v>
      </c>
      <c r="AD753" s="14">
        <v>0.32571637644130302</v>
      </c>
      <c r="AE753" s="14"/>
      <c r="AF753" s="14">
        <v>0.34463820800631301</v>
      </c>
      <c r="AG753" s="14">
        <v>0.364108310477471</v>
      </c>
      <c r="AH753" s="14">
        <v>0.367723408279655</v>
      </c>
      <c r="AI753" s="14"/>
      <c r="AJ753" s="14">
        <v>0.33453523566491</v>
      </c>
      <c r="AK753" s="14">
        <v>0.35790660568702598</v>
      </c>
      <c r="AL753" s="14">
        <v>0.413022131332205</v>
      </c>
      <c r="AM753" s="14"/>
      <c r="AN753" s="14">
        <v>0.31737930834880801</v>
      </c>
      <c r="AO753" s="14">
        <v>0.41477567470849902</v>
      </c>
      <c r="AP753" s="14">
        <v>0.35658839413084098</v>
      </c>
      <c r="AQ753" s="14">
        <v>0.34424504793157601</v>
      </c>
      <c r="AR753" s="14">
        <v>0.29395019726804</v>
      </c>
    </row>
    <row r="754" spans="2:44">
      <c r="B754" t="s">
        <v>239</v>
      </c>
      <c r="C754" s="14">
        <v>0.164599797930301</v>
      </c>
      <c r="D754" s="14">
        <v>0.153709451282772</v>
      </c>
      <c r="E754" s="14">
        <v>0.17565777817785699</v>
      </c>
      <c r="F754" s="14"/>
      <c r="G754" s="14">
        <v>0.18636720086031899</v>
      </c>
      <c r="H754" s="14">
        <v>0.121260525501117</v>
      </c>
      <c r="I754" s="14">
        <v>0.16904760129417901</v>
      </c>
      <c r="J754" s="14">
        <v>0.15486865720653401</v>
      </c>
      <c r="K754" s="14">
        <v>0.185976358994902</v>
      </c>
      <c r="L754" s="14">
        <v>0.17524061828733001</v>
      </c>
      <c r="M754" s="14"/>
      <c r="N754" s="14">
        <v>0.20348050084065</v>
      </c>
      <c r="O754" s="14">
        <v>0.186532134638422</v>
      </c>
      <c r="P754" s="14">
        <v>0.12249956192087599</v>
      </c>
      <c r="Q754" s="14">
        <v>0.131121526188408</v>
      </c>
      <c r="R754" s="14"/>
      <c r="S754" s="14">
        <v>0.159749597884559</v>
      </c>
      <c r="T754" s="14">
        <v>0.145229731449324</v>
      </c>
      <c r="U754" s="14">
        <v>0.23647930420704699</v>
      </c>
      <c r="V754" s="14">
        <v>0.13382789584225599</v>
      </c>
      <c r="W754" s="14">
        <v>9.1548789870288499E-2</v>
      </c>
      <c r="X754" s="14">
        <v>0.177960847116691</v>
      </c>
      <c r="Y754" s="14">
        <v>0.19883206150663699</v>
      </c>
      <c r="Z754" s="14">
        <v>0.188459140244082</v>
      </c>
      <c r="AA754" s="14">
        <v>0.17532433605559899</v>
      </c>
      <c r="AB754" s="14">
        <v>0.17318150208175201</v>
      </c>
      <c r="AC754" s="14">
        <v>0.18960100681264899</v>
      </c>
      <c r="AD754" s="14">
        <v>9.2947712113083697E-2</v>
      </c>
      <c r="AE754" s="14"/>
      <c r="AF754" s="14">
        <v>0.17638421698412499</v>
      </c>
      <c r="AG754" s="14">
        <v>0.165924099444828</v>
      </c>
      <c r="AH754" s="14">
        <v>0.12960395391152399</v>
      </c>
      <c r="AI754" s="14"/>
      <c r="AJ754" s="14">
        <v>0.14611404782394499</v>
      </c>
      <c r="AK754" s="14">
        <v>0.17678016604562999</v>
      </c>
      <c r="AL754" s="14">
        <v>5.42909844096294E-2</v>
      </c>
      <c r="AM754" s="14"/>
      <c r="AN754" s="14">
        <v>0.16631051844773501</v>
      </c>
      <c r="AO754" s="14">
        <v>0.13608984145981801</v>
      </c>
      <c r="AP754" s="14">
        <v>0.188646255193579</v>
      </c>
      <c r="AQ754" s="14">
        <v>0.17837271608809799</v>
      </c>
      <c r="AR754" s="14">
        <v>0.24407468610278399</v>
      </c>
    </row>
    <row r="755" spans="2:44">
      <c r="B755" t="s">
        <v>129</v>
      </c>
      <c r="C755" s="14">
        <v>5.7236393181937101E-2</v>
      </c>
      <c r="D755" s="14">
        <v>4.1121295165581197E-2</v>
      </c>
      <c r="E755" s="14">
        <v>7.0700257278092801E-2</v>
      </c>
      <c r="F755" s="14"/>
      <c r="G755" s="14">
        <v>5.4824050884608198E-2</v>
      </c>
      <c r="H755" s="14">
        <v>3.6028948215854603E-2</v>
      </c>
      <c r="I755" s="14">
        <v>5.0960681662188902E-2</v>
      </c>
      <c r="J755" s="14">
        <v>9.85396203506613E-2</v>
      </c>
      <c r="K755" s="14">
        <v>6.6286246488748105E-2</v>
      </c>
      <c r="L755" s="14">
        <v>4.66193209378001E-2</v>
      </c>
      <c r="M755" s="14"/>
      <c r="N755" s="14">
        <v>1.79046435089074E-2</v>
      </c>
      <c r="O755" s="14">
        <v>5.2637330428769197E-2</v>
      </c>
      <c r="P755" s="14">
        <v>5.6789453463796401E-2</v>
      </c>
      <c r="Q755" s="14">
        <v>0.108898061465505</v>
      </c>
      <c r="R755" s="14"/>
      <c r="S755" s="14">
        <v>5.9856749129368801E-2</v>
      </c>
      <c r="T755" s="14">
        <v>5.45537529676689E-2</v>
      </c>
      <c r="U755" s="14">
        <v>6.2056137948697403E-2</v>
      </c>
      <c r="V755" s="14">
        <v>4.9044460102726402E-2</v>
      </c>
      <c r="W755" s="14">
        <v>7.1581588467729093E-2</v>
      </c>
      <c r="X755" s="14">
        <v>6.2852332837497193E-2</v>
      </c>
      <c r="Y755" s="14">
        <v>4.2827698637105401E-2</v>
      </c>
      <c r="Z755" s="14">
        <v>2.4726382548277599E-2</v>
      </c>
      <c r="AA755" s="14">
        <v>6.7168309229477793E-2</v>
      </c>
      <c r="AB755" s="14">
        <v>3.4986724201406798E-2</v>
      </c>
      <c r="AC755" s="14">
        <v>9.4110613697415996E-2</v>
      </c>
      <c r="AD755" s="14">
        <v>6.4310007788870402E-2</v>
      </c>
      <c r="AE755" s="14"/>
      <c r="AF755" s="14">
        <v>5.2079831746918798E-2</v>
      </c>
      <c r="AG755" s="14">
        <v>4.8301201473118803E-2</v>
      </c>
      <c r="AH755" s="14">
        <v>7.9012085243310007E-2</v>
      </c>
      <c r="AI755" s="14"/>
      <c r="AJ755" s="14">
        <v>5.8574730914192102E-2</v>
      </c>
      <c r="AK755" s="14">
        <v>2.8882931459068499E-2</v>
      </c>
      <c r="AL755" s="14">
        <v>4.59714728559232E-2</v>
      </c>
      <c r="AM755" s="14"/>
      <c r="AN755" s="14">
        <v>9.5503500348686293E-2</v>
      </c>
      <c r="AO755" s="14">
        <v>5.4985436593594499E-2</v>
      </c>
      <c r="AP755" s="14">
        <v>4.9288329080658201E-2</v>
      </c>
      <c r="AQ755" s="14">
        <v>0</v>
      </c>
      <c r="AR755" s="14">
        <v>0</v>
      </c>
    </row>
    <row r="756" spans="2:4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c r="AA756" s="14"/>
      <c r="AB756" s="14"/>
      <c r="AC756" s="14"/>
      <c r="AD756" s="14"/>
      <c r="AE756" s="14"/>
      <c r="AF756" s="14"/>
      <c r="AG756" s="14"/>
      <c r="AH756" s="14"/>
      <c r="AI756" s="14"/>
      <c r="AJ756" s="14"/>
      <c r="AK756" s="14"/>
      <c r="AL756" s="14"/>
      <c r="AM756" s="14"/>
      <c r="AN756" s="14"/>
      <c r="AO756" s="14"/>
      <c r="AP756" s="14"/>
      <c r="AQ756" s="14"/>
      <c r="AR756" s="14"/>
    </row>
    <row r="757" spans="2:44">
      <c r="B757" s="6" t="s">
        <v>243</v>
      </c>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c r="AA757" s="14"/>
      <c r="AB757" s="14"/>
      <c r="AC757" s="14"/>
      <c r="AD757" s="14"/>
      <c r="AE757" s="14"/>
      <c r="AF757" s="14"/>
      <c r="AG757" s="14"/>
      <c r="AH757" s="14"/>
      <c r="AI757" s="14"/>
      <c r="AJ757" s="14"/>
      <c r="AK757" s="14"/>
      <c r="AL757" s="14"/>
      <c r="AM757" s="14"/>
      <c r="AN757" s="14"/>
      <c r="AO757" s="14"/>
      <c r="AP757" s="14"/>
      <c r="AQ757" s="14"/>
      <c r="AR757" s="14"/>
    </row>
    <row r="758" spans="2:44">
      <c r="B758" s="24" t="s">
        <v>18</v>
      </c>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c r="AA758" s="14"/>
      <c r="AB758" s="14"/>
      <c r="AC758" s="14"/>
      <c r="AD758" s="14"/>
      <c r="AE758" s="14"/>
      <c r="AF758" s="14"/>
      <c r="AG758" s="14"/>
      <c r="AH758" s="14"/>
      <c r="AI758" s="14"/>
      <c r="AJ758" s="14"/>
      <c r="AK758" s="14"/>
      <c r="AL758" s="14"/>
      <c r="AM758" s="14"/>
      <c r="AN758" s="14"/>
      <c r="AO758" s="14"/>
      <c r="AP758" s="14"/>
      <c r="AQ758" s="14"/>
      <c r="AR758" s="14"/>
    </row>
    <row r="759" spans="2:44">
      <c r="B759" t="s">
        <v>236</v>
      </c>
      <c r="C759" s="14">
        <v>0.172658500648185</v>
      </c>
      <c r="D759" s="14">
        <v>0.18910062625368801</v>
      </c>
      <c r="E759" s="14">
        <v>0.15516215578765399</v>
      </c>
      <c r="F759" s="14"/>
      <c r="G759" s="14">
        <v>0.19200976377046</v>
      </c>
      <c r="H759" s="14">
        <v>0.21118078586473199</v>
      </c>
      <c r="I759" s="14">
        <v>0.17476446100267701</v>
      </c>
      <c r="J759" s="14">
        <v>0.15954130179899201</v>
      </c>
      <c r="K759" s="14">
        <v>0.135764874982855</v>
      </c>
      <c r="L759" s="14">
        <v>0.16500010907089199</v>
      </c>
      <c r="M759" s="14"/>
      <c r="N759" s="14">
        <v>0.17057257487411301</v>
      </c>
      <c r="O759" s="14">
        <v>0.16054010819678499</v>
      </c>
      <c r="P759" s="14">
        <v>0.18837557209776501</v>
      </c>
      <c r="Q759" s="14">
        <v>0.16419608937112701</v>
      </c>
      <c r="R759" s="14"/>
      <c r="S759" s="14">
        <v>0.1692119377222</v>
      </c>
      <c r="T759" s="14">
        <v>0.18239980029467701</v>
      </c>
      <c r="U759" s="14">
        <v>0.19147209618931199</v>
      </c>
      <c r="V759" s="14">
        <v>0.122451866058714</v>
      </c>
      <c r="W759" s="14">
        <v>0.150778199562558</v>
      </c>
      <c r="X759" s="14">
        <v>0.13456669585502601</v>
      </c>
      <c r="Y759" s="14">
        <v>0.26613765619537899</v>
      </c>
      <c r="Z759" s="14">
        <v>0.12981411553560901</v>
      </c>
      <c r="AA759" s="14">
        <v>0.24837055414280201</v>
      </c>
      <c r="AB759" s="14">
        <v>0.101918328194985</v>
      </c>
      <c r="AC759" s="14">
        <v>0.18193123554363799</v>
      </c>
      <c r="AD759" s="14">
        <v>0.131451415727945</v>
      </c>
      <c r="AE759" s="14"/>
      <c r="AF759" s="14">
        <v>0.20295674235175701</v>
      </c>
      <c r="AG759" s="14">
        <v>0.16998765800596</v>
      </c>
      <c r="AH759" s="14">
        <v>0.142861077347923</v>
      </c>
      <c r="AI759" s="14"/>
      <c r="AJ759" s="14">
        <v>0.189626257084795</v>
      </c>
      <c r="AK759" s="14">
        <v>0.19046491674301799</v>
      </c>
      <c r="AL759" s="14">
        <v>0.141641347303302</v>
      </c>
      <c r="AM759" s="14"/>
      <c r="AN759" s="14">
        <v>0.21111873609884499</v>
      </c>
      <c r="AO759" s="14">
        <v>0.14268553644234699</v>
      </c>
      <c r="AP759" s="14">
        <v>0.17460984134204899</v>
      </c>
      <c r="AQ759" s="14">
        <v>0.200632884054252</v>
      </c>
      <c r="AR759" s="14">
        <v>0.17992967678732599</v>
      </c>
    </row>
    <row r="760" spans="2:44">
      <c r="B760" t="s">
        <v>237</v>
      </c>
      <c r="C760" s="14">
        <v>0.45788904091174898</v>
      </c>
      <c r="D760" s="14">
        <v>0.46567604059354001</v>
      </c>
      <c r="E760" s="14">
        <v>0.451755376328483</v>
      </c>
      <c r="F760" s="14"/>
      <c r="G760" s="14">
        <v>0.41461192426365401</v>
      </c>
      <c r="H760" s="14">
        <v>0.42351109107099399</v>
      </c>
      <c r="I760" s="14">
        <v>0.53447037883482995</v>
      </c>
      <c r="J760" s="14">
        <v>0.46922671481719302</v>
      </c>
      <c r="K760" s="14">
        <v>0.44306563265733101</v>
      </c>
      <c r="L760" s="14">
        <v>0.45506916625522598</v>
      </c>
      <c r="M760" s="14"/>
      <c r="N760" s="14">
        <v>0.470427043235011</v>
      </c>
      <c r="O760" s="14">
        <v>0.45570494334427403</v>
      </c>
      <c r="P760" s="14">
        <v>0.42713830807655401</v>
      </c>
      <c r="Q760" s="14">
        <v>0.47989309819279102</v>
      </c>
      <c r="R760" s="14"/>
      <c r="S760" s="14">
        <v>0.412111586134703</v>
      </c>
      <c r="T760" s="14">
        <v>0.44416481876307301</v>
      </c>
      <c r="U760" s="14">
        <v>0.41135329595200698</v>
      </c>
      <c r="V760" s="14">
        <v>0.51384009243885098</v>
      </c>
      <c r="W760" s="14">
        <v>0.46503898866253401</v>
      </c>
      <c r="X760" s="14">
        <v>0.48458073058669698</v>
      </c>
      <c r="Y760" s="14">
        <v>0.40344367267480402</v>
      </c>
      <c r="Z760" s="14">
        <v>0.56227190642982405</v>
      </c>
      <c r="AA760" s="14">
        <v>0.40863677100687601</v>
      </c>
      <c r="AB760" s="14">
        <v>0.59416861764457596</v>
      </c>
      <c r="AC760" s="14">
        <v>0.43935440833283401</v>
      </c>
      <c r="AD760" s="14">
        <v>0.52348181863068999</v>
      </c>
      <c r="AE760" s="14"/>
      <c r="AF760" s="14">
        <v>0.42769750548183599</v>
      </c>
      <c r="AG760" s="14">
        <v>0.50150914687523895</v>
      </c>
      <c r="AH760" s="14">
        <v>0.42196805385499597</v>
      </c>
      <c r="AI760" s="14"/>
      <c r="AJ760" s="14">
        <v>0.45455508110027698</v>
      </c>
      <c r="AK760" s="14">
        <v>0.48378527359217199</v>
      </c>
      <c r="AL760" s="14">
        <v>0.37158824571594101</v>
      </c>
      <c r="AM760" s="14"/>
      <c r="AN760" s="14">
        <v>0.41306263066436699</v>
      </c>
      <c r="AO760" s="14">
        <v>0.467857153251511</v>
      </c>
      <c r="AP760" s="14">
        <v>0.474419577704708</v>
      </c>
      <c r="AQ760" s="14">
        <v>0.44051695401594998</v>
      </c>
      <c r="AR760" s="14">
        <v>0.44112253666010398</v>
      </c>
    </row>
    <row r="761" spans="2:44">
      <c r="B761" t="s">
        <v>238</v>
      </c>
      <c r="C761" s="14">
        <v>0.28245184116768202</v>
      </c>
      <c r="D761" s="14">
        <v>0.27196600079685801</v>
      </c>
      <c r="E761" s="14">
        <v>0.29337239704068502</v>
      </c>
      <c r="F761" s="14"/>
      <c r="G761" s="14">
        <v>0.28364958863935202</v>
      </c>
      <c r="H761" s="14">
        <v>0.29186157242790201</v>
      </c>
      <c r="I761" s="14">
        <v>0.23725762606836101</v>
      </c>
      <c r="J761" s="14">
        <v>0.262256418356554</v>
      </c>
      <c r="K761" s="14">
        <v>0.332687456935232</v>
      </c>
      <c r="L761" s="14">
        <v>0.28946602413036998</v>
      </c>
      <c r="M761" s="14"/>
      <c r="N761" s="14">
        <v>0.27835132015370301</v>
      </c>
      <c r="O761" s="14">
        <v>0.29555000261071701</v>
      </c>
      <c r="P761" s="14">
        <v>0.32139661677976</v>
      </c>
      <c r="Q761" s="14">
        <v>0.24639350048556699</v>
      </c>
      <c r="R761" s="14"/>
      <c r="S761" s="14">
        <v>0.31895705001902303</v>
      </c>
      <c r="T761" s="14">
        <v>0.30928086385576198</v>
      </c>
      <c r="U761" s="14">
        <v>0.317314324702967</v>
      </c>
      <c r="V761" s="14">
        <v>0.33592424288267297</v>
      </c>
      <c r="W761" s="14">
        <v>0.312770386366921</v>
      </c>
      <c r="X761" s="14">
        <v>0.31364930028875998</v>
      </c>
      <c r="Y761" s="14">
        <v>0.196808749068729</v>
      </c>
      <c r="Z761" s="14">
        <v>0.21296779756461201</v>
      </c>
      <c r="AA761" s="14">
        <v>0.26602481452814902</v>
      </c>
      <c r="AB761" s="14">
        <v>0.18431145183345701</v>
      </c>
      <c r="AC761" s="14">
        <v>0.20907827533458301</v>
      </c>
      <c r="AD761" s="14">
        <v>0.24301127038274301</v>
      </c>
      <c r="AE761" s="14"/>
      <c r="AF761" s="14">
        <v>0.30042375945402</v>
      </c>
      <c r="AG761" s="14">
        <v>0.25502139165159299</v>
      </c>
      <c r="AH761" s="14">
        <v>0.29882242767925998</v>
      </c>
      <c r="AI761" s="14"/>
      <c r="AJ761" s="14">
        <v>0.30537276619700998</v>
      </c>
      <c r="AK761" s="14">
        <v>0.26921387355501702</v>
      </c>
      <c r="AL761" s="14">
        <v>0.39456756102627499</v>
      </c>
      <c r="AM761" s="14"/>
      <c r="AN761" s="14">
        <v>0.27600047396430399</v>
      </c>
      <c r="AO761" s="14">
        <v>0.286587573368071</v>
      </c>
      <c r="AP761" s="14">
        <v>0.29090769553509399</v>
      </c>
      <c r="AQ761" s="14">
        <v>0.26712950767619198</v>
      </c>
      <c r="AR761" s="14">
        <v>0.27453937014777202</v>
      </c>
    </row>
    <row r="762" spans="2:44">
      <c r="B762" t="s">
        <v>239</v>
      </c>
      <c r="C762" s="14">
        <v>4.3702099604065799E-2</v>
      </c>
      <c r="D762" s="14">
        <v>4.3290727869778403E-2</v>
      </c>
      <c r="E762" s="14">
        <v>4.43152429784393E-2</v>
      </c>
      <c r="F762" s="14"/>
      <c r="G762" s="14">
        <v>3.2815624065193602E-2</v>
      </c>
      <c r="H762" s="14">
        <v>4.3265008109958099E-2</v>
      </c>
      <c r="I762" s="14">
        <v>2.09464951263333E-2</v>
      </c>
      <c r="J762" s="14">
        <v>6.8664911191068406E-2</v>
      </c>
      <c r="K762" s="14">
        <v>3.3798546706189897E-2</v>
      </c>
      <c r="L762" s="14">
        <v>5.4410218637666603E-2</v>
      </c>
      <c r="M762" s="14"/>
      <c r="N762" s="14">
        <v>3.9815626308625597E-2</v>
      </c>
      <c r="O762" s="14">
        <v>4.99802662245621E-2</v>
      </c>
      <c r="P762" s="14">
        <v>2.9518726541968299E-2</v>
      </c>
      <c r="Q762" s="14">
        <v>4.89600443390035E-2</v>
      </c>
      <c r="R762" s="14"/>
      <c r="S762" s="14">
        <v>3.8847349255098897E-2</v>
      </c>
      <c r="T762" s="14">
        <v>2.1119259507709699E-2</v>
      </c>
      <c r="U762" s="14">
        <v>3.4276332110985103E-2</v>
      </c>
      <c r="V762" s="14">
        <v>0</v>
      </c>
      <c r="W762" s="14">
        <v>2.2355077893560799E-2</v>
      </c>
      <c r="X762" s="14">
        <v>2.6681417587634201E-2</v>
      </c>
      <c r="Y762" s="14">
        <v>9.2326320008640494E-2</v>
      </c>
      <c r="Z762" s="14">
        <v>9.4946180469954705E-2</v>
      </c>
      <c r="AA762" s="14">
        <v>2.9159944145276E-2</v>
      </c>
      <c r="AB762" s="14">
        <v>8.2072728295549693E-2</v>
      </c>
      <c r="AC762" s="14">
        <v>0.13027883488776301</v>
      </c>
      <c r="AD762" s="14">
        <v>6.3334923321169495E-2</v>
      </c>
      <c r="AE762" s="14"/>
      <c r="AF762" s="14">
        <v>4.2493779814705403E-2</v>
      </c>
      <c r="AG762" s="14">
        <v>4.1648301632958101E-2</v>
      </c>
      <c r="AH762" s="14">
        <v>6.2315322787852997E-2</v>
      </c>
      <c r="AI762" s="14"/>
      <c r="AJ762" s="14">
        <v>2.3203820303934201E-2</v>
      </c>
      <c r="AK762" s="14">
        <v>3.7113570130413102E-2</v>
      </c>
      <c r="AL762" s="14">
        <v>7.7561211713627107E-2</v>
      </c>
      <c r="AM762" s="14"/>
      <c r="AN762" s="14">
        <v>3.4306087414473802E-2</v>
      </c>
      <c r="AO762" s="14">
        <v>4.1515967545251498E-2</v>
      </c>
      <c r="AP762" s="14">
        <v>4.9535456586491201E-2</v>
      </c>
      <c r="AQ762" s="14">
        <v>3.8388956560957199E-2</v>
      </c>
      <c r="AR762" s="14">
        <v>0.104408416404798</v>
      </c>
    </row>
    <row r="763" spans="2:44">
      <c r="B763" t="s">
        <v>129</v>
      </c>
      <c r="C763" s="14">
        <v>4.3298517668318402E-2</v>
      </c>
      <c r="D763" s="14">
        <v>2.9966604486135799E-2</v>
      </c>
      <c r="E763" s="14">
        <v>5.5394827864738601E-2</v>
      </c>
      <c r="F763" s="14"/>
      <c r="G763" s="14">
        <v>7.6913099261340698E-2</v>
      </c>
      <c r="H763" s="14">
        <v>3.0181542526414001E-2</v>
      </c>
      <c r="I763" s="14">
        <v>3.2561038967799098E-2</v>
      </c>
      <c r="J763" s="14">
        <v>4.0310653836192402E-2</v>
      </c>
      <c r="K763" s="14">
        <v>5.4683488718391897E-2</v>
      </c>
      <c r="L763" s="14">
        <v>3.6054481905846203E-2</v>
      </c>
      <c r="M763" s="14"/>
      <c r="N763" s="14">
        <v>4.0833435428547997E-2</v>
      </c>
      <c r="O763" s="14">
        <v>3.82246796236618E-2</v>
      </c>
      <c r="P763" s="14">
        <v>3.3570776503953001E-2</v>
      </c>
      <c r="Q763" s="14">
        <v>6.0557267611512602E-2</v>
      </c>
      <c r="R763" s="14"/>
      <c r="S763" s="14">
        <v>6.0872076868975201E-2</v>
      </c>
      <c r="T763" s="14">
        <v>4.3035257578777603E-2</v>
      </c>
      <c r="U763" s="14">
        <v>4.5583951044729502E-2</v>
      </c>
      <c r="V763" s="14">
        <v>2.77837986197619E-2</v>
      </c>
      <c r="W763" s="14">
        <v>4.9057347514427203E-2</v>
      </c>
      <c r="X763" s="14">
        <v>4.0521855681883101E-2</v>
      </c>
      <c r="Y763" s="14">
        <v>4.1283602052447098E-2</v>
      </c>
      <c r="Z763" s="14">
        <v>0</v>
      </c>
      <c r="AA763" s="14">
        <v>4.78079161768966E-2</v>
      </c>
      <c r="AB763" s="14">
        <v>3.7528874031432097E-2</v>
      </c>
      <c r="AC763" s="14">
        <v>3.9357245901182003E-2</v>
      </c>
      <c r="AD763" s="14">
        <v>3.8720571937452701E-2</v>
      </c>
      <c r="AE763" s="14"/>
      <c r="AF763" s="14">
        <v>2.6428212897681599E-2</v>
      </c>
      <c r="AG763" s="14">
        <v>3.1833501834250301E-2</v>
      </c>
      <c r="AH763" s="14">
        <v>7.4033118329967396E-2</v>
      </c>
      <c r="AI763" s="14"/>
      <c r="AJ763" s="14">
        <v>2.7242075313984301E-2</v>
      </c>
      <c r="AK763" s="14">
        <v>1.9422365979379901E-2</v>
      </c>
      <c r="AL763" s="14">
        <v>1.46416342408556E-2</v>
      </c>
      <c r="AM763" s="14"/>
      <c r="AN763" s="14">
        <v>6.5512071858009502E-2</v>
      </c>
      <c r="AO763" s="14">
        <v>6.1353769392819203E-2</v>
      </c>
      <c r="AP763" s="14">
        <v>1.0527428831657901E-2</v>
      </c>
      <c r="AQ763" s="14">
        <v>5.3331697692648998E-2</v>
      </c>
      <c r="AR763" s="14">
        <v>0</v>
      </c>
    </row>
    <row r="764" spans="2:4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c r="AA764" s="14"/>
      <c r="AB764" s="14"/>
      <c r="AC764" s="14"/>
      <c r="AD764" s="14"/>
      <c r="AE764" s="14"/>
      <c r="AF764" s="14"/>
      <c r="AG764" s="14"/>
      <c r="AH764" s="14"/>
      <c r="AI764" s="14"/>
      <c r="AJ764" s="14"/>
      <c r="AK764" s="14"/>
      <c r="AL764" s="14"/>
      <c r="AM764" s="14"/>
      <c r="AN764" s="14"/>
      <c r="AO764" s="14"/>
      <c r="AP764" s="14"/>
      <c r="AQ764" s="14"/>
      <c r="AR764" s="14"/>
    </row>
    <row r="765" spans="2:44">
      <c r="B765" s="6" t="s">
        <v>244</v>
      </c>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c r="AA765" s="14"/>
      <c r="AB765" s="14"/>
      <c r="AC765" s="14"/>
      <c r="AD765" s="14"/>
      <c r="AE765" s="14"/>
      <c r="AF765" s="14"/>
      <c r="AG765" s="14"/>
      <c r="AH765" s="14"/>
      <c r="AI765" s="14"/>
      <c r="AJ765" s="14"/>
      <c r="AK765" s="14"/>
      <c r="AL765" s="14"/>
      <c r="AM765" s="14"/>
      <c r="AN765" s="14"/>
      <c r="AO765" s="14"/>
      <c r="AP765" s="14"/>
      <c r="AQ765" s="14"/>
      <c r="AR765" s="14"/>
    </row>
    <row r="766" spans="2:44">
      <c r="B766" s="24" t="s">
        <v>18</v>
      </c>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c r="AA766" s="14"/>
      <c r="AB766" s="14"/>
      <c r="AC766" s="14"/>
      <c r="AD766" s="14"/>
      <c r="AE766" s="14"/>
      <c r="AF766" s="14"/>
      <c r="AG766" s="14"/>
      <c r="AH766" s="14"/>
      <c r="AI766" s="14"/>
      <c r="AJ766" s="14"/>
      <c r="AK766" s="14"/>
      <c r="AL766" s="14"/>
      <c r="AM766" s="14"/>
      <c r="AN766" s="14"/>
      <c r="AO766" s="14"/>
      <c r="AP766" s="14"/>
      <c r="AQ766" s="14"/>
      <c r="AR766" s="14"/>
    </row>
    <row r="767" spans="2:44">
      <c r="B767" t="s">
        <v>236</v>
      </c>
      <c r="C767" s="14">
        <v>0.155187351057753</v>
      </c>
      <c r="D767" s="14">
        <v>0.17019874053293499</v>
      </c>
      <c r="E767" s="14">
        <v>0.14087467348927099</v>
      </c>
      <c r="F767" s="14"/>
      <c r="G767" s="14">
        <v>0.19627805314372601</v>
      </c>
      <c r="H767" s="14">
        <v>0.18108661513395899</v>
      </c>
      <c r="I767" s="14">
        <v>0.20467564000545899</v>
      </c>
      <c r="J767" s="14">
        <v>0.13075073725301001</v>
      </c>
      <c r="K767" s="14">
        <v>0.122810079086952</v>
      </c>
      <c r="L767" s="14">
        <v>0.109523796017195</v>
      </c>
      <c r="M767" s="14"/>
      <c r="N767" s="14">
        <v>0.217767616753792</v>
      </c>
      <c r="O767" s="14">
        <v>9.2930504210995094E-2</v>
      </c>
      <c r="P767" s="14">
        <v>0.142308375428504</v>
      </c>
      <c r="Q767" s="14">
        <v>0.16289438373665999</v>
      </c>
      <c r="R767" s="14"/>
      <c r="S767" s="14">
        <v>0.25866941147186001</v>
      </c>
      <c r="T767" s="14">
        <v>0.11269262735907699</v>
      </c>
      <c r="U767" s="14">
        <v>0.20761696321461101</v>
      </c>
      <c r="V767" s="14">
        <v>0.14858940346358401</v>
      </c>
      <c r="W767" s="14">
        <v>0.12828546297652901</v>
      </c>
      <c r="X767" s="14">
        <v>0.156159836833664</v>
      </c>
      <c r="Y767" s="14">
        <v>0.124052868010946</v>
      </c>
      <c r="Z767" s="14">
        <v>0.110913338639962</v>
      </c>
      <c r="AA767" s="14">
        <v>0.15883970710982601</v>
      </c>
      <c r="AB767" s="14">
        <v>0.13649164231952199</v>
      </c>
      <c r="AC767" s="14">
        <v>5.7868648685747898E-2</v>
      </c>
      <c r="AD767" s="14">
        <v>0.120697841299479</v>
      </c>
      <c r="AE767" s="14"/>
      <c r="AF767" s="14">
        <v>0.12576537244795</v>
      </c>
      <c r="AG767" s="14">
        <v>0.17685623699573999</v>
      </c>
      <c r="AH767" s="14">
        <v>0.14308670485375699</v>
      </c>
      <c r="AI767" s="14"/>
      <c r="AJ767" s="14">
        <v>0.16119079460310901</v>
      </c>
      <c r="AK767" s="14">
        <v>0.159802902623917</v>
      </c>
      <c r="AL767" s="14">
        <v>0.19901353853390599</v>
      </c>
      <c r="AM767" s="14"/>
      <c r="AN767" s="14">
        <v>0.14204675370684899</v>
      </c>
      <c r="AO767" s="14">
        <v>0.14783000514437999</v>
      </c>
      <c r="AP767" s="14">
        <v>0.140556358312101</v>
      </c>
      <c r="AQ767" s="14">
        <v>0.23809105031338701</v>
      </c>
      <c r="AR767" s="14">
        <v>0.55721429389965904</v>
      </c>
    </row>
    <row r="768" spans="2:44">
      <c r="B768" t="s">
        <v>237</v>
      </c>
      <c r="C768" s="14">
        <v>0.37629040834745803</v>
      </c>
      <c r="D768" s="14">
        <v>0.396860168333041</v>
      </c>
      <c r="E768" s="14">
        <v>0.35574486761235802</v>
      </c>
      <c r="F768" s="14"/>
      <c r="G768" s="14">
        <v>0.37500174000801101</v>
      </c>
      <c r="H768" s="14">
        <v>0.41550837647417099</v>
      </c>
      <c r="I768" s="14">
        <v>0.44970425385434498</v>
      </c>
      <c r="J768" s="14">
        <v>0.36449478919450501</v>
      </c>
      <c r="K768" s="14">
        <v>0.36281516703920602</v>
      </c>
      <c r="L768" s="14">
        <v>0.31016474157350699</v>
      </c>
      <c r="M768" s="14"/>
      <c r="N768" s="14">
        <v>0.320178346263779</v>
      </c>
      <c r="O768" s="14">
        <v>0.39972204815236001</v>
      </c>
      <c r="P768" s="14">
        <v>0.40464483884812102</v>
      </c>
      <c r="Q768" s="14">
        <v>0.39431853510061499</v>
      </c>
      <c r="R768" s="14"/>
      <c r="S768" s="14">
        <v>0.37516403250689301</v>
      </c>
      <c r="T768" s="14">
        <v>0.30461872003489998</v>
      </c>
      <c r="U768" s="14">
        <v>0.36590166886915798</v>
      </c>
      <c r="V768" s="14">
        <v>0.34850152958103803</v>
      </c>
      <c r="W768" s="14">
        <v>0.39278627611129302</v>
      </c>
      <c r="X768" s="14">
        <v>0.465157417814068</v>
      </c>
      <c r="Y768" s="14">
        <v>0.371635032362711</v>
      </c>
      <c r="Z768" s="14">
        <v>0.42513355167362599</v>
      </c>
      <c r="AA768" s="14">
        <v>0.331213592102649</v>
      </c>
      <c r="AB768" s="14">
        <v>0.43157940117699101</v>
      </c>
      <c r="AC768" s="14">
        <v>0.44933920561657198</v>
      </c>
      <c r="AD768" s="14">
        <v>0.395196297032747</v>
      </c>
      <c r="AE768" s="14"/>
      <c r="AF768" s="14">
        <v>0.36222238582712402</v>
      </c>
      <c r="AG768" s="14">
        <v>0.37476804401993802</v>
      </c>
      <c r="AH768" s="14">
        <v>0.42656106482663197</v>
      </c>
      <c r="AI768" s="14"/>
      <c r="AJ768" s="14">
        <v>0.38246969791529001</v>
      </c>
      <c r="AK768" s="14">
        <v>0.38901883064839798</v>
      </c>
      <c r="AL768" s="14">
        <v>0.41755300373179099</v>
      </c>
      <c r="AM768" s="14"/>
      <c r="AN768" s="14">
        <v>0.38935211895847599</v>
      </c>
      <c r="AO768" s="14">
        <v>0.36450169278141398</v>
      </c>
      <c r="AP768" s="14">
        <v>0.39317630345771798</v>
      </c>
      <c r="AQ768" s="14">
        <v>0.37303974160632303</v>
      </c>
      <c r="AR768" s="14">
        <v>0.265627656882784</v>
      </c>
    </row>
    <row r="769" spans="2:44">
      <c r="B769" t="s">
        <v>238</v>
      </c>
      <c r="C769" s="14">
        <v>0.338179426590348</v>
      </c>
      <c r="D769" s="14">
        <v>0.30784795750198302</v>
      </c>
      <c r="E769" s="14">
        <v>0.36701257354252298</v>
      </c>
      <c r="F769" s="14"/>
      <c r="G769" s="14">
        <v>0.32950531698122598</v>
      </c>
      <c r="H769" s="14">
        <v>0.28106606429020498</v>
      </c>
      <c r="I769" s="14">
        <v>0.23737063731704799</v>
      </c>
      <c r="J769" s="14">
        <v>0.370512842809055</v>
      </c>
      <c r="K769" s="14">
        <v>0.35210814451544897</v>
      </c>
      <c r="L769" s="14">
        <v>0.42887625681689301</v>
      </c>
      <c r="M769" s="14"/>
      <c r="N769" s="14">
        <v>0.33150643211809</v>
      </c>
      <c r="O769" s="14">
        <v>0.374456851258398</v>
      </c>
      <c r="P769" s="14">
        <v>0.30043080816899698</v>
      </c>
      <c r="Q769" s="14">
        <v>0.33956178938729498</v>
      </c>
      <c r="R769" s="14"/>
      <c r="S769" s="14">
        <v>0.22959275443716301</v>
      </c>
      <c r="T769" s="14">
        <v>0.40007763345376202</v>
      </c>
      <c r="U769" s="14">
        <v>0.26810239218892901</v>
      </c>
      <c r="V769" s="14">
        <v>0.361855003652504</v>
      </c>
      <c r="W769" s="14">
        <v>0.39251993055905898</v>
      </c>
      <c r="X769" s="14">
        <v>0.28296034032995898</v>
      </c>
      <c r="Y769" s="14">
        <v>0.37973296834003101</v>
      </c>
      <c r="Z769" s="14">
        <v>0.351608748455774</v>
      </c>
      <c r="AA769" s="14">
        <v>0.36659672055447301</v>
      </c>
      <c r="AB769" s="14">
        <v>0.31834702085724897</v>
      </c>
      <c r="AC769" s="14">
        <v>0.410306865196431</v>
      </c>
      <c r="AD769" s="14">
        <v>0.43864002871835001</v>
      </c>
      <c r="AE769" s="14"/>
      <c r="AF769" s="14">
        <v>0.36155842363306401</v>
      </c>
      <c r="AG769" s="14">
        <v>0.32924813813832399</v>
      </c>
      <c r="AH769" s="14">
        <v>0.30896518514527499</v>
      </c>
      <c r="AI769" s="14"/>
      <c r="AJ769" s="14">
        <v>0.32242971457348801</v>
      </c>
      <c r="AK769" s="14">
        <v>0.35545429794429401</v>
      </c>
      <c r="AL769" s="14">
        <v>0.23002672452674999</v>
      </c>
      <c r="AM769" s="14"/>
      <c r="AN769" s="14">
        <v>0.32997029190086802</v>
      </c>
      <c r="AO769" s="14">
        <v>0.36439149388504999</v>
      </c>
      <c r="AP769" s="14">
        <v>0.35948694435768802</v>
      </c>
      <c r="AQ769" s="14">
        <v>0.22647006141524501</v>
      </c>
      <c r="AR769" s="14">
        <v>0.17715804921755801</v>
      </c>
    </row>
    <row r="770" spans="2:44">
      <c r="B770" t="s">
        <v>239</v>
      </c>
      <c r="C770" s="14">
        <v>8.9146858677804697E-2</v>
      </c>
      <c r="D770" s="14">
        <v>8.2585529859681595E-2</v>
      </c>
      <c r="E770" s="14">
        <v>9.6269875088352205E-2</v>
      </c>
      <c r="F770" s="14"/>
      <c r="G770" s="14">
        <v>6.9426204436462302E-2</v>
      </c>
      <c r="H770" s="14">
        <v>8.1367080448582804E-2</v>
      </c>
      <c r="I770" s="14">
        <v>7.5509848407905006E-2</v>
      </c>
      <c r="J770" s="14">
        <v>6.8454627539491303E-2</v>
      </c>
      <c r="K770" s="14">
        <v>0.107814067830448</v>
      </c>
      <c r="L770" s="14">
        <v>0.124252636569881</v>
      </c>
      <c r="M770" s="14"/>
      <c r="N770" s="14">
        <v>0.12152511453060701</v>
      </c>
      <c r="O770" s="14">
        <v>8.9239566752057201E-2</v>
      </c>
      <c r="P770" s="14">
        <v>9.8024668956675207E-2</v>
      </c>
      <c r="Q770" s="14">
        <v>4.6162827128080397E-2</v>
      </c>
      <c r="R770" s="14"/>
      <c r="S770" s="14">
        <v>0.104813960859658</v>
      </c>
      <c r="T770" s="14">
        <v>0.14876278122196501</v>
      </c>
      <c r="U770" s="14">
        <v>0.115729610471938</v>
      </c>
      <c r="V770" s="14">
        <v>8.1692846907958305E-2</v>
      </c>
      <c r="W770" s="14">
        <v>3.1759719433186798E-2</v>
      </c>
      <c r="X770" s="14">
        <v>3.4666349381406301E-2</v>
      </c>
      <c r="Y770" s="14">
        <v>8.0745818330303198E-2</v>
      </c>
      <c r="Z770" s="14">
        <v>2.98697582602096E-2</v>
      </c>
      <c r="AA770" s="14">
        <v>0.105087456369751</v>
      </c>
      <c r="AB770" s="14">
        <v>9.6517067120799604E-2</v>
      </c>
      <c r="AC770" s="14">
        <v>5.6836353886654901E-2</v>
      </c>
      <c r="AD770" s="14">
        <v>4.54658329494248E-2</v>
      </c>
      <c r="AE770" s="14"/>
      <c r="AF770" s="14">
        <v>0.105246709034826</v>
      </c>
      <c r="AG770" s="14">
        <v>9.1767372970304503E-2</v>
      </c>
      <c r="AH770" s="14">
        <v>3.9920811833870001E-2</v>
      </c>
      <c r="AI770" s="14"/>
      <c r="AJ770" s="14">
        <v>0.109598931030681</v>
      </c>
      <c r="AK770" s="14">
        <v>7.2658065753771095E-2</v>
      </c>
      <c r="AL770" s="14">
        <v>0.11257567084112299</v>
      </c>
      <c r="AM770" s="14"/>
      <c r="AN770" s="14">
        <v>6.9676052481433895E-2</v>
      </c>
      <c r="AO770" s="14">
        <v>8.27205682041037E-2</v>
      </c>
      <c r="AP770" s="14">
        <v>8.7084425579527905E-2</v>
      </c>
      <c r="AQ770" s="14">
        <v>0.13794715110418901</v>
      </c>
      <c r="AR770" s="14">
        <v>0</v>
      </c>
    </row>
    <row r="771" spans="2:44">
      <c r="B771" t="s">
        <v>129</v>
      </c>
      <c r="C771" s="14">
        <v>4.1195955326636502E-2</v>
      </c>
      <c r="D771" s="14">
        <v>4.2507603772359299E-2</v>
      </c>
      <c r="E771" s="14">
        <v>4.0098010267496098E-2</v>
      </c>
      <c r="F771" s="14"/>
      <c r="G771" s="14">
        <v>2.97886854305748E-2</v>
      </c>
      <c r="H771" s="14">
        <v>4.0971863653082703E-2</v>
      </c>
      <c r="I771" s="14">
        <v>3.27396204152429E-2</v>
      </c>
      <c r="J771" s="14">
        <v>6.5787003203938099E-2</v>
      </c>
      <c r="K771" s="14">
        <v>5.4452541527945299E-2</v>
      </c>
      <c r="L771" s="14">
        <v>2.7182569022524201E-2</v>
      </c>
      <c r="M771" s="14"/>
      <c r="N771" s="14">
        <v>9.0224903337323605E-3</v>
      </c>
      <c r="O771" s="14">
        <v>4.3651029626190101E-2</v>
      </c>
      <c r="P771" s="14">
        <v>5.4591308597701699E-2</v>
      </c>
      <c r="Q771" s="14">
        <v>5.7062464647349299E-2</v>
      </c>
      <c r="R771" s="14"/>
      <c r="S771" s="14">
        <v>3.1759840724426197E-2</v>
      </c>
      <c r="T771" s="14">
        <v>3.3848237930295497E-2</v>
      </c>
      <c r="U771" s="14">
        <v>4.2649365255362802E-2</v>
      </c>
      <c r="V771" s="14">
        <v>5.9361216394916101E-2</v>
      </c>
      <c r="W771" s="14">
        <v>5.4648610919932103E-2</v>
      </c>
      <c r="X771" s="14">
        <v>6.1056055640902503E-2</v>
      </c>
      <c r="Y771" s="14">
        <v>4.3833312956008098E-2</v>
      </c>
      <c r="Z771" s="14">
        <v>8.2474602970428398E-2</v>
      </c>
      <c r="AA771" s="14">
        <v>3.8262523863301597E-2</v>
      </c>
      <c r="AB771" s="14">
        <v>1.7064868525438499E-2</v>
      </c>
      <c r="AC771" s="14">
        <v>2.56489266145941E-2</v>
      </c>
      <c r="AD771" s="14">
        <v>0</v>
      </c>
      <c r="AE771" s="14"/>
      <c r="AF771" s="14">
        <v>4.52071090570366E-2</v>
      </c>
      <c r="AG771" s="14">
        <v>2.7360207875694299E-2</v>
      </c>
      <c r="AH771" s="14">
        <v>8.1466233340466904E-2</v>
      </c>
      <c r="AI771" s="14"/>
      <c r="AJ771" s="14">
        <v>2.43108618774317E-2</v>
      </c>
      <c r="AK771" s="14">
        <v>2.30659030296207E-2</v>
      </c>
      <c r="AL771" s="14">
        <v>4.0831062366430498E-2</v>
      </c>
      <c r="AM771" s="14"/>
      <c r="AN771" s="14">
        <v>6.8954782952372895E-2</v>
      </c>
      <c r="AO771" s="14">
        <v>4.0556239985052298E-2</v>
      </c>
      <c r="AP771" s="14">
        <v>1.9695968292964099E-2</v>
      </c>
      <c r="AQ771" s="14">
        <v>2.4451995560856799E-2</v>
      </c>
      <c r="AR771" s="14">
        <v>0</v>
      </c>
    </row>
    <row r="772" spans="2:4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c r="AA772" s="14"/>
      <c r="AB772" s="14"/>
      <c r="AC772" s="14"/>
      <c r="AD772" s="14"/>
      <c r="AE772" s="14"/>
      <c r="AF772" s="14"/>
      <c r="AG772" s="14"/>
      <c r="AH772" s="14"/>
      <c r="AI772" s="14"/>
      <c r="AJ772" s="14"/>
      <c r="AK772" s="14"/>
      <c r="AL772" s="14"/>
      <c r="AM772" s="14"/>
      <c r="AN772" s="14"/>
      <c r="AO772" s="14"/>
      <c r="AP772" s="14"/>
      <c r="AQ772" s="14"/>
      <c r="AR772" s="14"/>
    </row>
    <row r="773" spans="2:44">
      <c r="B773" s="6" t="s">
        <v>245</v>
      </c>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c r="AA773" s="14"/>
      <c r="AB773" s="14"/>
      <c r="AC773" s="14"/>
      <c r="AD773" s="14"/>
      <c r="AE773" s="14"/>
      <c r="AF773" s="14"/>
      <c r="AG773" s="14"/>
      <c r="AH773" s="14"/>
      <c r="AI773" s="14"/>
      <c r="AJ773" s="14"/>
      <c r="AK773" s="14"/>
      <c r="AL773" s="14"/>
      <c r="AM773" s="14"/>
      <c r="AN773" s="14"/>
      <c r="AO773" s="14"/>
      <c r="AP773" s="14"/>
      <c r="AQ773" s="14"/>
      <c r="AR773" s="14"/>
    </row>
    <row r="774" spans="2:44">
      <c r="B774" s="24" t="s">
        <v>18</v>
      </c>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c r="AA774" s="14"/>
      <c r="AB774" s="14"/>
      <c r="AC774" s="14"/>
      <c r="AD774" s="14"/>
      <c r="AE774" s="14"/>
      <c r="AF774" s="14"/>
      <c r="AG774" s="14"/>
      <c r="AH774" s="14"/>
      <c r="AI774" s="14"/>
      <c r="AJ774" s="14"/>
      <c r="AK774" s="14"/>
      <c r="AL774" s="14"/>
      <c r="AM774" s="14"/>
      <c r="AN774" s="14"/>
      <c r="AO774" s="14"/>
      <c r="AP774" s="14"/>
      <c r="AQ774" s="14"/>
      <c r="AR774" s="14"/>
    </row>
    <row r="775" spans="2:44">
      <c r="B775" t="s">
        <v>236</v>
      </c>
      <c r="C775" s="14">
        <v>0.14420470268515001</v>
      </c>
      <c r="D775" s="14">
        <v>0.15759207967598499</v>
      </c>
      <c r="E775" s="14">
        <v>0.13294483687789499</v>
      </c>
      <c r="F775" s="14"/>
      <c r="G775" s="14">
        <v>0.11318800383908</v>
      </c>
      <c r="H775" s="14">
        <v>0.151062721909482</v>
      </c>
      <c r="I775" s="14">
        <v>0.1155496955738</v>
      </c>
      <c r="J775" s="14">
        <v>0.16202853572633499</v>
      </c>
      <c r="K775" s="14">
        <v>0.14995941431624399</v>
      </c>
      <c r="L775" s="14">
        <v>0.16815519162975601</v>
      </c>
      <c r="M775" s="14"/>
      <c r="N775" s="14">
        <v>0.153139175767213</v>
      </c>
      <c r="O775" s="14">
        <v>0.109631631087298</v>
      </c>
      <c r="P775" s="14">
        <v>0.15694531875255999</v>
      </c>
      <c r="Q775" s="14">
        <v>0.16381061891253701</v>
      </c>
      <c r="R775" s="14"/>
      <c r="S775" s="14">
        <v>0.17124284219249</v>
      </c>
      <c r="T775" s="14">
        <v>0.18114214609024401</v>
      </c>
      <c r="U775" s="14">
        <v>0.101138466470587</v>
      </c>
      <c r="V775" s="14">
        <v>0.14089116180398401</v>
      </c>
      <c r="W775" s="14">
        <v>0.126285140449512</v>
      </c>
      <c r="X775" s="14">
        <v>0.17119583490722001</v>
      </c>
      <c r="Y775" s="14">
        <v>0.15686463556927199</v>
      </c>
      <c r="Z775" s="14">
        <v>0.16861143469383699</v>
      </c>
      <c r="AA775" s="14">
        <v>0.124491505039873</v>
      </c>
      <c r="AB775" s="14">
        <v>0.11233417508036</v>
      </c>
      <c r="AC775" s="14">
        <v>0.106742178632801</v>
      </c>
      <c r="AD775" s="14">
        <v>8.0801768117250206E-2</v>
      </c>
      <c r="AE775" s="14"/>
      <c r="AF775" s="14">
        <v>0.17031044244230001</v>
      </c>
      <c r="AG775" s="14">
        <v>0.141034566226898</v>
      </c>
      <c r="AH775" s="14">
        <v>0.11772528125156501</v>
      </c>
      <c r="AI775" s="14"/>
      <c r="AJ775" s="14">
        <v>0.18759525626045201</v>
      </c>
      <c r="AK775" s="14">
        <v>0.15542559819167601</v>
      </c>
      <c r="AL775" s="14">
        <v>0.18288608306739201</v>
      </c>
      <c r="AM775" s="14"/>
      <c r="AN775" s="14">
        <v>0.188233066668585</v>
      </c>
      <c r="AO775" s="14">
        <v>0.116129911765048</v>
      </c>
      <c r="AP775" s="14">
        <v>0.11839332479897199</v>
      </c>
      <c r="AQ775" s="14">
        <v>0.17870812879888301</v>
      </c>
      <c r="AR775" s="14">
        <v>0.15834474149519101</v>
      </c>
    </row>
    <row r="776" spans="2:44">
      <c r="B776" t="s">
        <v>237</v>
      </c>
      <c r="C776" s="14">
        <v>0.434991071796689</v>
      </c>
      <c r="D776" s="14">
        <v>0.41877360677644299</v>
      </c>
      <c r="E776" s="14">
        <v>0.45250069576221902</v>
      </c>
      <c r="F776" s="14"/>
      <c r="G776" s="14">
        <v>0.41019321833414801</v>
      </c>
      <c r="H776" s="14">
        <v>0.45063897076513099</v>
      </c>
      <c r="I776" s="14">
        <v>0.421654909502512</v>
      </c>
      <c r="J776" s="14">
        <v>0.43766880660923801</v>
      </c>
      <c r="K776" s="14">
        <v>0.45002925537992799</v>
      </c>
      <c r="L776" s="14">
        <v>0.43822417009292802</v>
      </c>
      <c r="M776" s="14"/>
      <c r="N776" s="14">
        <v>0.43929817705688301</v>
      </c>
      <c r="O776" s="14">
        <v>0.39928610056830899</v>
      </c>
      <c r="P776" s="14">
        <v>0.48884710834748402</v>
      </c>
      <c r="Q776" s="14">
        <v>0.424428406674911</v>
      </c>
      <c r="R776" s="14"/>
      <c r="S776" s="14">
        <v>0.42106287292104699</v>
      </c>
      <c r="T776" s="14">
        <v>0.35101350318357299</v>
      </c>
      <c r="U776" s="14">
        <v>0.39623938324035901</v>
      </c>
      <c r="V776" s="14">
        <v>0.47852003375912799</v>
      </c>
      <c r="W776" s="14">
        <v>0.46839956571520902</v>
      </c>
      <c r="X776" s="14">
        <v>0.40383125416758697</v>
      </c>
      <c r="Y776" s="14">
        <v>0.44381633326422099</v>
      </c>
      <c r="Z776" s="14">
        <v>0.45556500737594702</v>
      </c>
      <c r="AA776" s="14">
        <v>0.438335363019008</v>
      </c>
      <c r="AB776" s="14">
        <v>0.51893841007169095</v>
      </c>
      <c r="AC776" s="14">
        <v>0.50892546447758302</v>
      </c>
      <c r="AD776" s="14">
        <v>0.418476309220353</v>
      </c>
      <c r="AE776" s="14"/>
      <c r="AF776" s="14">
        <v>0.42792456435193499</v>
      </c>
      <c r="AG776" s="14">
        <v>0.46704473416208098</v>
      </c>
      <c r="AH776" s="14">
        <v>0.432866294204514</v>
      </c>
      <c r="AI776" s="14"/>
      <c r="AJ776" s="14">
        <v>0.47996895694081998</v>
      </c>
      <c r="AK776" s="14">
        <v>0.44972189552768099</v>
      </c>
      <c r="AL776" s="14">
        <v>0.30142581338093799</v>
      </c>
      <c r="AM776" s="14"/>
      <c r="AN776" s="14">
        <v>0.42102266730120902</v>
      </c>
      <c r="AO776" s="14">
        <v>0.466079364075491</v>
      </c>
      <c r="AP776" s="14">
        <v>0.41259731303714497</v>
      </c>
      <c r="AQ776" s="14">
        <v>0.41625570704910198</v>
      </c>
      <c r="AR776" s="14">
        <v>0.42109809506037599</v>
      </c>
    </row>
    <row r="777" spans="2:44">
      <c r="B777" t="s">
        <v>238</v>
      </c>
      <c r="C777" s="14">
        <v>0.29004878472706402</v>
      </c>
      <c r="D777" s="14">
        <v>0.29026813679357399</v>
      </c>
      <c r="E777" s="14">
        <v>0.288882497246083</v>
      </c>
      <c r="F777" s="14"/>
      <c r="G777" s="14">
        <v>0.30448823975025802</v>
      </c>
      <c r="H777" s="14">
        <v>0.22968462137568799</v>
      </c>
      <c r="I777" s="14">
        <v>0.33745109896604197</v>
      </c>
      <c r="J777" s="14">
        <v>0.29304649983356701</v>
      </c>
      <c r="K777" s="14">
        <v>0.29510874432357498</v>
      </c>
      <c r="L777" s="14">
        <v>0.28280099472212999</v>
      </c>
      <c r="M777" s="14"/>
      <c r="N777" s="14">
        <v>0.29120888457926197</v>
      </c>
      <c r="O777" s="14">
        <v>0.351893021170885</v>
      </c>
      <c r="P777" s="14">
        <v>0.218757062315031</v>
      </c>
      <c r="Q777" s="14">
        <v>0.28467281060046001</v>
      </c>
      <c r="R777" s="14"/>
      <c r="S777" s="14">
        <v>0.30147547701191202</v>
      </c>
      <c r="T777" s="14">
        <v>0.31141445867322298</v>
      </c>
      <c r="U777" s="14">
        <v>0.29456340584970903</v>
      </c>
      <c r="V777" s="14">
        <v>0.322869837862507</v>
      </c>
      <c r="W777" s="14">
        <v>0.30450007556141601</v>
      </c>
      <c r="X777" s="14">
        <v>0.29322249498571401</v>
      </c>
      <c r="Y777" s="14">
        <v>0.27190400031002099</v>
      </c>
      <c r="Z777" s="14">
        <v>0.222868657586868</v>
      </c>
      <c r="AA777" s="14">
        <v>0.285792999905983</v>
      </c>
      <c r="AB777" s="14">
        <v>0.24655303938765699</v>
      </c>
      <c r="AC777" s="14">
        <v>0.17028191663235501</v>
      </c>
      <c r="AD777" s="14">
        <v>0.45462784759649699</v>
      </c>
      <c r="AE777" s="14"/>
      <c r="AF777" s="14">
        <v>0.28559928546874103</v>
      </c>
      <c r="AG777" s="14">
        <v>0.28014660495863197</v>
      </c>
      <c r="AH777" s="14">
        <v>0.31704077507478101</v>
      </c>
      <c r="AI777" s="14"/>
      <c r="AJ777" s="14">
        <v>0.26619556705078301</v>
      </c>
      <c r="AK777" s="14">
        <v>0.27645826138588803</v>
      </c>
      <c r="AL777" s="14">
        <v>0.41062275230600198</v>
      </c>
      <c r="AM777" s="14"/>
      <c r="AN777" s="14">
        <v>0.21805486265347199</v>
      </c>
      <c r="AO777" s="14">
        <v>0.31656356231897298</v>
      </c>
      <c r="AP777" s="14">
        <v>0.32732554804582797</v>
      </c>
      <c r="AQ777" s="14">
        <v>0.27066399214946002</v>
      </c>
      <c r="AR777" s="14">
        <v>0.420557163444433</v>
      </c>
    </row>
    <row r="778" spans="2:44">
      <c r="B778" t="s">
        <v>239</v>
      </c>
      <c r="C778" s="14">
        <v>8.9531107269113203E-2</v>
      </c>
      <c r="D778" s="14">
        <v>9.9096625683810904E-2</v>
      </c>
      <c r="E778" s="14">
        <v>8.1350346981191202E-2</v>
      </c>
      <c r="F778" s="14"/>
      <c r="G778" s="14">
        <v>8.6264828518067604E-2</v>
      </c>
      <c r="H778" s="14">
        <v>0.131554029633379</v>
      </c>
      <c r="I778" s="14">
        <v>7.8283702588596002E-2</v>
      </c>
      <c r="J778" s="14">
        <v>8.4937110331527302E-2</v>
      </c>
      <c r="K778" s="14">
        <v>6.6924326807893397E-2</v>
      </c>
      <c r="L778" s="14">
        <v>8.7382102860557406E-2</v>
      </c>
      <c r="M778" s="14"/>
      <c r="N778" s="14">
        <v>0.10071321589096301</v>
      </c>
      <c r="O778" s="14">
        <v>9.9573502307411105E-2</v>
      </c>
      <c r="P778" s="14">
        <v>9.3898206752508498E-2</v>
      </c>
      <c r="Q778" s="14">
        <v>5.7346394729591202E-2</v>
      </c>
      <c r="R778" s="14"/>
      <c r="S778" s="14">
        <v>7.8883486214684204E-2</v>
      </c>
      <c r="T778" s="14">
        <v>0.11780937037874301</v>
      </c>
      <c r="U778" s="14">
        <v>0.114512260771614</v>
      </c>
      <c r="V778" s="14">
        <v>3.25717187760814E-2</v>
      </c>
      <c r="W778" s="14">
        <v>7.4220402828840099E-2</v>
      </c>
      <c r="X778" s="14">
        <v>7.4320283970690307E-2</v>
      </c>
      <c r="Y778" s="14">
        <v>0.12741503085648601</v>
      </c>
      <c r="Z778" s="14">
        <v>0.108853571103195</v>
      </c>
      <c r="AA778" s="14">
        <v>0.102874734374619</v>
      </c>
      <c r="AB778" s="14">
        <v>7.4232637178095098E-2</v>
      </c>
      <c r="AC778" s="14">
        <v>0.11942784758446701</v>
      </c>
      <c r="AD778" s="14">
        <v>4.6094075065899499E-2</v>
      </c>
      <c r="AE778" s="14"/>
      <c r="AF778" s="14">
        <v>9.0723029205105402E-2</v>
      </c>
      <c r="AG778" s="14">
        <v>8.39109652927926E-2</v>
      </c>
      <c r="AH778" s="14">
        <v>7.9937179404169403E-2</v>
      </c>
      <c r="AI778" s="14"/>
      <c r="AJ778" s="14">
        <v>4.7563151980356801E-2</v>
      </c>
      <c r="AK778" s="14">
        <v>9.7802573502261805E-2</v>
      </c>
      <c r="AL778" s="14">
        <v>8.8392627117018993E-2</v>
      </c>
      <c r="AM778" s="14"/>
      <c r="AN778" s="14">
        <v>9.8774082368187494E-2</v>
      </c>
      <c r="AO778" s="14">
        <v>5.1452685946320603E-2</v>
      </c>
      <c r="AP778" s="14">
        <v>0.115876844408049</v>
      </c>
      <c r="AQ778" s="14">
        <v>0.112224151192119</v>
      </c>
      <c r="AR778" s="14">
        <v>0</v>
      </c>
    </row>
    <row r="779" spans="2:44">
      <c r="B779" t="s">
        <v>129</v>
      </c>
      <c r="C779" s="14">
        <v>4.1224333521984798E-2</v>
      </c>
      <c r="D779" s="14">
        <v>3.4269551070187101E-2</v>
      </c>
      <c r="E779" s="14">
        <v>4.4321623132612703E-2</v>
      </c>
      <c r="F779" s="14"/>
      <c r="G779" s="14">
        <v>8.5865709558446607E-2</v>
      </c>
      <c r="H779" s="14">
        <v>3.7059656316320501E-2</v>
      </c>
      <c r="I779" s="14">
        <v>4.70605933690494E-2</v>
      </c>
      <c r="J779" s="14">
        <v>2.2319047499333399E-2</v>
      </c>
      <c r="K779" s="14">
        <v>3.7978259172360397E-2</v>
      </c>
      <c r="L779" s="14">
        <v>2.34375406946284E-2</v>
      </c>
      <c r="M779" s="14"/>
      <c r="N779" s="14">
        <v>1.5640546705679902E-2</v>
      </c>
      <c r="O779" s="14">
        <v>3.96157448660968E-2</v>
      </c>
      <c r="P779" s="14">
        <v>4.1552303832415698E-2</v>
      </c>
      <c r="Q779" s="14">
        <v>6.9741769082500599E-2</v>
      </c>
      <c r="R779" s="14"/>
      <c r="S779" s="14">
        <v>2.7335321659866699E-2</v>
      </c>
      <c r="T779" s="14">
        <v>3.8620521674216798E-2</v>
      </c>
      <c r="U779" s="14">
        <v>9.3546483667731994E-2</v>
      </c>
      <c r="V779" s="14">
        <v>2.5147247798299199E-2</v>
      </c>
      <c r="W779" s="14">
        <v>2.6594815445022801E-2</v>
      </c>
      <c r="X779" s="14">
        <v>5.7430131968788399E-2</v>
      </c>
      <c r="Y779" s="14">
        <v>0</v>
      </c>
      <c r="Z779" s="14">
        <v>4.4101329240153503E-2</v>
      </c>
      <c r="AA779" s="14">
        <v>4.8505397660516897E-2</v>
      </c>
      <c r="AB779" s="14">
        <v>4.7941738282197603E-2</v>
      </c>
      <c r="AC779" s="14">
        <v>9.4622592672794506E-2</v>
      </c>
      <c r="AD779" s="14">
        <v>0</v>
      </c>
      <c r="AE779" s="14"/>
      <c r="AF779" s="14">
        <v>2.54426785319187E-2</v>
      </c>
      <c r="AG779" s="14">
        <v>2.7863129359596998E-2</v>
      </c>
      <c r="AH779" s="14">
        <v>5.2430470064971202E-2</v>
      </c>
      <c r="AI779" s="14"/>
      <c r="AJ779" s="14">
        <v>1.8677067767589099E-2</v>
      </c>
      <c r="AK779" s="14">
        <v>2.0591671392492801E-2</v>
      </c>
      <c r="AL779" s="14">
        <v>1.6672724128649199E-2</v>
      </c>
      <c r="AM779" s="14"/>
      <c r="AN779" s="14">
        <v>7.39153210085471E-2</v>
      </c>
      <c r="AO779" s="14">
        <v>4.9774475894166399E-2</v>
      </c>
      <c r="AP779" s="14">
        <v>2.58069697100052E-2</v>
      </c>
      <c r="AQ779" s="14">
        <v>2.21480208104353E-2</v>
      </c>
      <c r="AR779" s="14">
        <v>0</v>
      </c>
    </row>
    <row r="780" spans="2:4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c r="AA780" s="14"/>
      <c r="AB780" s="14"/>
      <c r="AC780" s="14"/>
      <c r="AD780" s="14"/>
      <c r="AE780" s="14"/>
      <c r="AF780" s="14"/>
      <c r="AG780" s="14"/>
      <c r="AH780" s="14"/>
      <c r="AI780" s="14"/>
      <c r="AJ780" s="14"/>
      <c r="AK780" s="14"/>
      <c r="AL780" s="14"/>
      <c r="AM780" s="14"/>
      <c r="AN780" s="14"/>
      <c r="AO780" s="14"/>
      <c r="AP780" s="14"/>
      <c r="AQ780" s="14"/>
      <c r="AR780" s="14"/>
    </row>
    <row r="781" spans="2:44">
      <c r="B781" s="6" t="s">
        <v>246</v>
      </c>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c r="AA781" s="14"/>
      <c r="AB781" s="14"/>
      <c r="AC781" s="14"/>
      <c r="AD781" s="14"/>
      <c r="AE781" s="14"/>
      <c r="AF781" s="14"/>
      <c r="AG781" s="14"/>
      <c r="AH781" s="14"/>
      <c r="AI781" s="14"/>
      <c r="AJ781" s="14"/>
      <c r="AK781" s="14"/>
      <c r="AL781" s="14"/>
      <c r="AM781" s="14"/>
      <c r="AN781" s="14"/>
      <c r="AO781" s="14"/>
      <c r="AP781" s="14"/>
      <c r="AQ781" s="14"/>
      <c r="AR781" s="14"/>
    </row>
    <row r="782" spans="2:44">
      <c r="B782" s="24" t="s">
        <v>18</v>
      </c>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c r="AA782" s="14"/>
      <c r="AB782" s="14"/>
      <c r="AC782" s="14"/>
      <c r="AD782" s="14"/>
      <c r="AE782" s="14"/>
      <c r="AF782" s="14"/>
      <c r="AG782" s="14"/>
      <c r="AH782" s="14"/>
      <c r="AI782" s="14"/>
      <c r="AJ782" s="14"/>
      <c r="AK782" s="14"/>
      <c r="AL782" s="14"/>
      <c r="AM782" s="14"/>
      <c r="AN782" s="14"/>
      <c r="AO782" s="14"/>
      <c r="AP782" s="14"/>
      <c r="AQ782" s="14"/>
      <c r="AR782" s="14"/>
    </row>
    <row r="783" spans="2:44">
      <c r="B783" t="s">
        <v>236</v>
      </c>
      <c r="C783" s="14">
        <v>0.23780390094235301</v>
      </c>
      <c r="D783" s="14">
        <v>0.25112481806013398</v>
      </c>
      <c r="E783" s="14">
        <v>0.22194723742205999</v>
      </c>
      <c r="F783" s="14"/>
      <c r="G783" s="14">
        <v>0.213426765957381</v>
      </c>
      <c r="H783" s="14">
        <v>0.23392007343221899</v>
      </c>
      <c r="I783" s="14">
        <v>0.31077951827108902</v>
      </c>
      <c r="J783" s="14">
        <v>0.22062660647820501</v>
      </c>
      <c r="K783" s="14">
        <v>0.25678425229402402</v>
      </c>
      <c r="L783" s="14">
        <v>0.20159167720422899</v>
      </c>
      <c r="M783" s="14"/>
      <c r="N783" s="14">
        <v>0.235440637988625</v>
      </c>
      <c r="O783" s="14">
        <v>0.219078843574781</v>
      </c>
      <c r="P783" s="14">
        <v>0.216575602705491</v>
      </c>
      <c r="Q783" s="14">
        <v>0.27633015923714999</v>
      </c>
      <c r="R783" s="14"/>
      <c r="S783" s="14">
        <v>0.29930890981577701</v>
      </c>
      <c r="T783" s="14">
        <v>0.197884352253104</v>
      </c>
      <c r="U783" s="14">
        <v>0.23170573443984399</v>
      </c>
      <c r="V783" s="14">
        <v>0.24656762799078499</v>
      </c>
      <c r="W783" s="14">
        <v>0.177770780122297</v>
      </c>
      <c r="X783" s="14">
        <v>0.15613946535029199</v>
      </c>
      <c r="Y783" s="14">
        <v>0.26260936161309101</v>
      </c>
      <c r="Z783" s="14">
        <v>0.318710388518818</v>
      </c>
      <c r="AA783" s="14">
        <v>0.25233989377440402</v>
      </c>
      <c r="AB783" s="14">
        <v>0.26212320038000497</v>
      </c>
      <c r="AC783" s="14">
        <v>0.19750584614355099</v>
      </c>
      <c r="AD783" s="14">
        <v>0.25575040424752099</v>
      </c>
      <c r="AE783" s="14"/>
      <c r="AF783" s="14">
        <v>0.23684468943842599</v>
      </c>
      <c r="AG783" s="14">
        <v>0.25144279594422297</v>
      </c>
      <c r="AH783" s="14">
        <v>0.22687320507092701</v>
      </c>
      <c r="AI783" s="14"/>
      <c r="AJ783" s="14">
        <v>0.32691875925071801</v>
      </c>
      <c r="AK783" s="14">
        <v>0.24040157185888</v>
      </c>
      <c r="AL783" s="14">
        <v>0.23087187731796699</v>
      </c>
      <c r="AM783" s="14"/>
      <c r="AN783" s="14">
        <v>0.2499036613</v>
      </c>
      <c r="AO783" s="14">
        <v>0.24737913977620701</v>
      </c>
      <c r="AP783" s="14">
        <v>0.21311750019416101</v>
      </c>
      <c r="AQ783" s="14">
        <v>0.24719926384458701</v>
      </c>
      <c r="AR783" s="14">
        <v>0.39857428106091403</v>
      </c>
    </row>
    <row r="784" spans="2:44">
      <c r="B784" t="s">
        <v>237</v>
      </c>
      <c r="C784" s="14">
        <v>0.48788281330975702</v>
      </c>
      <c r="D784" s="14">
        <v>0.493252827155162</v>
      </c>
      <c r="E784" s="14">
        <v>0.48303799893772698</v>
      </c>
      <c r="F784" s="14"/>
      <c r="G784" s="14">
        <v>0.56668989182051099</v>
      </c>
      <c r="H784" s="14">
        <v>0.47142167603193302</v>
      </c>
      <c r="I784" s="14">
        <v>0.41325858527292397</v>
      </c>
      <c r="J784" s="14">
        <v>0.51196628567786495</v>
      </c>
      <c r="K784" s="14">
        <v>0.46213118124518099</v>
      </c>
      <c r="L784" s="14">
        <v>0.50463127153194698</v>
      </c>
      <c r="M784" s="14"/>
      <c r="N784" s="14">
        <v>0.52747057436295097</v>
      </c>
      <c r="O784" s="14">
        <v>0.49656514844437399</v>
      </c>
      <c r="P784" s="14">
        <v>0.47570001396929901</v>
      </c>
      <c r="Q784" s="14">
        <v>0.43901714115268398</v>
      </c>
      <c r="R784" s="14"/>
      <c r="S784" s="14">
        <v>0.47519192662964799</v>
      </c>
      <c r="T784" s="14">
        <v>0.53168011703935103</v>
      </c>
      <c r="U784" s="14">
        <v>0.46913610709013998</v>
      </c>
      <c r="V784" s="14">
        <v>0.43156633848091402</v>
      </c>
      <c r="W784" s="14">
        <v>0.504773568805573</v>
      </c>
      <c r="X784" s="14">
        <v>0.51619295481024696</v>
      </c>
      <c r="Y784" s="14">
        <v>0.48397411321904599</v>
      </c>
      <c r="Z784" s="14">
        <v>0.38700660775414403</v>
      </c>
      <c r="AA784" s="14">
        <v>0.43867934271866899</v>
      </c>
      <c r="AB784" s="14">
        <v>0.46498612032759801</v>
      </c>
      <c r="AC784" s="14">
        <v>0.595681768089657</v>
      </c>
      <c r="AD784" s="14">
        <v>0.65481857151644196</v>
      </c>
      <c r="AE784" s="14"/>
      <c r="AF784" s="14">
        <v>0.451797975248177</v>
      </c>
      <c r="AG784" s="14">
        <v>0.497956117013865</v>
      </c>
      <c r="AH784" s="14">
        <v>0.46328349858795598</v>
      </c>
      <c r="AI784" s="14"/>
      <c r="AJ784" s="14">
        <v>0.50860244892372397</v>
      </c>
      <c r="AK784" s="14">
        <v>0.45390078543152101</v>
      </c>
      <c r="AL784" s="14">
        <v>0.46072957688737698</v>
      </c>
      <c r="AM784" s="14"/>
      <c r="AN784" s="14">
        <v>0.46225365017907699</v>
      </c>
      <c r="AO784" s="14">
        <v>0.49289691375780698</v>
      </c>
      <c r="AP784" s="14">
        <v>0.56162495138373003</v>
      </c>
      <c r="AQ784" s="14">
        <v>0.46499100725009201</v>
      </c>
      <c r="AR784" s="14">
        <v>0.356837910712127</v>
      </c>
    </row>
    <row r="785" spans="2:44">
      <c r="B785" t="s">
        <v>238</v>
      </c>
      <c r="C785" s="14">
        <v>0.19850951933781799</v>
      </c>
      <c r="D785" s="14">
        <v>0.19307610786384799</v>
      </c>
      <c r="E785" s="14">
        <v>0.20527424490850599</v>
      </c>
      <c r="F785" s="14"/>
      <c r="G785" s="14">
        <v>0.11657876905313801</v>
      </c>
      <c r="H785" s="14">
        <v>0.202217911866309</v>
      </c>
      <c r="I785" s="14">
        <v>0.211011173237765</v>
      </c>
      <c r="J785" s="14">
        <v>0.19232620474297499</v>
      </c>
      <c r="K785" s="14">
        <v>0.20407774057351499</v>
      </c>
      <c r="L785" s="14">
        <v>0.24162323617739601</v>
      </c>
      <c r="M785" s="14"/>
      <c r="N785" s="14">
        <v>0.20028826018686499</v>
      </c>
      <c r="O785" s="14">
        <v>0.21761959466671699</v>
      </c>
      <c r="P785" s="14">
        <v>0.18774592081656899</v>
      </c>
      <c r="Q785" s="14">
        <v>0.18609839540082199</v>
      </c>
      <c r="R785" s="14"/>
      <c r="S785" s="14">
        <v>0.16898926843911</v>
      </c>
      <c r="T785" s="14">
        <v>0.16681380021189701</v>
      </c>
      <c r="U785" s="14">
        <v>0.222447262494918</v>
      </c>
      <c r="V785" s="14">
        <v>0.25540617491696199</v>
      </c>
      <c r="W785" s="14">
        <v>0.26338819722114298</v>
      </c>
      <c r="X785" s="14">
        <v>0.249852906645887</v>
      </c>
      <c r="Y785" s="14">
        <v>0.14656253388899201</v>
      </c>
      <c r="Z785" s="14">
        <v>0.221651107655775</v>
      </c>
      <c r="AA785" s="14">
        <v>0.23526291696658899</v>
      </c>
      <c r="AB785" s="14">
        <v>0.18375287738321799</v>
      </c>
      <c r="AC785" s="14">
        <v>0.170646030782239</v>
      </c>
      <c r="AD785" s="14">
        <v>0</v>
      </c>
      <c r="AE785" s="14"/>
      <c r="AF785" s="14">
        <v>0.22758882196215399</v>
      </c>
      <c r="AG785" s="14">
        <v>0.19212938502066301</v>
      </c>
      <c r="AH785" s="14">
        <v>0.22842220772862101</v>
      </c>
      <c r="AI785" s="14"/>
      <c r="AJ785" s="14">
        <v>0.126112548265323</v>
      </c>
      <c r="AK785" s="14">
        <v>0.227850136577368</v>
      </c>
      <c r="AL785" s="14">
        <v>0.29468603593437498</v>
      </c>
      <c r="AM785" s="14"/>
      <c r="AN785" s="14">
        <v>0.171612596030249</v>
      </c>
      <c r="AO785" s="14">
        <v>0.174396125742692</v>
      </c>
      <c r="AP785" s="14">
        <v>0.17895286437372501</v>
      </c>
      <c r="AQ785" s="14">
        <v>0.26910038188948798</v>
      </c>
      <c r="AR785" s="14">
        <v>0.244587808226959</v>
      </c>
    </row>
    <row r="786" spans="2:44">
      <c r="B786" t="s">
        <v>239</v>
      </c>
      <c r="C786" s="14">
        <v>4.2616820875994499E-2</v>
      </c>
      <c r="D786" s="14">
        <v>4.4676636984665501E-2</v>
      </c>
      <c r="E786" s="14">
        <v>4.0793524932754101E-2</v>
      </c>
      <c r="F786" s="14"/>
      <c r="G786" s="14">
        <v>6.0090820219808799E-2</v>
      </c>
      <c r="H786" s="14">
        <v>7.3840731293278505E-2</v>
      </c>
      <c r="I786" s="14">
        <v>3.6666095819989003E-2</v>
      </c>
      <c r="J786" s="14">
        <v>2.2597299935363399E-2</v>
      </c>
      <c r="K786" s="14">
        <v>3.5221573834580799E-2</v>
      </c>
      <c r="L786" s="14">
        <v>3.1875463271137598E-2</v>
      </c>
      <c r="M786" s="14"/>
      <c r="N786" s="14">
        <v>2.5104790662399502E-2</v>
      </c>
      <c r="O786" s="14">
        <v>3.55917547832727E-2</v>
      </c>
      <c r="P786" s="14">
        <v>6.8816459455980403E-2</v>
      </c>
      <c r="Q786" s="14">
        <v>5.10211225750416E-2</v>
      </c>
      <c r="R786" s="14"/>
      <c r="S786" s="14">
        <v>4.2759179281024899E-2</v>
      </c>
      <c r="T786" s="14">
        <v>8.2533080326288102E-2</v>
      </c>
      <c r="U786" s="14">
        <v>3.9978747307847E-2</v>
      </c>
      <c r="V786" s="14">
        <v>2.3802929239659602E-2</v>
      </c>
      <c r="W786" s="14">
        <v>1.47040928114094E-2</v>
      </c>
      <c r="X786" s="14">
        <v>2.2382479453562001E-2</v>
      </c>
      <c r="Y786" s="14">
        <v>8.50420481979339E-2</v>
      </c>
      <c r="Z786" s="14">
        <v>3.5006769142792903E-2</v>
      </c>
      <c r="AA786" s="14">
        <v>4.4225458131463197E-2</v>
      </c>
      <c r="AB786" s="14">
        <v>3.9679635741104002E-2</v>
      </c>
      <c r="AC786" s="14">
        <v>1.94924433932579E-2</v>
      </c>
      <c r="AD786" s="14">
        <v>0</v>
      </c>
      <c r="AE786" s="14"/>
      <c r="AF786" s="14">
        <v>5.1939439157755903E-2</v>
      </c>
      <c r="AG786" s="14">
        <v>3.1898717139360599E-2</v>
      </c>
      <c r="AH786" s="14">
        <v>4.57649142185255E-2</v>
      </c>
      <c r="AI786" s="14"/>
      <c r="AJ786" s="14">
        <v>2.4243594883629701E-2</v>
      </c>
      <c r="AK786" s="14">
        <v>4.6228007262429899E-2</v>
      </c>
      <c r="AL786" s="14">
        <v>1.3712509860282E-2</v>
      </c>
      <c r="AM786" s="14"/>
      <c r="AN786" s="14">
        <v>4.2489909126539799E-2</v>
      </c>
      <c r="AO786" s="14">
        <v>5.33107815230165E-2</v>
      </c>
      <c r="AP786" s="14">
        <v>3.3966183218155699E-2</v>
      </c>
      <c r="AQ786" s="14">
        <v>1.8709347015833599E-2</v>
      </c>
      <c r="AR786" s="14">
        <v>0</v>
      </c>
    </row>
    <row r="787" spans="2:44">
      <c r="B787" t="s">
        <v>129</v>
      </c>
      <c r="C787" s="14">
        <v>3.3186945534077299E-2</v>
      </c>
      <c r="D787" s="14">
        <v>1.7869609936190599E-2</v>
      </c>
      <c r="E787" s="14">
        <v>4.8946993798953203E-2</v>
      </c>
      <c r="F787" s="14"/>
      <c r="G787" s="14">
        <v>4.3213752949161403E-2</v>
      </c>
      <c r="H787" s="14">
        <v>1.8599607376260301E-2</v>
      </c>
      <c r="I787" s="14">
        <v>2.82846273982327E-2</v>
      </c>
      <c r="J787" s="14">
        <v>5.24836031655916E-2</v>
      </c>
      <c r="K787" s="14">
        <v>4.1785252052698597E-2</v>
      </c>
      <c r="L787" s="14">
        <v>2.02783518152902E-2</v>
      </c>
      <c r="M787" s="14"/>
      <c r="N787" s="14">
        <v>1.16957367991596E-2</v>
      </c>
      <c r="O787" s="14">
        <v>3.11446585308559E-2</v>
      </c>
      <c r="P787" s="14">
        <v>5.1162003052659999E-2</v>
      </c>
      <c r="Q787" s="14">
        <v>4.7533181634302001E-2</v>
      </c>
      <c r="R787" s="14"/>
      <c r="S787" s="14">
        <v>1.37507158344391E-2</v>
      </c>
      <c r="T787" s="14">
        <v>2.1088650169359902E-2</v>
      </c>
      <c r="U787" s="14">
        <v>3.6732148667250698E-2</v>
      </c>
      <c r="V787" s="14">
        <v>4.2656929371679399E-2</v>
      </c>
      <c r="W787" s="14">
        <v>3.9363361039577799E-2</v>
      </c>
      <c r="X787" s="14">
        <v>5.5432193740012403E-2</v>
      </c>
      <c r="Y787" s="14">
        <v>2.1811943080937202E-2</v>
      </c>
      <c r="Z787" s="14">
        <v>3.7625126928469602E-2</v>
      </c>
      <c r="AA787" s="14">
        <v>2.94923884088748E-2</v>
      </c>
      <c r="AB787" s="14">
        <v>4.9458166168073997E-2</v>
      </c>
      <c r="AC787" s="14">
        <v>1.6673911591295699E-2</v>
      </c>
      <c r="AD787" s="14">
        <v>8.9431024236037104E-2</v>
      </c>
      <c r="AE787" s="14"/>
      <c r="AF787" s="14">
        <v>3.18290741934871E-2</v>
      </c>
      <c r="AG787" s="14">
        <v>2.6572984881887501E-2</v>
      </c>
      <c r="AH787" s="14">
        <v>3.5656174393971E-2</v>
      </c>
      <c r="AI787" s="14"/>
      <c r="AJ787" s="14">
        <v>1.41226486766052E-2</v>
      </c>
      <c r="AK787" s="14">
        <v>3.16194988698007E-2</v>
      </c>
      <c r="AL787" s="14">
        <v>0</v>
      </c>
      <c r="AM787" s="14"/>
      <c r="AN787" s="14">
        <v>7.3740183364134002E-2</v>
      </c>
      <c r="AO787" s="14">
        <v>3.2017039200276903E-2</v>
      </c>
      <c r="AP787" s="14">
        <v>1.2338500830228E-2</v>
      </c>
      <c r="AQ787" s="14">
        <v>0</v>
      </c>
      <c r="AR787" s="14">
        <v>0</v>
      </c>
    </row>
    <row r="788" spans="2:4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c r="AA788" s="14"/>
      <c r="AB788" s="14"/>
      <c r="AC788" s="14"/>
      <c r="AD788" s="14"/>
      <c r="AE788" s="14"/>
      <c r="AF788" s="14"/>
      <c r="AG788" s="14"/>
      <c r="AH788" s="14"/>
      <c r="AI788" s="14"/>
      <c r="AJ788" s="14"/>
      <c r="AK788" s="14"/>
      <c r="AL788" s="14"/>
      <c r="AM788" s="14"/>
      <c r="AN788" s="14"/>
      <c r="AO788" s="14"/>
      <c r="AP788" s="14"/>
      <c r="AQ788" s="14"/>
      <c r="AR788" s="14"/>
    </row>
    <row r="789" spans="2:44">
      <c r="B789" s="6" t="s">
        <v>247</v>
      </c>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c r="AA789" s="14"/>
      <c r="AB789" s="14"/>
      <c r="AC789" s="14"/>
      <c r="AD789" s="14"/>
      <c r="AE789" s="14"/>
      <c r="AF789" s="14"/>
      <c r="AG789" s="14"/>
      <c r="AH789" s="14"/>
      <c r="AI789" s="14"/>
      <c r="AJ789" s="14"/>
      <c r="AK789" s="14"/>
      <c r="AL789" s="14"/>
      <c r="AM789" s="14"/>
      <c r="AN789" s="14"/>
      <c r="AO789" s="14"/>
      <c r="AP789" s="14"/>
      <c r="AQ789" s="14"/>
      <c r="AR789" s="14"/>
    </row>
    <row r="790" spans="2:44">
      <c r="B790" s="24" t="s">
        <v>15</v>
      </c>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c r="AA790" s="14"/>
      <c r="AB790" s="14"/>
      <c r="AC790" s="14"/>
      <c r="AD790" s="14"/>
      <c r="AE790" s="14"/>
      <c r="AF790" s="14"/>
      <c r="AG790" s="14"/>
      <c r="AH790" s="14"/>
      <c r="AI790" s="14"/>
      <c r="AJ790" s="14"/>
      <c r="AK790" s="14"/>
      <c r="AL790" s="14"/>
      <c r="AM790" s="14"/>
      <c r="AN790" s="14"/>
      <c r="AO790" s="14"/>
      <c r="AP790" s="14"/>
      <c r="AQ790" s="14"/>
      <c r="AR790" s="14"/>
    </row>
    <row r="791" spans="2:44">
      <c r="B791" t="s">
        <v>248</v>
      </c>
      <c r="C791" s="14">
        <v>0.25246356972312101</v>
      </c>
      <c r="D791" s="14">
        <v>0.26534821792615199</v>
      </c>
      <c r="E791" s="14">
        <v>0.23808771228726</v>
      </c>
      <c r="F791" s="14"/>
      <c r="G791" s="14">
        <v>0.27686461001056001</v>
      </c>
      <c r="H791" s="14">
        <v>0.216493363375799</v>
      </c>
      <c r="I791" s="14">
        <v>0.18313105547106701</v>
      </c>
      <c r="J791" s="14">
        <v>0.230350419315861</v>
      </c>
      <c r="K791" s="14">
        <v>0.246799940684958</v>
      </c>
      <c r="L791" s="14">
        <v>0.338114863271403</v>
      </c>
      <c r="M791" s="14"/>
      <c r="N791" s="14">
        <v>0.24499099885960099</v>
      </c>
      <c r="O791" s="14">
        <v>0.26788615227134999</v>
      </c>
      <c r="P791" s="14">
        <v>0.27678409720845298</v>
      </c>
      <c r="Q791" s="14">
        <v>0.21405571963744699</v>
      </c>
      <c r="R791" s="14"/>
      <c r="S791" s="14">
        <v>0.24294850541119101</v>
      </c>
      <c r="T791" s="14">
        <v>0.245641985892735</v>
      </c>
      <c r="U791" s="14">
        <v>0.30599807113383998</v>
      </c>
      <c r="V791" s="14">
        <v>0.23255612121274</v>
      </c>
      <c r="W791" s="14">
        <v>0.32878643936263902</v>
      </c>
      <c r="X791" s="14">
        <v>0.20048881266988899</v>
      </c>
      <c r="Y791" s="14">
        <v>0.21996100109887001</v>
      </c>
      <c r="Z791" s="14">
        <v>0.257244597510148</v>
      </c>
      <c r="AA791" s="14">
        <v>0.20974682041092599</v>
      </c>
      <c r="AB791" s="14">
        <v>0.26998842154261699</v>
      </c>
      <c r="AC791" s="14">
        <v>0.38227330790090103</v>
      </c>
      <c r="AD791" s="14">
        <v>0.19873266311078799</v>
      </c>
      <c r="AE791" s="14"/>
      <c r="AF791" s="14">
        <v>0.26846636159454701</v>
      </c>
      <c r="AG791" s="14">
        <v>0.26075229802143601</v>
      </c>
      <c r="AH791" s="14">
        <v>0.17982582677536199</v>
      </c>
      <c r="AI791" s="14"/>
      <c r="AJ791" s="14">
        <v>0.23459435849031901</v>
      </c>
      <c r="AK791" s="14">
        <v>0.23629255835947699</v>
      </c>
      <c r="AL791" s="14">
        <v>0.340821566553623</v>
      </c>
      <c r="AM791" s="14"/>
      <c r="AN791" s="14">
        <v>0.25315964986303902</v>
      </c>
      <c r="AO791" s="14">
        <v>0.27461368763636002</v>
      </c>
      <c r="AP791" s="14">
        <v>0.25089857948736699</v>
      </c>
      <c r="AQ791" s="14">
        <v>0.22422456135976401</v>
      </c>
      <c r="AR791" s="14">
        <v>6.53790941948999E-2</v>
      </c>
    </row>
    <row r="792" spans="2:44">
      <c r="B792" t="s">
        <v>249</v>
      </c>
      <c r="C792" s="14">
        <v>0.20752757707237199</v>
      </c>
      <c r="D792" s="14">
        <v>0.21806670487068699</v>
      </c>
      <c r="E792" s="14">
        <v>0.19537939590895201</v>
      </c>
      <c r="F792" s="14"/>
      <c r="G792" s="14">
        <v>0.26635841030888302</v>
      </c>
      <c r="H792" s="14">
        <v>0.15574463112608999</v>
      </c>
      <c r="I792" s="14">
        <v>0.16913471995498799</v>
      </c>
      <c r="J792" s="14">
        <v>0.17944632170747701</v>
      </c>
      <c r="K792" s="14">
        <v>0.19965906348364201</v>
      </c>
      <c r="L792" s="14">
        <v>0.26076914134095702</v>
      </c>
      <c r="M792" s="14"/>
      <c r="N792" s="14">
        <v>0.21815240499022501</v>
      </c>
      <c r="O792" s="14">
        <v>0.24721931325503499</v>
      </c>
      <c r="P792" s="14">
        <v>0.202256775675768</v>
      </c>
      <c r="Q792" s="14">
        <v>0.15352056131779701</v>
      </c>
      <c r="R792" s="14"/>
      <c r="S792" s="14">
        <v>0.18849115771175301</v>
      </c>
      <c r="T792" s="14">
        <v>0.23272053921778499</v>
      </c>
      <c r="U792" s="14">
        <v>0.32099337386418703</v>
      </c>
      <c r="V792" s="14">
        <v>0.17187443431410601</v>
      </c>
      <c r="W792" s="14">
        <v>0.23971268893992301</v>
      </c>
      <c r="X792" s="14">
        <v>0.14985315251362899</v>
      </c>
      <c r="Y792" s="14">
        <v>0.178709883529341</v>
      </c>
      <c r="Z792" s="14">
        <v>0.19086402008248299</v>
      </c>
      <c r="AA792" s="14">
        <v>0.194746126917517</v>
      </c>
      <c r="AB792" s="14">
        <v>0.21981927225636699</v>
      </c>
      <c r="AC792" s="14">
        <v>0.20364536593924101</v>
      </c>
      <c r="AD792" s="14">
        <v>0.20633959948910699</v>
      </c>
      <c r="AE792" s="14"/>
      <c r="AF792" s="14">
        <v>0.203547923029928</v>
      </c>
      <c r="AG792" s="14">
        <v>0.20821918714926499</v>
      </c>
      <c r="AH792" s="14">
        <v>0.185519272001507</v>
      </c>
      <c r="AI792" s="14"/>
      <c r="AJ792" s="14">
        <v>0.160890499805945</v>
      </c>
      <c r="AK792" s="14">
        <v>0.190566627146356</v>
      </c>
      <c r="AL792" s="14">
        <v>0.24391416144461001</v>
      </c>
      <c r="AM792" s="14"/>
      <c r="AN792" s="14">
        <v>0.202373164471152</v>
      </c>
      <c r="AO792" s="14">
        <v>0.225792264090833</v>
      </c>
      <c r="AP792" s="14">
        <v>0.189616603876713</v>
      </c>
      <c r="AQ792" s="14">
        <v>0.19980746074119099</v>
      </c>
      <c r="AR792" s="14">
        <v>0.29858903638620399</v>
      </c>
    </row>
    <row r="793" spans="2:44">
      <c r="B793" t="s">
        <v>250</v>
      </c>
      <c r="C793" s="14">
        <v>0.197074827543986</v>
      </c>
      <c r="D793" s="14">
        <v>0.219013764531553</v>
      </c>
      <c r="E793" s="14">
        <v>0.17485385098290199</v>
      </c>
      <c r="F793" s="14"/>
      <c r="G793" s="14">
        <v>0.114780586751765</v>
      </c>
      <c r="H793" s="14">
        <v>0.172804535245667</v>
      </c>
      <c r="I793" s="14">
        <v>0.29599501099796599</v>
      </c>
      <c r="J793" s="14">
        <v>0.137401150431017</v>
      </c>
      <c r="K793" s="14">
        <v>0.234415541050988</v>
      </c>
      <c r="L793" s="14">
        <v>0.20273883310819399</v>
      </c>
      <c r="M793" s="14"/>
      <c r="N793" s="14">
        <v>0.186117424810191</v>
      </c>
      <c r="O793" s="14">
        <v>0.227788427074825</v>
      </c>
      <c r="P793" s="14">
        <v>0.18867166059795301</v>
      </c>
      <c r="Q793" s="14">
        <v>0.18649093274029399</v>
      </c>
      <c r="R793" s="14"/>
      <c r="S793" s="14">
        <v>0.15765446023001101</v>
      </c>
      <c r="T793" s="14">
        <v>0.19809140961451099</v>
      </c>
      <c r="U793" s="14">
        <v>0.20622629709575499</v>
      </c>
      <c r="V793" s="14">
        <v>0.237669409345135</v>
      </c>
      <c r="W793" s="14">
        <v>0.169869408498311</v>
      </c>
      <c r="X793" s="14">
        <v>0.16517538427297801</v>
      </c>
      <c r="Y793" s="14">
        <v>0.162145003628375</v>
      </c>
      <c r="Z793" s="14">
        <v>0.23731268568354499</v>
      </c>
      <c r="AA793" s="14">
        <v>0.148982825455903</v>
      </c>
      <c r="AB793" s="14">
        <v>0.28614528890797702</v>
      </c>
      <c r="AC793" s="14">
        <v>0.25496542089122298</v>
      </c>
      <c r="AD793" s="14">
        <v>0.26774103021600298</v>
      </c>
      <c r="AE793" s="14"/>
      <c r="AF793" s="14">
        <v>0.19214485734556</v>
      </c>
      <c r="AG793" s="14">
        <v>0.207090377640409</v>
      </c>
      <c r="AH793" s="14">
        <v>0.21824386768370699</v>
      </c>
      <c r="AI793" s="14"/>
      <c r="AJ793" s="14">
        <v>0.216727086613304</v>
      </c>
      <c r="AK793" s="14">
        <v>0.18851676842350601</v>
      </c>
      <c r="AL793" s="14">
        <v>0.22574547505141601</v>
      </c>
      <c r="AM793" s="14"/>
      <c r="AN793" s="14">
        <v>0.214704102310283</v>
      </c>
      <c r="AO793" s="14">
        <v>0.15912806487768</v>
      </c>
      <c r="AP793" s="14">
        <v>0.20218627816520099</v>
      </c>
      <c r="AQ793" s="14">
        <v>0.18490193205649499</v>
      </c>
      <c r="AR793" s="14">
        <v>0.27925308030031898</v>
      </c>
    </row>
    <row r="794" spans="2:44">
      <c r="B794" t="s">
        <v>251</v>
      </c>
      <c r="C794" s="14">
        <v>0.185610041278364</v>
      </c>
      <c r="D794" s="14">
        <v>0.20886158733152199</v>
      </c>
      <c r="E794" s="14">
        <v>0.16191537064210901</v>
      </c>
      <c r="F794" s="14"/>
      <c r="G794" s="14">
        <v>0.16581075724700001</v>
      </c>
      <c r="H794" s="14">
        <v>0.219974757290329</v>
      </c>
      <c r="I794" s="14">
        <v>0.192680983438583</v>
      </c>
      <c r="J794" s="14">
        <v>0.16218588741682499</v>
      </c>
      <c r="K794" s="14">
        <v>0.19613709485106401</v>
      </c>
      <c r="L794" s="14">
        <v>0.175909250588346</v>
      </c>
      <c r="M794" s="14"/>
      <c r="N794" s="14">
        <v>0.205296222317045</v>
      </c>
      <c r="O794" s="14">
        <v>0.184486488333759</v>
      </c>
      <c r="P794" s="14">
        <v>0.176241900826277</v>
      </c>
      <c r="Q794" s="14">
        <v>0.17760670653319599</v>
      </c>
      <c r="R794" s="14"/>
      <c r="S794" s="14">
        <v>0.27442870848748102</v>
      </c>
      <c r="T794" s="14">
        <v>0.205295074658921</v>
      </c>
      <c r="U794" s="14">
        <v>0.11878815939909899</v>
      </c>
      <c r="V794" s="14">
        <v>0.137964697619856</v>
      </c>
      <c r="W794" s="14">
        <v>0.22671235925024399</v>
      </c>
      <c r="X794" s="14">
        <v>0.18804123097491199</v>
      </c>
      <c r="Y794" s="14">
        <v>0.16148233615254601</v>
      </c>
      <c r="Z794" s="14">
        <v>0.16201840270272599</v>
      </c>
      <c r="AA794" s="14">
        <v>0.14268542903944101</v>
      </c>
      <c r="AB794" s="14">
        <v>0.18855757428094</v>
      </c>
      <c r="AC794" s="14">
        <v>0.196586291007561</v>
      </c>
      <c r="AD794" s="14">
        <v>9.6784071231219598E-2</v>
      </c>
      <c r="AE794" s="14"/>
      <c r="AF794" s="14">
        <v>0.198320502940626</v>
      </c>
      <c r="AG794" s="14">
        <v>0.175782342999528</v>
      </c>
      <c r="AH794" s="14">
        <v>0.193691979918615</v>
      </c>
      <c r="AI794" s="14"/>
      <c r="AJ794" s="14">
        <v>0.22493041820200599</v>
      </c>
      <c r="AK794" s="14">
        <v>0.18594816709367901</v>
      </c>
      <c r="AL794" s="14">
        <v>0.15669248332531099</v>
      </c>
      <c r="AM794" s="14"/>
      <c r="AN794" s="14">
        <v>0.13739547278199099</v>
      </c>
      <c r="AO794" s="14">
        <v>0.19760627996800001</v>
      </c>
      <c r="AP794" s="14">
        <v>0.18527837940044101</v>
      </c>
      <c r="AQ794" s="14">
        <v>0.19023945695552399</v>
      </c>
      <c r="AR794" s="14">
        <v>6.0207189528896699E-2</v>
      </c>
    </row>
    <row r="795" spans="2:44">
      <c r="B795" t="s">
        <v>252</v>
      </c>
      <c r="C795" s="14">
        <v>0.176803431741098</v>
      </c>
      <c r="D795" s="14">
        <v>0.20568365731018701</v>
      </c>
      <c r="E795" s="14">
        <v>0.147039574506692</v>
      </c>
      <c r="F795" s="14"/>
      <c r="G795" s="14">
        <v>0.15150026918018999</v>
      </c>
      <c r="H795" s="14">
        <v>0.198987087524572</v>
      </c>
      <c r="I795" s="14">
        <v>0.215368760454896</v>
      </c>
      <c r="J795" s="14">
        <v>0.157269157382111</v>
      </c>
      <c r="K795" s="14">
        <v>0.183718455074311</v>
      </c>
      <c r="L795" s="14">
        <v>0.15332754372507501</v>
      </c>
      <c r="M795" s="14"/>
      <c r="N795" s="14">
        <v>0.149936304747737</v>
      </c>
      <c r="O795" s="14">
        <v>0.210150211761258</v>
      </c>
      <c r="P795" s="14">
        <v>0.15758516180552401</v>
      </c>
      <c r="Q795" s="14">
        <v>0.19159488914123801</v>
      </c>
      <c r="R795" s="14"/>
      <c r="S795" s="14">
        <v>0.22790855407578001</v>
      </c>
      <c r="T795" s="14">
        <v>0.11540219669425</v>
      </c>
      <c r="U795" s="14">
        <v>0.158291291955094</v>
      </c>
      <c r="V795" s="14">
        <v>0.12046660027082801</v>
      </c>
      <c r="W795" s="14">
        <v>0.203747040362006</v>
      </c>
      <c r="X795" s="14">
        <v>0.20876445402882399</v>
      </c>
      <c r="Y795" s="14">
        <v>0.15673970150042099</v>
      </c>
      <c r="Z795" s="14">
        <v>0.18808621532512901</v>
      </c>
      <c r="AA795" s="14">
        <v>0.202274939210288</v>
      </c>
      <c r="AB795" s="14">
        <v>0.19380375406603301</v>
      </c>
      <c r="AC795" s="14">
        <v>0.15120998872401101</v>
      </c>
      <c r="AD795" s="14">
        <v>0.23566872267696601</v>
      </c>
      <c r="AE795" s="14"/>
      <c r="AF795" s="14">
        <v>0.208250701252604</v>
      </c>
      <c r="AG795" s="14">
        <v>0.170163336915513</v>
      </c>
      <c r="AH795" s="14">
        <v>0.17205076800317701</v>
      </c>
      <c r="AI795" s="14"/>
      <c r="AJ795" s="14">
        <v>0.23937465967160201</v>
      </c>
      <c r="AK795" s="14">
        <v>0.156021546431625</v>
      </c>
      <c r="AL795" s="14">
        <v>0.176972440696507</v>
      </c>
      <c r="AM795" s="14"/>
      <c r="AN795" s="14">
        <v>0.13487282522979399</v>
      </c>
      <c r="AO795" s="14">
        <v>0.177919612114536</v>
      </c>
      <c r="AP795" s="14">
        <v>0.16088025236488601</v>
      </c>
      <c r="AQ795" s="14">
        <v>0.214297155439962</v>
      </c>
      <c r="AR795" s="14">
        <v>0.12635171362675099</v>
      </c>
    </row>
    <row r="796" spans="2:44">
      <c r="B796" t="s">
        <v>253</v>
      </c>
      <c r="C796" s="14">
        <v>0.15901410955981399</v>
      </c>
      <c r="D796" s="14">
        <v>0.15329107897271499</v>
      </c>
      <c r="E796" s="14">
        <v>0.16611556135942299</v>
      </c>
      <c r="F796" s="14"/>
      <c r="G796" s="14">
        <v>0.10587603672394801</v>
      </c>
      <c r="H796" s="14">
        <v>0.161155010619215</v>
      </c>
      <c r="I796" s="14">
        <v>0.25515765677118002</v>
      </c>
      <c r="J796" s="14">
        <v>0.15508882383397901</v>
      </c>
      <c r="K796" s="14">
        <v>0.16341051617369101</v>
      </c>
      <c r="L796" s="14">
        <v>0.112856147382437</v>
      </c>
      <c r="M796" s="14"/>
      <c r="N796" s="14">
        <v>0.14668638885645899</v>
      </c>
      <c r="O796" s="14">
        <v>0.17027463226179401</v>
      </c>
      <c r="P796" s="14">
        <v>0.176583702910277</v>
      </c>
      <c r="Q796" s="14">
        <v>0.14899646094135599</v>
      </c>
      <c r="R796" s="14"/>
      <c r="S796" s="14">
        <v>0.18852077549884699</v>
      </c>
      <c r="T796" s="14">
        <v>0.15719144687278599</v>
      </c>
      <c r="U796" s="14">
        <v>0.14984958995497299</v>
      </c>
      <c r="V796" s="14">
        <v>0.18533185629865301</v>
      </c>
      <c r="W796" s="14">
        <v>0.15664951820838699</v>
      </c>
      <c r="X796" s="14">
        <v>0.120726305687214</v>
      </c>
      <c r="Y796" s="14">
        <v>0.15615219057052299</v>
      </c>
      <c r="Z796" s="14">
        <v>0.11625428404837999</v>
      </c>
      <c r="AA796" s="14">
        <v>0.182365273970618</v>
      </c>
      <c r="AB796" s="14">
        <v>0.166582398944806</v>
      </c>
      <c r="AC796" s="14">
        <v>0.11195531337923501</v>
      </c>
      <c r="AD796" s="14">
        <v>0.115466780715354</v>
      </c>
      <c r="AE796" s="14"/>
      <c r="AF796" s="14">
        <v>0.176804085123522</v>
      </c>
      <c r="AG796" s="14">
        <v>0.145447307948186</v>
      </c>
      <c r="AH796" s="14">
        <v>0.16827459039013501</v>
      </c>
      <c r="AI796" s="14"/>
      <c r="AJ796" s="14">
        <v>0.177564816637896</v>
      </c>
      <c r="AK796" s="14">
        <v>0.17082758544266399</v>
      </c>
      <c r="AL796" s="14">
        <v>0.18695316473372101</v>
      </c>
      <c r="AM796" s="14"/>
      <c r="AN796" s="14">
        <v>0.158861563348491</v>
      </c>
      <c r="AO796" s="14">
        <v>0.12506720765877499</v>
      </c>
      <c r="AP796" s="14">
        <v>0.16410753581096499</v>
      </c>
      <c r="AQ796" s="14">
        <v>0.22524800853952301</v>
      </c>
      <c r="AR796" s="14">
        <v>9.3222017436478094E-2</v>
      </c>
    </row>
    <row r="797" spans="2:44">
      <c r="B797" t="s">
        <v>254</v>
      </c>
      <c r="C797" s="14">
        <v>0.15083449178921801</v>
      </c>
      <c r="D797" s="14">
        <v>0.14896006485730101</v>
      </c>
      <c r="E797" s="14">
        <v>0.15200287581058999</v>
      </c>
      <c r="F797" s="14"/>
      <c r="G797" s="14">
        <v>0.13575511300974699</v>
      </c>
      <c r="H797" s="14">
        <v>0.16441986174027501</v>
      </c>
      <c r="I797" s="14">
        <v>0.16893404427977701</v>
      </c>
      <c r="J797" s="14">
        <v>0.14568620819215</v>
      </c>
      <c r="K797" s="14">
        <v>0.15369016854366799</v>
      </c>
      <c r="L797" s="14">
        <v>0.13733845083183699</v>
      </c>
      <c r="M797" s="14"/>
      <c r="N797" s="14">
        <v>0.136267610101547</v>
      </c>
      <c r="O797" s="14">
        <v>0.173299431096438</v>
      </c>
      <c r="P797" s="14">
        <v>0.17320984460605601</v>
      </c>
      <c r="Q797" s="14">
        <v>0.120725651066543</v>
      </c>
      <c r="R797" s="14"/>
      <c r="S797" s="14">
        <v>0.16566975535970099</v>
      </c>
      <c r="T797" s="14">
        <v>0.148273976188071</v>
      </c>
      <c r="U797" s="14">
        <v>0.14736727993382501</v>
      </c>
      <c r="V797" s="14">
        <v>9.1787294580248299E-2</v>
      </c>
      <c r="W797" s="14">
        <v>0.14419989796607499</v>
      </c>
      <c r="X797" s="14">
        <v>0.13670059242888499</v>
      </c>
      <c r="Y797" s="14">
        <v>0.21121327283371599</v>
      </c>
      <c r="Z797" s="14">
        <v>0.133096242159711</v>
      </c>
      <c r="AA797" s="14">
        <v>0.119576672713104</v>
      </c>
      <c r="AB797" s="14">
        <v>0.23780254298800299</v>
      </c>
      <c r="AC797" s="14">
        <v>0.127439786455285</v>
      </c>
      <c r="AD797" s="14">
        <v>6.0804230658659003E-2</v>
      </c>
      <c r="AE797" s="14"/>
      <c r="AF797" s="14">
        <v>0.14695322017838</v>
      </c>
      <c r="AG797" s="14">
        <v>0.160097657160266</v>
      </c>
      <c r="AH797" s="14">
        <v>0.12669185116591999</v>
      </c>
      <c r="AI797" s="14"/>
      <c r="AJ797" s="14">
        <v>0.15417340123040399</v>
      </c>
      <c r="AK797" s="14">
        <v>0.16432573900662201</v>
      </c>
      <c r="AL797" s="14">
        <v>0.12613506140817399</v>
      </c>
      <c r="AM797" s="14"/>
      <c r="AN797" s="14">
        <v>0.12696343080085101</v>
      </c>
      <c r="AO797" s="14">
        <v>0.13927339718095899</v>
      </c>
      <c r="AP797" s="14">
        <v>0.14169135959906101</v>
      </c>
      <c r="AQ797" s="14">
        <v>0.16174567622113001</v>
      </c>
      <c r="AR797" s="14">
        <v>0.219573731063229</v>
      </c>
    </row>
    <row r="798" spans="2:44">
      <c r="B798" t="s">
        <v>255</v>
      </c>
      <c r="C798" s="14">
        <v>0.13931052249001299</v>
      </c>
      <c r="D798" s="14">
        <v>0.16694246059013901</v>
      </c>
      <c r="E798" s="14">
        <v>0.11064803836838299</v>
      </c>
      <c r="F798" s="14"/>
      <c r="G798" s="14">
        <v>0.25133978256110101</v>
      </c>
      <c r="H798" s="14">
        <v>0.166267866866359</v>
      </c>
      <c r="I798" s="14">
        <v>6.7486510482205705E-2</v>
      </c>
      <c r="J798" s="14">
        <v>0.15556104894249301</v>
      </c>
      <c r="K798" s="14">
        <v>0.124598722783847</v>
      </c>
      <c r="L798" s="14">
        <v>0.102116887151691</v>
      </c>
      <c r="M798" s="14"/>
      <c r="N798" s="14">
        <v>0.14818586104180001</v>
      </c>
      <c r="O798" s="14">
        <v>0.157712332064018</v>
      </c>
      <c r="P798" s="14">
        <v>0.13124260859992301</v>
      </c>
      <c r="Q798" s="14">
        <v>0.11653956503865701</v>
      </c>
      <c r="R798" s="14"/>
      <c r="S798" s="14">
        <v>0.16551660647125599</v>
      </c>
      <c r="T798" s="14">
        <v>0.14659735416212299</v>
      </c>
      <c r="U798" s="14">
        <v>0.127250566845063</v>
      </c>
      <c r="V798" s="14">
        <v>0.11089315870953199</v>
      </c>
      <c r="W798" s="14">
        <v>6.3849133006123299E-2</v>
      </c>
      <c r="X798" s="14">
        <v>0.138950152801851</v>
      </c>
      <c r="Y798" s="14">
        <v>0.144909617825347</v>
      </c>
      <c r="Z798" s="14">
        <v>0.115550981281204</v>
      </c>
      <c r="AA798" s="14">
        <v>0.17620948991176499</v>
      </c>
      <c r="AB798" s="14">
        <v>9.9966023014109201E-2</v>
      </c>
      <c r="AC798" s="14">
        <v>0.207036231571051</v>
      </c>
      <c r="AD798" s="14">
        <v>0.106999276747805</v>
      </c>
      <c r="AE798" s="14"/>
      <c r="AF798" s="14">
        <v>0.116620998325693</v>
      </c>
      <c r="AG798" s="14">
        <v>0.14772896978912001</v>
      </c>
      <c r="AH798" s="14">
        <v>0.12420783634369</v>
      </c>
      <c r="AI798" s="14"/>
      <c r="AJ798" s="14">
        <v>0.109131039437753</v>
      </c>
      <c r="AK798" s="14">
        <v>0.17059540522628799</v>
      </c>
      <c r="AL798" s="14">
        <v>0.174144849840626</v>
      </c>
      <c r="AM798" s="14"/>
      <c r="AN798" s="14">
        <v>0.12525302871140501</v>
      </c>
      <c r="AO798" s="14">
        <v>0.18443616628978499</v>
      </c>
      <c r="AP798" s="14">
        <v>0.14877096177735599</v>
      </c>
      <c r="AQ798" s="14">
        <v>8.8729563385479701E-2</v>
      </c>
      <c r="AR798" s="14">
        <v>0.151090212901245</v>
      </c>
    </row>
    <row r="799" spans="2:44">
      <c r="B799" t="s">
        <v>256</v>
      </c>
      <c r="C799" s="14">
        <v>0.12718492546561799</v>
      </c>
      <c r="D799" s="14">
        <v>0.165815303340621</v>
      </c>
      <c r="E799" s="14">
        <v>8.6694767722528904E-2</v>
      </c>
      <c r="F799" s="14"/>
      <c r="G799" s="14">
        <v>0.15029946233859501</v>
      </c>
      <c r="H799" s="14">
        <v>0.195847246490199</v>
      </c>
      <c r="I799" s="14">
        <v>0.19321509822451399</v>
      </c>
      <c r="J799" s="14">
        <v>6.6199177757879799E-2</v>
      </c>
      <c r="K799" s="14">
        <v>0.13161784690615499</v>
      </c>
      <c r="L799" s="14">
        <v>4.1104505673678501E-2</v>
      </c>
      <c r="M799" s="14"/>
      <c r="N799" s="14">
        <v>0.147529210379824</v>
      </c>
      <c r="O799" s="14">
        <v>0.13694295668408801</v>
      </c>
      <c r="P799" s="14">
        <v>0.112991003332299</v>
      </c>
      <c r="Q799" s="14">
        <v>0.109937911149841</v>
      </c>
      <c r="R799" s="14"/>
      <c r="S799" s="14">
        <v>0.146096877828091</v>
      </c>
      <c r="T799" s="14">
        <v>0.12963244540118399</v>
      </c>
      <c r="U799" s="14">
        <v>9.5064248400656401E-2</v>
      </c>
      <c r="V799" s="14">
        <v>0.141997056950107</v>
      </c>
      <c r="W799" s="14">
        <v>0.135335802778633</v>
      </c>
      <c r="X799" s="14">
        <v>0.14744626346342801</v>
      </c>
      <c r="Y799" s="14">
        <v>0.118887774993597</v>
      </c>
      <c r="Z799" s="14">
        <v>8.3733761236282497E-2</v>
      </c>
      <c r="AA799" s="14">
        <v>0.16955393268497401</v>
      </c>
      <c r="AB799" s="14">
        <v>6.4474285795813796E-2</v>
      </c>
      <c r="AC799" s="14">
        <v>9.7501136164753505E-2</v>
      </c>
      <c r="AD799" s="14">
        <v>0.16626238441321001</v>
      </c>
      <c r="AE799" s="14"/>
      <c r="AF799" s="14">
        <v>0.10957557656258</v>
      </c>
      <c r="AG799" s="14">
        <v>0.132772333718644</v>
      </c>
      <c r="AH799" s="14">
        <v>0.15267047428778399</v>
      </c>
      <c r="AI799" s="14"/>
      <c r="AJ799" s="14">
        <v>0.13085002343899199</v>
      </c>
      <c r="AK799" s="14">
        <v>0.16170713763160199</v>
      </c>
      <c r="AL799" s="14">
        <v>0.15030065271227899</v>
      </c>
      <c r="AM799" s="14"/>
      <c r="AN799" s="14">
        <v>9.1762883976095597E-2</v>
      </c>
      <c r="AO799" s="14">
        <v>0.13754879148449201</v>
      </c>
      <c r="AP799" s="14">
        <v>0.13862698914341801</v>
      </c>
      <c r="AQ799" s="14">
        <v>0.17203257220392401</v>
      </c>
      <c r="AR799" s="14">
        <v>0.15581307303929201</v>
      </c>
    </row>
    <row r="800" spans="2:44">
      <c r="B800" t="s">
        <v>257</v>
      </c>
      <c r="C800" s="14">
        <v>0.121742116682861</v>
      </c>
      <c r="D800" s="14">
        <v>0.13158583391541001</v>
      </c>
      <c r="E800" s="14">
        <v>0.11197845379554699</v>
      </c>
      <c r="F800" s="14"/>
      <c r="G800" s="14">
        <v>0.159669276146089</v>
      </c>
      <c r="H800" s="14">
        <v>0.114247681567826</v>
      </c>
      <c r="I800" s="14">
        <v>6.6253334933790001E-2</v>
      </c>
      <c r="J800" s="14">
        <v>0.17520621813991299</v>
      </c>
      <c r="K800" s="14">
        <v>0.13051078104626701</v>
      </c>
      <c r="L800" s="14">
        <v>0.108611654495187</v>
      </c>
      <c r="M800" s="14"/>
      <c r="N800" s="14">
        <v>0.118350650078603</v>
      </c>
      <c r="O800" s="14">
        <v>0.13350116695830599</v>
      </c>
      <c r="P800" s="14">
        <v>0.123985609037311</v>
      </c>
      <c r="Q800" s="14">
        <v>0.11430387412294001</v>
      </c>
      <c r="R800" s="14"/>
      <c r="S800" s="14">
        <v>0.130684157221167</v>
      </c>
      <c r="T800" s="14">
        <v>0.19720170913953999</v>
      </c>
      <c r="U800" s="14">
        <v>9.2851329663528007E-2</v>
      </c>
      <c r="V800" s="14">
        <v>0.124724706214369</v>
      </c>
      <c r="W800" s="14">
        <v>4.3828957434794001E-2</v>
      </c>
      <c r="X800" s="14">
        <v>0.1207242411502</v>
      </c>
      <c r="Y800" s="14">
        <v>0.13098296152994199</v>
      </c>
      <c r="Z800" s="14">
        <v>5.9617067916972702E-2</v>
      </c>
      <c r="AA800" s="14">
        <v>0.13508070315353299</v>
      </c>
      <c r="AB800" s="14">
        <v>3.4659838774491997E-2</v>
      </c>
      <c r="AC800" s="14">
        <v>0.20889152088648699</v>
      </c>
      <c r="AD800" s="14">
        <v>4.6195046089145902E-2</v>
      </c>
      <c r="AE800" s="14"/>
      <c r="AF800" s="14">
        <v>0.109635537444293</v>
      </c>
      <c r="AG800" s="14">
        <v>0.14925699726316799</v>
      </c>
      <c r="AH800" s="14">
        <v>8.5963779236272797E-2</v>
      </c>
      <c r="AI800" s="14"/>
      <c r="AJ800" s="14">
        <v>0.109179713602536</v>
      </c>
      <c r="AK800" s="14">
        <v>0.15492676989003801</v>
      </c>
      <c r="AL800" s="14">
        <v>0.13663599537849799</v>
      </c>
      <c r="AM800" s="14"/>
      <c r="AN800" s="14">
        <v>0.10627242139692999</v>
      </c>
      <c r="AO800" s="14">
        <v>0.139810784632734</v>
      </c>
      <c r="AP800" s="14">
        <v>9.6081941017316805E-2</v>
      </c>
      <c r="AQ800" s="14">
        <v>0.18251278824771799</v>
      </c>
      <c r="AR800" s="14">
        <v>0.16751374053693899</v>
      </c>
    </row>
    <row r="801" spans="2:44">
      <c r="B801" t="s">
        <v>258</v>
      </c>
      <c r="C801" s="14">
        <v>0.112440576266243</v>
      </c>
      <c r="D801" s="14">
        <v>0.13559869578317599</v>
      </c>
      <c r="E801" s="14">
        <v>8.8392009256705498E-2</v>
      </c>
      <c r="F801" s="14"/>
      <c r="G801" s="14">
        <v>8.04902119844529E-2</v>
      </c>
      <c r="H801" s="14">
        <v>0.165357184677807</v>
      </c>
      <c r="I801" s="14">
        <v>0.18001018847744801</v>
      </c>
      <c r="J801" s="14">
        <v>8.8493445697526804E-2</v>
      </c>
      <c r="K801" s="14">
        <v>0.123537124519372</v>
      </c>
      <c r="L801" s="14">
        <v>4.65904970960416E-2</v>
      </c>
      <c r="M801" s="14"/>
      <c r="N801" s="14">
        <v>0.13023546354806301</v>
      </c>
      <c r="O801" s="14">
        <v>0.104015502739027</v>
      </c>
      <c r="P801" s="14">
        <v>0.124647595261914</v>
      </c>
      <c r="Q801" s="14">
        <v>9.2091171083379497E-2</v>
      </c>
      <c r="R801" s="14"/>
      <c r="S801" s="14">
        <v>0.113091690361529</v>
      </c>
      <c r="T801" s="14">
        <v>8.9033868232674396E-2</v>
      </c>
      <c r="U801" s="14">
        <v>8.8300109303384805E-2</v>
      </c>
      <c r="V801" s="14">
        <v>0.151801026308582</v>
      </c>
      <c r="W801" s="14">
        <v>0.14523106015919801</v>
      </c>
      <c r="X801" s="14">
        <v>0.13294487834604399</v>
      </c>
      <c r="Y801" s="14">
        <v>6.2807842228605207E-2</v>
      </c>
      <c r="Z801" s="14">
        <v>0.151307723738348</v>
      </c>
      <c r="AA801" s="14">
        <v>0.10054558562506299</v>
      </c>
      <c r="AB801" s="14">
        <v>0.115120633308886</v>
      </c>
      <c r="AC801" s="14">
        <v>0.142514146787976</v>
      </c>
      <c r="AD801" s="14">
        <v>0.115466780715354</v>
      </c>
      <c r="AE801" s="14"/>
      <c r="AF801" s="14">
        <v>0.10646755765751401</v>
      </c>
      <c r="AG801" s="14">
        <v>0.113314918605702</v>
      </c>
      <c r="AH801" s="14">
        <v>0.13746519767162901</v>
      </c>
      <c r="AI801" s="14"/>
      <c r="AJ801" s="14">
        <v>0.104672174852906</v>
      </c>
      <c r="AK801" s="14">
        <v>0.14466811868618401</v>
      </c>
      <c r="AL801" s="14">
        <v>0.117298532779024</v>
      </c>
      <c r="AM801" s="14"/>
      <c r="AN801" s="14">
        <v>8.6398542396192907E-2</v>
      </c>
      <c r="AO801" s="14">
        <v>8.2565881923536505E-2</v>
      </c>
      <c r="AP801" s="14">
        <v>0.121650223772805</v>
      </c>
      <c r="AQ801" s="14">
        <v>0.16358523738528</v>
      </c>
      <c r="AR801" s="14">
        <v>0.24903509047576999</v>
      </c>
    </row>
    <row r="802" spans="2:44">
      <c r="B802" t="s">
        <v>259</v>
      </c>
      <c r="C802" s="14">
        <v>9.4590774435156705E-2</v>
      </c>
      <c r="D802" s="14">
        <v>0.101117769090634</v>
      </c>
      <c r="E802" s="14">
        <v>8.8202858326444103E-2</v>
      </c>
      <c r="F802" s="14"/>
      <c r="G802" s="14">
        <v>0.150222059070974</v>
      </c>
      <c r="H802" s="14">
        <v>0.139206677162617</v>
      </c>
      <c r="I802" s="14">
        <v>6.0580317559804697E-2</v>
      </c>
      <c r="J802" s="14">
        <v>9.7344001338581301E-2</v>
      </c>
      <c r="K802" s="14">
        <v>8.5773514158396194E-2</v>
      </c>
      <c r="L802" s="14">
        <v>5.5869477769641497E-2</v>
      </c>
      <c r="M802" s="14"/>
      <c r="N802" s="14">
        <v>0.10162169642895</v>
      </c>
      <c r="O802" s="14">
        <v>0.110692758068974</v>
      </c>
      <c r="P802" s="14">
        <v>9.8071746082191505E-2</v>
      </c>
      <c r="Q802" s="14">
        <v>6.50510253088534E-2</v>
      </c>
      <c r="R802" s="14"/>
      <c r="S802" s="14">
        <v>4.2765837515354198E-2</v>
      </c>
      <c r="T802" s="14">
        <v>7.7050694875164097E-2</v>
      </c>
      <c r="U802" s="14">
        <v>0.15793096779620899</v>
      </c>
      <c r="V802" s="14">
        <v>0.10827139907934601</v>
      </c>
      <c r="W802" s="14">
        <v>0.11157529795922699</v>
      </c>
      <c r="X802" s="14">
        <v>0.11022161799752</v>
      </c>
      <c r="Y802" s="14">
        <v>0.12114381728971001</v>
      </c>
      <c r="Z802" s="14">
        <v>6.0153992443391001E-2</v>
      </c>
      <c r="AA802" s="14">
        <v>0.106351893103849</v>
      </c>
      <c r="AB802" s="14">
        <v>9.6940877074752102E-2</v>
      </c>
      <c r="AC802" s="14">
        <v>0.10300250763782701</v>
      </c>
      <c r="AD802" s="14">
        <v>4.6195046089145902E-2</v>
      </c>
      <c r="AE802" s="14"/>
      <c r="AF802" s="14">
        <v>8.3528720931820705E-2</v>
      </c>
      <c r="AG802" s="14">
        <v>0.103215843837211</v>
      </c>
      <c r="AH802" s="14">
        <v>5.7135085383501802E-2</v>
      </c>
      <c r="AI802" s="14"/>
      <c r="AJ802" s="14">
        <v>6.4661585454165296E-2</v>
      </c>
      <c r="AK802" s="14">
        <v>0.14124240696222301</v>
      </c>
      <c r="AL802" s="14">
        <v>0.13934788825519501</v>
      </c>
      <c r="AM802" s="14"/>
      <c r="AN802" s="14">
        <v>8.5734657956561294E-2</v>
      </c>
      <c r="AO802" s="14">
        <v>0.103137422486306</v>
      </c>
      <c r="AP802" s="14">
        <v>0.10803657713524301</v>
      </c>
      <c r="AQ802" s="14">
        <v>6.4737227927309904E-2</v>
      </c>
      <c r="AR802" s="14">
        <v>0.13998792475482599</v>
      </c>
    </row>
    <row r="803" spans="2:44">
      <c r="B803" t="s">
        <v>129</v>
      </c>
      <c r="C803" s="14">
        <v>6.0110181737953003E-2</v>
      </c>
      <c r="D803" s="14">
        <v>3.6661392760735399E-2</v>
      </c>
      <c r="E803" s="14">
        <v>8.3281561995445202E-2</v>
      </c>
      <c r="F803" s="14"/>
      <c r="G803" s="14">
        <v>5.7534837455624002E-2</v>
      </c>
      <c r="H803" s="14">
        <v>6.0570287560372103E-2</v>
      </c>
      <c r="I803" s="14">
        <v>7.6403990158367394E-2</v>
      </c>
      <c r="J803" s="14">
        <v>7.1688660554488096E-2</v>
      </c>
      <c r="K803" s="14">
        <v>3.8444108095287498E-2</v>
      </c>
      <c r="L803" s="14">
        <v>5.4090607815960499E-2</v>
      </c>
      <c r="M803" s="14"/>
      <c r="N803" s="14">
        <v>5.2033474599686498E-2</v>
      </c>
      <c r="O803" s="14">
        <v>3.2448079034966701E-2</v>
      </c>
      <c r="P803" s="14">
        <v>4.47164872216868E-2</v>
      </c>
      <c r="Q803" s="14">
        <v>0.114842836961111</v>
      </c>
      <c r="R803" s="14"/>
      <c r="S803" s="14">
        <v>5.1660984739448503E-2</v>
      </c>
      <c r="T803" s="14">
        <v>5.3764554450846297E-2</v>
      </c>
      <c r="U803" s="14">
        <v>0.106466065143445</v>
      </c>
      <c r="V803" s="14">
        <v>0</v>
      </c>
      <c r="W803" s="14">
        <v>6.5299718605013907E-2</v>
      </c>
      <c r="X803" s="14">
        <v>7.0502090962382802E-2</v>
      </c>
      <c r="Y803" s="14">
        <v>4.1537452868443098E-2</v>
      </c>
      <c r="Z803" s="14">
        <v>5.6648982280436203E-2</v>
      </c>
      <c r="AA803" s="14">
        <v>0.108731804505621</v>
      </c>
      <c r="AB803" s="14">
        <v>6.5255902381045103E-2</v>
      </c>
      <c r="AC803" s="14">
        <v>5.1889835608184401E-2</v>
      </c>
      <c r="AD803" s="14">
        <v>0</v>
      </c>
      <c r="AE803" s="14"/>
      <c r="AF803" s="14">
        <v>3.8338785326557198E-2</v>
      </c>
      <c r="AG803" s="14">
        <v>4.6063556683076497E-2</v>
      </c>
      <c r="AH803" s="14">
        <v>0.14311891052863401</v>
      </c>
      <c r="AI803" s="14"/>
      <c r="AJ803" s="14">
        <v>4.9716482283536798E-2</v>
      </c>
      <c r="AK803" s="14">
        <v>4.06074186872687E-2</v>
      </c>
      <c r="AL803" s="14">
        <v>2.98605610326458E-2</v>
      </c>
      <c r="AM803" s="14"/>
      <c r="AN803" s="14">
        <v>0.102564176728102</v>
      </c>
      <c r="AO803" s="14">
        <v>5.7868250930476699E-2</v>
      </c>
      <c r="AP803" s="14">
        <v>2.4181410836796102E-2</v>
      </c>
      <c r="AQ803" s="14">
        <v>5.9977501190261399E-2</v>
      </c>
      <c r="AR803" s="14">
        <v>5.8427568136495599E-2</v>
      </c>
    </row>
    <row r="804" spans="2:44">
      <c r="B804" t="s">
        <v>260</v>
      </c>
      <c r="C804" s="14">
        <v>5.2940326717821798E-2</v>
      </c>
      <c r="D804" s="14">
        <v>6.6409798174048906E-2</v>
      </c>
      <c r="E804" s="14">
        <v>3.8875687499241203E-2</v>
      </c>
      <c r="F804" s="14"/>
      <c r="G804" s="14">
        <v>1.6357777498688199E-2</v>
      </c>
      <c r="H804" s="14">
        <v>3.3419687714789197E-2</v>
      </c>
      <c r="I804" s="14">
        <v>0.107920917286895</v>
      </c>
      <c r="J804" s="14">
        <v>4.4474693582868097E-2</v>
      </c>
      <c r="K804" s="14">
        <v>8.1106498007340794E-2</v>
      </c>
      <c r="L804" s="14">
        <v>3.4067252613356802E-2</v>
      </c>
      <c r="M804" s="14"/>
      <c r="N804" s="14">
        <v>7.0171380150485393E-2</v>
      </c>
      <c r="O804" s="14">
        <v>4.3282579280504399E-2</v>
      </c>
      <c r="P804" s="14">
        <v>6.0831525918685798E-2</v>
      </c>
      <c r="Q804" s="14">
        <v>3.7070144849024697E-2</v>
      </c>
      <c r="R804" s="14"/>
      <c r="S804" s="14">
        <v>5.6155753464806203E-2</v>
      </c>
      <c r="T804" s="14">
        <v>4.4765487326491299E-2</v>
      </c>
      <c r="U804" s="14">
        <v>2.54088455962907E-2</v>
      </c>
      <c r="V804" s="14">
        <v>7.4549942895508994E-2</v>
      </c>
      <c r="W804" s="14">
        <v>4.0692579265784297E-2</v>
      </c>
      <c r="X804" s="14">
        <v>4.1064811305062503E-2</v>
      </c>
      <c r="Y804" s="14">
        <v>4.5902492802077498E-2</v>
      </c>
      <c r="Z804" s="14">
        <v>7.6000179707545704E-2</v>
      </c>
      <c r="AA804" s="14">
        <v>6.9093250270839596E-2</v>
      </c>
      <c r="AB804" s="14">
        <v>4.3920071559579998E-2</v>
      </c>
      <c r="AC804" s="14">
        <v>5.5103064544482598E-2</v>
      </c>
      <c r="AD804" s="14">
        <v>0.104867545822055</v>
      </c>
      <c r="AE804" s="14"/>
      <c r="AF804" s="14">
        <v>5.4355862532982697E-2</v>
      </c>
      <c r="AG804" s="14">
        <v>5.3522486898391702E-2</v>
      </c>
      <c r="AH804" s="14">
        <v>6.4773516173577003E-2</v>
      </c>
      <c r="AI804" s="14"/>
      <c r="AJ804" s="14">
        <v>7.6830617783220104E-2</v>
      </c>
      <c r="AK804" s="14">
        <v>4.95391894291623E-2</v>
      </c>
      <c r="AL804" s="14">
        <v>5.1338340294925101E-2</v>
      </c>
      <c r="AM804" s="14"/>
      <c r="AN804" s="14">
        <v>4.2744264791224798E-2</v>
      </c>
      <c r="AO804" s="14">
        <v>4.5832017476227602E-2</v>
      </c>
      <c r="AP804" s="14">
        <v>5.8995184948996901E-2</v>
      </c>
      <c r="AQ804" s="14">
        <v>4.2585250758523797E-2</v>
      </c>
      <c r="AR804" s="14">
        <v>6.0207189528896699E-2</v>
      </c>
    </row>
    <row r="805" spans="2:44">
      <c r="B805" t="s">
        <v>261</v>
      </c>
      <c r="C805" s="14">
        <v>5.14792225881908E-2</v>
      </c>
      <c r="D805" s="14">
        <v>5.2345545484750497E-2</v>
      </c>
      <c r="E805" s="14">
        <v>5.08727311154092E-2</v>
      </c>
      <c r="F805" s="14"/>
      <c r="G805" s="14">
        <v>6.0101948305275897E-2</v>
      </c>
      <c r="H805" s="14">
        <v>5.8380815229612297E-2</v>
      </c>
      <c r="I805" s="14">
        <v>2.30998375357576E-2</v>
      </c>
      <c r="J805" s="14">
        <v>7.0075607927166106E-2</v>
      </c>
      <c r="K805" s="14">
        <v>4.2855627070897802E-2</v>
      </c>
      <c r="L805" s="14">
        <v>5.7851534188192999E-2</v>
      </c>
      <c r="M805" s="14"/>
      <c r="N805" s="14">
        <v>5.7118706165583302E-2</v>
      </c>
      <c r="O805" s="14">
        <v>4.1929695277833502E-2</v>
      </c>
      <c r="P805" s="14">
        <v>6.3977147433686904E-2</v>
      </c>
      <c r="Q805" s="14">
        <v>4.4577112616735699E-2</v>
      </c>
      <c r="R805" s="14"/>
      <c r="S805" s="14">
        <v>1.5134160020947E-2</v>
      </c>
      <c r="T805" s="14">
        <v>4.1508217512239202E-2</v>
      </c>
      <c r="U805" s="14">
        <v>0.11051066855448401</v>
      </c>
      <c r="V805" s="14">
        <v>5.0037558539169399E-2</v>
      </c>
      <c r="W805" s="14">
        <v>3.1557474300498302E-2</v>
      </c>
      <c r="X805" s="14">
        <v>4.6279911971852501E-2</v>
      </c>
      <c r="Y805" s="14">
        <v>3.23471741019681E-2</v>
      </c>
      <c r="Z805" s="14">
        <v>4.5302314101836397E-2</v>
      </c>
      <c r="AA805" s="14">
        <v>6.3104097220851696E-2</v>
      </c>
      <c r="AB805" s="14">
        <v>6.6210765236813907E-2</v>
      </c>
      <c r="AC805" s="14">
        <v>8.3179766232896399E-2</v>
      </c>
      <c r="AD805" s="14">
        <v>0.11672932026269001</v>
      </c>
      <c r="AE805" s="14"/>
      <c r="AF805" s="14">
        <v>6.4627683225783494E-2</v>
      </c>
      <c r="AG805" s="14">
        <v>5.17117812861555E-2</v>
      </c>
      <c r="AH805" s="14">
        <v>2.8828541689421699E-2</v>
      </c>
      <c r="AI805" s="14"/>
      <c r="AJ805" s="14">
        <v>5.6293913677345098E-2</v>
      </c>
      <c r="AK805" s="14">
        <v>4.29979313306076E-2</v>
      </c>
      <c r="AL805" s="14">
        <v>3.0648853837051401E-2</v>
      </c>
      <c r="AM805" s="14"/>
      <c r="AN805" s="14">
        <v>5.8942946639308998E-2</v>
      </c>
      <c r="AO805" s="14">
        <v>5.8772861834805602E-2</v>
      </c>
      <c r="AP805" s="14">
        <v>4.0298076984668398E-2</v>
      </c>
      <c r="AQ805" s="14">
        <v>3.2870817894184702E-2</v>
      </c>
      <c r="AR805" s="14">
        <v>0.137778609654163</v>
      </c>
    </row>
    <row r="806" spans="2:44">
      <c r="B806" t="s">
        <v>262</v>
      </c>
      <c r="C806" s="14">
        <v>3.8234417930959302E-2</v>
      </c>
      <c r="D806" s="14">
        <v>2.3798284143487398E-2</v>
      </c>
      <c r="E806" s="14">
        <v>5.3897372844067898E-2</v>
      </c>
      <c r="F806" s="14"/>
      <c r="G806" s="14">
        <v>1.48774190391135E-2</v>
      </c>
      <c r="H806" s="14">
        <v>1.32034932605576E-2</v>
      </c>
      <c r="I806" s="14">
        <v>5.5669202392716E-2</v>
      </c>
      <c r="J806" s="14">
        <v>2.1494745425162099E-2</v>
      </c>
      <c r="K806" s="14">
        <v>4.3402243688667699E-2</v>
      </c>
      <c r="L806" s="14">
        <v>6.5477233981805494E-2</v>
      </c>
      <c r="M806" s="14"/>
      <c r="N806" s="14">
        <v>4.3832835750732199E-2</v>
      </c>
      <c r="O806" s="14">
        <v>2.6446624355740401E-2</v>
      </c>
      <c r="P806" s="14">
        <v>3.3998413742120502E-2</v>
      </c>
      <c r="Q806" s="14">
        <v>4.9191311936190599E-2</v>
      </c>
      <c r="R806" s="14"/>
      <c r="S806" s="14">
        <v>3.06072959930173E-2</v>
      </c>
      <c r="T806" s="14">
        <v>4.3147827379566503E-2</v>
      </c>
      <c r="U806" s="14">
        <v>5.0766937830634802E-2</v>
      </c>
      <c r="V806" s="14">
        <v>6.4173909624929096E-2</v>
      </c>
      <c r="W806" s="14">
        <v>1.25342509840602E-2</v>
      </c>
      <c r="X806" s="14">
        <v>5.11297749508733E-2</v>
      </c>
      <c r="Y806" s="14">
        <v>3.3085219637614897E-2</v>
      </c>
      <c r="Z806" s="14">
        <v>5.7263798060725603E-2</v>
      </c>
      <c r="AA806" s="14">
        <v>2.3764592838599299E-2</v>
      </c>
      <c r="AB806" s="14">
        <v>2.5489527180715399E-2</v>
      </c>
      <c r="AC806" s="14">
        <v>3.1497565456070499E-2</v>
      </c>
      <c r="AD806" s="14">
        <v>4.86866567941436E-2</v>
      </c>
      <c r="AE806" s="14"/>
      <c r="AF806" s="14">
        <v>4.8902461019324002E-2</v>
      </c>
      <c r="AG806" s="14">
        <v>3.0370236503271E-2</v>
      </c>
      <c r="AH806" s="14">
        <v>3.6757836915994303E-2</v>
      </c>
      <c r="AI806" s="14"/>
      <c r="AJ806" s="14">
        <v>4.8076915053557802E-2</v>
      </c>
      <c r="AK806" s="14">
        <v>2.4618600288099798E-2</v>
      </c>
      <c r="AL806" s="14">
        <v>3.2110229540424098E-2</v>
      </c>
      <c r="AM806" s="14"/>
      <c r="AN806" s="14">
        <v>5.1811223339102097E-2</v>
      </c>
      <c r="AO806" s="14">
        <v>1.9787292939829001E-2</v>
      </c>
      <c r="AP806" s="14">
        <v>3.7343256949765501E-2</v>
      </c>
      <c r="AQ806" s="14">
        <v>1.91288630327144E-2</v>
      </c>
      <c r="AR806" s="14">
        <v>0</v>
      </c>
    </row>
    <row r="807" spans="2:4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c r="AA807" s="14"/>
      <c r="AB807" s="14"/>
      <c r="AC807" s="14"/>
      <c r="AD807" s="14"/>
      <c r="AE807" s="14"/>
      <c r="AF807" s="14"/>
      <c r="AG807" s="14"/>
      <c r="AH807" s="14"/>
      <c r="AI807" s="14"/>
      <c r="AJ807" s="14"/>
      <c r="AK807" s="14"/>
      <c r="AL807" s="14"/>
      <c r="AM807" s="14"/>
      <c r="AN807" s="14"/>
      <c r="AO807" s="14"/>
      <c r="AP807" s="14"/>
      <c r="AQ807" s="14"/>
      <c r="AR807" s="14"/>
    </row>
    <row r="808" spans="2:44">
      <c r="B808" s="6" t="s">
        <v>263</v>
      </c>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c r="AA808" s="14"/>
      <c r="AB808" s="14"/>
      <c r="AC808" s="14"/>
      <c r="AD808" s="14"/>
      <c r="AE808" s="14"/>
      <c r="AF808" s="14"/>
      <c r="AG808" s="14"/>
      <c r="AH808" s="14"/>
      <c r="AI808" s="14"/>
      <c r="AJ808" s="14"/>
      <c r="AK808" s="14"/>
      <c r="AL808" s="14"/>
      <c r="AM808" s="14"/>
      <c r="AN808" s="14"/>
      <c r="AO808" s="14"/>
      <c r="AP808" s="14"/>
      <c r="AQ808" s="14"/>
      <c r="AR808" s="14"/>
    </row>
    <row r="809" spans="2:44">
      <c r="B809" s="24" t="s">
        <v>15</v>
      </c>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c r="AA809" s="14"/>
      <c r="AB809" s="14"/>
      <c r="AC809" s="14"/>
      <c r="AD809" s="14"/>
      <c r="AE809" s="14"/>
      <c r="AF809" s="14"/>
      <c r="AG809" s="14"/>
      <c r="AH809" s="14"/>
      <c r="AI809" s="14"/>
      <c r="AJ809" s="14"/>
      <c r="AK809" s="14"/>
      <c r="AL809" s="14"/>
      <c r="AM809" s="14"/>
      <c r="AN809" s="14"/>
      <c r="AO809" s="14"/>
      <c r="AP809" s="14"/>
      <c r="AQ809" s="14"/>
      <c r="AR809" s="14"/>
    </row>
    <row r="810" spans="2:44">
      <c r="B810" t="s">
        <v>248</v>
      </c>
      <c r="C810" s="14">
        <v>0.26991984420414</v>
      </c>
      <c r="D810" s="14">
        <v>0.24103622809253</v>
      </c>
      <c r="E810" s="14">
        <v>0.296123050856474</v>
      </c>
      <c r="F810" s="14"/>
      <c r="G810" s="14">
        <v>0.33553600085430402</v>
      </c>
      <c r="H810" s="14">
        <v>0.22932646502866399</v>
      </c>
      <c r="I810" s="14">
        <v>0.21457618834328299</v>
      </c>
      <c r="J810" s="14">
        <v>0.19319699174490701</v>
      </c>
      <c r="K810" s="14">
        <v>0.30990494385438599</v>
      </c>
      <c r="L810" s="14">
        <v>0.34369868424472999</v>
      </c>
      <c r="M810" s="14"/>
      <c r="N810" s="14">
        <v>0.269525319528931</v>
      </c>
      <c r="O810" s="14">
        <v>0.27398171849258102</v>
      </c>
      <c r="P810" s="14">
        <v>0.27012984804838802</v>
      </c>
      <c r="Q810" s="14">
        <v>0.26831611178923997</v>
      </c>
      <c r="R810" s="14"/>
      <c r="S810" s="14">
        <v>0.33654813450174098</v>
      </c>
      <c r="T810" s="14">
        <v>0.25082981285078298</v>
      </c>
      <c r="U810" s="14">
        <v>0.21640524349870899</v>
      </c>
      <c r="V810" s="14">
        <v>0.205556733149481</v>
      </c>
      <c r="W810" s="14">
        <v>0.296375584483692</v>
      </c>
      <c r="X810" s="14">
        <v>0.187548753700642</v>
      </c>
      <c r="Y810" s="14">
        <v>0.240480009386427</v>
      </c>
      <c r="Z810" s="14">
        <v>0.35223511525060902</v>
      </c>
      <c r="AA810" s="14">
        <v>0.31339038405046699</v>
      </c>
      <c r="AB810" s="14">
        <v>0.34771845668555901</v>
      </c>
      <c r="AC810" s="14">
        <v>0.19430951573713601</v>
      </c>
      <c r="AD810" s="14">
        <v>0.267549623731756</v>
      </c>
      <c r="AE810" s="14"/>
      <c r="AF810" s="14">
        <v>0.26582282829260501</v>
      </c>
      <c r="AG810" s="14">
        <v>0.27989028454821102</v>
      </c>
      <c r="AH810" s="14">
        <v>0.237681569399633</v>
      </c>
      <c r="AI810" s="14"/>
      <c r="AJ810" s="14">
        <v>0.230826908435562</v>
      </c>
      <c r="AK810" s="14">
        <v>0.28161379610309301</v>
      </c>
      <c r="AL810" s="14">
        <v>0.30465811744029903</v>
      </c>
      <c r="AM810" s="14"/>
      <c r="AN810" s="14">
        <v>0.215392208732441</v>
      </c>
      <c r="AO810" s="14">
        <v>0.29884786438184802</v>
      </c>
      <c r="AP810" s="14">
        <v>0.26664838686734399</v>
      </c>
      <c r="AQ810" s="14">
        <v>0.32283453345526802</v>
      </c>
      <c r="AR810" s="14">
        <v>0.194894499248571</v>
      </c>
    </row>
    <row r="811" spans="2:44">
      <c r="B811" t="s">
        <v>250</v>
      </c>
      <c r="C811" s="14">
        <v>0.22404065602877701</v>
      </c>
      <c r="D811" s="14">
        <v>0.23806971078115299</v>
      </c>
      <c r="E811" s="14">
        <v>0.20992662647052199</v>
      </c>
      <c r="F811" s="14"/>
      <c r="G811" s="14">
        <v>0.15858555613755301</v>
      </c>
      <c r="H811" s="14">
        <v>0.17181000030146401</v>
      </c>
      <c r="I811" s="14">
        <v>0.25620121581713101</v>
      </c>
      <c r="J811" s="14">
        <v>0.226596318732667</v>
      </c>
      <c r="K811" s="14">
        <v>0.228853158568395</v>
      </c>
      <c r="L811" s="14">
        <v>0.267957458293336</v>
      </c>
      <c r="M811" s="14"/>
      <c r="N811" s="14">
        <v>0.22660793488293199</v>
      </c>
      <c r="O811" s="14">
        <v>0.21441325254388299</v>
      </c>
      <c r="P811" s="14">
        <v>0.223302637105258</v>
      </c>
      <c r="Q811" s="14">
        <v>0.23613733227408901</v>
      </c>
      <c r="R811" s="14"/>
      <c r="S811" s="14">
        <v>0.226664385966312</v>
      </c>
      <c r="T811" s="14">
        <v>0.217126809986568</v>
      </c>
      <c r="U811" s="14">
        <v>0.25402454585768702</v>
      </c>
      <c r="V811" s="14">
        <v>0.26620952846232399</v>
      </c>
      <c r="W811" s="14">
        <v>0.155526198335874</v>
      </c>
      <c r="X811" s="14">
        <v>0.137424091479705</v>
      </c>
      <c r="Y811" s="14">
        <v>0.273133750623684</v>
      </c>
      <c r="Z811" s="14">
        <v>0.29040993703038998</v>
      </c>
      <c r="AA811" s="14">
        <v>0.19889926705643399</v>
      </c>
      <c r="AB811" s="14">
        <v>0.26647373240372801</v>
      </c>
      <c r="AC811" s="14">
        <v>0.24797572297098999</v>
      </c>
      <c r="AD811" s="14">
        <v>0.21416795010145501</v>
      </c>
      <c r="AE811" s="14"/>
      <c r="AF811" s="14">
        <v>0.238452904919074</v>
      </c>
      <c r="AG811" s="14">
        <v>0.232539024987272</v>
      </c>
      <c r="AH811" s="14">
        <v>0.202911771268904</v>
      </c>
      <c r="AI811" s="14"/>
      <c r="AJ811" s="14">
        <v>0.25382280487570602</v>
      </c>
      <c r="AK811" s="14">
        <v>0.23871926952045799</v>
      </c>
      <c r="AL811" s="14">
        <v>0.23469917776420299</v>
      </c>
      <c r="AM811" s="14"/>
      <c r="AN811" s="14">
        <v>0.23138032411548101</v>
      </c>
      <c r="AO811" s="14">
        <v>0.24530097000488699</v>
      </c>
      <c r="AP811" s="14">
        <v>0.23151009310404</v>
      </c>
      <c r="AQ811" s="14">
        <v>0.14746243566325901</v>
      </c>
      <c r="AR811" s="14">
        <v>0.26226333490352199</v>
      </c>
    </row>
    <row r="812" spans="2:44">
      <c r="B812" t="s">
        <v>249</v>
      </c>
      <c r="C812" s="14">
        <v>0.20555088913318001</v>
      </c>
      <c r="D812" s="14">
        <v>0.149082798085242</v>
      </c>
      <c r="E812" s="14">
        <v>0.25801000139750502</v>
      </c>
      <c r="F812" s="14"/>
      <c r="G812" s="14">
        <v>0.25161235175122298</v>
      </c>
      <c r="H812" s="14">
        <v>0.149184471028109</v>
      </c>
      <c r="I812" s="14">
        <v>0.21941845386379699</v>
      </c>
      <c r="J812" s="14">
        <v>0.147086598322098</v>
      </c>
      <c r="K812" s="14">
        <v>0.19438177867738399</v>
      </c>
      <c r="L812" s="14">
        <v>0.26442936807572898</v>
      </c>
      <c r="M812" s="14"/>
      <c r="N812" s="14">
        <v>0.22698538866373599</v>
      </c>
      <c r="O812" s="14">
        <v>0.22452080702515501</v>
      </c>
      <c r="P812" s="14">
        <v>0.18236472874970899</v>
      </c>
      <c r="Q812" s="14">
        <v>0.18674768825933299</v>
      </c>
      <c r="R812" s="14"/>
      <c r="S812" s="14">
        <v>0.260951884634335</v>
      </c>
      <c r="T812" s="14">
        <v>0.225486460827688</v>
      </c>
      <c r="U812" s="14">
        <v>0.222138142796489</v>
      </c>
      <c r="V812" s="14">
        <v>0.188335518645324</v>
      </c>
      <c r="W812" s="14">
        <v>0.16599716543340601</v>
      </c>
      <c r="X812" s="14">
        <v>0.13401530259372199</v>
      </c>
      <c r="Y812" s="14">
        <v>0.14350998385498001</v>
      </c>
      <c r="Z812" s="14">
        <v>0.23841136129615501</v>
      </c>
      <c r="AA812" s="14">
        <v>0.243037685778906</v>
      </c>
      <c r="AB812" s="14">
        <v>0.19133309344535501</v>
      </c>
      <c r="AC812" s="14">
        <v>0.205242549993218</v>
      </c>
      <c r="AD812" s="14">
        <v>0.16739084669152199</v>
      </c>
      <c r="AE812" s="14"/>
      <c r="AF812" s="14">
        <v>0.21532699605176001</v>
      </c>
      <c r="AG812" s="14">
        <v>0.207976555801893</v>
      </c>
      <c r="AH812" s="14">
        <v>0.13840785059671301</v>
      </c>
      <c r="AI812" s="14"/>
      <c r="AJ812" s="14">
        <v>0.19775714275952599</v>
      </c>
      <c r="AK812" s="14">
        <v>0.21009633118031801</v>
      </c>
      <c r="AL812" s="14">
        <v>9.9173993025719304E-2</v>
      </c>
      <c r="AM812" s="14"/>
      <c r="AN812" s="14">
        <v>0.17110862333839</v>
      </c>
      <c r="AO812" s="14">
        <v>0.18887521354411799</v>
      </c>
      <c r="AP812" s="14">
        <v>0.194077272486601</v>
      </c>
      <c r="AQ812" s="14">
        <v>0.314443036639035</v>
      </c>
      <c r="AR812" s="14">
        <v>5.2933666708021299E-2</v>
      </c>
    </row>
    <row r="813" spans="2:44">
      <c r="B813" t="s">
        <v>251</v>
      </c>
      <c r="C813" s="14">
        <v>0.170308738838296</v>
      </c>
      <c r="D813" s="14">
        <v>0.186807291914769</v>
      </c>
      <c r="E813" s="14">
        <v>0.15565837440286601</v>
      </c>
      <c r="F813" s="14"/>
      <c r="G813" s="14">
        <v>0.15036462915354701</v>
      </c>
      <c r="H813" s="14">
        <v>0.16998462502140299</v>
      </c>
      <c r="I813" s="14">
        <v>0.17649018199519101</v>
      </c>
      <c r="J813" s="14">
        <v>0.16470483947525999</v>
      </c>
      <c r="K813" s="14">
        <v>0.16364655481169799</v>
      </c>
      <c r="L813" s="14">
        <v>0.18429779528790699</v>
      </c>
      <c r="M813" s="14"/>
      <c r="N813" s="14">
        <v>0.19448723960973699</v>
      </c>
      <c r="O813" s="14">
        <v>0.137911294912578</v>
      </c>
      <c r="P813" s="14">
        <v>0.189709094564915</v>
      </c>
      <c r="Q813" s="14">
        <v>0.15842693653067899</v>
      </c>
      <c r="R813" s="14"/>
      <c r="S813" s="14">
        <v>0.18837128376993301</v>
      </c>
      <c r="T813" s="14">
        <v>0.13920646214023399</v>
      </c>
      <c r="U813" s="14">
        <v>0.13477323278120701</v>
      </c>
      <c r="V813" s="14">
        <v>0.21951860512971999</v>
      </c>
      <c r="W813" s="14">
        <v>0.23495977512791699</v>
      </c>
      <c r="X813" s="14">
        <v>0.15326148821063301</v>
      </c>
      <c r="Y813" s="14">
        <v>0.17368354894403101</v>
      </c>
      <c r="Z813" s="14">
        <v>0.195114731895844</v>
      </c>
      <c r="AA813" s="14">
        <v>0.12068805055989899</v>
      </c>
      <c r="AB813" s="14">
        <v>0.165055377238223</v>
      </c>
      <c r="AC813" s="14">
        <v>0.20132089312001</v>
      </c>
      <c r="AD813" s="14">
        <v>0.181780324508413</v>
      </c>
      <c r="AE813" s="14"/>
      <c r="AF813" s="14">
        <v>0.19274995432738601</v>
      </c>
      <c r="AG813" s="14">
        <v>0.15093511280381999</v>
      </c>
      <c r="AH813" s="14">
        <v>0.19625278990409201</v>
      </c>
      <c r="AI813" s="14"/>
      <c r="AJ813" s="14">
        <v>0.228089844154203</v>
      </c>
      <c r="AK813" s="14">
        <v>0.15600332449161999</v>
      </c>
      <c r="AL813" s="14">
        <v>0.15220692422314999</v>
      </c>
      <c r="AM813" s="14"/>
      <c r="AN813" s="14">
        <v>0.21537227180638399</v>
      </c>
      <c r="AO813" s="14">
        <v>0.17106086442775301</v>
      </c>
      <c r="AP813" s="14">
        <v>0.15284098625188</v>
      </c>
      <c r="AQ813" s="14">
        <v>0.16183004920640401</v>
      </c>
      <c r="AR813" s="14">
        <v>0.17578209485069399</v>
      </c>
    </row>
    <row r="814" spans="2:44">
      <c r="B814" t="s">
        <v>254</v>
      </c>
      <c r="C814" s="14">
        <v>0.16027316423329199</v>
      </c>
      <c r="D814" s="14">
        <v>0.16640078787992499</v>
      </c>
      <c r="E814" s="14">
        <v>0.15071925758458701</v>
      </c>
      <c r="F814" s="14"/>
      <c r="G814" s="14">
        <v>0.17144232108125401</v>
      </c>
      <c r="H814" s="14">
        <v>0.14535755329224401</v>
      </c>
      <c r="I814" s="14">
        <v>0.24716429979174501</v>
      </c>
      <c r="J814" s="14">
        <v>0.18033302535995299</v>
      </c>
      <c r="K814" s="14">
        <v>0.140760381929453</v>
      </c>
      <c r="L814" s="14">
        <v>9.4322367663297102E-2</v>
      </c>
      <c r="M814" s="14"/>
      <c r="N814" s="14">
        <v>0.18521529269779399</v>
      </c>
      <c r="O814" s="14">
        <v>0.15347173156147401</v>
      </c>
      <c r="P814" s="14">
        <v>0.16498556942835499</v>
      </c>
      <c r="Q814" s="14">
        <v>0.13984208185682401</v>
      </c>
      <c r="R814" s="14"/>
      <c r="S814" s="14">
        <v>0.207695858667065</v>
      </c>
      <c r="T814" s="14">
        <v>0.14146954253070901</v>
      </c>
      <c r="U814" s="14">
        <v>0.17913230955259099</v>
      </c>
      <c r="V814" s="14">
        <v>0.131246858267386</v>
      </c>
      <c r="W814" s="14">
        <v>0.12926696322810199</v>
      </c>
      <c r="X814" s="14">
        <v>0.13695362684159801</v>
      </c>
      <c r="Y814" s="14">
        <v>0.2113095026679</v>
      </c>
      <c r="Z814" s="14">
        <v>8.7914743284076904E-2</v>
      </c>
      <c r="AA814" s="14">
        <v>0.15117733107752299</v>
      </c>
      <c r="AB814" s="14">
        <v>0.12876196322556999</v>
      </c>
      <c r="AC814" s="14">
        <v>0.220383709260595</v>
      </c>
      <c r="AD814" s="14">
        <v>0.18846888152053401</v>
      </c>
      <c r="AE814" s="14"/>
      <c r="AF814" s="14">
        <v>0.144152493451561</v>
      </c>
      <c r="AG814" s="14">
        <v>0.17829798887268999</v>
      </c>
      <c r="AH814" s="14">
        <v>0.15353794804766599</v>
      </c>
      <c r="AI814" s="14"/>
      <c r="AJ814" s="14">
        <v>0.124061274772799</v>
      </c>
      <c r="AK814" s="14">
        <v>0.18624614323071301</v>
      </c>
      <c r="AL814" s="14">
        <v>0.21068998627875499</v>
      </c>
      <c r="AM814" s="14"/>
      <c r="AN814" s="14">
        <v>0.14910923256297001</v>
      </c>
      <c r="AO814" s="14">
        <v>0.139561986164391</v>
      </c>
      <c r="AP814" s="14">
        <v>0.212320498890988</v>
      </c>
      <c r="AQ814" s="14">
        <v>8.3669358234868804E-2</v>
      </c>
      <c r="AR814" s="14">
        <v>9.6620512471378706E-2</v>
      </c>
    </row>
    <row r="815" spans="2:44">
      <c r="B815" t="s">
        <v>252</v>
      </c>
      <c r="C815" s="14">
        <v>0.155509755620338</v>
      </c>
      <c r="D815" s="14">
        <v>0.18775371832301099</v>
      </c>
      <c r="E815" s="14">
        <v>0.125320036848934</v>
      </c>
      <c r="F815" s="14"/>
      <c r="G815" s="14">
        <v>0.104776750312622</v>
      </c>
      <c r="H815" s="14">
        <v>0.15544520131481701</v>
      </c>
      <c r="I815" s="14">
        <v>0.197836105212056</v>
      </c>
      <c r="J815" s="14">
        <v>0.14736788664511499</v>
      </c>
      <c r="K815" s="14">
        <v>0.18398702494403699</v>
      </c>
      <c r="L815" s="14">
        <v>0.137500501597383</v>
      </c>
      <c r="M815" s="14"/>
      <c r="N815" s="14">
        <v>0.17333046895753601</v>
      </c>
      <c r="O815" s="14">
        <v>0.13014483482394201</v>
      </c>
      <c r="P815" s="14">
        <v>0.17446734423624599</v>
      </c>
      <c r="Q815" s="14">
        <v>0.139144164514554</v>
      </c>
      <c r="R815" s="14"/>
      <c r="S815" s="14">
        <v>0.13497374660909001</v>
      </c>
      <c r="T815" s="14">
        <v>0.17876447043947999</v>
      </c>
      <c r="U815" s="14">
        <v>0.16146354867255799</v>
      </c>
      <c r="V815" s="14">
        <v>0.110532742077319</v>
      </c>
      <c r="W815" s="14">
        <v>0.162122969545232</v>
      </c>
      <c r="X815" s="14">
        <v>0.12638503193679601</v>
      </c>
      <c r="Y815" s="14">
        <v>0.193175188832652</v>
      </c>
      <c r="Z815" s="14">
        <v>0.26315866102477697</v>
      </c>
      <c r="AA815" s="14">
        <v>0.11319163754192101</v>
      </c>
      <c r="AB815" s="14">
        <v>0.11269528762389699</v>
      </c>
      <c r="AC815" s="14">
        <v>0.26319228377906001</v>
      </c>
      <c r="AD815" s="14">
        <v>0.181780324508413</v>
      </c>
      <c r="AE815" s="14"/>
      <c r="AF815" s="14">
        <v>0.14503790979013301</v>
      </c>
      <c r="AG815" s="14">
        <v>0.173467906057993</v>
      </c>
      <c r="AH815" s="14">
        <v>0.14866623638639401</v>
      </c>
      <c r="AI815" s="14"/>
      <c r="AJ815" s="14">
        <v>0.178089472744452</v>
      </c>
      <c r="AK815" s="14">
        <v>0.15000954141417699</v>
      </c>
      <c r="AL815" s="14">
        <v>0.17529559522726099</v>
      </c>
      <c r="AM815" s="14"/>
      <c r="AN815" s="14">
        <v>0.15616877218695499</v>
      </c>
      <c r="AO815" s="14">
        <v>0.15782426016585799</v>
      </c>
      <c r="AP815" s="14">
        <v>0.169870997762917</v>
      </c>
      <c r="AQ815" s="14">
        <v>9.6398716510564503E-2</v>
      </c>
      <c r="AR815" s="14">
        <v>0.17061236970343599</v>
      </c>
    </row>
    <row r="816" spans="2:44">
      <c r="B816" t="s">
        <v>256</v>
      </c>
      <c r="C816" s="14">
        <v>0.15033737179531301</v>
      </c>
      <c r="D816" s="14">
        <v>0.17172300219154599</v>
      </c>
      <c r="E816" s="14">
        <v>0.128376339892946</v>
      </c>
      <c r="F816" s="14"/>
      <c r="G816" s="14">
        <v>0.100946448932589</v>
      </c>
      <c r="H816" s="14">
        <v>0.15236362819625901</v>
      </c>
      <c r="I816" s="14">
        <v>0.159667318302773</v>
      </c>
      <c r="J816" s="14">
        <v>0.18307024839890401</v>
      </c>
      <c r="K816" s="14">
        <v>0.15530233775427099</v>
      </c>
      <c r="L816" s="14">
        <v>0.13959982994232101</v>
      </c>
      <c r="M816" s="14"/>
      <c r="N816" s="14">
        <v>0.163839563416252</v>
      </c>
      <c r="O816" s="14">
        <v>0.13614366073189299</v>
      </c>
      <c r="P816" s="14">
        <v>0.15969987344737199</v>
      </c>
      <c r="Q816" s="14">
        <v>0.144613648733973</v>
      </c>
      <c r="R816" s="14"/>
      <c r="S816" s="14">
        <v>0.16160380947025099</v>
      </c>
      <c r="T816" s="14">
        <v>0.13377900232033499</v>
      </c>
      <c r="U816" s="14">
        <v>0.15243003454810899</v>
      </c>
      <c r="V816" s="14">
        <v>0.126717569922669</v>
      </c>
      <c r="W816" s="14">
        <v>0.14655970915636099</v>
      </c>
      <c r="X816" s="14">
        <v>0.18229633674606199</v>
      </c>
      <c r="Y816" s="14">
        <v>0.229132212137586</v>
      </c>
      <c r="Z816" s="14">
        <v>0.11608235679536</v>
      </c>
      <c r="AA816" s="14">
        <v>0.11059499517482201</v>
      </c>
      <c r="AB816" s="14">
        <v>0.152952165305236</v>
      </c>
      <c r="AC816" s="14">
        <v>0.17745310408374801</v>
      </c>
      <c r="AD816" s="14">
        <v>6.6454622549237299E-2</v>
      </c>
      <c r="AE816" s="14"/>
      <c r="AF816" s="14">
        <v>0.146916999253773</v>
      </c>
      <c r="AG816" s="14">
        <v>0.170710971962033</v>
      </c>
      <c r="AH816" s="14">
        <v>0.13520840809071299</v>
      </c>
      <c r="AI816" s="14"/>
      <c r="AJ816" s="14">
        <v>0.2078401880796</v>
      </c>
      <c r="AK816" s="14">
        <v>0.153158319433324</v>
      </c>
      <c r="AL816" s="14">
        <v>0.15284744282734899</v>
      </c>
      <c r="AM816" s="14"/>
      <c r="AN816" s="14">
        <v>0.15573921812673799</v>
      </c>
      <c r="AO816" s="14">
        <v>0.13769186688049401</v>
      </c>
      <c r="AP816" s="14">
        <v>0.18068979404134899</v>
      </c>
      <c r="AQ816" s="14">
        <v>8.9357675612297099E-2</v>
      </c>
      <c r="AR816" s="14">
        <v>8.8078631713955094E-2</v>
      </c>
    </row>
    <row r="817" spans="2:44">
      <c r="B817" t="s">
        <v>253</v>
      </c>
      <c r="C817" s="14">
        <v>0.14859153005022899</v>
      </c>
      <c r="D817" s="14">
        <v>0.152481307363523</v>
      </c>
      <c r="E817" s="14">
        <v>0.14373759986128901</v>
      </c>
      <c r="F817" s="14"/>
      <c r="G817" s="14">
        <v>6.4123153947662895E-2</v>
      </c>
      <c r="H817" s="14">
        <v>0.18625798403024199</v>
      </c>
      <c r="I817" s="14">
        <v>0.15680264241641101</v>
      </c>
      <c r="J817" s="14">
        <v>0.11606223291679101</v>
      </c>
      <c r="K817" s="14">
        <v>0.16560368207281501</v>
      </c>
      <c r="L817" s="14">
        <v>0.17127397497723701</v>
      </c>
      <c r="M817" s="14"/>
      <c r="N817" s="14">
        <v>0.14731403662897599</v>
      </c>
      <c r="O817" s="14">
        <v>0.145123606461766</v>
      </c>
      <c r="P817" s="14">
        <v>0.17697977482199301</v>
      </c>
      <c r="Q817" s="14">
        <v>0.13025209066781901</v>
      </c>
      <c r="R817" s="14"/>
      <c r="S817" s="14">
        <v>0.1711353082739</v>
      </c>
      <c r="T817" s="14">
        <v>0.14868067772684501</v>
      </c>
      <c r="U817" s="14">
        <v>0.12593767567315201</v>
      </c>
      <c r="V817" s="14">
        <v>0.224930572341453</v>
      </c>
      <c r="W817" s="14">
        <v>0.17848942746087201</v>
      </c>
      <c r="X817" s="14">
        <v>5.7973109834831199E-2</v>
      </c>
      <c r="Y817" s="14">
        <v>0.23858412096843901</v>
      </c>
      <c r="Z817" s="14">
        <v>0.13101375961851</v>
      </c>
      <c r="AA817" s="14">
        <v>8.0495831083474106E-2</v>
      </c>
      <c r="AB817" s="14">
        <v>0.16579977404264601</v>
      </c>
      <c r="AC817" s="14">
        <v>0.17229602275567599</v>
      </c>
      <c r="AD817" s="14">
        <v>6.6454622549237299E-2</v>
      </c>
      <c r="AE817" s="14"/>
      <c r="AF817" s="14">
        <v>0.16188464018928</v>
      </c>
      <c r="AG817" s="14">
        <v>0.16680604242792901</v>
      </c>
      <c r="AH817" s="14">
        <v>0.12215282386886001</v>
      </c>
      <c r="AI817" s="14"/>
      <c r="AJ817" s="14">
        <v>0.17167109874265199</v>
      </c>
      <c r="AK817" s="14">
        <v>0.14464412074168501</v>
      </c>
      <c r="AL817" s="14">
        <v>0.163028705969717</v>
      </c>
      <c r="AM817" s="14"/>
      <c r="AN817" s="14">
        <v>0.14436789816279899</v>
      </c>
      <c r="AO817" s="14">
        <v>0.114505930231225</v>
      </c>
      <c r="AP817" s="14">
        <v>0.17673533837115099</v>
      </c>
      <c r="AQ817" s="14">
        <v>0.111274663815456</v>
      </c>
      <c r="AR817" s="14">
        <v>0.267232882174815</v>
      </c>
    </row>
    <row r="818" spans="2:44">
      <c r="B818" t="s">
        <v>255</v>
      </c>
      <c r="C818" s="14">
        <v>0.14370348172015801</v>
      </c>
      <c r="D818" s="14">
        <v>0.157487315250051</v>
      </c>
      <c r="E818" s="14">
        <v>0.12886367665093401</v>
      </c>
      <c r="F818" s="14"/>
      <c r="G818" s="14">
        <v>0.178385045458129</v>
      </c>
      <c r="H818" s="14">
        <v>0.17548830463729401</v>
      </c>
      <c r="I818" s="14">
        <v>0.164857462614663</v>
      </c>
      <c r="J818" s="14">
        <v>0.13869929937669301</v>
      </c>
      <c r="K818" s="14">
        <v>0.14055293492264201</v>
      </c>
      <c r="L818" s="14">
        <v>9.0337665296980299E-2</v>
      </c>
      <c r="M818" s="14"/>
      <c r="N818" s="14">
        <v>0.17318526487654801</v>
      </c>
      <c r="O818" s="14">
        <v>0.15545925386815501</v>
      </c>
      <c r="P818" s="14">
        <v>0.106722798625422</v>
      </c>
      <c r="Q818" s="14">
        <v>0.138453922088283</v>
      </c>
      <c r="R818" s="14"/>
      <c r="S818" s="14">
        <v>0.13596686811560399</v>
      </c>
      <c r="T818" s="14">
        <v>0.14433020960388601</v>
      </c>
      <c r="U818" s="14">
        <v>0.17236438919151301</v>
      </c>
      <c r="V818" s="14">
        <v>0.124783468931266</v>
      </c>
      <c r="W818" s="14">
        <v>0.13027223796586601</v>
      </c>
      <c r="X818" s="14">
        <v>0.107466500162093</v>
      </c>
      <c r="Y818" s="14">
        <v>0.188457384435225</v>
      </c>
      <c r="Z818" s="14">
        <v>6.0511562177862799E-2</v>
      </c>
      <c r="AA818" s="14">
        <v>0.16723998142740501</v>
      </c>
      <c r="AB818" s="14">
        <v>0.179936627103672</v>
      </c>
      <c r="AC818" s="14">
        <v>0.118882805032102</v>
      </c>
      <c r="AD818" s="14">
        <v>0.182134173570353</v>
      </c>
      <c r="AE818" s="14"/>
      <c r="AF818" s="14">
        <v>0.122583654050295</v>
      </c>
      <c r="AG818" s="14">
        <v>0.16086677827387499</v>
      </c>
      <c r="AH818" s="14">
        <v>0.143240064359068</v>
      </c>
      <c r="AI818" s="14"/>
      <c r="AJ818" s="14">
        <v>9.3996593931970698E-2</v>
      </c>
      <c r="AK818" s="14">
        <v>0.171979503482832</v>
      </c>
      <c r="AL818" s="14">
        <v>0.13814562883720399</v>
      </c>
      <c r="AM818" s="14"/>
      <c r="AN818" s="14">
        <v>0.132769799723058</v>
      </c>
      <c r="AO818" s="14">
        <v>0.13066705104120499</v>
      </c>
      <c r="AP818" s="14">
        <v>0.15257100784484701</v>
      </c>
      <c r="AQ818" s="14">
        <v>0.18903892945492301</v>
      </c>
      <c r="AR818" s="14">
        <v>0.108703560489309</v>
      </c>
    </row>
    <row r="819" spans="2:44">
      <c r="B819" t="s">
        <v>258</v>
      </c>
      <c r="C819" s="14">
        <v>0.11636715938869401</v>
      </c>
      <c r="D819" s="14">
        <v>0.12688732432482999</v>
      </c>
      <c r="E819" s="14">
        <v>0.10709374191248899</v>
      </c>
      <c r="F819" s="14"/>
      <c r="G819" s="14">
        <v>9.7226820081841497E-2</v>
      </c>
      <c r="H819" s="14">
        <v>0.124525847616202</v>
      </c>
      <c r="I819" s="14">
        <v>0.11999801579352599</v>
      </c>
      <c r="J819" s="14">
        <v>0.11770542308995099</v>
      </c>
      <c r="K819" s="14">
        <v>0.10140322676282799</v>
      </c>
      <c r="L819" s="14">
        <v>0.125272790901401</v>
      </c>
      <c r="M819" s="14"/>
      <c r="N819" s="14">
        <v>0.12775817536769299</v>
      </c>
      <c r="O819" s="14">
        <v>8.9006973407198001E-2</v>
      </c>
      <c r="P819" s="14">
        <v>0.10239451814221601</v>
      </c>
      <c r="Q819" s="14">
        <v>0.14654386572828501</v>
      </c>
      <c r="R819" s="14"/>
      <c r="S819" s="14">
        <v>0.111400017421842</v>
      </c>
      <c r="T819" s="14">
        <v>0.13713122163727001</v>
      </c>
      <c r="U819" s="14">
        <v>6.5053790834352296E-2</v>
      </c>
      <c r="V819" s="14">
        <v>8.9918505418754097E-2</v>
      </c>
      <c r="W819" s="14">
        <v>0.132760897154517</v>
      </c>
      <c r="X819" s="14">
        <v>0.140324047770403</v>
      </c>
      <c r="Y819" s="14">
        <v>0.14991751779856</v>
      </c>
      <c r="Z819" s="14">
        <v>7.4043440555281795E-2</v>
      </c>
      <c r="AA819" s="14">
        <v>9.3297545130880594E-2</v>
      </c>
      <c r="AB819" s="14">
        <v>0.17480728249326</v>
      </c>
      <c r="AC819" s="14">
        <v>0.13407796083422799</v>
      </c>
      <c r="AD819" s="14">
        <v>0</v>
      </c>
      <c r="AE819" s="14"/>
      <c r="AF819" s="14">
        <v>0.121652077906828</v>
      </c>
      <c r="AG819" s="14">
        <v>0.12858373925535899</v>
      </c>
      <c r="AH819" s="14">
        <v>9.0143561264580896E-2</v>
      </c>
      <c r="AI819" s="14"/>
      <c r="AJ819" s="14">
        <v>0.151510330148214</v>
      </c>
      <c r="AK819" s="14">
        <v>0.12301470645762699</v>
      </c>
      <c r="AL819" s="14">
        <v>0.109722922151666</v>
      </c>
      <c r="AM819" s="14"/>
      <c r="AN819" s="14">
        <v>0.10897583659012899</v>
      </c>
      <c r="AO819" s="14">
        <v>0.1037569720347</v>
      </c>
      <c r="AP819" s="14">
        <v>0.14658102196985601</v>
      </c>
      <c r="AQ819" s="14">
        <v>3.3636925368105301E-2</v>
      </c>
      <c r="AR819" s="14">
        <v>0.24355999983622201</v>
      </c>
    </row>
    <row r="820" spans="2:44">
      <c r="B820" t="s">
        <v>259</v>
      </c>
      <c r="C820" s="14">
        <v>0.114285335806756</v>
      </c>
      <c r="D820" s="14">
        <v>0.11231987256367799</v>
      </c>
      <c r="E820" s="14">
        <v>0.114600268621818</v>
      </c>
      <c r="F820" s="14"/>
      <c r="G820" s="14">
        <v>0.18510779825072299</v>
      </c>
      <c r="H820" s="14">
        <v>0.16168191272145099</v>
      </c>
      <c r="I820" s="14">
        <v>0.101332443121487</v>
      </c>
      <c r="J820" s="14">
        <v>7.7394845462513295E-2</v>
      </c>
      <c r="K820" s="14">
        <v>0.10648892700104701</v>
      </c>
      <c r="L820" s="14">
        <v>8.3700436082573396E-2</v>
      </c>
      <c r="M820" s="14"/>
      <c r="N820" s="14">
        <v>0.13112185262923701</v>
      </c>
      <c r="O820" s="14">
        <v>0.116170131342769</v>
      </c>
      <c r="P820" s="14">
        <v>9.9279648096156206E-2</v>
      </c>
      <c r="Q820" s="14">
        <v>0.111050211331447</v>
      </c>
      <c r="R820" s="14"/>
      <c r="S820" s="14">
        <v>0.14912251193923301</v>
      </c>
      <c r="T820" s="14">
        <v>0.14552099206031899</v>
      </c>
      <c r="U820" s="14">
        <v>5.5514631537674698E-2</v>
      </c>
      <c r="V820" s="14">
        <v>0.13380071903596299</v>
      </c>
      <c r="W820" s="14">
        <v>0.12559262502541599</v>
      </c>
      <c r="X820" s="14">
        <v>8.8265345249736504E-2</v>
      </c>
      <c r="Y820" s="14">
        <v>0.18013329460611299</v>
      </c>
      <c r="Z820" s="14">
        <v>7.5516865292474103E-2</v>
      </c>
      <c r="AA820" s="14">
        <v>7.7786833863118299E-2</v>
      </c>
      <c r="AB820" s="14">
        <v>0.127566468711176</v>
      </c>
      <c r="AC820" s="14">
        <v>8.3996221323392406E-2</v>
      </c>
      <c r="AD820" s="14">
        <v>0</v>
      </c>
      <c r="AE820" s="14"/>
      <c r="AF820" s="14">
        <v>0.102039064737661</v>
      </c>
      <c r="AG820" s="14">
        <v>0.10488306421078</v>
      </c>
      <c r="AH820" s="14">
        <v>0.14747635828161401</v>
      </c>
      <c r="AI820" s="14"/>
      <c r="AJ820" s="14">
        <v>0.109882984158089</v>
      </c>
      <c r="AK820" s="14">
        <v>0.105108654811744</v>
      </c>
      <c r="AL820" s="14">
        <v>0.109863768537888</v>
      </c>
      <c r="AM820" s="14"/>
      <c r="AN820" s="14">
        <v>9.8144749885498705E-2</v>
      </c>
      <c r="AO820" s="14">
        <v>0.101635761377668</v>
      </c>
      <c r="AP820" s="14">
        <v>9.1564210538231994E-2</v>
      </c>
      <c r="AQ820" s="14">
        <v>0.138412098022723</v>
      </c>
      <c r="AR820" s="14">
        <v>0.13134973674077599</v>
      </c>
    </row>
    <row r="821" spans="2:44">
      <c r="B821" t="s">
        <v>257</v>
      </c>
      <c r="C821" s="14">
        <v>0.110976095623066</v>
      </c>
      <c r="D821" s="14">
        <v>0.13764108749291301</v>
      </c>
      <c r="E821" s="14">
        <v>8.32425654548163E-2</v>
      </c>
      <c r="F821" s="14"/>
      <c r="G821" s="14">
        <v>0.13681183359406801</v>
      </c>
      <c r="H821" s="14">
        <v>8.95095574235618E-2</v>
      </c>
      <c r="I821" s="14">
        <v>9.2628216776026798E-2</v>
      </c>
      <c r="J821" s="14">
        <v>0.13420740763620001</v>
      </c>
      <c r="K821" s="14">
        <v>0.12977543933954</v>
      </c>
      <c r="L821" s="14">
        <v>9.9630120681242093E-2</v>
      </c>
      <c r="M821" s="14"/>
      <c r="N821" s="14">
        <v>0.15988860750546399</v>
      </c>
      <c r="O821" s="14">
        <v>8.5013371574839E-2</v>
      </c>
      <c r="P821" s="14">
        <v>9.9705470598268897E-2</v>
      </c>
      <c r="Q821" s="14">
        <v>9.7932251410551896E-2</v>
      </c>
      <c r="R821" s="14"/>
      <c r="S821" s="14">
        <v>0.105928426298857</v>
      </c>
      <c r="T821" s="14">
        <v>9.7124122161939594E-2</v>
      </c>
      <c r="U821" s="14">
        <v>0.11560655401182</v>
      </c>
      <c r="V821" s="14">
        <v>8.7353038688040993E-2</v>
      </c>
      <c r="W821" s="14">
        <v>9.4744151805500706E-2</v>
      </c>
      <c r="X821" s="14">
        <v>0.165087627026927</v>
      </c>
      <c r="Y821" s="14">
        <v>0.11943936165083301</v>
      </c>
      <c r="Z821" s="14">
        <v>6.3197948499453205E-2</v>
      </c>
      <c r="AA821" s="14">
        <v>0.11883928188517499</v>
      </c>
      <c r="AB821" s="14">
        <v>0.16380403360569001</v>
      </c>
      <c r="AC821" s="14">
        <v>2.4106499012095099E-2</v>
      </c>
      <c r="AD821" s="14">
        <v>0.16959295238848801</v>
      </c>
      <c r="AE821" s="14"/>
      <c r="AF821" s="14">
        <v>0.13381078321204101</v>
      </c>
      <c r="AG821" s="14">
        <v>8.7947806004825102E-2</v>
      </c>
      <c r="AH821" s="14">
        <v>0.10291508133310499</v>
      </c>
      <c r="AI821" s="14"/>
      <c r="AJ821" s="14">
        <v>8.0282381917287399E-2</v>
      </c>
      <c r="AK821" s="14">
        <v>0.12515564803078799</v>
      </c>
      <c r="AL821" s="14">
        <v>0.107462600710832</v>
      </c>
      <c r="AM821" s="14"/>
      <c r="AN821" s="14">
        <v>0.117808344985602</v>
      </c>
      <c r="AO821" s="14">
        <v>6.9769397145881304E-2</v>
      </c>
      <c r="AP821" s="14">
        <v>0.12878799653481601</v>
      </c>
      <c r="AQ821" s="14">
        <v>0.13776192486388</v>
      </c>
      <c r="AR821" s="14">
        <v>0.17166442689396699</v>
      </c>
    </row>
    <row r="822" spans="2:44">
      <c r="B822" t="s">
        <v>260</v>
      </c>
      <c r="C822" s="14">
        <v>4.9806776950224597E-2</v>
      </c>
      <c r="D822" s="14">
        <v>5.5987056551682401E-2</v>
      </c>
      <c r="E822" s="14">
        <v>4.4195925783699498E-2</v>
      </c>
      <c r="F822" s="14"/>
      <c r="G822" s="14">
        <v>3.5727698534550198E-2</v>
      </c>
      <c r="H822" s="14">
        <v>3.4580091875438597E-2</v>
      </c>
      <c r="I822" s="14">
        <v>4.6214524335434097E-2</v>
      </c>
      <c r="J822" s="14">
        <v>4.4840750422236703E-2</v>
      </c>
      <c r="K822" s="14">
        <v>5.7426120207979298E-2</v>
      </c>
      <c r="L822" s="14">
        <v>7.07242671886225E-2</v>
      </c>
      <c r="M822" s="14"/>
      <c r="N822" s="14">
        <v>8.28286381867782E-2</v>
      </c>
      <c r="O822" s="14">
        <v>3.0828822492009599E-2</v>
      </c>
      <c r="P822" s="14">
        <v>5.1364846430352398E-2</v>
      </c>
      <c r="Q822" s="14">
        <v>2.5055211607606698E-2</v>
      </c>
      <c r="R822" s="14"/>
      <c r="S822" s="14">
        <v>7.0116940265091798E-2</v>
      </c>
      <c r="T822" s="14">
        <v>4.73307554410482E-2</v>
      </c>
      <c r="U822" s="14">
        <v>1.20215769488537E-2</v>
      </c>
      <c r="V822" s="14">
        <v>2.6399800199948802E-2</v>
      </c>
      <c r="W822" s="14">
        <v>3.7530718612478503E-2</v>
      </c>
      <c r="X822" s="14">
        <v>3.4483286202656199E-2</v>
      </c>
      <c r="Y822" s="14">
        <v>9.5944864891538598E-2</v>
      </c>
      <c r="Z822" s="14">
        <v>0.13502539482479001</v>
      </c>
      <c r="AA822" s="14">
        <v>2.5377811418507701E-2</v>
      </c>
      <c r="AB822" s="14">
        <v>1.1423573893357001E-2</v>
      </c>
      <c r="AC822" s="14">
        <v>0.13383459014548699</v>
      </c>
      <c r="AD822" s="14">
        <v>0</v>
      </c>
      <c r="AE822" s="14"/>
      <c r="AF822" s="14">
        <v>5.1221297222943503E-2</v>
      </c>
      <c r="AG822" s="14">
        <v>5.3703959266167299E-2</v>
      </c>
      <c r="AH822" s="14">
        <v>4.5571018622863398E-2</v>
      </c>
      <c r="AI822" s="14"/>
      <c r="AJ822" s="14">
        <v>7.3111833501687207E-2</v>
      </c>
      <c r="AK822" s="14">
        <v>4.4050833464722501E-2</v>
      </c>
      <c r="AL822" s="14">
        <v>8.0641915570452805E-2</v>
      </c>
      <c r="AM822" s="14"/>
      <c r="AN822" s="14">
        <v>3.1605196156302202E-2</v>
      </c>
      <c r="AO822" s="14">
        <v>5.7191079058399E-2</v>
      </c>
      <c r="AP822" s="14">
        <v>6.7744990488752294E-2</v>
      </c>
      <c r="AQ822" s="14">
        <v>7.3905639971143605E-2</v>
      </c>
      <c r="AR822" s="14">
        <v>8.8078631713955094E-2</v>
      </c>
    </row>
    <row r="823" spans="2:44">
      <c r="B823" t="s">
        <v>129</v>
      </c>
      <c r="C823" s="14">
        <v>4.9308616113475597E-2</v>
      </c>
      <c r="D823" s="14">
        <v>4.2375085107668999E-2</v>
      </c>
      <c r="E823" s="14">
        <v>5.65273105414636E-2</v>
      </c>
      <c r="F823" s="14"/>
      <c r="G823" s="14">
        <v>7.6156310051763904E-2</v>
      </c>
      <c r="H823" s="14">
        <v>5.7250488525771602E-2</v>
      </c>
      <c r="I823" s="14">
        <v>4.80577219805296E-2</v>
      </c>
      <c r="J823" s="14">
        <v>5.1328238389803299E-2</v>
      </c>
      <c r="K823" s="14">
        <v>3.8558684548972898E-2</v>
      </c>
      <c r="L823" s="14">
        <v>3.5244393798793502E-2</v>
      </c>
      <c r="M823" s="14"/>
      <c r="N823" s="14">
        <v>3.5198886448413097E-2</v>
      </c>
      <c r="O823" s="14">
        <v>4.09765017568565E-2</v>
      </c>
      <c r="P823" s="14">
        <v>5.4377039421192798E-2</v>
      </c>
      <c r="Q823" s="14">
        <v>6.3919672299679695E-2</v>
      </c>
      <c r="R823" s="14"/>
      <c r="S823" s="14">
        <v>4.1689949495658601E-2</v>
      </c>
      <c r="T823" s="14">
        <v>3.7740218518924201E-2</v>
      </c>
      <c r="U823" s="14">
        <v>8.1661610603391693E-2</v>
      </c>
      <c r="V823" s="14">
        <v>4.57968102960132E-2</v>
      </c>
      <c r="W823" s="14">
        <v>7.63385960889265E-2</v>
      </c>
      <c r="X823" s="14">
        <v>9.3931738823723604E-2</v>
      </c>
      <c r="Y823" s="14">
        <v>2.5694943382894998E-2</v>
      </c>
      <c r="Z823" s="14">
        <v>4.5042553801507498E-2</v>
      </c>
      <c r="AA823" s="14">
        <v>5.1338167784098998E-2</v>
      </c>
      <c r="AB823" s="14">
        <v>1.4697668643663699E-2</v>
      </c>
      <c r="AC823" s="14">
        <v>1.9542409393217799E-2</v>
      </c>
      <c r="AD823" s="14">
        <v>4.8748850909451497E-2</v>
      </c>
      <c r="AE823" s="14"/>
      <c r="AF823" s="14">
        <v>3.1635613090164598E-2</v>
      </c>
      <c r="AG823" s="14">
        <v>3.9165467432182098E-2</v>
      </c>
      <c r="AH823" s="14">
        <v>0.11840779811478799</v>
      </c>
      <c r="AI823" s="14"/>
      <c r="AJ823" s="14">
        <v>2.1291251722156498E-2</v>
      </c>
      <c r="AK823" s="14">
        <v>2.7313607852596199E-2</v>
      </c>
      <c r="AL823" s="14">
        <v>3.6813036777527501E-2</v>
      </c>
      <c r="AM823" s="14"/>
      <c r="AN823" s="14">
        <v>7.7113311098585796E-2</v>
      </c>
      <c r="AO823" s="14">
        <v>5.4334949074463901E-2</v>
      </c>
      <c r="AP823" s="14">
        <v>3.5928559921764698E-2</v>
      </c>
      <c r="AQ823" s="14">
        <v>3.4536500052203503E-2</v>
      </c>
      <c r="AR823" s="14">
        <v>0</v>
      </c>
    </row>
    <row r="824" spans="2:44">
      <c r="B824" t="s">
        <v>261</v>
      </c>
      <c r="C824" s="14">
        <v>3.08291208676051E-2</v>
      </c>
      <c r="D824" s="14">
        <v>4.0804443552727998E-2</v>
      </c>
      <c r="E824" s="14">
        <v>2.1337517298819601E-2</v>
      </c>
      <c r="F824" s="14"/>
      <c r="G824" s="14">
        <v>4.7512147649895899E-2</v>
      </c>
      <c r="H824" s="14">
        <v>4.9322472084466301E-2</v>
      </c>
      <c r="I824" s="14">
        <v>3.5487430105848101E-2</v>
      </c>
      <c r="J824" s="14">
        <v>2.6399522973698401E-2</v>
      </c>
      <c r="K824" s="14">
        <v>6.2795528473955703E-3</v>
      </c>
      <c r="L824" s="14">
        <v>2.25072877047271E-2</v>
      </c>
      <c r="M824" s="14"/>
      <c r="N824" s="14">
        <v>2.4014769532195002E-2</v>
      </c>
      <c r="O824" s="14">
        <v>2.5347000195503702E-2</v>
      </c>
      <c r="P824" s="14">
        <v>3.2895067045705897E-2</v>
      </c>
      <c r="Q824" s="14">
        <v>4.20620815991515E-2</v>
      </c>
      <c r="R824" s="14"/>
      <c r="S824" s="14">
        <v>5.4650523819148901E-2</v>
      </c>
      <c r="T824" s="14">
        <v>3.11779552296527E-2</v>
      </c>
      <c r="U824" s="14">
        <v>1.50288289761022E-2</v>
      </c>
      <c r="V824" s="14">
        <v>2.9304871513317399E-2</v>
      </c>
      <c r="W824" s="14">
        <v>2.0248515427407798E-2</v>
      </c>
      <c r="X824" s="14">
        <v>4.6891695431318603E-2</v>
      </c>
      <c r="Y824" s="14">
        <v>2.7512489679078499E-2</v>
      </c>
      <c r="Z824" s="14">
        <v>0</v>
      </c>
      <c r="AA824" s="14">
        <v>3.05314407176153E-2</v>
      </c>
      <c r="AB824" s="14">
        <v>1.49582402469803E-2</v>
      </c>
      <c r="AC824" s="14">
        <v>4.3399509822840597E-2</v>
      </c>
      <c r="AD824" s="14">
        <v>0</v>
      </c>
      <c r="AE824" s="14"/>
      <c r="AF824" s="14">
        <v>3.4089238070177399E-2</v>
      </c>
      <c r="AG824" s="14">
        <v>2.8780916804114098E-2</v>
      </c>
      <c r="AH824" s="14">
        <v>3.8601821696263701E-2</v>
      </c>
      <c r="AI824" s="14"/>
      <c r="AJ824" s="14">
        <v>1.13039048064943E-2</v>
      </c>
      <c r="AK824" s="14">
        <v>4.1398529287916E-2</v>
      </c>
      <c r="AL824" s="14">
        <v>2.07391465317017E-2</v>
      </c>
      <c r="AM824" s="14"/>
      <c r="AN824" s="14">
        <v>2.48729036231163E-2</v>
      </c>
      <c r="AO824" s="14">
        <v>1.8031324104836599E-2</v>
      </c>
      <c r="AP824" s="14">
        <v>4.7804567259896E-2</v>
      </c>
      <c r="AQ824" s="14">
        <v>2.6515834859625401E-2</v>
      </c>
      <c r="AR824" s="14">
        <v>0</v>
      </c>
    </row>
    <row r="825" spans="2:44">
      <c r="B825" t="s">
        <v>262</v>
      </c>
      <c r="C825" s="14">
        <v>4.2294106874366202E-2</v>
      </c>
      <c r="D825" s="14">
        <v>4.5706361711145303E-2</v>
      </c>
      <c r="E825" s="14">
        <v>3.9326208081761398E-2</v>
      </c>
      <c r="F825" s="14"/>
      <c r="G825" s="14">
        <v>3.8431147672661002E-2</v>
      </c>
      <c r="H825" s="14">
        <v>5.18597348786674E-2</v>
      </c>
      <c r="I825" s="14">
        <v>2.9258479738831999E-2</v>
      </c>
      <c r="J825" s="14">
        <v>3.57440287401024E-2</v>
      </c>
      <c r="K825" s="14">
        <v>2.6130119785767202E-2</v>
      </c>
      <c r="L825" s="14">
        <v>6.1925195245737197E-2</v>
      </c>
      <c r="M825" s="14"/>
      <c r="N825" s="14">
        <v>3.7790600401545298E-2</v>
      </c>
      <c r="O825" s="14">
        <v>6.2581568372801696E-2</v>
      </c>
      <c r="P825" s="14">
        <v>4.6928023262617002E-3</v>
      </c>
      <c r="Q825" s="14">
        <v>6.2698316572826193E-2</v>
      </c>
      <c r="R825" s="14"/>
      <c r="S825" s="14">
        <v>3.2923872235026901E-2</v>
      </c>
      <c r="T825" s="14">
        <v>2.22615500917261E-2</v>
      </c>
      <c r="U825" s="14">
        <v>2.4415487610903799E-2</v>
      </c>
      <c r="V825" s="14">
        <v>4.4995529161989102E-2</v>
      </c>
      <c r="W825" s="14">
        <v>0.10325190046946101</v>
      </c>
      <c r="X825" s="14">
        <v>5.5432553215763E-2</v>
      </c>
      <c r="Y825" s="14">
        <v>3.9265797600492799E-2</v>
      </c>
      <c r="Z825" s="14">
        <v>2.2653563715637901E-2</v>
      </c>
      <c r="AA825" s="14">
        <v>4.8608161228200303E-2</v>
      </c>
      <c r="AB825" s="14">
        <v>1.4555922045194901E-2</v>
      </c>
      <c r="AC825" s="14">
        <v>5.1802674217293697E-2</v>
      </c>
      <c r="AD825" s="14">
        <v>0.103721994351106</v>
      </c>
      <c r="AE825" s="14"/>
      <c r="AF825" s="14">
        <v>5.7502143114867302E-2</v>
      </c>
      <c r="AG825" s="14">
        <v>3.3675856972940801E-2</v>
      </c>
      <c r="AH825" s="14">
        <v>1.9327307811867499E-2</v>
      </c>
      <c r="AI825" s="14"/>
      <c r="AJ825" s="14">
        <v>5.5690407377647799E-2</v>
      </c>
      <c r="AK825" s="14">
        <v>3.46602598746414E-2</v>
      </c>
      <c r="AL825" s="14">
        <v>1.57660159494552E-2</v>
      </c>
      <c r="AM825" s="14"/>
      <c r="AN825" s="14">
        <v>4.07311743351974E-2</v>
      </c>
      <c r="AO825" s="14">
        <v>3.14589810423768E-2</v>
      </c>
      <c r="AP825" s="14">
        <v>5.38222665140441E-2</v>
      </c>
      <c r="AQ825" s="14">
        <v>1.99389273329235E-2</v>
      </c>
      <c r="AR825" s="14">
        <v>0.15779315685235801</v>
      </c>
    </row>
    <row r="826" spans="2:4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row>
    <row r="827" spans="2:44">
      <c r="B827" s="6" t="s">
        <v>264</v>
      </c>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row>
    <row r="828" spans="2:44">
      <c r="B828" s="24" t="s">
        <v>15</v>
      </c>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row>
    <row r="829" spans="2:44">
      <c r="B829" t="s">
        <v>251</v>
      </c>
      <c r="C829" s="14">
        <v>0.266651791379581</v>
      </c>
      <c r="D829" s="14">
        <v>0.31584432275768298</v>
      </c>
      <c r="E829" s="14">
        <v>0.221652881080695</v>
      </c>
      <c r="F829" s="14"/>
      <c r="G829" s="14">
        <v>0.295939208990455</v>
      </c>
      <c r="H829" s="14">
        <v>0.27607038770153802</v>
      </c>
      <c r="I829" s="14">
        <v>0.24677495100699501</v>
      </c>
      <c r="J829" s="14">
        <v>0.22009972832209099</v>
      </c>
      <c r="K829" s="14">
        <v>0.29076310620275098</v>
      </c>
      <c r="L829" s="14">
        <v>0.271489480674515</v>
      </c>
      <c r="M829" s="14"/>
      <c r="N829" s="14">
        <v>0.26999923458066799</v>
      </c>
      <c r="O829" s="14">
        <v>0.26032025672907799</v>
      </c>
      <c r="P829" s="14">
        <v>0.26106646476230599</v>
      </c>
      <c r="Q829" s="14">
        <v>0.277118545183412</v>
      </c>
      <c r="R829" s="14"/>
      <c r="S829" s="14">
        <v>0.28620003033313102</v>
      </c>
      <c r="T829" s="14">
        <v>0.30474109424271301</v>
      </c>
      <c r="U829" s="14">
        <v>0.24112089487135299</v>
      </c>
      <c r="V829" s="14">
        <v>0.294869828623746</v>
      </c>
      <c r="W829" s="14">
        <v>0.25133648497807598</v>
      </c>
      <c r="X829" s="14">
        <v>0.280143916064094</v>
      </c>
      <c r="Y829" s="14">
        <v>0.25028173131959502</v>
      </c>
      <c r="Z829" s="14">
        <v>0.27196602322853702</v>
      </c>
      <c r="AA829" s="14">
        <v>0.26036011582943802</v>
      </c>
      <c r="AB829" s="14">
        <v>0.193290833237825</v>
      </c>
      <c r="AC829" s="14">
        <v>0.26972243992074901</v>
      </c>
      <c r="AD829" s="14">
        <v>0.223810765128307</v>
      </c>
      <c r="AE829" s="14"/>
      <c r="AF829" s="14">
        <v>0.23776099048430699</v>
      </c>
      <c r="AG829" s="14">
        <v>0.27713870935592</v>
      </c>
      <c r="AH829" s="14">
        <v>0.29520554575341601</v>
      </c>
      <c r="AI829" s="14"/>
      <c r="AJ829" s="14">
        <v>0.26883757602952202</v>
      </c>
      <c r="AK829" s="14">
        <v>0.29990237981499501</v>
      </c>
      <c r="AL829" s="14">
        <v>0.271843841079838</v>
      </c>
      <c r="AM829" s="14"/>
      <c r="AN829" s="14">
        <v>0.22355785854936799</v>
      </c>
      <c r="AO829" s="14">
        <v>0.24883391881170699</v>
      </c>
      <c r="AP829" s="14">
        <v>0.32296096790717999</v>
      </c>
      <c r="AQ829" s="14">
        <v>0.28371081474814602</v>
      </c>
      <c r="AR829" s="14">
        <v>0.282465716767692</v>
      </c>
    </row>
    <row r="830" spans="2:44">
      <c r="B830" t="s">
        <v>252</v>
      </c>
      <c r="C830" s="14">
        <v>0.24246484625146</v>
      </c>
      <c r="D830" s="14">
        <v>0.27059950642382802</v>
      </c>
      <c r="E830" s="14">
        <v>0.218526192755052</v>
      </c>
      <c r="F830" s="14"/>
      <c r="G830" s="14">
        <v>0.28111293902165502</v>
      </c>
      <c r="H830" s="14">
        <v>0.20732728407262299</v>
      </c>
      <c r="I830" s="14">
        <v>0.23354294922072799</v>
      </c>
      <c r="J830" s="14">
        <v>0.22325115337537099</v>
      </c>
      <c r="K830" s="14">
        <v>0.26492471708565402</v>
      </c>
      <c r="L830" s="14">
        <v>0.24401806283376201</v>
      </c>
      <c r="M830" s="14"/>
      <c r="N830" s="14">
        <v>0.292054690490821</v>
      </c>
      <c r="O830" s="14">
        <v>0.19795991063226601</v>
      </c>
      <c r="P830" s="14">
        <v>0.24273833105473</v>
      </c>
      <c r="Q830" s="14">
        <v>0.23408690571603</v>
      </c>
      <c r="R830" s="14"/>
      <c r="S830" s="14">
        <v>0.25956508098534897</v>
      </c>
      <c r="T830" s="14">
        <v>0.32084730783062498</v>
      </c>
      <c r="U830" s="14">
        <v>0.24579029967971799</v>
      </c>
      <c r="V830" s="14">
        <v>0.18262352012395799</v>
      </c>
      <c r="W830" s="14">
        <v>0.263654384335265</v>
      </c>
      <c r="X830" s="14">
        <v>0.223511978473596</v>
      </c>
      <c r="Y830" s="14">
        <v>0.22453097406067299</v>
      </c>
      <c r="Z830" s="14">
        <v>0.24367949499979699</v>
      </c>
      <c r="AA830" s="14">
        <v>0.184871908265275</v>
      </c>
      <c r="AB830" s="14">
        <v>0.29066652673309101</v>
      </c>
      <c r="AC830" s="14">
        <v>0.14396456575861699</v>
      </c>
      <c r="AD830" s="14">
        <v>0.28990441701792402</v>
      </c>
      <c r="AE830" s="14"/>
      <c r="AF830" s="14">
        <v>0.212362921235804</v>
      </c>
      <c r="AG830" s="14">
        <v>0.26753782113869501</v>
      </c>
      <c r="AH830" s="14">
        <v>0.28380084085622598</v>
      </c>
      <c r="AI830" s="14"/>
      <c r="AJ830" s="14">
        <v>0.32763535417977802</v>
      </c>
      <c r="AK830" s="14">
        <v>0.24725995710245299</v>
      </c>
      <c r="AL830" s="14">
        <v>0.291475506893836</v>
      </c>
      <c r="AM830" s="14"/>
      <c r="AN830" s="14">
        <v>0.220320932458657</v>
      </c>
      <c r="AO830" s="14">
        <v>0.19320807792078801</v>
      </c>
      <c r="AP830" s="14">
        <v>0.28496797527871198</v>
      </c>
      <c r="AQ830" s="14">
        <v>0.265738814503094</v>
      </c>
      <c r="AR830" s="14">
        <v>0.29262650180834099</v>
      </c>
    </row>
    <row r="831" spans="2:44">
      <c r="B831" t="s">
        <v>250</v>
      </c>
      <c r="C831" s="14">
        <v>0.228465433170259</v>
      </c>
      <c r="D831" s="14">
        <v>0.227790414759722</v>
      </c>
      <c r="E831" s="14">
        <v>0.230097903975786</v>
      </c>
      <c r="F831" s="14"/>
      <c r="G831" s="14">
        <v>0.17995962536307999</v>
      </c>
      <c r="H831" s="14">
        <v>0.18972158292070601</v>
      </c>
      <c r="I831" s="14">
        <v>0.22017972735250901</v>
      </c>
      <c r="J831" s="14">
        <v>0.227736385233128</v>
      </c>
      <c r="K831" s="14">
        <v>0.28176994772293201</v>
      </c>
      <c r="L831" s="14">
        <v>0.26700593535936501</v>
      </c>
      <c r="M831" s="14"/>
      <c r="N831" s="14">
        <v>0.21377537203857</v>
      </c>
      <c r="O831" s="14">
        <v>0.21364079127300201</v>
      </c>
      <c r="P831" s="14">
        <v>0.26432781151148399</v>
      </c>
      <c r="Q831" s="14">
        <v>0.23009393388590099</v>
      </c>
      <c r="R831" s="14"/>
      <c r="S831" s="14">
        <v>0.22811586919049301</v>
      </c>
      <c r="T831" s="14">
        <v>0.29353241983176798</v>
      </c>
      <c r="U831" s="14">
        <v>0.198917102545067</v>
      </c>
      <c r="V831" s="14">
        <v>0.19482130988848301</v>
      </c>
      <c r="W831" s="14">
        <v>0.22994626084389999</v>
      </c>
      <c r="X831" s="14">
        <v>0.23321002438487401</v>
      </c>
      <c r="Y831" s="14">
        <v>0.18389609274188401</v>
      </c>
      <c r="Z831" s="14">
        <v>0.16349036833956199</v>
      </c>
      <c r="AA831" s="14">
        <v>0.25937448404122199</v>
      </c>
      <c r="AB831" s="14">
        <v>0.20798213389442699</v>
      </c>
      <c r="AC831" s="14">
        <v>0.29035063406181599</v>
      </c>
      <c r="AD831" s="14">
        <v>0.160560219937945</v>
      </c>
      <c r="AE831" s="14"/>
      <c r="AF831" s="14">
        <v>0.23533482640195699</v>
      </c>
      <c r="AG831" s="14">
        <v>0.241854145514559</v>
      </c>
      <c r="AH831" s="14">
        <v>0.22333681348229201</v>
      </c>
      <c r="AI831" s="14"/>
      <c r="AJ831" s="14">
        <v>0.313512425920146</v>
      </c>
      <c r="AK831" s="14">
        <v>0.21435336039838801</v>
      </c>
      <c r="AL831" s="14">
        <v>0.23998023934065699</v>
      </c>
      <c r="AM831" s="14"/>
      <c r="AN831" s="14">
        <v>0.27205067693549401</v>
      </c>
      <c r="AO831" s="14">
        <v>0.20440608208730199</v>
      </c>
      <c r="AP831" s="14">
        <v>0.23893614974172001</v>
      </c>
      <c r="AQ831" s="14">
        <v>0.18963776345490799</v>
      </c>
      <c r="AR831" s="14">
        <v>0</v>
      </c>
    </row>
    <row r="832" spans="2:44">
      <c r="B832" t="s">
        <v>253</v>
      </c>
      <c r="C832" s="14">
        <v>0.19107947172843101</v>
      </c>
      <c r="D832" s="14">
        <v>0.18504646913659201</v>
      </c>
      <c r="E832" s="14">
        <v>0.197310532271951</v>
      </c>
      <c r="F832" s="14"/>
      <c r="G832" s="14">
        <v>0.18558428311337599</v>
      </c>
      <c r="H832" s="14">
        <v>0.13948231572598499</v>
      </c>
      <c r="I832" s="14">
        <v>0.162943617472009</v>
      </c>
      <c r="J832" s="14">
        <v>0.20557462656947001</v>
      </c>
      <c r="K832" s="14">
        <v>0.24254487466772301</v>
      </c>
      <c r="L832" s="14">
        <v>0.208845856658785</v>
      </c>
      <c r="M832" s="14"/>
      <c r="N832" s="14">
        <v>0.21206635880434299</v>
      </c>
      <c r="O832" s="14">
        <v>0.16582777360626499</v>
      </c>
      <c r="P832" s="14">
        <v>0.20782228556461599</v>
      </c>
      <c r="Q832" s="14">
        <v>0.181475114849727</v>
      </c>
      <c r="R832" s="14"/>
      <c r="S832" s="14">
        <v>0.185621142467812</v>
      </c>
      <c r="T832" s="14">
        <v>0.22143393377246701</v>
      </c>
      <c r="U832" s="14">
        <v>0.11061942348056</v>
      </c>
      <c r="V832" s="14">
        <v>0.204943005441244</v>
      </c>
      <c r="W832" s="14">
        <v>0.19246982220665801</v>
      </c>
      <c r="X832" s="14">
        <v>0.17045342853099499</v>
      </c>
      <c r="Y832" s="14">
        <v>0.20007035256407399</v>
      </c>
      <c r="Z832" s="14">
        <v>0.175444443640449</v>
      </c>
      <c r="AA832" s="14">
        <v>0.19491417380565801</v>
      </c>
      <c r="AB832" s="14">
        <v>0.207525708029936</v>
      </c>
      <c r="AC832" s="14">
        <v>0.21412261232422999</v>
      </c>
      <c r="AD832" s="14">
        <v>0.19852537996448399</v>
      </c>
      <c r="AE832" s="14"/>
      <c r="AF832" s="14">
        <v>0.18255809669546</v>
      </c>
      <c r="AG832" s="14">
        <v>0.225084784174237</v>
      </c>
      <c r="AH832" s="14">
        <v>0.165254762569682</v>
      </c>
      <c r="AI832" s="14"/>
      <c r="AJ832" s="14">
        <v>0.25949989507382398</v>
      </c>
      <c r="AK832" s="14">
        <v>0.182070622081485</v>
      </c>
      <c r="AL832" s="14">
        <v>0.15696273930994101</v>
      </c>
      <c r="AM832" s="14"/>
      <c r="AN832" s="14">
        <v>0.22369170409481401</v>
      </c>
      <c r="AO832" s="14">
        <v>0.179200344875278</v>
      </c>
      <c r="AP832" s="14">
        <v>0.196226963311323</v>
      </c>
      <c r="AQ832" s="14">
        <v>0.185527794848731</v>
      </c>
      <c r="AR832" s="14">
        <v>0.16901677792873901</v>
      </c>
    </row>
    <row r="833" spans="2:44">
      <c r="B833" t="s">
        <v>256</v>
      </c>
      <c r="C833" s="14">
        <v>0.16742494981570299</v>
      </c>
      <c r="D833" s="14">
        <v>0.216335820177704</v>
      </c>
      <c r="E833" s="14">
        <v>0.12466107174918201</v>
      </c>
      <c r="F833" s="14"/>
      <c r="G833" s="14">
        <v>0.21347646725366001</v>
      </c>
      <c r="H833" s="14">
        <v>0.21545849503416001</v>
      </c>
      <c r="I833" s="14">
        <v>0.129983171038212</v>
      </c>
      <c r="J833" s="14">
        <v>0.14861449984338601</v>
      </c>
      <c r="K833" s="14">
        <v>0.15619028362572601</v>
      </c>
      <c r="L833" s="14">
        <v>0.14601338285695101</v>
      </c>
      <c r="M833" s="14"/>
      <c r="N833" s="14">
        <v>0.195432628349377</v>
      </c>
      <c r="O833" s="14">
        <v>0.15747993421772299</v>
      </c>
      <c r="P833" s="14">
        <v>0.11437730040932099</v>
      </c>
      <c r="Q833" s="14">
        <v>0.19323238585323799</v>
      </c>
      <c r="R833" s="14"/>
      <c r="S833" s="14">
        <v>0.162939468474323</v>
      </c>
      <c r="T833" s="14">
        <v>0.23186889807820099</v>
      </c>
      <c r="U833" s="14">
        <v>0.124798890990821</v>
      </c>
      <c r="V833" s="14">
        <v>0.152908193240305</v>
      </c>
      <c r="W833" s="14">
        <v>0.16313741890767</v>
      </c>
      <c r="X833" s="14">
        <v>0.159113694824526</v>
      </c>
      <c r="Y833" s="14">
        <v>0.17244657940772701</v>
      </c>
      <c r="Z833" s="14">
        <v>0.13760386730297799</v>
      </c>
      <c r="AA833" s="14">
        <v>0.17286943503538199</v>
      </c>
      <c r="AB833" s="14">
        <v>0.12967371971397601</v>
      </c>
      <c r="AC833" s="14">
        <v>0.20509985764365801</v>
      </c>
      <c r="AD833" s="14">
        <v>0.14009440275980201</v>
      </c>
      <c r="AE833" s="14"/>
      <c r="AF833" s="14">
        <v>0.16856382071578799</v>
      </c>
      <c r="AG833" s="14">
        <v>0.17061620065227201</v>
      </c>
      <c r="AH833" s="14">
        <v>0.16309258320651901</v>
      </c>
      <c r="AI833" s="14"/>
      <c r="AJ833" s="14">
        <v>0.23018683638540399</v>
      </c>
      <c r="AK833" s="14">
        <v>0.17525443269979099</v>
      </c>
      <c r="AL833" s="14">
        <v>0.12253265880110401</v>
      </c>
      <c r="AM833" s="14"/>
      <c r="AN833" s="14">
        <v>0.122488319887384</v>
      </c>
      <c r="AO833" s="14">
        <v>0.20301332417948001</v>
      </c>
      <c r="AP833" s="14">
        <v>0.17609928185357299</v>
      </c>
      <c r="AQ833" s="14">
        <v>0.19604846144663199</v>
      </c>
      <c r="AR833" s="14">
        <v>0.254425303800425</v>
      </c>
    </row>
    <row r="834" spans="2:44">
      <c r="B834" t="s">
        <v>248</v>
      </c>
      <c r="C834" s="14">
        <v>0.14191838876038901</v>
      </c>
      <c r="D834" s="14">
        <v>0.11153729850372</v>
      </c>
      <c r="E834" s="14">
        <v>0.16750804616047801</v>
      </c>
      <c r="F834" s="14"/>
      <c r="G834" s="14">
        <v>0.13977175260761801</v>
      </c>
      <c r="H834" s="14">
        <v>0.121429020257786</v>
      </c>
      <c r="I834" s="14">
        <v>0.157687901323739</v>
      </c>
      <c r="J834" s="14">
        <v>0.119965398807823</v>
      </c>
      <c r="K834" s="14">
        <v>0.14096215460780701</v>
      </c>
      <c r="L834" s="14">
        <v>0.165586459814205</v>
      </c>
      <c r="M834" s="14"/>
      <c r="N834" s="14">
        <v>0.12879470268229001</v>
      </c>
      <c r="O834" s="14">
        <v>0.18313500029223301</v>
      </c>
      <c r="P834" s="14">
        <v>0.136012501525237</v>
      </c>
      <c r="Q834" s="14">
        <v>0.117583040152518</v>
      </c>
      <c r="R834" s="14"/>
      <c r="S834" s="14">
        <v>0.13150556203970501</v>
      </c>
      <c r="T834" s="14">
        <v>9.1791809855906598E-2</v>
      </c>
      <c r="U834" s="14">
        <v>0.243458054207359</v>
      </c>
      <c r="V834" s="14">
        <v>9.8387138196333407E-2</v>
      </c>
      <c r="W834" s="14">
        <v>7.7336529763417206E-2</v>
      </c>
      <c r="X834" s="14">
        <v>0.109218301584319</v>
      </c>
      <c r="Y834" s="14">
        <v>0.13565000841969099</v>
      </c>
      <c r="Z834" s="14">
        <v>0.23327444094448699</v>
      </c>
      <c r="AA834" s="14">
        <v>0.14687930797101401</v>
      </c>
      <c r="AB834" s="14">
        <v>0.21557917269993901</v>
      </c>
      <c r="AC834" s="14">
        <v>0.16802593444320199</v>
      </c>
      <c r="AD834" s="14">
        <v>0.22311754118600799</v>
      </c>
      <c r="AE834" s="14"/>
      <c r="AF834" s="14">
        <v>0.14570980043454099</v>
      </c>
      <c r="AG834" s="14">
        <v>0.151528456813146</v>
      </c>
      <c r="AH834" s="14">
        <v>9.8216705557507805E-2</v>
      </c>
      <c r="AI834" s="14"/>
      <c r="AJ834" s="14">
        <v>0.13056280711895701</v>
      </c>
      <c r="AK834" s="14">
        <v>0.14508953598001301</v>
      </c>
      <c r="AL834" s="14">
        <v>0.21788809535453099</v>
      </c>
      <c r="AM834" s="14"/>
      <c r="AN834" s="14">
        <v>0.104792842832649</v>
      </c>
      <c r="AO834" s="14">
        <v>0.18591376045695801</v>
      </c>
      <c r="AP834" s="14">
        <v>0.112691708658806</v>
      </c>
      <c r="AQ834" s="14">
        <v>0.15188357953739701</v>
      </c>
      <c r="AR834" s="14">
        <v>0.20051398797029399</v>
      </c>
    </row>
    <row r="835" spans="2:44">
      <c r="B835" t="s">
        <v>249</v>
      </c>
      <c r="C835" s="14">
        <v>0.139851233967592</v>
      </c>
      <c r="D835" s="14">
        <v>0.135023784644168</v>
      </c>
      <c r="E835" s="14">
        <v>0.14269436909973501</v>
      </c>
      <c r="F835" s="14"/>
      <c r="G835" s="14">
        <v>0.140884472269066</v>
      </c>
      <c r="H835" s="14">
        <v>0.13541058511574999</v>
      </c>
      <c r="I835" s="14">
        <v>0.13900312296605999</v>
      </c>
      <c r="J835" s="14">
        <v>5.7874904300073103E-2</v>
      </c>
      <c r="K835" s="14">
        <v>0.17290341816173699</v>
      </c>
      <c r="L835" s="14">
        <v>0.186053116877966</v>
      </c>
      <c r="M835" s="14"/>
      <c r="N835" s="14">
        <v>0.10182731506614801</v>
      </c>
      <c r="O835" s="14">
        <v>0.17545066006870599</v>
      </c>
      <c r="P835" s="14">
        <v>0.14117163117283499</v>
      </c>
      <c r="Q835" s="14">
        <v>0.14102102177183601</v>
      </c>
      <c r="R835" s="14"/>
      <c r="S835" s="14">
        <v>0.14508293208653</v>
      </c>
      <c r="T835" s="14">
        <v>0.14815347797002801</v>
      </c>
      <c r="U835" s="14">
        <v>0.27614812999899402</v>
      </c>
      <c r="V835" s="14">
        <v>0.11653628161334199</v>
      </c>
      <c r="W835" s="14">
        <v>0.121714375810765</v>
      </c>
      <c r="X835" s="14">
        <v>0.164346839348502</v>
      </c>
      <c r="Y835" s="14">
        <v>6.2099686901012897E-2</v>
      </c>
      <c r="Z835" s="14">
        <v>0.15226869179606001</v>
      </c>
      <c r="AA835" s="14">
        <v>0.14024974038586299</v>
      </c>
      <c r="AB835" s="14">
        <v>0.151069250779264</v>
      </c>
      <c r="AC835" s="14">
        <v>7.0984615868010706E-2</v>
      </c>
      <c r="AD835" s="14">
        <v>6.7718863067200305E-2</v>
      </c>
      <c r="AE835" s="14"/>
      <c r="AF835" s="14">
        <v>0.17404966262107499</v>
      </c>
      <c r="AG835" s="14">
        <v>0.118217058127582</v>
      </c>
      <c r="AH835" s="14">
        <v>0.123464894432287</v>
      </c>
      <c r="AI835" s="14"/>
      <c r="AJ835" s="14">
        <v>0.14924811241467301</v>
      </c>
      <c r="AK835" s="14">
        <v>0.12861653018357599</v>
      </c>
      <c r="AL835" s="14">
        <v>7.4724663156969504E-2</v>
      </c>
      <c r="AM835" s="14"/>
      <c r="AN835" s="14">
        <v>0.14563131337089399</v>
      </c>
      <c r="AO835" s="14">
        <v>0.15797952352192701</v>
      </c>
      <c r="AP835" s="14">
        <v>0.12939604737566099</v>
      </c>
      <c r="AQ835" s="14">
        <v>0.12703470368092401</v>
      </c>
      <c r="AR835" s="14">
        <v>0.103106555706672</v>
      </c>
    </row>
    <row r="836" spans="2:44">
      <c r="B836" t="s">
        <v>254</v>
      </c>
      <c r="C836" s="14">
        <v>0.123039380534938</v>
      </c>
      <c r="D836" s="14">
        <v>0.13003086991497101</v>
      </c>
      <c r="E836" s="14">
        <v>0.11737417502802699</v>
      </c>
      <c r="F836" s="14"/>
      <c r="G836" s="14">
        <v>0.18502937662975599</v>
      </c>
      <c r="H836" s="14">
        <v>9.4171984314576004E-2</v>
      </c>
      <c r="I836" s="14">
        <v>9.3741627077667797E-2</v>
      </c>
      <c r="J836" s="14">
        <v>0.115436684912362</v>
      </c>
      <c r="K836" s="14">
        <v>0.12686767887545999</v>
      </c>
      <c r="L836" s="14">
        <v>0.121289573161718</v>
      </c>
      <c r="M836" s="14"/>
      <c r="N836" s="14">
        <v>0.14399268601578299</v>
      </c>
      <c r="O836" s="14">
        <v>0.12833871561129001</v>
      </c>
      <c r="P836" s="14">
        <v>0.11564066030444101</v>
      </c>
      <c r="Q836" s="14">
        <v>0.101293556863918</v>
      </c>
      <c r="R836" s="14"/>
      <c r="S836" s="14">
        <v>0.16124831586629701</v>
      </c>
      <c r="T836" s="14">
        <v>0.14241226847329999</v>
      </c>
      <c r="U836" s="14">
        <v>9.9130130320923202E-2</v>
      </c>
      <c r="V836" s="14">
        <v>0.113014841713169</v>
      </c>
      <c r="W836" s="14">
        <v>0.16968194803458</v>
      </c>
      <c r="X836" s="14">
        <v>0.121942713331905</v>
      </c>
      <c r="Y836" s="14">
        <v>0.105940123190793</v>
      </c>
      <c r="Z836" s="14">
        <v>0.16919119906855301</v>
      </c>
      <c r="AA836" s="14">
        <v>0.111418347452082</v>
      </c>
      <c r="AB836" s="14">
        <v>0.10078350941438</v>
      </c>
      <c r="AC836" s="14">
        <v>2.3606968693781202E-2</v>
      </c>
      <c r="AD836" s="14">
        <v>9.32082544772804E-2</v>
      </c>
      <c r="AE836" s="14"/>
      <c r="AF836" s="14">
        <v>0.108175505652466</v>
      </c>
      <c r="AG836" s="14">
        <v>0.126218534137715</v>
      </c>
      <c r="AH836" s="14">
        <v>0.12287881585603901</v>
      </c>
      <c r="AI836" s="14"/>
      <c r="AJ836" s="14">
        <v>0.185520862924728</v>
      </c>
      <c r="AK836" s="14">
        <v>0.115683034025492</v>
      </c>
      <c r="AL836" s="14">
        <v>0.16454126913327899</v>
      </c>
      <c r="AM836" s="14"/>
      <c r="AN836" s="14">
        <v>0.120980890939174</v>
      </c>
      <c r="AO836" s="14">
        <v>0.123594585972798</v>
      </c>
      <c r="AP836" s="14">
        <v>0.118844060405046</v>
      </c>
      <c r="AQ836" s="14">
        <v>0.13988241664484399</v>
      </c>
      <c r="AR836" s="14">
        <v>0.108153271929584</v>
      </c>
    </row>
    <row r="837" spans="2:44">
      <c r="B837" t="s">
        <v>255</v>
      </c>
      <c r="C837" s="14">
        <v>0.111831328603355</v>
      </c>
      <c r="D837" s="14">
        <v>8.50189570163907E-2</v>
      </c>
      <c r="E837" s="14">
        <v>0.13410971558856299</v>
      </c>
      <c r="F837" s="14"/>
      <c r="G837" s="14">
        <v>0.14010936841859101</v>
      </c>
      <c r="H837" s="14">
        <v>0.16817074793443099</v>
      </c>
      <c r="I837" s="14">
        <v>0.141235522511829</v>
      </c>
      <c r="J837" s="14">
        <v>5.5963942710735799E-2</v>
      </c>
      <c r="K837" s="14">
        <v>9.9053828479126693E-2</v>
      </c>
      <c r="L837" s="14">
        <v>7.5402729030849103E-2</v>
      </c>
      <c r="M837" s="14"/>
      <c r="N837" s="14">
        <v>0.12874095950301601</v>
      </c>
      <c r="O837" s="14">
        <v>0.145909483008935</v>
      </c>
      <c r="P837" s="14">
        <v>9.7552676803656702E-2</v>
      </c>
      <c r="Q837" s="14">
        <v>7.4213347601157303E-2</v>
      </c>
      <c r="R837" s="14"/>
      <c r="S837" s="14">
        <v>8.0127626223316595E-2</v>
      </c>
      <c r="T837" s="14">
        <v>0.10961811693441099</v>
      </c>
      <c r="U837" s="14">
        <v>0.144178084561292</v>
      </c>
      <c r="V837" s="14">
        <v>0.133161508479337</v>
      </c>
      <c r="W837" s="14">
        <v>0.17542199391529001</v>
      </c>
      <c r="X837" s="14">
        <v>0.10661887102629899</v>
      </c>
      <c r="Y837" s="14">
        <v>0.13780785985580701</v>
      </c>
      <c r="Z837" s="14">
        <v>9.7466743687504603E-2</v>
      </c>
      <c r="AA837" s="14">
        <v>9.5317826151197396E-2</v>
      </c>
      <c r="AB837" s="14">
        <v>7.9280578818896594E-2</v>
      </c>
      <c r="AC837" s="14">
        <v>9.4913223823075696E-2</v>
      </c>
      <c r="AD837" s="14">
        <v>0.112710933799232</v>
      </c>
      <c r="AE837" s="14"/>
      <c r="AF837" s="14">
        <v>0.12361986891530199</v>
      </c>
      <c r="AG837" s="14">
        <v>8.8499858789197403E-2</v>
      </c>
      <c r="AH837" s="14">
        <v>0.13387623253259601</v>
      </c>
      <c r="AI837" s="14"/>
      <c r="AJ837" s="14">
        <v>7.9229835497124299E-2</v>
      </c>
      <c r="AK837" s="14">
        <v>0.12140389740027301</v>
      </c>
      <c r="AL837" s="14">
        <v>0.110488350571707</v>
      </c>
      <c r="AM837" s="14"/>
      <c r="AN837" s="14">
        <v>9.8440065877328606E-2</v>
      </c>
      <c r="AO837" s="14">
        <v>0.12259129425253699</v>
      </c>
      <c r="AP837" s="14">
        <v>0.12101233774463099</v>
      </c>
      <c r="AQ837" s="14">
        <v>0.121997424159126</v>
      </c>
      <c r="AR837" s="14">
        <v>0</v>
      </c>
    </row>
    <row r="838" spans="2:44">
      <c r="B838" t="s">
        <v>259</v>
      </c>
      <c r="C838" s="14">
        <v>0.10881057631796801</v>
      </c>
      <c r="D838" s="14">
        <v>0.10039409645572001</v>
      </c>
      <c r="E838" s="14">
        <v>0.116790850768792</v>
      </c>
      <c r="F838" s="14"/>
      <c r="G838" s="14">
        <v>0.17944334663577199</v>
      </c>
      <c r="H838" s="14">
        <v>0.145871506053627</v>
      </c>
      <c r="I838" s="14">
        <v>9.5659158986670698E-2</v>
      </c>
      <c r="J838" s="14">
        <v>6.4202158840166501E-2</v>
      </c>
      <c r="K838" s="14">
        <v>9.1167603683455695E-2</v>
      </c>
      <c r="L838" s="14">
        <v>8.1446745893489395E-2</v>
      </c>
      <c r="M838" s="14"/>
      <c r="N838" s="14">
        <v>0.106581436636963</v>
      </c>
      <c r="O838" s="14">
        <v>0.13136821343296301</v>
      </c>
      <c r="P838" s="14">
        <v>0.103890026928531</v>
      </c>
      <c r="Q838" s="14">
        <v>9.4892713203678106E-2</v>
      </c>
      <c r="R838" s="14"/>
      <c r="S838" s="14">
        <v>9.28049181765329E-2</v>
      </c>
      <c r="T838" s="14">
        <v>6.5531867490518994E-2</v>
      </c>
      <c r="U838" s="14">
        <v>0.14913419079007001</v>
      </c>
      <c r="V838" s="14">
        <v>0.153978214928711</v>
      </c>
      <c r="W838" s="14">
        <v>0.13688764202027001</v>
      </c>
      <c r="X838" s="14">
        <v>5.9964418372461199E-2</v>
      </c>
      <c r="Y838" s="14">
        <v>0.11638693321931901</v>
      </c>
      <c r="Z838" s="14">
        <v>0.10094563207335</v>
      </c>
      <c r="AA838" s="14">
        <v>0.13406711420074699</v>
      </c>
      <c r="AB838" s="14">
        <v>9.68018661450602E-2</v>
      </c>
      <c r="AC838" s="14">
        <v>0.14851828241342699</v>
      </c>
      <c r="AD838" s="14">
        <v>0.117624513326106</v>
      </c>
      <c r="AE838" s="14"/>
      <c r="AF838" s="14">
        <v>0.10072308541790401</v>
      </c>
      <c r="AG838" s="14">
        <v>9.9957986257600606E-2</v>
      </c>
      <c r="AH838" s="14">
        <v>0.13593222192207699</v>
      </c>
      <c r="AI838" s="14"/>
      <c r="AJ838" s="14">
        <v>7.4311612190170795E-2</v>
      </c>
      <c r="AK838" s="14">
        <v>0.121920758995382</v>
      </c>
      <c r="AL838" s="14">
        <v>0.129553838145781</v>
      </c>
      <c r="AM838" s="14"/>
      <c r="AN838" s="14">
        <v>0.12030384122285601</v>
      </c>
      <c r="AO838" s="14">
        <v>0.11688286044318601</v>
      </c>
      <c r="AP838" s="14">
        <v>0.10843134241873</v>
      </c>
      <c r="AQ838" s="14">
        <v>0.13496947823201499</v>
      </c>
      <c r="AR838" s="14">
        <v>0</v>
      </c>
    </row>
    <row r="839" spans="2:44">
      <c r="B839" t="s">
        <v>258</v>
      </c>
      <c r="C839" s="14">
        <v>0.10534170515345501</v>
      </c>
      <c r="D839" s="14">
        <v>0.110131283543275</v>
      </c>
      <c r="E839" s="14">
        <v>0.101555791274684</v>
      </c>
      <c r="F839" s="14"/>
      <c r="G839" s="14">
        <v>0.11788183887283001</v>
      </c>
      <c r="H839" s="14">
        <v>0.102771468399609</v>
      </c>
      <c r="I839" s="14">
        <v>9.3397133543248106E-2</v>
      </c>
      <c r="J839" s="14">
        <v>9.4355439732843396E-2</v>
      </c>
      <c r="K839" s="14">
        <v>0.114480196833647</v>
      </c>
      <c r="L839" s="14">
        <v>0.10892482368652399</v>
      </c>
      <c r="M839" s="14"/>
      <c r="N839" s="14">
        <v>0.129247086506241</v>
      </c>
      <c r="O839" s="14">
        <v>9.4784716044466505E-2</v>
      </c>
      <c r="P839" s="14">
        <v>0.102803323429338</v>
      </c>
      <c r="Q839" s="14">
        <v>9.6154126499725504E-2</v>
      </c>
      <c r="R839" s="14"/>
      <c r="S839" s="14">
        <v>0.13189901566329201</v>
      </c>
      <c r="T839" s="14">
        <v>0.122745026249563</v>
      </c>
      <c r="U839" s="14">
        <v>7.1608789956933594E-2</v>
      </c>
      <c r="V839" s="14">
        <v>7.0843457161608295E-2</v>
      </c>
      <c r="W839" s="14">
        <v>0.15096032631956399</v>
      </c>
      <c r="X839" s="14">
        <v>0.151549326931639</v>
      </c>
      <c r="Y839" s="14">
        <v>6.0864964911965497E-2</v>
      </c>
      <c r="Z839" s="14">
        <v>0.109068705745219</v>
      </c>
      <c r="AA839" s="14">
        <v>8.2150067280026703E-2</v>
      </c>
      <c r="AB839" s="14">
        <v>8.73081244647015E-2</v>
      </c>
      <c r="AC839" s="14">
        <v>0.12156184333584701</v>
      </c>
      <c r="AD839" s="14">
        <v>5.7612969442456599E-2</v>
      </c>
      <c r="AE839" s="14"/>
      <c r="AF839" s="14">
        <v>8.5140293741527207E-2</v>
      </c>
      <c r="AG839" s="14">
        <v>0.129274767562261</v>
      </c>
      <c r="AH839" s="14">
        <v>9.5947366082098098E-2</v>
      </c>
      <c r="AI839" s="14"/>
      <c r="AJ839" s="14">
        <v>0.13533886331825501</v>
      </c>
      <c r="AK839" s="14">
        <v>8.6453596362483995E-2</v>
      </c>
      <c r="AL839" s="14">
        <v>0.16411557353123199</v>
      </c>
      <c r="AM839" s="14"/>
      <c r="AN839" s="14">
        <v>8.1346908083337499E-2</v>
      </c>
      <c r="AO839" s="14">
        <v>9.8883367954135201E-2</v>
      </c>
      <c r="AP839" s="14">
        <v>0.11897104105129901</v>
      </c>
      <c r="AQ839" s="14">
        <v>0.139509923591426</v>
      </c>
      <c r="AR839" s="14">
        <v>0.20164904739577699</v>
      </c>
    </row>
    <row r="840" spans="2:44">
      <c r="B840" t="s">
        <v>257</v>
      </c>
      <c r="C840" s="14">
        <v>8.1522486026091495E-2</v>
      </c>
      <c r="D840" s="14">
        <v>9.1987084105075403E-2</v>
      </c>
      <c r="E840" s="14">
        <v>6.8063016841544699E-2</v>
      </c>
      <c r="F840" s="14"/>
      <c r="G840" s="14">
        <v>0.124470896847702</v>
      </c>
      <c r="H840" s="14">
        <v>0.103924462783188</v>
      </c>
      <c r="I840" s="14">
        <v>8.9124603495913196E-2</v>
      </c>
      <c r="J840" s="14">
        <v>5.4618478762713502E-2</v>
      </c>
      <c r="K840" s="14">
        <v>5.8091812360383702E-2</v>
      </c>
      <c r="L840" s="14">
        <v>6.1446808426425997E-2</v>
      </c>
      <c r="M840" s="14"/>
      <c r="N840" s="14">
        <v>9.44814023233152E-2</v>
      </c>
      <c r="O840" s="14">
        <v>0.10317406966881799</v>
      </c>
      <c r="P840" s="14">
        <v>7.7325550937321297E-2</v>
      </c>
      <c r="Q840" s="14">
        <v>4.7785596532928999E-2</v>
      </c>
      <c r="R840" s="14"/>
      <c r="S840" s="14">
        <v>4.3077551465090402E-2</v>
      </c>
      <c r="T840" s="14">
        <v>7.8108480665670693E-2</v>
      </c>
      <c r="U840" s="14">
        <v>0.11942797411695801</v>
      </c>
      <c r="V840" s="14">
        <v>6.6948900485266596E-2</v>
      </c>
      <c r="W840" s="14">
        <v>5.7800622801812203E-2</v>
      </c>
      <c r="X840" s="14">
        <v>9.9547933499935001E-2</v>
      </c>
      <c r="Y840" s="14">
        <v>0.10743910961013001</v>
      </c>
      <c r="Z840" s="14">
        <v>5.1888218619683298E-2</v>
      </c>
      <c r="AA840" s="14">
        <v>8.3947119135456397E-2</v>
      </c>
      <c r="AB840" s="14">
        <v>0.124687033254458</v>
      </c>
      <c r="AC840" s="14">
        <v>6.0366242276826097E-2</v>
      </c>
      <c r="AD840" s="14">
        <v>8.7476352026793699E-2</v>
      </c>
      <c r="AE840" s="14"/>
      <c r="AF840" s="14">
        <v>6.5582919994839395E-2</v>
      </c>
      <c r="AG840" s="14">
        <v>9.56706813508649E-2</v>
      </c>
      <c r="AH840" s="14">
        <v>5.7577192399850402E-2</v>
      </c>
      <c r="AI840" s="14"/>
      <c r="AJ840" s="14">
        <v>4.8093278210202199E-2</v>
      </c>
      <c r="AK840" s="14">
        <v>9.1564166098021996E-2</v>
      </c>
      <c r="AL840" s="14">
        <v>6.9034908340687706E-2</v>
      </c>
      <c r="AM840" s="14"/>
      <c r="AN840" s="14">
        <v>7.0561267971094105E-2</v>
      </c>
      <c r="AO840" s="14">
        <v>8.5619496924383795E-2</v>
      </c>
      <c r="AP840" s="14">
        <v>9.2695509475615306E-2</v>
      </c>
      <c r="AQ840" s="14">
        <v>7.7239115121775406E-2</v>
      </c>
      <c r="AR840" s="14">
        <v>0</v>
      </c>
    </row>
    <row r="841" spans="2:44">
      <c r="B841" t="s">
        <v>260</v>
      </c>
      <c r="C841" s="14">
        <v>7.2233485143920501E-2</v>
      </c>
      <c r="D841" s="14">
        <v>0.10813489928265201</v>
      </c>
      <c r="E841" s="14">
        <v>4.06152685361333E-2</v>
      </c>
      <c r="F841" s="14"/>
      <c r="G841" s="14">
        <v>5.0967625063660198E-2</v>
      </c>
      <c r="H841" s="14">
        <v>4.26567002160856E-2</v>
      </c>
      <c r="I841" s="14">
        <v>7.98447603247181E-2</v>
      </c>
      <c r="J841" s="14">
        <v>4.21403129587678E-2</v>
      </c>
      <c r="K841" s="14">
        <v>0.112884667023742</v>
      </c>
      <c r="L841" s="14">
        <v>0.10135197475505001</v>
      </c>
      <c r="M841" s="14"/>
      <c r="N841" s="14">
        <v>8.1016350582151106E-2</v>
      </c>
      <c r="O841" s="14">
        <v>7.5091996625340898E-2</v>
      </c>
      <c r="P841" s="14">
        <v>5.5140793939046598E-2</v>
      </c>
      <c r="Q841" s="14">
        <v>7.2411028804078598E-2</v>
      </c>
      <c r="R841" s="14"/>
      <c r="S841" s="14">
        <v>6.7569133486520994E-2</v>
      </c>
      <c r="T841" s="14">
        <v>5.5976489055025898E-2</v>
      </c>
      <c r="U841" s="14">
        <v>5.71933135492452E-2</v>
      </c>
      <c r="V841" s="14">
        <v>5.8064813069794899E-2</v>
      </c>
      <c r="W841" s="14">
        <v>6.9918746050418298E-2</v>
      </c>
      <c r="X841" s="14">
        <v>9.5843827917265006E-2</v>
      </c>
      <c r="Y841" s="14">
        <v>3.3421119682998997E-2</v>
      </c>
      <c r="Z841" s="14">
        <v>7.9712055758423897E-2</v>
      </c>
      <c r="AA841" s="14">
        <v>9.9724526846956998E-2</v>
      </c>
      <c r="AB841" s="14">
        <v>0.119021065520359</v>
      </c>
      <c r="AC841" s="14">
        <v>5.8352084878525501E-2</v>
      </c>
      <c r="AD841" s="14">
        <v>6.1356012035016901E-2</v>
      </c>
      <c r="AE841" s="14"/>
      <c r="AF841" s="14">
        <v>6.3023475160370004E-2</v>
      </c>
      <c r="AG841" s="14">
        <v>9.0888211591809306E-2</v>
      </c>
      <c r="AH841" s="14">
        <v>6.5505539185312503E-2</v>
      </c>
      <c r="AI841" s="14"/>
      <c r="AJ841" s="14">
        <v>9.3543080490471497E-2</v>
      </c>
      <c r="AK841" s="14">
        <v>7.9923697874237906E-2</v>
      </c>
      <c r="AL841" s="14">
        <v>0.12504311275475799</v>
      </c>
      <c r="AM841" s="14"/>
      <c r="AN841" s="14">
        <v>7.5252252168891601E-2</v>
      </c>
      <c r="AO841" s="14">
        <v>6.1503165185760302E-2</v>
      </c>
      <c r="AP841" s="14">
        <v>7.2252165990699599E-2</v>
      </c>
      <c r="AQ841" s="14">
        <v>7.6082448102946496E-2</v>
      </c>
      <c r="AR841" s="14">
        <v>0</v>
      </c>
    </row>
    <row r="842" spans="2:44">
      <c r="B842" t="s">
        <v>129</v>
      </c>
      <c r="C842" s="14">
        <v>5.2941510122469101E-2</v>
      </c>
      <c r="D842" s="14">
        <v>3.38319068279452E-2</v>
      </c>
      <c r="E842" s="14">
        <v>7.0184010704622699E-2</v>
      </c>
      <c r="F842" s="14"/>
      <c r="G842" s="14">
        <v>3.3050982604899998E-2</v>
      </c>
      <c r="H842" s="14">
        <v>5.4582025060301499E-2</v>
      </c>
      <c r="I842" s="14">
        <v>7.1603373957363797E-2</v>
      </c>
      <c r="J842" s="14">
        <v>5.4720688104506303E-2</v>
      </c>
      <c r="K842" s="14">
        <v>5.04664235384535E-2</v>
      </c>
      <c r="L842" s="14">
        <v>5.3314613983812299E-2</v>
      </c>
      <c r="M842" s="14"/>
      <c r="N842" s="14">
        <v>2.6523602343759799E-2</v>
      </c>
      <c r="O842" s="14">
        <v>3.5341629705283498E-2</v>
      </c>
      <c r="P842" s="14">
        <v>6.2080099997336803E-2</v>
      </c>
      <c r="Q842" s="14">
        <v>8.7486877136446706E-2</v>
      </c>
      <c r="R842" s="14"/>
      <c r="S842" s="14">
        <v>4.9454402008373297E-2</v>
      </c>
      <c r="T842" s="14">
        <v>2.3415498133548401E-2</v>
      </c>
      <c r="U842" s="14">
        <v>6.8357450182290905E-2</v>
      </c>
      <c r="V842" s="14">
        <v>4.9469355774811E-2</v>
      </c>
      <c r="W842" s="14">
        <v>5.6781783933784302E-2</v>
      </c>
      <c r="X842" s="14">
        <v>5.9526982818850202E-2</v>
      </c>
      <c r="Y842" s="14">
        <v>3.1977601222654799E-2</v>
      </c>
      <c r="Z842" s="14">
        <v>7.5364941407322597E-2</v>
      </c>
      <c r="AA842" s="14">
        <v>9.8999842743164201E-2</v>
      </c>
      <c r="AB842" s="14">
        <v>3.4694230661283902E-2</v>
      </c>
      <c r="AC842" s="14">
        <v>4.6635103020322602E-2</v>
      </c>
      <c r="AD842" s="14">
        <v>6.3675653935506907E-2</v>
      </c>
      <c r="AE842" s="14"/>
      <c r="AF842" s="14">
        <v>4.8126960625303403E-2</v>
      </c>
      <c r="AG842" s="14">
        <v>4.7176242263013701E-2</v>
      </c>
      <c r="AH842" s="14">
        <v>6.0434754308816299E-2</v>
      </c>
      <c r="AI842" s="14"/>
      <c r="AJ842" s="14">
        <v>1.72594567086253E-2</v>
      </c>
      <c r="AK842" s="14">
        <v>3.8457010978944002E-2</v>
      </c>
      <c r="AL842" s="14">
        <v>6.5290494778939806E-2</v>
      </c>
      <c r="AM842" s="14"/>
      <c r="AN842" s="14">
        <v>6.3795277776370701E-2</v>
      </c>
      <c r="AO842" s="14">
        <v>6.2315333934289903E-2</v>
      </c>
      <c r="AP842" s="14">
        <v>3.5630510945876902E-2</v>
      </c>
      <c r="AQ842" s="14">
        <v>4.58149499715697E-2</v>
      </c>
      <c r="AR842" s="14">
        <v>0</v>
      </c>
    </row>
    <row r="843" spans="2:44">
      <c r="B843" t="s">
        <v>261</v>
      </c>
      <c r="C843" s="14">
        <v>1.8529800310910199E-2</v>
      </c>
      <c r="D843" s="14">
        <v>2.28467233052921E-2</v>
      </c>
      <c r="E843" s="14">
        <v>1.23397984242375E-2</v>
      </c>
      <c r="F843" s="14"/>
      <c r="G843" s="14">
        <v>3.4389240433812397E-2</v>
      </c>
      <c r="H843" s="14">
        <v>1.4708612002765201E-2</v>
      </c>
      <c r="I843" s="14">
        <v>2.3528451779268E-2</v>
      </c>
      <c r="J843" s="14">
        <v>0</v>
      </c>
      <c r="K843" s="14">
        <v>3.0072942829288199E-2</v>
      </c>
      <c r="L843" s="14">
        <v>1.07649082765461E-2</v>
      </c>
      <c r="M843" s="14"/>
      <c r="N843" s="14">
        <v>2.5415053407964801E-2</v>
      </c>
      <c r="O843" s="14">
        <v>2.5320083222631198E-2</v>
      </c>
      <c r="P843" s="14">
        <v>0</v>
      </c>
      <c r="Q843" s="14">
        <v>2.0408684623927101E-2</v>
      </c>
      <c r="R843" s="14"/>
      <c r="S843" s="14">
        <v>2.3430802927932801E-2</v>
      </c>
      <c r="T843" s="14">
        <v>1.4773519504604701E-2</v>
      </c>
      <c r="U843" s="14">
        <v>0</v>
      </c>
      <c r="V843" s="14">
        <v>8.8775549427032308E-3</v>
      </c>
      <c r="W843" s="14">
        <v>2.1453141558002299E-2</v>
      </c>
      <c r="X843" s="14">
        <v>2.9996713544188001E-2</v>
      </c>
      <c r="Y843" s="14">
        <v>1.21235358387134E-2</v>
      </c>
      <c r="Z843" s="14">
        <v>0</v>
      </c>
      <c r="AA843" s="14">
        <v>2.9910799644735201E-2</v>
      </c>
      <c r="AB843" s="14">
        <v>1.5953766843547601E-2</v>
      </c>
      <c r="AC843" s="14">
        <v>5.0086271914192002E-2</v>
      </c>
      <c r="AD843" s="14">
        <v>0</v>
      </c>
      <c r="AE843" s="14"/>
      <c r="AF843" s="14">
        <v>1.4363143331243E-2</v>
      </c>
      <c r="AG843" s="14">
        <v>1.9973417913152901E-2</v>
      </c>
      <c r="AH843" s="14">
        <v>1.42102152069047E-2</v>
      </c>
      <c r="AI843" s="14"/>
      <c r="AJ843" s="14">
        <v>1.00571124383951E-2</v>
      </c>
      <c r="AK843" s="14">
        <v>1.8047070633797398E-2</v>
      </c>
      <c r="AL843" s="14">
        <v>0</v>
      </c>
      <c r="AM843" s="14"/>
      <c r="AN843" s="14">
        <v>1.6256785790869699E-2</v>
      </c>
      <c r="AO843" s="14">
        <v>2.0104032500126701E-2</v>
      </c>
      <c r="AP843" s="14">
        <v>2.0305423963905299E-2</v>
      </c>
      <c r="AQ843" s="14">
        <v>1.5017052498286601E-2</v>
      </c>
      <c r="AR843" s="14">
        <v>0</v>
      </c>
    </row>
    <row r="844" spans="2:44">
      <c r="B844" t="s">
        <v>262</v>
      </c>
      <c r="C844" s="14">
        <v>3.9061617425683898E-2</v>
      </c>
      <c r="D844" s="14">
        <v>4.8081496465132198E-2</v>
      </c>
      <c r="E844" s="14">
        <v>3.1212305219896E-2</v>
      </c>
      <c r="F844" s="14"/>
      <c r="G844" s="14">
        <v>2.16628954940754E-2</v>
      </c>
      <c r="H844" s="14">
        <v>3.7315151694200098E-2</v>
      </c>
      <c r="I844" s="14">
        <v>2.9050724843095701E-2</v>
      </c>
      <c r="J844" s="14">
        <v>5.7456675858056201E-2</v>
      </c>
      <c r="K844" s="14">
        <v>3.6098459608483298E-2</v>
      </c>
      <c r="L844" s="14">
        <v>5.0302990876062499E-2</v>
      </c>
      <c r="M844" s="14"/>
      <c r="N844" s="14">
        <v>3.3387693078695699E-2</v>
      </c>
      <c r="O844" s="14">
        <v>4.7490878489085599E-2</v>
      </c>
      <c r="P844" s="14">
        <v>3.05039729449567E-2</v>
      </c>
      <c r="Q844" s="14">
        <v>4.4448275708467398E-2</v>
      </c>
      <c r="R844" s="14"/>
      <c r="S844" s="14">
        <v>3.04348081337401E-2</v>
      </c>
      <c r="T844" s="14">
        <v>4.9373783423675301E-2</v>
      </c>
      <c r="U844" s="14">
        <v>2.9508183675840301E-2</v>
      </c>
      <c r="V844" s="14">
        <v>6.6160155580650207E-2</v>
      </c>
      <c r="W844" s="14">
        <v>2.76476536936569E-2</v>
      </c>
      <c r="X844" s="14">
        <v>3.10503720378035E-2</v>
      </c>
      <c r="Y844" s="14">
        <v>5.1357905116094997E-2</v>
      </c>
      <c r="Z844" s="14">
        <v>2.78489875989083E-2</v>
      </c>
      <c r="AA844" s="14">
        <v>4.18398472907359E-2</v>
      </c>
      <c r="AB844" s="14">
        <v>3.1334804989150498E-2</v>
      </c>
      <c r="AC844" s="14">
        <v>5.1306646354010201E-2</v>
      </c>
      <c r="AD844" s="14">
        <v>0</v>
      </c>
      <c r="AE844" s="14"/>
      <c r="AF844" s="14">
        <v>4.1448247962227902E-2</v>
      </c>
      <c r="AG844" s="14">
        <v>3.2799286281342203E-2</v>
      </c>
      <c r="AH844" s="14">
        <v>5.41484595147885E-2</v>
      </c>
      <c r="AI844" s="14"/>
      <c r="AJ844" s="14">
        <v>2.56762441578791E-2</v>
      </c>
      <c r="AK844" s="14">
        <v>3.3941425557240897E-2</v>
      </c>
      <c r="AL844" s="14">
        <v>0</v>
      </c>
      <c r="AM844" s="14"/>
      <c r="AN844" s="14">
        <v>3.5984574817818797E-2</v>
      </c>
      <c r="AO844" s="14">
        <v>4.9196970461861902E-2</v>
      </c>
      <c r="AP844" s="14">
        <v>4.0081887569255202E-2</v>
      </c>
      <c r="AQ844" s="14">
        <v>3.1495366624985997E-2</v>
      </c>
      <c r="AR844" s="14">
        <v>0</v>
      </c>
    </row>
    <row r="845" spans="2:4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row>
    <row r="846" spans="2:44">
      <c r="B846" s="6" t="s">
        <v>265</v>
      </c>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row>
    <row r="847" spans="2:44">
      <c r="B847" s="24" t="s">
        <v>15</v>
      </c>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row>
    <row r="848" spans="2:44">
      <c r="B848" t="s">
        <v>251</v>
      </c>
      <c r="C848" s="14">
        <v>0.25929766968383999</v>
      </c>
      <c r="D848" s="14">
        <v>0.27722737876391601</v>
      </c>
      <c r="E848" s="14">
        <v>0.241059089130019</v>
      </c>
      <c r="F848" s="14"/>
      <c r="G848" s="14">
        <v>0.238798804378964</v>
      </c>
      <c r="H848" s="14">
        <v>0.227969027961823</v>
      </c>
      <c r="I848" s="14">
        <v>0.33584350561928</v>
      </c>
      <c r="J848" s="14">
        <v>0.318655146227664</v>
      </c>
      <c r="K848" s="14">
        <v>0.22470231630762799</v>
      </c>
      <c r="L848" s="14">
        <v>0.22315956033010101</v>
      </c>
      <c r="M848" s="14"/>
      <c r="N848" s="14">
        <v>0.23261211151637001</v>
      </c>
      <c r="O848" s="14">
        <v>0.28138857786626298</v>
      </c>
      <c r="P848" s="14">
        <v>0.263130986096271</v>
      </c>
      <c r="Q848" s="14">
        <v>0.25247249724103299</v>
      </c>
      <c r="R848" s="14"/>
      <c r="S848" s="14">
        <v>0.24970360952109399</v>
      </c>
      <c r="T848" s="14">
        <v>0.35795962029280698</v>
      </c>
      <c r="U848" s="14">
        <v>0.246481362797595</v>
      </c>
      <c r="V848" s="14">
        <v>0.174548441058029</v>
      </c>
      <c r="W848" s="14">
        <v>0.25177945408229402</v>
      </c>
      <c r="X848" s="14">
        <v>0.21643534614666199</v>
      </c>
      <c r="Y848" s="14">
        <v>0.30724774753093398</v>
      </c>
      <c r="Z848" s="14">
        <v>0.35748092188851799</v>
      </c>
      <c r="AA848" s="14">
        <v>0.23869174867203799</v>
      </c>
      <c r="AB848" s="14">
        <v>0.256078581653708</v>
      </c>
      <c r="AC848" s="14">
        <v>0.24370266424088799</v>
      </c>
      <c r="AD848" s="14">
        <v>0.26819025174957301</v>
      </c>
      <c r="AE848" s="14"/>
      <c r="AF848" s="14">
        <v>0.27458437083041898</v>
      </c>
      <c r="AG848" s="14">
        <v>0.24861718967465901</v>
      </c>
      <c r="AH848" s="14">
        <v>0.27489654874410702</v>
      </c>
      <c r="AI848" s="14"/>
      <c r="AJ848" s="14">
        <v>0.31750465026026098</v>
      </c>
      <c r="AK848" s="14">
        <v>0.26031608522731198</v>
      </c>
      <c r="AL848" s="14">
        <v>0.251799894618145</v>
      </c>
      <c r="AM848" s="14"/>
      <c r="AN848" s="14">
        <v>0.25411208596283003</v>
      </c>
      <c r="AO848" s="14">
        <v>0.23983467236725101</v>
      </c>
      <c r="AP848" s="14">
        <v>0.27109490526809898</v>
      </c>
      <c r="AQ848" s="14">
        <v>0.244189909144512</v>
      </c>
      <c r="AR848" s="14">
        <v>0.195032810037882</v>
      </c>
    </row>
    <row r="849" spans="2:44">
      <c r="B849" t="s">
        <v>250</v>
      </c>
      <c r="C849" s="14">
        <v>0.232940101008072</v>
      </c>
      <c r="D849" s="14">
        <v>0.21684431332700299</v>
      </c>
      <c r="E849" s="14">
        <v>0.25045621269590002</v>
      </c>
      <c r="F849" s="14"/>
      <c r="G849" s="14">
        <v>0.16274335863212</v>
      </c>
      <c r="H849" s="14">
        <v>0.17003486520778599</v>
      </c>
      <c r="I849" s="14">
        <v>0.25089021485089302</v>
      </c>
      <c r="J849" s="14">
        <v>0.220019267340302</v>
      </c>
      <c r="K849" s="14">
        <v>0.23434257431338801</v>
      </c>
      <c r="L849" s="14">
        <v>0.324396626971661</v>
      </c>
      <c r="M849" s="14"/>
      <c r="N849" s="14">
        <v>0.17126939332992</v>
      </c>
      <c r="O849" s="14">
        <v>0.227790867305249</v>
      </c>
      <c r="P849" s="14">
        <v>0.27876110411510502</v>
      </c>
      <c r="Q849" s="14">
        <v>0.260314009102804</v>
      </c>
      <c r="R849" s="14"/>
      <c r="S849" s="14">
        <v>0.20490585648460799</v>
      </c>
      <c r="T849" s="14">
        <v>0.20082824851130601</v>
      </c>
      <c r="U849" s="14">
        <v>0.22865667660723299</v>
      </c>
      <c r="V849" s="14">
        <v>0.24256872174545699</v>
      </c>
      <c r="W849" s="14">
        <v>0.212740045143713</v>
      </c>
      <c r="X849" s="14">
        <v>0.194999677924135</v>
      </c>
      <c r="Y849" s="14">
        <v>0.20271833519704499</v>
      </c>
      <c r="Z849" s="14">
        <v>0.42025447814336903</v>
      </c>
      <c r="AA849" s="14">
        <v>0.22001269104594301</v>
      </c>
      <c r="AB849" s="14">
        <v>0.31025849919576798</v>
      </c>
      <c r="AC849" s="14">
        <v>0.30804231966685203</v>
      </c>
      <c r="AD849" s="14">
        <v>0.17181492901807499</v>
      </c>
      <c r="AE849" s="14"/>
      <c r="AF849" s="14">
        <v>0.253996560505723</v>
      </c>
      <c r="AG849" s="14">
        <v>0.23902256898020899</v>
      </c>
      <c r="AH849" s="14">
        <v>0.19716676082513601</v>
      </c>
      <c r="AI849" s="14"/>
      <c r="AJ849" s="14">
        <v>0.29955030589903098</v>
      </c>
      <c r="AK849" s="14">
        <v>0.24801900619228601</v>
      </c>
      <c r="AL849" s="14">
        <v>0.14927630582552801</v>
      </c>
      <c r="AM849" s="14"/>
      <c r="AN849" s="14">
        <v>0.28629555366681703</v>
      </c>
      <c r="AO849" s="14">
        <v>0.194663628673339</v>
      </c>
      <c r="AP849" s="14">
        <v>0.20892055322801001</v>
      </c>
      <c r="AQ849" s="14">
        <v>0.24018709017801901</v>
      </c>
      <c r="AR849" s="14">
        <v>0</v>
      </c>
    </row>
    <row r="850" spans="2:44">
      <c r="B850" t="s">
        <v>253</v>
      </c>
      <c r="C850" s="14">
        <v>0.215874900802906</v>
      </c>
      <c r="D850" s="14">
        <v>0.22825586310704299</v>
      </c>
      <c r="E850" s="14">
        <v>0.204932077210564</v>
      </c>
      <c r="F850" s="14"/>
      <c r="G850" s="14">
        <v>0.211602957154051</v>
      </c>
      <c r="H850" s="14">
        <v>0.20187335270957199</v>
      </c>
      <c r="I850" s="14">
        <v>0.213171998007575</v>
      </c>
      <c r="J850" s="14">
        <v>0.20815742157205799</v>
      </c>
      <c r="K850" s="14">
        <v>0.261361703366775</v>
      </c>
      <c r="L850" s="14">
        <v>0.20944490099916299</v>
      </c>
      <c r="M850" s="14"/>
      <c r="N850" s="14">
        <v>0.19465131931701801</v>
      </c>
      <c r="O850" s="14">
        <v>0.20015001170039401</v>
      </c>
      <c r="P850" s="14">
        <v>0.21291584278028999</v>
      </c>
      <c r="Q850" s="14">
        <v>0.25781430240150199</v>
      </c>
      <c r="R850" s="14"/>
      <c r="S850" s="14">
        <v>0.261788909630573</v>
      </c>
      <c r="T850" s="14">
        <v>0.23707726025090201</v>
      </c>
      <c r="U850" s="14">
        <v>0.20992982134780799</v>
      </c>
      <c r="V850" s="14">
        <v>0.109318435704093</v>
      </c>
      <c r="W850" s="14">
        <v>0.212545422642612</v>
      </c>
      <c r="X850" s="14">
        <v>0.22599952453257999</v>
      </c>
      <c r="Y850" s="14">
        <v>0.26501791950321302</v>
      </c>
      <c r="Z850" s="14">
        <v>0.28038507610964303</v>
      </c>
      <c r="AA850" s="14">
        <v>0.23396333477640799</v>
      </c>
      <c r="AB850" s="14">
        <v>0.209529622554469</v>
      </c>
      <c r="AC850" s="14">
        <v>0.13592720660489599</v>
      </c>
      <c r="AD850" s="14">
        <v>0.173965883943723</v>
      </c>
      <c r="AE850" s="14"/>
      <c r="AF850" s="14">
        <v>0.25262196363539502</v>
      </c>
      <c r="AG850" s="14">
        <v>0.214624090932132</v>
      </c>
      <c r="AH850" s="14">
        <v>0.164258871222939</v>
      </c>
      <c r="AI850" s="14"/>
      <c r="AJ850" s="14">
        <v>0.26893669920362301</v>
      </c>
      <c r="AK850" s="14">
        <v>0.230003439860896</v>
      </c>
      <c r="AL850" s="14">
        <v>0.26052005691366098</v>
      </c>
      <c r="AM850" s="14"/>
      <c r="AN850" s="14">
        <v>0.20059908534481</v>
      </c>
      <c r="AO850" s="14">
        <v>0.21766875058326501</v>
      </c>
      <c r="AP850" s="14">
        <v>0.18887912727914699</v>
      </c>
      <c r="AQ850" s="14">
        <v>0.26743765800236502</v>
      </c>
      <c r="AR850" s="14">
        <v>7.6140828239092601E-2</v>
      </c>
    </row>
    <row r="851" spans="2:44">
      <c r="B851" t="s">
        <v>252</v>
      </c>
      <c r="C851" s="14">
        <v>0.199592208161575</v>
      </c>
      <c r="D851" s="14">
        <v>0.19173096302645101</v>
      </c>
      <c r="E851" s="14">
        <v>0.20869691769959001</v>
      </c>
      <c r="F851" s="14"/>
      <c r="G851" s="14">
        <v>0.150112270435968</v>
      </c>
      <c r="H851" s="14">
        <v>0.173920847608352</v>
      </c>
      <c r="I851" s="14">
        <v>0.169090595285254</v>
      </c>
      <c r="J851" s="14">
        <v>0.25170258078784902</v>
      </c>
      <c r="K851" s="14">
        <v>0.231225256660643</v>
      </c>
      <c r="L851" s="14">
        <v>0.21419210227347399</v>
      </c>
      <c r="M851" s="14"/>
      <c r="N851" s="14">
        <v>0.17080112341190101</v>
      </c>
      <c r="O851" s="14">
        <v>0.22937048971846899</v>
      </c>
      <c r="P851" s="14">
        <v>0.17714559173911901</v>
      </c>
      <c r="Q851" s="14">
        <v>0.20938140831621099</v>
      </c>
      <c r="R851" s="14"/>
      <c r="S851" s="14">
        <v>0.20292659950405101</v>
      </c>
      <c r="T851" s="14">
        <v>0.206581230420043</v>
      </c>
      <c r="U851" s="14">
        <v>0.11216160020885201</v>
      </c>
      <c r="V851" s="14">
        <v>0.17235005763606401</v>
      </c>
      <c r="W851" s="14">
        <v>0.254517951735516</v>
      </c>
      <c r="X851" s="14">
        <v>0.18384342594390199</v>
      </c>
      <c r="Y851" s="14">
        <v>0.19825101642437601</v>
      </c>
      <c r="Z851" s="14">
        <v>0.377387981435438</v>
      </c>
      <c r="AA851" s="14">
        <v>0.21272522051116699</v>
      </c>
      <c r="AB851" s="14">
        <v>0.216692516978441</v>
      </c>
      <c r="AC851" s="14">
        <v>0.118060070199742</v>
      </c>
      <c r="AD851" s="14">
        <v>0.25176802538700799</v>
      </c>
      <c r="AE851" s="14"/>
      <c r="AF851" s="14">
        <v>0.21394698732439801</v>
      </c>
      <c r="AG851" s="14">
        <v>0.22917038090246</v>
      </c>
      <c r="AH851" s="14">
        <v>0.135694349389021</v>
      </c>
      <c r="AI851" s="14"/>
      <c r="AJ851" s="14">
        <v>0.26402575796801397</v>
      </c>
      <c r="AK851" s="14">
        <v>0.20359723792580101</v>
      </c>
      <c r="AL851" s="14">
        <v>0.19124912964850499</v>
      </c>
      <c r="AM851" s="14"/>
      <c r="AN851" s="14">
        <v>0.22487726936768701</v>
      </c>
      <c r="AO851" s="14">
        <v>0.192458498287159</v>
      </c>
      <c r="AP851" s="14">
        <v>0.18874405581508</v>
      </c>
      <c r="AQ851" s="14">
        <v>0.21919116646329601</v>
      </c>
      <c r="AR851" s="14">
        <v>5.98524804873471E-2</v>
      </c>
    </row>
    <row r="852" spans="2:44">
      <c r="B852" t="s">
        <v>254</v>
      </c>
      <c r="C852" s="14">
        <v>0.168623865584305</v>
      </c>
      <c r="D852" s="14">
        <v>0.172112771235884</v>
      </c>
      <c r="E852" s="14">
        <v>0.166230717172378</v>
      </c>
      <c r="F852" s="14"/>
      <c r="G852" s="14">
        <v>0.18970927960339001</v>
      </c>
      <c r="H852" s="14">
        <v>0.23159620027080299</v>
      </c>
      <c r="I852" s="14">
        <v>0.218648188525111</v>
      </c>
      <c r="J852" s="14">
        <v>0.12970229391597299</v>
      </c>
      <c r="K852" s="14">
        <v>0.167557711289505</v>
      </c>
      <c r="L852" s="14">
        <v>0.100511175167022</v>
      </c>
      <c r="M852" s="14"/>
      <c r="N852" s="14">
        <v>0.153077107835315</v>
      </c>
      <c r="O852" s="14">
        <v>0.22552917016839399</v>
      </c>
      <c r="P852" s="14">
        <v>0.118405158285324</v>
      </c>
      <c r="Q852" s="14">
        <v>0.14939710225706701</v>
      </c>
      <c r="R852" s="14"/>
      <c r="S852" s="14">
        <v>0.193972239909522</v>
      </c>
      <c r="T852" s="14">
        <v>0.12623528955475199</v>
      </c>
      <c r="U852" s="14">
        <v>0.26873877213534503</v>
      </c>
      <c r="V852" s="14">
        <v>0.110876837723611</v>
      </c>
      <c r="W852" s="14">
        <v>0.187196200676325</v>
      </c>
      <c r="X852" s="14">
        <v>0.185310257689836</v>
      </c>
      <c r="Y852" s="14">
        <v>8.8999214415282593E-2</v>
      </c>
      <c r="Z852" s="14">
        <v>0.19927813037473199</v>
      </c>
      <c r="AA852" s="14">
        <v>0.123077187882991</v>
      </c>
      <c r="AB852" s="14">
        <v>0.24343092149884299</v>
      </c>
      <c r="AC852" s="14">
        <v>0.108865383858292</v>
      </c>
      <c r="AD852" s="14">
        <v>0.181141819405223</v>
      </c>
      <c r="AE852" s="14"/>
      <c r="AF852" s="14">
        <v>0.14964116342674399</v>
      </c>
      <c r="AG852" s="14">
        <v>0.19109316593318901</v>
      </c>
      <c r="AH852" s="14">
        <v>0.16854053116641901</v>
      </c>
      <c r="AI852" s="14"/>
      <c r="AJ852" s="14">
        <v>0.17100211819038699</v>
      </c>
      <c r="AK852" s="14">
        <v>0.19918240006377899</v>
      </c>
      <c r="AL852" s="14">
        <v>0.18814782228833099</v>
      </c>
      <c r="AM852" s="14"/>
      <c r="AN852" s="14">
        <v>0.11429417416418899</v>
      </c>
      <c r="AO852" s="14">
        <v>0.183018251343842</v>
      </c>
      <c r="AP852" s="14">
        <v>0.22408904972546201</v>
      </c>
      <c r="AQ852" s="14">
        <v>0.19500470599102099</v>
      </c>
      <c r="AR852" s="14">
        <v>0.17931965950104101</v>
      </c>
    </row>
    <row r="853" spans="2:44">
      <c r="B853" t="s">
        <v>256</v>
      </c>
      <c r="C853" s="14">
        <v>0.16447546618098799</v>
      </c>
      <c r="D853" s="14">
        <v>0.17408634663030101</v>
      </c>
      <c r="E853" s="14">
        <v>0.15365512208922499</v>
      </c>
      <c r="F853" s="14"/>
      <c r="G853" s="14">
        <v>0.14198614921123001</v>
      </c>
      <c r="H853" s="14">
        <v>0.16455599779088101</v>
      </c>
      <c r="I853" s="14">
        <v>0.19937818763957599</v>
      </c>
      <c r="J853" s="14">
        <v>0.148587460355842</v>
      </c>
      <c r="K853" s="14">
        <v>0.14911447604254499</v>
      </c>
      <c r="L853" s="14">
        <v>0.176289251835716</v>
      </c>
      <c r="M853" s="14"/>
      <c r="N853" s="14">
        <v>0.12839084464056499</v>
      </c>
      <c r="O853" s="14">
        <v>0.187573166276117</v>
      </c>
      <c r="P853" s="14">
        <v>0.152288085050375</v>
      </c>
      <c r="Q853" s="14">
        <v>0.17673746763828499</v>
      </c>
      <c r="R853" s="14"/>
      <c r="S853" s="14">
        <v>0.19050625735985399</v>
      </c>
      <c r="T853" s="14">
        <v>0.116823102006497</v>
      </c>
      <c r="U853" s="14">
        <v>0.15486632183301899</v>
      </c>
      <c r="V853" s="14">
        <v>0.20105806249666899</v>
      </c>
      <c r="W853" s="14">
        <v>0.231077865282244</v>
      </c>
      <c r="X853" s="14">
        <v>0.121039778256799</v>
      </c>
      <c r="Y853" s="14">
        <v>0.14276025795038499</v>
      </c>
      <c r="Z853" s="14">
        <v>0.26781683423576202</v>
      </c>
      <c r="AA853" s="14">
        <v>0.17475773048732601</v>
      </c>
      <c r="AB853" s="14">
        <v>0.13450943729433701</v>
      </c>
      <c r="AC853" s="14">
        <v>0.162694381298921</v>
      </c>
      <c r="AD853" s="14">
        <v>0.13847673595286</v>
      </c>
      <c r="AE853" s="14"/>
      <c r="AF853" s="14">
        <v>0.16449733669710401</v>
      </c>
      <c r="AG853" s="14">
        <v>0.18183569100074101</v>
      </c>
      <c r="AH853" s="14">
        <v>0.168397049974504</v>
      </c>
      <c r="AI853" s="14"/>
      <c r="AJ853" s="14">
        <v>0.217622384311742</v>
      </c>
      <c r="AK853" s="14">
        <v>0.198496600182968</v>
      </c>
      <c r="AL853" s="14">
        <v>0.136375558255586</v>
      </c>
      <c r="AM853" s="14"/>
      <c r="AN853" s="14">
        <v>0.18406314142510199</v>
      </c>
      <c r="AO853" s="14">
        <v>0.16857369118777099</v>
      </c>
      <c r="AP853" s="14">
        <v>0.13880860371649101</v>
      </c>
      <c r="AQ853" s="14">
        <v>0.21247774348104001</v>
      </c>
      <c r="AR853" s="14">
        <v>5.1534900610480099E-2</v>
      </c>
    </row>
    <row r="854" spans="2:44">
      <c r="B854" t="s">
        <v>249</v>
      </c>
      <c r="C854" s="14">
        <v>0.14626311451856</v>
      </c>
      <c r="D854" s="14">
        <v>0.14630507013263999</v>
      </c>
      <c r="E854" s="14">
        <v>0.147158287628992</v>
      </c>
      <c r="F854" s="14"/>
      <c r="G854" s="14">
        <v>0.18993098970458899</v>
      </c>
      <c r="H854" s="14">
        <v>0.16317538027513501</v>
      </c>
      <c r="I854" s="14">
        <v>0.145889335347064</v>
      </c>
      <c r="J854" s="14">
        <v>0.10606044082052</v>
      </c>
      <c r="K854" s="14">
        <v>0.10027304465381499</v>
      </c>
      <c r="L854" s="14">
        <v>0.16317137438725501</v>
      </c>
      <c r="M854" s="14"/>
      <c r="N854" s="14">
        <v>0.192452023508278</v>
      </c>
      <c r="O854" s="14">
        <v>0.1449984309898</v>
      </c>
      <c r="P854" s="14">
        <v>0.142183226366842</v>
      </c>
      <c r="Q854" s="14">
        <v>0.103235962600277</v>
      </c>
      <c r="R854" s="14"/>
      <c r="S854" s="14">
        <v>0.220596092816046</v>
      </c>
      <c r="T854" s="14">
        <v>0.15284262027763201</v>
      </c>
      <c r="U854" s="14">
        <v>9.9712194987416194E-2</v>
      </c>
      <c r="V854" s="14">
        <v>0.169775523362307</v>
      </c>
      <c r="W854" s="14">
        <v>0.13744911974384599</v>
      </c>
      <c r="X854" s="14">
        <v>0.14627934464508799</v>
      </c>
      <c r="Y854" s="14">
        <v>0.150581066464029</v>
      </c>
      <c r="Z854" s="14">
        <v>0.12393216054501301</v>
      </c>
      <c r="AA854" s="14">
        <v>0.14966747720725901</v>
      </c>
      <c r="AB854" s="14">
        <v>0.110922641674147</v>
      </c>
      <c r="AC854" s="14">
        <v>0.10013525787816201</v>
      </c>
      <c r="AD854" s="14">
        <v>0.10142218773343099</v>
      </c>
      <c r="AE854" s="14"/>
      <c r="AF854" s="14">
        <v>0.13469108012607001</v>
      </c>
      <c r="AG854" s="14">
        <v>0.14639595688454901</v>
      </c>
      <c r="AH854" s="14">
        <v>0.142252749928101</v>
      </c>
      <c r="AI854" s="14"/>
      <c r="AJ854" s="14">
        <v>0.118544421643463</v>
      </c>
      <c r="AK854" s="14">
        <v>0.14483155193178801</v>
      </c>
      <c r="AL854" s="14">
        <v>0.21754961136254999</v>
      </c>
      <c r="AM854" s="14"/>
      <c r="AN854" s="14">
        <v>0.14178431108269299</v>
      </c>
      <c r="AO854" s="14">
        <v>0.15070386264215299</v>
      </c>
      <c r="AP854" s="14">
        <v>0.16073795779101799</v>
      </c>
      <c r="AQ854" s="14">
        <v>9.2929926178474301E-2</v>
      </c>
      <c r="AR854" s="14">
        <v>0.50302212278236302</v>
      </c>
    </row>
    <row r="855" spans="2:44">
      <c r="B855" t="s">
        <v>248</v>
      </c>
      <c r="C855" s="14">
        <v>0.14170417043348299</v>
      </c>
      <c r="D855" s="14">
        <v>0.14150185103302801</v>
      </c>
      <c r="E855" s="14">
        <v>0.14281332404390701</v>
      </c>
      <c r="F855" s="14"/>
      <c r="G855" s="14">
        <v>0.16238273098491801</v>
      </c>
      <c r="H855" s="14">
        <v>0.14085288825060999</v>
      </c>
      <c r="I855" s="14">
        <v>0.13990885263979999</v>
      </c>
      <c r="J855" s="14">
        <v>9.4338691110321393E-2</v>
      </c>
      <c r="K855" s="14">
        <v>0.128703204630882</v>
      </c>
      <c r="L855" s="14">
        <v>0.17344176316162399</v>
      </c>
      <c r="M855" s="14"/>
      <c r="N855" s="14">
        <v>0.20709476876274899</v>
      </c>
      <c r="O855" s="14">
        <v>0.12576404715933201</v>
      </c>
      <c r="P855" s="14">
        <v>0.120953463130997</v>
      </c>
      <c r="Q855" s="14">
        <v>0.11379630584646</v>
      </c>
      <c r="R855" s="14"/>
      <c r="S855" s="14">
        <v>0.184234862401602</v>
      </c>
      <c r="T855" s="14">
        <v>0.141135113722961</v>
      </c>
      <c r="U855" s="14">
        <v>8.9738413517982896E-2</v>
      </c>
      <c r="V855" s="14">
        <v>0.101557224315102</v>
      </c>
      <c r="W855" s="14">
        <v>0.129449273125432</v>
      </c>
      <c r="X855" s="14">
        <v>0.11995548383990599</v>
      </c>
      <c r="Y855" s="14">
        <v>0.130850794848724</v>
      </c>
      <c r="Z855" s="14">
        <v>7.8485367890588895E-2</v>
      </c>
      <c r="AA855" s="14">
        <v>0.12668315811261699</v>
      </c>
      <c r="AB855" s="14">
        <v>0.22268441936276401</v>
      </c>
      <c r="AC855" s="14">
        <v>0.18599041861101701</v>
      </c>
      <c r="AD855" s="14">
        <v>9.2003913749688804E-2</v>
      </c>
      <c r="AE855" s="14"/>
      <c r="AF855" s="14">
        <v>0.12884718215226201</v>
      </c>
      <c r="AG855" s="14">
        <v>0.124596495515314</v>
      </c>
      <c r="AH855" s="14">
        <v>0.18524081148765001</v>
      </c>
      <c r="AI855" s="14"/>
      <c r="AJ855" s="14">
        <v>0.110947936691769</v>
      </c>
      <c r="AK855" s="14">
        <v>0.133884074077843</v>
      </c>
      <c r="AL855" s="14">
        <v>8.2565513285981995E-2</v>
      </c>
      <c r="AM855" s="14"/>
      <c r="AN855" s="14">
        <v>0.127686282311886</v>
      </c>
      <c r="AO855" s="14">
        <v>0.13617088861641</v>
      </c>
      <c r="AP855" s="14">
        <v>0.14705002182999999</v>
      </c>
      <c r="AQ855" s="14">
        <v>0.173947401345425</v>
      </c>
      <c r="AR855" s="14">
        <v>0.30793685157824002</v>
      </c>
    </row>
    <row r="856" spans="2:44">
      <c r="B856" t="s">
        <v>258</v>
      </c>
      <c r="C856" s="14">
        <v>0.12998357970953101</v>
      </c>
      <c r="D856" s="14">
        <v>0.14660215651648101</v>
      </c>
      <c r="E856" s="14">
        <v>0.114271852081873</v>
      </c>
      <c r="F856" s="14"/>
      <c r="G856" s="14">
        <v>0.11795031521720099</v>
      </c>
      <c r="H856" s="14">
        <v>0.17246816655672501</v>
      </c>
      <c r="I856" s="14">
        <v>0.21779177019152901</v>
      </c>
      <c r="J856" s="14">
        <v>9.32792057749567E-2</v>
      </c>
      <c r="K856" s="14">
        <v>0.12406930931421301</v>
      </c>
      <c r="L856" s="14">
        <v>7.5139917560549899E-2</v>
      </c>
      <c r="M856" s="14"/>
      <c r="N856" s="14">
        <v>0.110875918016608</v>
      </c>
      <c r="O856" s="14">
        <v>0.13500385650069299</v>
      </c>
      <c r="P856" s="14">
        <v>0.14888982069401299</v>
      </c>
      <c r="Q856" s="14">
        <v>0.12509389427442699</v>
      </c>
      <c r="R856" s="14"/>
      <c r="S856" s="14">
        <v>0.16637324037249299</v>
      </c>
      <c r="T856" s="14">
        <v>0.122117719606867</v>
      </c>
      <c r="U856" s="14">
        <v>9.12985665978924E-2</v>
      </c>
      <c r="V856" s="14">
        <v>0.10629109107585701</v>
      </c>
      <c r="W856" s="14">
        <v>0.16831112022528499</v>
      </c>
      <c r="X856" s="14">
        <v>0.10840660063200699</v>
      </c>
      <c r="Y856" s="14">
        <v>0.124749735596957</v>
      </c>
      <c r="Z856" s="14">
        <v>0.17791056733397301</v>
      </c>
      <c r="AA856" s="14">
        <v>0.149176574587745</v>
      </c>
      <c r="AB856" s="14">
        <v>0.120973805001049</v>
      </c>
      <c r="AC856" s="14">
        <v>0.10978719542178</v>
      </c>
      <c r="AD856" s="14">
        <v>0.11920774662834099</v>
      </c>
      <c r="AE856" s="14"/>
      <c r="AF856" s="14">
        <v>0.120570019739352</v>
      </c>
      <c r="AG856" s="14">
        <v>0.149257270494035</v>
      </c>
      <c r="AH856" s="14">
        <v>0.13694398706096</v>
      </c>
      <c r="AI856" s="14"/>
      <c r="AJ856" s="14">
        <v>0.14950984845919699</v>
      </c>
      <c r="AK856" s="14">
        <v>0.14929113233233501</v>
      </c>
      <c r="AL856" s="14">
        <v>0.14427178705576699</v>
      </c>
      <c r="AM856" s="14"/>
      <c r="AN856" s="14">
        <v>0.106258936200311</v>
      </c>
      <c r="AO856" s="14">
        <v>0.13691353606625101</v>
      </c>
      <c r="AP856" s="14">
        <v>0.12840411496826301</v>
      </c>
      <c r="AQ856" s="14">
        <v>0.18475933836533801</v>
      </c>
      <c r="AR856" s="14">
        <v>5.96916578545333E-2</v>
      </c>
    </row>
    <row r="857" spans="2:44">
      <c r="B857" t="s">
        <v>255</v>
      </c>
      <c r="C857" s="14">
        <v>0.107135554662596</v>
      </c>
      <c r="D857" s="14">
        <v>0.116298199456517</v>
      </c>
      <c r="E857" s="14">
        <v>9.6650168976601697E-2</v>
      </c>
      <c r="F857" s="14"/>
      <c r="G857" s="14">
        <v>0.14699179054303499</v>
      </c>
      <c r="H857" s="14">
        <v>0.146806102077262</v>
      </c>
      <c r="I857" s="14">
        <v>0.100529616570441</v>
      </c>
      <c r="J857" s="14">
        <v>8.6925282080730401E-2</v>
      </c>
      <c r="K857" s="14">
        <v>0.107908557915172</v>
      </c>
      <c r="L857" s="14">
        <v>6.9007999510224696E-2</v>
      </c>
      <c r="M857" s="14"/>
      <c r="N857" s="14">
        <v>0.134940916631373</v>
      </c>
      <c r="O857" s="14">
        <v>0.114197580978388</v>
      </c>
      <c r="P857" s="14">
        <v>8.5204462173816997E-2</v>
      </c>
      <c r="Q857" s="14">
        <v>9.0076748343724006E-2</v>
      </c>
      <c r="R857" s="14"/>
      <c r="S857" s="14">
        <v>0.12782356735386399</v>
      </c>
      <c r="T857" s="14">
        <v>9.2712177858600003E-2</v>
      </c>
      <c r="U857" s="14">
        <v>0.170788104303463</v>
      </c>
      <c r="V857" s="14">
        <v>0.16941348490459801</v>
      </c>
      <c r="W857" s="14">
        <v>5.0165429367632498E-2</v>
      </c>
      <c r="X857" s="14">
        <v>7.5014872356540793E-2</v>
      </c>
      <c r="Y857" s="14">
        <v>0.128926688600007</v>
      </c>
      <c r="Z857" s="14">
        <v>0.123300142672359</v>
      </c>
      <c r="AA857" s="14">
        <v>7.5599858581886697E-2</v>
      </c>
      <c r="AB857" s="14">
        <v>8.4065031499048704E-2</v>
      </c>
      <c r="AC857" s="14">
        <v>7.9616383940341803E-2</v>
      </c>
      <c r="AD857" s="14">
        <v>0.105541703198185</v>
      </c>
      <c r="AE857" s="14"/>
      <c r="AF857" s="14">
        <v>8.8291371078331501E-2</v>
      </c>
      <c r="AG857" s="14">
        <v>0.105506393725548</v>
      </c>
      <c r="AH857" s="14">
        <v>0.11284805963736901</v>
      </c>
      <c r="AI857" s="14"/>
      <c r="AJ857" s="14">
        <v>7.4257204215527894E-2</v>
      </c>
      <c r="AK857" s="14">
        <v>0.111273078151223</v>
      </c>
      <c r="AL857" s="14">
        <v>0.129258094439134</v>
      </c>
      <c r="AM857" s="14"/>
      <c r="AN857" s="14">
        <v>7.1806960075786894E-2</v>
      </c>
      <c r="AO857" s="14">
        <v>0.14091074981554699</v>
      </c>
      <c r="AP857" s="14">
        <v>0.14197440179554499</v>
      </c>
      <c r="AQ857" s="14">
        <v>6.5726190848448607E-2</v>
      </c>
      <c r="AR857" s="14">
        <v>0.22499361000781001</v>
      </c>
    </row>
    <row r="858" spans="2:44">
      <c r="B858" t="s">
        <v>257</v>
      </c>
      <c r="C858" s="14">
        <v>9.9594142666748306E-2</v>
      </c>
      <c r="D858" s="14">
        <v>0.114836437315679</v>
      </c>
      <c r="E858" s="14">
        <v>8.5057882343601093E-2</v>
      </c>
      <c r="F858" s="14"/>
      <c r="G858" s="14">
        <v>0.10137568707686601</v>
      </c>
      <c r="H858" s="14">
        <v>0.17857711523424499</v>
      </c>
      <c r="I858" s="14">
        <v>8.7219656267721102E-2</v>
      </c>
      <c r="J858" s="14">
        <v>8.0108071271828896E-2</v>
      </c>
      <c r="K858" s="14">
        <v>8.5576681848201705E-2</v>
      </c>
      <c r="L858" s="14">
        <v>6.6519929063852901E-2</v>
      </c>
      <c r="M858" s="14"/>
      <c r="N858" s="14">
        <v>0.135563698409846</v>
      </c>
      <c r="O858" s="14">
        <v>8.5823846235766693E-2</v>
      </c>
      <c r="P858" s="14">
        <v>9.7035772458703207E-2</v>
      </c>
      <c r="Q858" s="14">
        <v>8.3706453850334595E-2</v>
      </c>
      <c r="R858" s="14"/>
      <c r="S858" s="14">
        <v>0.14176920490261399</v>
      </c>
      <c r="T858" s="14">
        <v>0.13373384108875999</v>
      </c>
      <c r="U858" s="14">
        <v>0.10175573932672501</v>
      </c>
      <c r="V858" s="14">
        <v>0.119640370461356</v>
      </c>
      <c r="W858" s="14">
        <v>7.0443527561544206E-2</v>
      </c>
      <c r="X858" s="14">
        <v>0.101169276017266</v>
      </c>
      <c r="Y858" s="14">
        <v>9.84708957325868E-2</v>
      </c>
      <c r="Z858" s="14">
        <v>3.4171759337386101E-2</v>
      </c>
      <c r="AA858" s="14">
        <v>4.5154169310283501E-2</v>
      </c>
      <c r="AB858" s="14">
        <v>7.5602808777177302E-2</v>
      </c>
      <c r="AC858" s="14">
        <v>8.8450140958990606E-2</v>
      </c>
      <c r="AD858" s="14">
        <v>0.14046974652354399</v>
      </c>
      <c r="AE858" s="14"/>
      <c r="AF858" s="14">
        <v>7.0571370891666499E-2</v>
      </c>
      <c r="AG858" s="14">
        <v>0.124955613603113</v>
      </c>
      <c r="AH858" s="14">
        <v>8.5095933718458402E-2</v>
      </c>
      <c r="AI858" s="14"/>
      <c r="AJ858" s="14">
        <v>6.3472228358551902E-2</v>
      </c>
      <c r="AK858" s="14">
        <v>0.117700491090937</v>
      </c>
      <c r="AL858" s="14">
        <v>0.14945459559073301</v>
      </c>
      <c r="AM858" s="14"/>
      <c r="AN858" s="14">
        <v>6.9254734695334302E-2</v>
      </c>
      <c r="AO858" s="14">
        <v>8.7063762378915999E-2</v>
      </c>
      <c r="AP858" s="14">
        <v>0.112161217759891</v>
      </c>
      <c r="AQ858" s="14">
        <v>0.158987973342056</v>
      </c>
      <c r="AR858" s="14">
        <v>0.217054654637892</v>
      </c>
    </row>
    <row r="859" spans="2:44">
      <c r="B859" t="s">
        <v>259</v>
      </c>
      <c r="C859" s="14">
        <v>9.48263677761427E-2</v>
      </c>
      <c r="D859" s="14">
        <v>8.2112732903048199E-2</v>
      </c>
      <c r="E859" s="14">
        <v>0.106040746003474</v>
      </c>
      <c r="F859" s="14"/>
      <c r="G859" s="14">
        <v>0.136291328604071</v>
      </c>
      <c r="H859" s="14">
        <v>0.14897085260960499</v>
      </c>
      <c r="I859" s="14">
        <v>8.0219430298765104E-2</v>
      </c>
      <c r="J859" s="14">
        <v>9.5958580205943805E-2</v>
      </c>
      <c r="K859" s="14">
        <v>5.2928562590039703E-2</v>
      </c>
      <c r="L859" s="14">
        <v>5.9862511554004703E-2</v>
      </c>
      <c r="M859" s="14"/>
      <c r="N859" s="14">
        <v>0.116558991511929</v>
      </c>
      <c r="O859" s="14">
        <v>9.0108189596939503E-2</v>
      </c>
      <c r="P859" s="14">
        <v>9.7058845785965298E-2</v>
      </c>
      <c r="Q859" s="14">
        <v>7.4273383448681202E-2</v>
      </c>
      <c r="R859" s="14"/>
      <c r="S859" s="14">
        <v>9.2540656454372996E-2</v>
      </c>
      <c r="T859" s="14">
        <v>0.11983774822407001</v>
      </c>
      <c r="U859" s="14">
        <v>4.8882810667339398E-2</v>
      </c>
      <c r="V859" s="14">
        <v>0.13300964792035999</v>
      </c>
      <c r="W859" s="14">
        <v>6.2540774285351097E-2</v>
      </c>
      <c r="X859" s="14">
        <v>6.4096893153658699E-2</v>
      </c>
      <c r="Y859" s="14">
        <v>0.15532394485992601</v>
      </c>
      <c r="Z859" s="14">
        <v>0.15867720833455601</v>
      </c>
      <c r="AA859" s="14">
        <v>8.0565764336304801E-2</v>
      </c>
      <c r="AB859" s="14">
        <v>7.7352033949746699E-2</v>
      </c>
      <c r="AC859" s="14">
        <v>8.1390313695059002E-2</v>
      </c>
      <c r="AD859" s="14">
        <v>0.103110577185743</v>
      </c>
      <c r="AE859" s="14"/>
      <c r="AF859" s="14">
        <v>8.12194806806735E-2</v>
      </c>
      <c r="AG859" s="14">
        <v>8.1177696575451402E-2</v>
      </c>
      <c r="AH859" s="14">
        <v>0.13916708049829399</v>
      </c>
      <c r="AI859" s="14"/>
      <c r="AJ859" s="14">
        <v>7.5303227492819799E-2</v>
      </c>
      <c r="AK859" s="14">
        <v>8.7423823402580703E-2</v>
      </c>
      <c r="AL859" s="14">
        <v>6.89100830258675E-2</v>
      </c>
      <c r="AM859" s="14"/>
      <c r="AN859" s="14">
        <v>8.0973494629710999E-2</v>
      </c>
      <c r="AO859" s="14">
        <v>0.120260105607651</v>
      </c>
      <c r="AP859" s="14">
        <v>0.11060815209097</v>
      </c>
      <c r="AQ859" s="14">
        <v>7.4413827007917197E-2</v>
      </c>
      <c r="AR859" s="14">
        <v>7.7993845878530393E-2</v>
      </c>
    </row>
    <row r="860" spans="2:44">
      <c r="B860" t="s">
        <v>260</v>
      </c>
      <c r="C860" s="14">
        <v>6.9965067136705E-2</v>
      </c>
      <c r="D860" s="14">
        <v>7.0333453543703101E-2</v>
      </c>
      <c r="E860" s="14">
        <v>7.00465119674714E-2</v>
      </c>
      <c r="F860" s="14"/>
      <c r="G860" s="14">
        <v>7.2956928270057606E-2</v>
      </c>
      <c r="H860" s="14">
        <v>5.0846170997348998E-2</v>
      </c>
      <c r="I860" s="14">
        <v>0.102179662423196</v>
      </c>
      <c r="J860" s="14">
        <v>3.5918222068864102E-2</v>
      </c>
      <c r="K860" s="14">
        <v>9.2023446926596794E-2</v>
      </c>
      <c r="L860" s="14">
        <v>7.3303865976631993E-2</v>
      </c>
      <c r="M860" s="14"/>
      <c r="N860" s="14">
        <v>4.9815506904226897E-2</v>
      </c>
      <c r="O860" s="14">
        <v>8.7148205342785307E-2</v>
      </c>
      <c r="P860" s="14">
        <v>5.2488797990092699E-2</v>
      </c>
      <c r="Q860" s="14">
        <v>7.5101034430587299E-2</v>
      </c>
      <c r="R860" s="14"/>
      <c r="S860" s="14">
        <v>9.0394283880002799E-2</v>
      </c>
      <c r="T860" s="14">
        <v>5.9941731620502897E-2</v>
      </c>
      <c r="U860" s="14">
        <v>3.5498233882160703E-2</v>
      </c>
      <c r="V860" s="14">
        <v>3.73192916788831E-2</v>
      </c>
      <c r="W860" s="14">
        <v>7.7178432664669006E-2</v>
      </c>
      <c r="X860" s="14">
        <v>0.10816174582284099</v>
      </c>
      <c r="Y860" s="14">
        <v>3.4752673037532898E-2</v>
      </c>
      <c r="Z860" s="14">
        <v>4.8024020598336901E-2</v>
      </c>
      <c r="AA860" s="14">
        <v>9.3131095950469797E-2</v>
      </c>
      <c r="AB860" s="14">
        <v>9.0766240080250096E-2</v>
      </c>
      <c r="AC860" s="14">
        <v>6.33401501529086E-2</v>
      </c>
      <c r="AD860" s="14">
        <v>6.4160838071595394E-2</v>
      </c>
      <c r="AE860" s="14"/>
      <c r="AF860" s="14">
        <v>6.6299146084037003E-2</v>
      </c>
      <c r="AG860" s="14">
        <v>8.0068733973124903E-2</v>
      </c>
      <c r="AH860" s="14">
        <v>8.0598942228565104E-2</v>
      </c>
      <c r="AI860" s="14"/>
      <c r="AJ860" s="14">
        <v>6.4422310444469999E-2</v>
      </c>
      <c r="AK860" s="14">
        <v>9.0540923852166597E-2</v>
      </c>
      <c r="AL860" s="14">
        <v>5.78741144026855E-2</v>
      </c>
      <c r="AM860" s="14"/>
      <c r="AN860" s="14">
        <v>4.4304460373351701E-2</v>
      </c>
      <c r="AO860" s="14">
        <v>8.5995533014242106E-2</v>
      </c>
      <c r="AP860" s="14">
        <v>9.3389860205749894E-2</v>
      </c>
      <c r="AQ860" s="14">
        <v>1.8094582089547399E-2</v>
      </c>
      <c r="AR860" s="14">
        <v>0</v>
      </c>
    </row>
    <row r="861" spans="2:44">
      <c r="B861" t="s">
        <v>129</v>
      </c>
      <c r="C861" s="14">
        <v>5.85434850282417E-2</v>
      </c>
      <c r="D861" s="14">
        <v>5.7221857688298301E-2</v>
      </c>
      <c r="E861" s="14">
        <v>6.0234233597202098E-2</v>
      </c>
      <c r="F861" s="14"/>
      <c r="G861" s="14">
        <v>8.6900105278379006E-2</v>
      </c>
      <c r="H861" s="14">
        <v>6.0687983239509899E-2</v>
      </c>
      <c r="I861" s="14">
        <v>5.0904118300645097E-2</v>
      </c>
      <c r="J861" s="14">
        <v>3.78282673983295E-2</v>
      </c>
      <c r="K861" s="14">
        <v>8.4222271959940406E-2</v>
      </c>
      <c r="L861" s="14">
        <v>4.3568863737381697E-2</v>
      </c>
      <c r="M861" s="14"/>
      <c r="N861" s="14">
        <v>4.2201206353585499E-2</v>
      </c>
      <c r="O861" s="14">
        <v>5.9497044646434898E-2</v>
      </c>
      <c r="P861" s="14">
        <v>7.1038420234068603E-2</v>
      </c>
      <c r="Q861" s="14">
        <v>6.5496991924104894E-2</v>
      </c>
      <c r="R861" s="14"/>
      <c r="S861" s="14">
        <v>5.1333611764104899E-2</v>
      </c>
      <c r="T861" s="14">
        <v>3.7820169908095502E-2</v>
      </c>
      <c r="U861" s="14">
        <v>5.3882459716784799E-2</v>
      </c>
      <c r="V861" s="14">
        <v>4.7440111006906698E-2</v>
      </c>
      <c r="W861" s="14">
        <v>5.4724297877901298E-2</v>
      </c>
      <c r="X861" s="14">
        <v>6.8656439457236804E-2</v>
      </c>
      <c r="Y861" s="14">
        <v>3.1542608048665002E-2</v>
      </c>
      <c r="Z861" s="14">
        <v>0</v>
      </c>
      <c r="AA861" s="14">
        <v>0.12466647484709199</v>
      </c>
      <c r="AB861" s="14">
        <v>6.1013183987253097E-2</v>
      </c>
      <c r="AC861" s="14">
        <v>7.6961136027327598E-2</v>
      </c>
      <c r="AD861" s="14">
        <v>6.4162403229076306E-2</v>
      </c>
      <c r="AE861" s="14"/>
      <c r="AF861" s="14">
        <v>5.7549477433730498E-2</v>
      </c>
      <c r="AG861" s="14">
        <v>5.4910519308872398E-2</v>
      </c>
      <c r="AH861" s="14">
        <v>4.8792359772699398E-2</v>
      </c>
      <c r="AI861" s="14"/>
      <c r="AJ861" s="14">
        <v>3.6753938614342098E-2</v>
      </c>
      <c r="AK861" s="14">
        <v>4.4528960693849602E-2</v>
      </c>
      <c r="AL861" s="14">
        <v>4.3019390775754597E-2</v>
      </c>
      <c r="AM861" s="14"/>
      <c r="AN861" s="14">
        <v>6.9433791313584306E-2</v>
      </c>
      <c r="AO861" s="14">
        <v>8.4662677720814303E-2</v>
      </c>
      <c r="AP861" s="14">
        <v>3.63355170090639E-2</v>
      </c>
      <c r="AQ861" s="14">
        <v>6.99716053602948E-2</v>
      </c>
      <c r="AR861" s="14">
        <v>0</v>
      </c>
    </row>
    <row r="862" spans="2:44">
      <c r="B862" t="s">
        <v>261</v>
      </c>
      <c r="C862" s="14">
        <v>3.4386493820819902E-2</v>
      </c>
      <c r="D862" s="14">
        <v>3.6755761118859497E-2</v>
      </c>
      <c r="E862" s="14">
        <v>3.2248079070740697E-2</v>
      </c>
      <c r="F862" s="14"/>
      <c r="G862" s="14">
        <v>4.0623420782999402E-2</v>
      </c>
      <c r="H862" s="14">
        <v>4.0364024874722598E-2</v>
      </c>
      <c r="I862" s="14">
        <v>3.83844279480225E-2</v>
      </c>
      <c r="J862" s="14">
        <v>3.2025096091243398E-2</v>
      </c>
      <c r="K862" s="14">
        <v>3.1550516265210299E-2</v>
      </c>
      <c r="L862" s="14">
        <v>2.64340988725245E-2</v>
      </c>
      <c r="M862" s="14"/>
      <c r="N862" s="14">
        <v>2.74253713739286E-2</v>
      </c>
      <c r="O862" s="14">
        <v>3.4379154663460101E-2</v>
      </c>
      <c r="P862" s="14">
        <v>2.7315186331373701E-2</v>
      </c>
      <c r="Q862" s="14">
        <v>4.4220961564876003E-2</v>
      </c>
      <c r="R862" s="14"/>
      <c r="S862" s="14">
        <v>3.30421002898992E-2</v>
      </c>
      <c r="T862" s="14">
        <v>1.8495839772027199E-2</v>
      </c>
      <c r="U862" s="14">
        <v>6.4331444830724199E-2</v>
      </c>
      <c r="V862" s="14">
        <v>5.02136404161347E-2</v>
      </c>
      <c r="W862" s="14">
        <v>2.3803328001782899E-2</v>
      </c>
      <c r="X862" s="14">
        <v>2.9056401682213E-2</v>
      </c>
      <c r="Y862" s="14">
        <v>5.9394021323077098E-2</v>
      </c>
      <c r="Z862" s="14">
        <v>0</v>
      </c>
      <c r="AA862" s="14">
        <v>5.1766462295801098E-2</v>
      </c>
      <c r="AB862" s="14">
        <v>1.9220890436704999E-2</v>
      </c>
      <c r="AC862" s="14">
        <v>0</v>
      </c>
      <c r="AD862" s="14">
        <v>2.81191281672118E-2</v>
      </c>
      <c r="AE862" s="14"/>
      <c r="AF862" s="14">
        <v>3.09590249903011E-2</v>
      </c>
      <c r="AG862" s="14">
        <v>2.87991878890533E-2</v>
      </c>
      <c r="AH862" s="14">
        <v>5.0872776607569899E-2</v>
      </c>
      <c r="AI862" s="14"/>
      <c r="AJ862" s="14">
        <v>1.4964359948347199E-2</v>
      </c>
      <c r="AK862" s="14">
        <v>4.77944938042602E-2</v>
      </c>
      <c r="AL862" s="14">
        <v>0</v>
      </c>
      <c r="AM862" s="14"/>
      <c r="AN862" s="14">
        <v>4.1089301085211499E-2</v>
      </c>
      <c r="AO862" s="14">
        <v>4.5055717621873499E-2</v>
      </c>
      <c r="AP862" s="14">
        <v>2.9739706949249899E-2</v>
      </c>
      <c r="AQ862" s="14">
        <v>2.4364726576618999E-2</v>
      </c>
      <c r="AR862" s="14">
        <v>6.0073855068153902E-2</v>
      </c>
    </row>
    <row r="863" spans="2:44">
      <c r="B863" t="s">
        <v>262</v>
      </c>
      <c r="C863" s="14">
        <v>4.5850500063568299E-2</v>
      </c>
      <c r="D863" s="14">
        <v>5.0005930217298301E-2</v>
      </c>
      <c r="E863" s="14">
        <v>4.2007333479256302E-2</v>
      </c>
      <c r="F863" s="14"/>
      <c r="G863" s="14">
        <v>2.0253720649420399E-2</v>
      </c>
      <c r="H863" s="14">
        <v>2.9737015593707401E-2</v>
      </c>
      <c r="I863" s="14">
        <v>4.1345336980493697E-2</v>
      </c>
      <c r="J863" s="14">
        <v>6.91720524894988E-2</v>
      </c>
      <c r="K863" s="14">
        <v>4.0892909393498697E-2</v>
      </c>
      <c r="L863" s="14">
        <v>6.3826751503448104E-2</v>
      </c>
      <c r="M863" s="14"/>
      <c r="N863" s="14">
        <v>5.4058610331699598E-2</v>
      </c>
      <c r="O863" s="14">
        <v>2.8173325530500101E-2</v>
      </c>
      <c r="P863" s="14">
        <v>6.2934381723617802E-2</v>
      </c>
      <c r="Q863" s="14">
        <v>4.62160485539716E-2</v>
      </c>
      <c r="R863" s="14"/>
      <c r="S863" s="14">
        <v>4.3033199688094E-2</v>
      </c>
      <c r="T863" s="14">
        <v>3.8181179094048202E-2</v>
      </c>
      <c r="U863" s="14">
        <v>6.0507130152725498E-2</v>
      </c>
      <c r="V863" s="14">
        <v>6.8272950387637601E-2</v>
      </c>
      <c r="W863" s="14">
        <v>1.0657751185327E-2</v>
      </c>
      <c r="X863" s="14">
        <v>6.2473475611267801E-2</v>
      </c>
      <c r="Y863" s="14">
        <v>0</v>
      </c>
      <c r="Z863" s="14">
        <v>4.21027705319112E-2</v>
      </c>
      <c r="AA863" s="14">
        <v>4.1929244715687097E-2</v>
      </c>
      <c r="AB863" s="14">
        <v>6.6354041243999198E-2</v>
      </c>
      <c r="AC863" s="14">
        <v>8.6736246231091899E-2</v>
      </c>
      <c r="AD863" s="14">
        <v>2.91065503599932E-2</v>
      </c>
      <c r="AE863" s="14"/>
      <c r="AF863" s="14">
        <v>4.7018125855743699E-2</v>
      </c>
      <c r="AG863" s="14">
        <v>5.8783386607865501E-2</v>
      </c>
      <c r="AH863" s="14">
        <v>2.5849051001782999E-2</v>
      </c>
      <c r="AI863" s="14"/>
      <c r="AJ863" s="14">
        <v>5.29186584112077E-2</v>
      </c>
      <c r="AK863" s="14">
        <v>3.5659408269501897E-2</v>
      </c>
      <c r="AL863" s="14">
        <v>3.1998187302251402E-2</v>
      </c>
      <c r="AM863" s="14"/>
      <c r="AN863" s="14">
        <v>3.9054991917560899E-2</v>
      </c>
      <c r="AO863" s="14">
        <v>3.4842197694371697E-2</v>
      </c>
      <c r="AP863" s="14">
        <v>7.0710266962961593E-2</v>
      </c>
      <c r="AQ863" s="14">
        <v>9.0197096202897595E-3</v>
      </c>
      <c r="AR863" s="14">
        <v>6.3354335189224106E-2</v>
      </c>
    </row>
    <row r="864" spans="2:4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c r="AA864" s="14"/>
      <c r="AB864" s="14"/>
      <c r="AC864" s="14"/>
      <c r="AD864" s="14"/>
      <c r="AE864" s="14"/>
      <c r="AF864" s="14"/>
      <c r="AG864" s="14"/>
      <c r="AH864" s="14"/>
      <c r="AI864" s="14"/>
      <c r="AJ864" s="14"/>
      <c r="AK864" s="14"/>
      <c r="AL864" s="14"/>
      <c r="AM864" s="14"/>
      <c r="AN864" s="14"/>
      <c r="AO864" s="14"/>
      <c r="AP864" s="14"/>
      <c r="AQ864" s="14"/>
      <c r="AR864" s="14"/>
    </row>
    <row r="865" spans="2:44">
      <c r="B865" s="6" t="s">
        <v>266</v>
      </c>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c r="AA865" s="14"/>
      <c r="AB865" s="14"/>
      <c r="AC865" s="14"/>
      <c r="AD865" s="14"/>
      <c r="AE865" s="14"/>
      <c r="AF865" s="14"/>
      <c r="AG865" s="14"/>
      <c r="AH865" s="14"/>
      <c r="AI865" s="14"/>
      <c r="AJ865" s="14"/>
      <c r="AK865" s="14"/>
      <c r="AL865" s="14"/>
      <c r="AM865" s="14"/>
      <c r="AN865" s="14"/>
      <c r="AO865" s="14"/>
      <c r="AP865" s="14"/>
      <c r="AQ865" s="14"/>
      <c r="AR865" s="14"/>
    </row>
    <row r="866" spans="2:44">
      <c r="B866" s="24" t="s">
        <v>15</v>
      </c>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c r="AA866" s="14"/>
      <c r="AB866" s="14"/>
      <c r="AC866" s="14"/>
      <c r="AD866" s="14"/>
      <c r="AE866" s="14"/>
      <c r="AF866" s="14"/>
      <c r="AG866" s="14"/>
      <c r="AH866" s="14"/>
      <c r="AI866" s="14"/>
      <c r="AJ866" s="14"/>
      <c r="AK866" s="14"/>
      <c r="AL866" s="14"/>
      <c r="AM866" s="14"/>
      <c r="AN866" s="14"/>
      <c r="AO866" s="14"/>
      <c r="AP866" s="14"/>
      <c r="AQ866" s="14"/>
      <c r="AR866" s="14"/>
    </row>
    <row r="867" spans="2:44">
      <c r="B867" t="s">
        <v>251</v>
      </c>
      <c r="C867" s="14">
        <v>0.28733465944165099</v>
      </c>
      <c r="D867" s="14">
        <v>0.27391007636945702</v>
      </c>
      <c r="E867" s="14">
        <v>0.30006723506641098</v>
      </c>
      <c r="F867" s="14"/>
      <c r="G867" s="14">
        <v>0.26675317777165602</v>
      </c>
      <c r="H867" s="14">
        <v>0.305226307225553</v>
      </c>
      <c r="I867" s="14">
        <v>0.32577331165316997</v>
      </c>
      <c r="J867" s="14">
        <v>0.25246476768109699</v>
      </c>
      <c r="K867" s="14">
        <v>0.28616545086395101</v>
      </c>
      <c r="L867" s="14">
        <v>0.28277845380893402</v>
      </c>
      <c r="M867" s="14"/>
      <c r="N867" s="14">
        <v>0.27459958261710998</v>
      </c>
      <c r="O867" s="14">
        <v>0.27476295519386201</v>
      </c>
      <c r="P867" s="14">
        <v>0.34709279142580701</v>
      </c>
      <c r="Q867" s="14">
        <v>0.25360906829205998</v>
      </c>
      <c r="R867" s="14"/>
      <c r="S867" s="14">
        <v>0.316591697352469</v>
      </c>
      <c r="T867" s="14">
        <v>0.32008676315588602</v>
      </c>
      <c r="U867" s="14">
        <v>0.26877258484581201</v>
      </c>
      <c r="V867" s="14">
        <v>0.320588411348735</v>
      </c>
      <c r="W867" s="14">
        <v>0.32220904431263397</v>
      </c>
      <c r="X867" s="14">
        <v>0.17065358750747101</v>
      </c>
      <c r="Y867" s="14">
        <v>0.30133407320824601</v>
      </c>
      <c r="Z867" s="14">
        <v>0.210240303988841</v>
      </c>
      <c r="AA867" s="14">
        <v>0.25913891512213499</v>
      </c>
      <c r="AB867" s="14">
        <v>0.30228544395727203</v>
      </c>
      <c r="AC867" s="14">
        <v>0.22301479873494701</v>
      </c>
      <c r="AD867" s="14">
        <v>0.54586362283735901</v>
      </c>
      <c r="AE867" s="14"/>
      <c r="AF867" s="14">
        <v>0.30365423641900302</v>
      </c>
      <c r="AG867" s="14">
        <v>0.27535802245591301</v>
      </c>
      <c r="AH867" s="14">
        <v>0.32702181043218498</v>
      </c>
      <c r="AI867" s="14"/>
      <c r="AJ867" s="14">
        <v>0.31935660375033298</v>
      </c>
      <c r="AK867" s="14">
        <v>0.29095958781542097</v>
      </c>
      <c r="AL867" s="14">
        <v>0.254811535950275</v>
      </c>
      <c r="AM867" s="14"/>
      <c r="AN867" s="14">
        <v>0.30757723689220701</v>
      </c>
      <c r="AO867" s="14">
        <v>0.24200574822290799</v>
      </c>
      <c r="AP867" s="14">
        <v>0.32225955821444102</v>
      </c>
      <c r="AQ867" s="14">
        <v>0.312256627817805</v>
      </c>
      <c r="AR867" s="14">
        <v>0.37264573610006801</v>
      </c>
    </row>
    <row r="868" spans="2:44">
      <c r="B868" t="s">
        <v>252</v>
      </c>
      <c r="C868" s="14">
        <v>0.27756813652955398</v>
      </c>
      <c r="D868" s="14">
        <v>0.26757587455202397</v>
      </c>
      <c r="E868" s="14">
        <v>0.28678642650988301</v>
      </c>
      <c r="F868" s="14"/>
      <c r="G868" s="14">
        <v>0.226532856862978</v>
      </c>
      <c r="H868" s="14">
        <v>0.241395637291548</v>
      </c>
      <c r="I868" s="14">
        <v>0.29690757001408402</v>
      </c>
      <c r="J868" s="14">
        <v>0.25378691721320701</v>
      </c>
      <c r="K868" s="14">
        <v>0.32556751606012602</v>
      </c>
      <c r="L868" s="14">
        <v>0.313111121541989</v>
      </c>
      <c r="M868" s="14"/>
      <c r="N868" s="14">
        <v>0.26622514080026499</v>
      </c>
      <c r="O868" s="14">
        <v>0.25489265577867098</v>
      </c>
      <c r="P868" s="14">
        <v>0.303094725704455</v>
      </c>
      <c r="Q868" s="14">
        <v>0.28429662570065001</v>
      </c>
      <c r="R868" s="14"/>
      <c r="S868" s="14">
        <v>0.23655970055324599</v>
      </c>
      <c r="T868" s="14">
        <v>0.36168586774641298</v>
      </c>
      <c r="U868" s="14">
        <v>0.28984476908645801</v>
      </c>
      <c r="V868" s="14">
        <v>0.29158947317066702</v>
      </c>
      <c r="W868" s="14">
        <v>0.31575327697799699</v>
      </c>
      <c r="X868" s="14">
        <v>0.23610312831951999</v>
      </c>
      <c r="Y868" s="14">
        <v>0.24100244511609301</v>
      </c>
      <c r="Z868" s="14">
        <v>0.193369213526592</v>
      </c>
      <c r="AA868" s="14">
        <v>0.28313633654287101</v>
      </c>
      <c r="AB868" s="14">
        <v>0.30463982861938999</v>
      </c>
      <c r="AC868" s="14">
        <v>0.238040774874027</v>
      </c>
      <c r="AD868" s="14">
        <v>0.27261183288508301</v>
      </c>
      <c r="AE868" s="14"/>
      <c r="AF868" s="14">
        <v>0.29389261918702198</v>
      </c>
      <c r="AG868" s="14">
        <v>0.28198777991548002</v>
      </c>
      <c r="AH868" s="14">
        <v>0.29636810974625399</v>
      </c>
      <c r="AI868" s="14"/>
      <c r="AJ868" s="14">
        <v>0.367052386168435</v>
      </c>
      <c r="AK868" s="14">
        <v>0.256298242353457</v>
      </c>
      <c r="AL868" s="14">
        <v>0.226390422747939</v>
      </c>
      <c r="AM868" s="14"/>
      <c r="AN868" s="14">
        <v>0.25811031569332998</v>
      </c>
      <c r="AO868" s="14">
        <v>0.32974106752148302</v>
      </c>
      <c r="AP868" s="14">
        <v>0.22817811224165599</v>
      </c>
      <c r="AQ868" s="14">
        <v>0.33983501900795798</v>
      </c>
      <c r="AR868" s="14">
        <v>0.17781337112984699</v>
      </c>
    </row>
    <row r="869" spans="2:44">
      <c r="B869" t="s">
        <v>250</v>
      </c>
      <c r="C869" s="14">
        <v>0.26757115623962502</v>
      </c>
      <c r="D869" s="14">
        <v>0.277412696025715</v>
      </c>
      <c r="E869" s="14">
        <v>0.25671856293838702</v>
      </c>
      <c r="F869" s="14"/>
      <c r="G869" s="14">
        <v>0.13543441673230999</v>
      </c>
      <c r="H869" s="14">
        <v>0.26582361516932101</v>
      </c>
      <c r="I869" s="14">
        <v>0.26328944232814999</v>
      </c>
      <c r="J869" s="14">
        <v>0.306740946567852</v>
      </c>
      <c r="K869" s="14">
        <v>0.27685681140944901</v>
      </c>
      <c r="L869" s="14">
        <v>0.32384972725769001</v>
      </c>
      <c r="M869" s="14"/>
      <c r="N869" s="14">
        <v>0.24635268927116</v>
      </c>
      <c r="O869" s="14">
        <v>0.27610613823061703</v>
      </c>
      <c r="P869" s="14">
        <v>0.31844811963723402</v>
      </c>
      <c r="Q869" s="14">
        <v>0.23140689331465999</v>
      </c>
      <c r="R869" s="14"/>
      <c r="S869" s="14">
        <v>0.331775641049875</v>
      </c>
      <c r="T869" s="14">
        <v>0.27762389340337601</v>
      </c>
      <c r="U869" s="14">
        <v>0.27908630466634898</v>
      </c>
      <c r="V869" s="14">
        <v>0.24057782664334901</v>
      </c>
      <c r="W869" s="14">
        <v>0.24237927361686201</v>
      </c>
      <c r="X869" s="14">
        <v>0.27338438008195398</v>
      </c>
      <c r="Y869" s="14">
        <v>0.222357874824715</v>
      </c>
      <c r="Z869" s="14">
        <v>0.28279675439568702</v>
      </c>
      <c r="AA869" s="14">
        <v>0.20825299579169501</v>
      </c>
      <c r="AB869" s="14">
        <v>0.32782183552838201</v>
      </c>
      <c r="AC869" s="14">
        <v>0.25947310363618598</v>
      </c>
      <c r="AD869" s="14">
        <v>0.25035722611496702</v>
      </c>
      <c r="AE869" s="14"/>
      <c r="AF869" s="14">
        <v>0.30511146893437002</v>
      </c>
      <c r="AG869" s="14">
        <v>0.25532820923444999</v>
      </c>
      <c r="AH869" s="14">
        <v>0.29432671707977998</v>
      </c>
      <c r="AI869" s="14"/>
      <c r="AJ869" s="14">
        <v>0.32124091129301202</v>
      </c>
      <c r="AK869" s="14">
        <v>0.237405128946414</v>
      </c>
      <c r="AL869" s="14">
        <v>0.303848906970699</v>
      </c>
      <c r="AM869" s="14"/>
      <c r="AN869" s="14">
        <v>0.307519851033286</v>
      </c>
      <c r="AO869" s="14">
        <v>0.225924851792695</v>
      </c>
      <c r="AP869" s="14">
        <v>0.26616401691327801</v>
      </c>
      <c r="AQ869" s="14">
        <v>0.25414542202697499</v>
      </c>
      <c r="AR869" s="14">
        <v>0.249890775886493</v>
      </c>
    </row>
    <row r="870" spans="2:44">
      <c r="B870" t="s">
        <v>253</v>
      </c>
      <c r="C870" s="14">
        <v>0.25355556753308001</v>
      </c>
      <c r="D870" s="14">
        <v>0.246765568989951</v>
      </c>
      <c r="E870" s="14">
        <v>0.25941922184321697</v>
      </c>
      <c r="F870" s="14"/>
      <c r="G870" s="14">
        <v>0.17457677835926999</v>
      </c>
      <c r="H870" s="14">
        <v>0.230041844573009</v>
      </c>
      <c r="I870" s="14">
        <v>0.297247212084852</v>
      </c>
      <c r="J870" s="14">
        <v>0.30158629329641401</v>
      </c>
      <c r="K870" s="14">
        <v>0.28146651377676402</v>
      </c>
      <c r="L870" s="14">
        <v>0.233219613936132</v>
      </c>
      <c r="M870" s="14"/>
      <c r="N870" s="14">
        <v>0.23677218727191299</v>
      </c>
      <c r="O870" s="14">
        <v>0.24377525359386201</v>
      </c>
      <c r="P870" s="14">
        <v>0.25052414453344402</v>
      </c>
      <c r="Q870" s="14">
        <v>0.28101002806908598</v>
      </c>
      <c r="R870" s="14"/>
      <c r="S870" s="14">
        <v>0.25555503628218801</v>
      </c>
      <c r="T870" s="14">
        <v>0.28997699786234798</v>
      </c>
      <c r="U870" s="14">
        <v>0.246037397307004</v>
      </c>
      <c r="V870" s="14">
        <v>0.241279362168828</v>
      </c>
      <c r="W870" s="14">
        <v>0.23115683283205099</v>
      </c>
      <c r="X870" s="14">
        <v>0.27587327569456599</v>
      </c>
      <c r="Y870" s="14">
        <v>0.19166232484802301</v>
      </c>
      <c r="Z870" s="14">
        <v>0.35897452752467501</v>
      </c>
      <c r="AA870" s="14">
        <v>0.29171860358805002</v>
      </c>
      <c r="AB870" s="14">
        <v>0.20888160325184801</v>
      </c>
      <c r="AC870" s="14">
        <v>0.238077253782005</v>
      </c>
      <c r="AD870" s="14">
        <v>0.161546319079198</v>
      </c>
      <c r="AE870" s="14"/>
      <c r="AF870" s="14">
        <v>0.24324737486963699</v>
      </c>
      <c r="AG870" s="14">
        <v>0.29422479878101498</v>
      </c>
      <c r="AH870" s="14">
        <v>0.21317440048337699</v>
      </c>
      <c r="AI870" s="14"/>
      <c r="AJ870" s="14">
        <v>0.31157350003489498</v>
      </c>
      <c r="AK870" s="14">
        <v>0.26012262527034102</v>
      </c>
      <c r="AL870" s="14">
        <v>0.26167357451340501</v>
      </c>
      <c r="AM870" s="14"/>
      <c r="AN870" s="14">
        <v>0.29115571264922602</v>
      </c>
      <c r="AO870" s="14">
        <v>0.22301549179069699</v>
      </c>
      <c r="AP870" s="14">
        <v>0.26761833555542203</v>
      </c>
      <c r="AQ870" s="14">
        <v>0.26465770832243701</v>
      </c>
      <c r="AR870" s="14">
        <v>0.424713691819885</v>
      </c>
    </row>
    <row r="871" spans="2:44">
      <c r="B871" t="s">
        <v>254</v>
      </c>
      <c r="C871" s="14">
        <v>0.217298243321392</v>
      </c>
      <c r="D871" s="14">
        <v>0.23164073411908501</v>
      </c>
      <c r="E871" s="14">
        <v>0.201646371564252</v>
      </c>
      <c r="F871" s="14"/>
      <c r="G871" s="14">
        <v>0.26543501159719002</v>
      </c>
      <c r="H871" s="14">
        <v>0.25789623581891402</v>
      </c>
      <c r="I871" s="14">
        <v>0.260514342356371</v>
      </c>
      <c r="J871" s="14">
        <v>0.20309945000062099</v>
      </c>
      <c r="K871" s="14">
        <v>0.137774695172177</v>
      </c>
      <c r="L871" s="14">
        <v>0.17738462774282199</v>
      </c>
      <c r="M871" s="14"/>
      <c r="N871" s="14">
        <v>0.240307613064626</v>
      </c>
      <c r="O871" s="14">
        <v>0.242871717304776</v>
      </c>
      <c r="P871" s="14">
        <v>0.19520236597438101</v>
      </c>
      <c r="Q871" s="14">
        <v>0.18866381737629401</v>
      </c>
      <c r="R871" s="14"/>
      <c r="S871" s="14">
        <v>0.292850316625616</v>
      </c>
      <c r="T871" s="14">
        <v>0.176105304612237</v>
      </c>
      <c r="U871" s="14">
        <v>0.169870055093678</v>
      </c>
      <c r="V871" s="14">
        <v>0.24899055436015499</v>
      </c>
      <c r="W871" s="14">
        <v>0.200720491467867</v>
      </c>
      <c r="X871" s="14">
        <v>0.12082595765621</v>
      </c>
      <c r="Y871" s="14">
        <v>0.19421830100478801</v>
      </c>
      <c r="Z871" s="14">
        <v>0.38359154272414903</v>
      </c>
      <c r="AA871" s="14">
        <v>0.21017544197296001</v>
      </c>
      <c r="AB871" s="14">
        <v>0.20230229601900099</v>
      </c>
      <c r="AC871" s="14">
        <v>0.196067495096581</v>
      </c>
      <c r="AD871" s="14">
        <v>0.34777581928812401</v>
      </c>
      <c r="AE871" s="14"/>
      <c r="AF871" s="14">
        <v>0.19297108232857799</v>
      </c>
      <c r="AG871" s="14">
        <v>0.223713237576082</v>
      </c>
      <c r="AH871" s="14">
        <v>0.226079698213076</v>
      </c>
      <c r="AI871" s="14"/>
      <c r="AJ871" s="14">
        <v>0.16929806850572399</v>
      </c>
      <c r="AK871" s="14">
        <v>0.24583419965147399</v>
      </c>
      <c r="AL871" s="14">
        <v>0.19806646529959401</v>
      </c>
      <c r="AM871" s="14"/>
      <c r="AN871" s="14">
        <v>0.184250246127075</v>
      </c>
      <c r="AO871" s="14">
        <v>0.21964810679105501</v>
      </c>
      <c r="AP871" s="14">
        <v>0.24326743918018301</v>
      </c>
      <c r="AQ871" s="14">
        <v>0.21845172818166</v>
      </c>
      <c r="AR871" s="14">
        <v>0.266536742452255</v>
      </c>
    </row>
    <row r="872" spans="2:44">
      <c r="B872" t="s">
        <v>256</v>
      </c>
      <c r="C872" s="14">
        <v>0.18842927722817199</v>
      </c>
      <c r="D872" s="14">
        <v>0.20514008370662301</v>
      </c>
      <c r="E872" s="14">
        <v>0.170239807245749</v>
      </c>
      <c r="F872" s="14"/>
      <c r="G872" s="14">
        <v>0.179882214848541</v>
      </c>
      <c r="H872" s="14">
        <v>0.17770811216962901</v>
      </c>
      <c r="I872" s="14">
        <v>0.17832884747189401</v>
      </c>
      <c r="J872" s="14">
        <v>0.20938107535032399</v>
      </c>
      <c r="K872" s="14">
        <v>0.19944114557986001</v>
      </c>
      <c r="L872" s="14">
        <v>0.187782866749691</v>
      </c>
      <c r="M872" s="14"/>
      <c r="N872" s="14">
        <v>0.22941432764581601</v>
      </c>
      <c r="O872" s="14">
        <v>0.151609607714942</v>
      </c>
      <c r="P872" s="14">
        <v>0.19513465604201699</v>
      </c>
      <c r="Q872" s="14">
        <v>0.175290373926452</v>
      </c>
      <c r="R872" s="14"/>
      <c r="S872" s="14">
        <v>0.22899329095382101</v>
      </c>
      <c r="T872" s="14">
        <v>0.199452183373522</v>
      </c>
      <c r="U872" s="14">
        <v>0.240564887161033</v>
      </c>
      <c r="V872" s="14">
        <v>0.14930557256947599</v>
      </c>
      <c r="W872" s="14">
        <v>0.186176407307964</v>
      </c>
      <c r="X872" s="14">
        <v>0.14119785003721699</v>
      </c>
      <c r="Y872" s="14">
        <v>0.14772208043013599</v>
      </c>
      <c r="Z872" s="14">
        <v>0.11482795205790899</v>
      </c>
      <c r="AA872" s="14">
        <v>0.22073997397539599</v>
      </c>
      <c r="AB872" s="14">
        <v>0.23439754786519101</v>
      </c>
      <c r="AC872" s="14">
        <v>0.15426791210058399</v>
      </c>
      <c r="AD872" s="14">
        <v>0.21776938703338899</v>
      </c>
      <c r="AE872" s="14"/>
      <c r="AF872" s="14">
        <v>0.18970937610418601</v>
      </c>
      <c r="AG872" s="14">
        <v>0.20161443923632999</v>
      </c>
      <c r="AH872" s="14">
        <v>0.164816363661235</v>
      </c>
      <c r="AI872" s="14"/>
      <c r="AJ872" s="14">
        <v>0.249198256057824</v>
      </c>
      <c r="AK872" s="14">
        <v>0.17762826519452801</v>
      </c>
      <c r="AL872" s="14">
        <v>0.239437181883281</v>
      </c>
      <c r="AM872" s="14"/>
      <c r="AN872" s="14">
        <v>0.202328052526696</v>
      </c>
      <c r="AO872" s="14">
        <v>0.226444972892692</v>
      </c>
      <c r="AP872" s="14">
        <v>0.144213871884696</v>
      </c>
      <c r="AQ872" s="14">
        <v>0.19285702190161799</v>
      </c>
      <c r="AR872" s="14">
        <v>0.38396781272817199</v>
      </c>
    </row>
    <row r="873" spans="2:44">
      <c r="B873" t="s">
        <v>258</v>
      </c>
      <c r="C873" s="14">
        <v>0.17487609094086701</v>
      </c>
      <c r="D873" s="14">
        <v>0.198704142239186</v>
      </c>
      <c r="E873" s="14">
        <v>0.14943353653996799</v>
      </c>
      <c r="F873" s="14"/>
      <c r="G873" s="14">
        <v>0.24658540078209501</v>
      </c>
      <c r="H873" s="14">
        <v>0.199561371169033</v>
      </c>
      <c r="I873" s="14">
        <v>0.13790406338822001</v>
      </c>
      <c r="J873" s="14">
        <v>0.157458688557953</v>
      </c>
      <c r="K873" s="14">
        <v>0.17555096763931899</v>
      </c>
      <c r="L873" s="14">
        <v>0.15161933038834799</v>
      </c>
      <c r="M873" s="14"/>
      <c r="N873" s="14">
        <v>0.16333125735888401</v>
      </c>
      <c r="O873" s="14">
        <v>0.17184839890884701</v>
      </c>
      <c r="P873" s="14">
        <v>0.21732687996671299</v>
      </c>
      <c r="Q873" s="14">
        <v>0.15072200306686401</v>
      </c>
      <c r="R873" s="14"/>
      <c r="S873" s="14">
        <v>0.234818176859799</v>
      </c>
      <c r="T873" s="14">
        <v>0.14441698939776801</v>
      </c>
      <c r="U873" s="14">
        <v>0.16529538751278899</v>
      </c>
      <c r="V873" s="14">
        <v>0.149501510692786</v>
      </c>
      <c r="W873" s="14">
        <v>0.209309861329606</v>
      </c>
      <c r="X873" s="14">
        <v>0.12228583640709199</v>
      </c>
      <c r="Y873" s="14">
        <v>0.15848986261574299</v>
      </c>
      <c r="Z873" s="14">
        <v>0.30567872663781398</v>
      </c>
      <c r="AA873" s="14">
        <v>0.20673225324375</v>
      </c>
      <c r="AB873" s="14">
        <v>0.16001696821903899</v>
      </c>
      <c r="AC873" s="14">
        <v>9.4604193965200006E-2</v>
      </c>
      <c r="AD873" s="14">
        <v>0.17526984286134201</v>
      </c>
      <c r="AE873" s="14"/>
      <c r="AF873" s="14">
        <v>0.15329022818525601</v>
      </c>
      <c r="AG873" s="14">
        <v>0.16528823897915701</v>
      </c>
      <c r="AH873" s="14">
        <v>0.207466244561199</v>
      </c>
      <c r="AI873" s="14"/>
      <c r="AJ873" s="14">
        <v>0.199327202988274</v>
      </c>
      <c r="AK873" s="14">
        <v>0.150066800592706</v>
      </c>
      <c r="AL873" s="14">
        <v>0.26702653767779899</v>
      </c>
      <c r="AM873" s="14"/>
      <c r="AN873" s="14">
        <v>0.178389289883057</v>
      </c>
      <c r="AO873" s="14">
        <v>0.15889130247636901</v>
      </c>
      <c r="AP873" s="14">
        <v>0.171228546868399</v>
      </c>
      <c r="AQ873" s="14">
        <v>0.16659237676079</v>
      </c>
      <c r="AR873" s="14">
        <v>0.150340115796018</v>
      </c>
    </row>
    <row r="874" spans="2:44">
      <c r="B874" t="s">
        <v>257</v>
      </c>
      <c r="C874" s="14">
        <v>0.13923176582441599</v>
      </c>
      <c r="D874" s="14">
        <v>0.14875299725851099</v>
      </c>
      <c r="E874" s="14">
        <v>0.13033039229507101</v>
      </c>
      <c r="F874" s="14"/>
      <c r="G874" s="14">
        <v>0.23722237408347399</v>
      </c>
      <c r="H874" s="14">
        <v>0.13604780231074801</v>
      </c>
      <c r="I874" s="14">
        <v>0.17230061401896599</v>
      </c>
      <c r="J874" s="14">
        <v>0.12586008256346101</v>
      </c>
      <c r="K874" s="14">
        <v>0.124131632242304</v>
      </c>
      <c r="L874" s="14">
        <v>6.8876839534930498E-2</v>
      </c>
      <c r="M874" s="14"/>
      <c r="N874" s="14">
        <v>0.193923389910993</v>
      </c>
      <c r="O874" s="14">
        <v>0.12659484411630101</v>
      </c>
      <c r="P874" s="14">
        <v>0.120631505557537</v>
      </c>
      <c r="Q874" s="14">
        <v>0.113208873951093</v>
      </c>
      <c r="R874" s="14"/>
      <c r="S874" s="14">
        <v>9.2528385528551804E-2</v>
      </c>
      <c r="T874" s="14">
        <v>0.14387807703383301</v>
      </c>
      <c r="U874" s="14">
        <v>0.106975465434658</v>
      </c>
      <c r="V874" s="14">
        <v>9.8600363572346195E-2</v>
      </c>
      <c r="W874" s="14">
        <v>0.213660632532543</v>
      </c>
      <c r="X874" s="14">
        <v>0.18310132855321401</v>
      </c>
      <c r="Y874" s="14">
        <v>0.152169375735454</v>
      </c>
      <c r="Z874" s="14">
        <v>9.9795084172656603E-2</v>
      </c>
      <c r="AA874" s="14">
        <v>0.19230527468368999</v>
      </c>
      <c r="AB874" s="14">
        <v>0.12595124474465699</v>
      </c>
      <c r="AC874" s="14">
        <v>0.15007034882305501</v>
      </c>
      <c r="AD874" s="14">
        <v>0</v>
      </c>
      <c r="AE874" s="14"/>
      <c r="AF874" s="14">
        <v>7.4677417838329901E-2</v>
      </c>
      <c r="AG874" s="14">
        <v>0.18663734194627499</v>
      </c>
      <c r="AH874" s="14">
        <v>0.13039299918753799</v>
      </c>
      <c r="AI874" s="14"/>
      <c r="AJ874" s="14">
        <v>7.4336917517763099E-2</v>
      </c>
      <c r="AK874" s="14">
        <v>0.15563885900299401</v>
      </c>
      <c r="AL874" s="14">
        <v>0.21262529489145901</v>
      </c>
      <c r="AM874" s="14"/>
      <c r="AN874" s="14">
        <v>9.5022704354077794E-2</v>
      </c>
      <c r="AO874" s="14">
        <v>0.131381750330341</v>
      </c>
      <c r="AP874" s="14">
        <v>0.161615867637427</v>
      </c>
      <c r="AQ874" s="14">
        <v>0.23659398853168001</v>
      </c>
      <c r="AR874" s="14">
        <v>8.6561981301219101E-2</v>
      </c>
    </row>
    <row r="875" spans="2:44">
      <c r="B875" t="s">
        <v>248</v>
      </c>
      <c r="C875" s="14">
        <v>9.7073465991238006E-2</v>
      </c>
      <c r="D875" s="14">
        <v>9.1684011613377997E-2</v>
      </c>
      <c r="E875" s="14">
        <v>0.10019579230473601</v>
      </c>
      <c r="F875" s="14"/>
      <c r="G875" s="14">
        <v>0.15962190779059801</v>
      </c>
      <c r="H875" s="14">
        <v>3.8812710543519598E-2</v>
      </c>
      <c r="I875" s="14">
        <v>8.4971115874232298E-2</v>
      </c>
      <c r="J875" s="14">
        <v>7.6061173363043202E-2</v>
      </c>
      <c r="K875" s="14">
        <v>8.1780830803048599E-2</v>
      </c>
      <c r="L875" s="14">
        <v>0.138184624502629</v>
      </c>
      <c r="M875" s="14"/>
      <c r="N875" s="14">
        <v>0.121078314413023</v>
      </c>
      <c r="O875" s="14">
        <v>0.10035032643372201</v>
      </c>
      <c r="P875" s="14">
        <v>7.0372277023764501E-2</v>
      </c>
      <c r="Q875" s="14">
        <v>9.54843551223407E-2</v>
      </c>
      <c r="R875" s="14"/>
      <c r="S875" s="14">
        <v>0.101013030312758</v>
      </c>
      <c r="T875" s="14">
        <v>3.3956951408819297E-2</v>
      </c>
      <c r="U875" s="14">
        <v>3.6528495622643598E-2</v>
      </c>
      <c r="V875" s="14">
        <v>0.12731414931456</v>
      </c>
      <c r="W875" s="14">
        <v>4.3183195783114497E-2</v>
      </c>
      <c r="X875" s="14">
        <v>0.121054833745028</v>
      </c>
      <c r="Y875" s="14">
        <v>0.120557843310286</v>
      </c>
      <c r="Z875" s="14">
        <v>2.66012048409329E-2</v>
      </c>
      <c r="AA875" s="14">
        <v>0.12609629847932899</v>
      </c>
      <c r="AB875" s="14">
        <v>0.106067152722295</v>
      </c>
      <c r="AC875" s="14">
        <v>0.14376616734730999</v>
      </c>
      <c r="AD875" s="14">
        <v>0.239714376423798</v>
      </c>
      <c r="AE875" s="14"/>
      <c r="AF875" s="14">
        <v>0.101085986021865</v>
      </c>
      <c r="AG875" s="14">
        <v>8.4823793752620696E-2</v>
      </c>
      <c r="AH875" s="14">
        <v>7.1974726228956801E-2</v>
      </c>
      <c r="AI875" s="14"/>
      <c r="AJ875" s="14">
        <v>7.6956752885911806E-2</v>
      </c>
      <c r="AK875" s="14">
        <v>8.1158478730449193E-2</v>
      </c>
      <c r="AL875" s="14">
        <v>5.1460520628824197E-2</v>
      </c>
      <c r="AM875" s="14"/>
      <c r="AN875" s="14">
        <v>6.5384485175130694E-2</v>
      </c>
      <c r="AO875" s="14">
        <v>8.5938441066754398E-2</v>
      </c>
      <c r="AP875" s="14">
        <v>0.12333124346657499</v>
      </c>
      <c r="AQ875" s="14">
        <v>8.8236449152122198E-2</v>
      </c>
      <c r="AR875" s="14">
        <v>0.16264902516378099</v>
      </c>
    </row>
    <row r="876" spans="2:44">
      <c r="B876" t="s">
        <v>249</v>
      </c>
      <c r="C876" s="14">
        <v>9.1072788039562896E-2</v>
      </c>
      <c r="D876" s="14">
        <v>8.4358157599047107E-2</v>
      </c>
      <c r="E876" s="14">
        <v>9.8314351131371894E-2</v>
      </c>
      <c r="F876" s="14"/>
      <c r="G876" s="14">
        <v>0.126115628367756</v>
      </c>
      <c r="H876" s="14">
        <v>7.08119210525604E-2</v>
      </c>
      <c r="I876" s="14">
        <v>8.8276509811905296E-2</v>
      </c>
      <c r="J876" s="14">
        <v>7.8617530789065998E-2</v>
      </c>
      <c r="K876" s="14">
        <v>9.4833225104707694E-2</v>
      </c>
      <c r="L876" s="14">
        <v>9.3748764140003701E-2</v>
      </c>
      <c r="M876" s="14"/>
      <c r="N876" s="14">
        <v>0.11730246609834601</v>
      </c>
      <c r="O876" s="14">
        <v>6.4277217405132606E-2</v>
      </c>
      <c r="P876" s="14">
        <v>9.6833280300273897E-2</v>
      </c>
      <c r="Q876" s="14">
        <v>8.3990136936528806E-2</v>
      </c>
      <c r="R876" s="14"/>
      <c r="S876" s="14">
        <v>9.5865005404011494E-2</v>
      </c>
      <c r="T876" s="14">
        <v>5.8654841638701799E-2</v>
      </c>
      <c r="U876" s="14">
        <v>0.132989111874458</v>
      </c>
      <c r="V876" s="14">
        <v>0.123370670927681</v>
      </c>
      <c r="W876" s="14">
        <v>8.1964852243758296E-2</v>
      </c>
      <c r="X876" s="14">
        <v>0.110621394098937</v>
      </c>
      <c r="Y876" s="14">
        <v>5.6358196716268502E-2</v>
      </c>
      <c r="Z876" s="14">
        <v>7.2361936494385298E-2</v>
      </c>
      <c r="AA876" s="14">
        <v>0.10036974572987301</v>
      </c>
      <c r="AB876" s="14">
        <v>8.1575313008209402E-2</v>
      </c>
      <c r="AC876" s="14">
        <v>9.3919266696323098E-2</v>
      </c>
      <c r="AD876" s="14">
        <v>9.4101466252616797E-2</v>
      </c>
      <c r="AE876" s="14"/>
      <c r="AF876" s="14">
        <v>9.1172891459693803E-2</v>
      </c>
      <c r="AG876" s="14">
        <v>9.7298348329299303E-2</v>
      </c>
      <c r="AH876" s="14">
        <v>8.4369140337774096E-2</v>
      </c>
      <c r="AI876" s="14"/>
      <c r="AJ876" s="14">
        <v>5.48404358532356E-2</v>
      </c>
      <c r="AK876" s="14">
        <v>9.8950303900971495E-2</v>
      </c>
      <c r="AL876" s="14">
        <v>0.117704703825551</v>
      </c>
      <c r="AM876" s="14"/>
      <c r="AN876" s="14">
        <v>8.3496852055036194E-2</v>
      </c>
      <c r="AO876" s="14">
        <v>0.110555632809532</v>
      </c>
      <c r="AP876" s="14">
        <v>8.5649513236856101E-2</v>
      </c>
      <c r="AQ876" s="14">
        <v>0.11713142454289199</v>
      </c>
      <c r="AR876" s="14">
        <v>0.103615663715622</v>
      </c>
    </row>
    <row r="877" spans="2:44">
      <c r="B877" t="s">
        <v>260</v>
      </c>
      <c r="C877" s="14">
        <v>8.5925602610863003E-2</v>
      </c>
      <c r="D877" s="14">
        <v>9.28503901267929E-2</v>
      </c>
      <c r="E877" s="14">
        <v>7.70918657511067E-2</v>
      </c>
      <c r="F877" s="14"/>
      <c r="G877" s="14">
        <v>4.4242293082709799E-2</v>
      </c>
      <c r="H877" s="14">
        <v>7.0358702223376396E-2</v>
      </c>
      <c r="I877" s="14">
        <v>6.8520781454164195E-2</v>
      </c>
      <c r="J877" s="14">
        <v>7.2032428894777095E-2</v>
      </c>
      <c r="K877" s="14">
        <v>0.10702869846707599</v>
      </c>
      <c r="L877" s="14">
        <v>0.13843744496219401</v>
      </c>
      <c r="M877" s="14"/>
      <c r="N877" s="14">
        <v>9.62444173405822E-2</v>
      </c>
      <c r="O877" s="14">
        <v>7.7348653284211297E-2</v>
      </c>
      <c r="P877" s="14">
        <v>0.101506262571339</v>
      </c>
      <c r="Q877" s="14">
        <v>6.9072881888264201E-2</v>
      </c>
      <c r="R877" s="14"/>
      <c r="S877" s="14">
        <v>9.3524676129202594E-2</v>
      </c>
      <c r="T877" s="14">
        <v>9.5815130384386299E-2</v>
      </c>
      <c r="U877" s="14">
        <v>0.10642851054510601</v>
      </c>
      <c r="V877" s="14">
        <v>6.90235688023174E-2</v>
      </c>
      <c r="W877" s="14">
        <v>4.2156948877784102E-2</v>
      </c>
      <c r="X877" s="14">
        <v>4.71002926667679E-2</v>
      </c>
      <c r="Y877" s="14">
        <v>0.14231020183903101</v>
      </c>
      <c r="Z877" s="14">
        <v>8.3360413847501397E-2</v>
      </c>
      <c r="AA877" s="14">
        <v>0.133580280885639</v>
      </c>
      <c r="AB877" s="14">
        <v>4.4256124965909097E-2</v>
      </c>
      <c r="AC877" s="14">
        <v>4.1744620395871401E-2</v>
      </c>
      <c r="AD877" s="14">
        <v>0.15703122504802799</v>
      </c>
      <c r="AE877" s="14"/>
      <c r="AF877" s="14">
        <v>0.11116968395764699</v>
      </c>
      <c r="AG877" s="14">
        <v>8.5761467620927401E-2</v>
      </c>
      <c r="AH877" s="14">
        <v>7.0064118344832005E-2</v>
      </c>
      <c r="AI877" s="14"/>
      <c r="AJ877" s="14">
        <v>0.105401671681406</v>
      </c>
      <c r="AK877" s="14">
        <v>8.0985166752722701E-2</v>
      </c>
      <c r="AL877" s="14">
        <v>3.6972891887210799E-2</v>
      </c>
      <c r="AM877" s="14"/>
      <c r="AN877" s="14">
        <v>9.9638919416628294E-2</v>
      </c>
      <c r="AO877" s="14">
        <v>5.6979488042528802E-2</v>
      </c>
      <c r="AP877" s="14">
        <v>7.9896653460088299E-2</v>
      </c>
      <c r="AQ877" s="14">
        <v>0.13342116566885401</v>
      </c>
      <c r="AR877" s="14">
        <v>0.20209409774807899</v>
      </c>
    </row>
    <row r="878" spans="2:44">
      <c r="B878" t="s">
        <v>255</v>
      </c>
      <c r="C878" s="14">
        <v>7.4938241144936302E-2</v>
      </c>
      <c r="D878" s="14">
        <v>9.0544562277886806E-2</v>
      </c>
      <c r="E878" s="14">
        <v>5.95671632017125E-2</v>
      </c>
      <c r="F878" s="14"/>
      <c r="G878" s="14">
        <v>8.4442405573596196E-2</v>
      </c>
      <c r="H878" s="14">
        <v>0.11037692416381401</v>
      </c>
      <c r="I878" s="14">
        <v>6.4731609994403499E-2</v>
      </c>
      <c r="J878" s="14">
        <v>0.104945975162409</v>
      </c>
      <c r="K878" s="14">
        <v>4.68033851155613E-2</v>
      </c>
      <c r="L878" s="14">
        <v>4.27185688149396E-2</v>
      </c>
      <c r="M878" s="14"/>
      <c r="N878" s="14">
        <v>8.1717314023528706E-2</v>
      </c>
      <c r="O878" s="14">
        <v>7.3424985717768801E-2</v>
      </c>
      <c r="P878" s="14">
        <v>6.5768935474817103E-2</v>
      </c>
      <c r="Q878" s="14">
        <v>7.8720589499043897E-2</v>
      </c>
      <c r="R878" s="14"/>
      <c r="S878" s="14">
        <v>6.7645052938600403E-2</v>
      </c>
      <c r="T878" s="14">
        <v>4.5286228362559598E-2</v>
      </c>
      <c r="U878" s="14">
        <v>0.108561487163123</v>
      </c>
      <c r="V878" s="14">
        <v>8.6132105306336998E-2</v>
      </c>
      <c r="W878" s="14">
        <v>9.4121911060365299E-2</v>
      </c>
      <c r="X878" s="14">
        <v>0.106180556741394</v>
      </c>
      <c r="Y878" s="14">
        <v>6.9303486630062E-2</v>
      </c>
      <c r="Z878" s="14">
        <v>2.33706152970274E-2</v>
      </c>
      <c r="AA878" s="14">
        <v>7.8312488383485701E-2</v>
      </c>
      <c r="AB878" s="14">
        <v>8.4954205240393904E-2</v>
      </c>
      <c r="AC878" s="14">
        <v>5.7761872716774403E-2</v>
      </c>
      <c r="AD878" s="14">
        <v>6.6799065891755202E-2</v>
      </c>
      <c r="AE878" s="14"/>
      <c r="AF878" s="14">
        <v>6.6818588896975104E-2</v>
      </c>
      <c r="AG878" s="14">
        <v>7.9154661747917202E-2</v>
      </c>
      <c r="AH878" s="14">
        <v>8.7081645327168403E-2</v>
      </c>
      <c r="AI878" s="14"/>
      <c r="AJ878" s="14">
        <v>6.7157903281791401E-2</v>
      </c>
      <c r="AK878" s="14">
        <v>8.2794287671303798E-2</v>
      </c>
      <c r="AL878" s="14">
        <v>6.1040471197063198E-2</v>
      </c>
      <c r="AM878" s="14"/>
      <c r="AN878" s="14">
        <v>5.5410493686421002E-2</v>
      </c>
      <c r="AO878" s="14">
        <v>8.4895895408608493E-2</v>
      </c>
      <c r="AP878" s="14">
        <v>9.4775243263380896E-2</v>
      </c>
      <c r="AQ878" s="14">
        <v>0.11355165318021</v>
      </c>
      <c r="AR878" s="14">
        <v>0</v>
      </c>
    </row>
    <row r="879" spans="2:44">
      <c r="B879" t="s">
        <v>259</v>
      </c>
      <c r="C879" s="14">
        <v>6.4455647027981997E-2</v>
      </c>
      <c r="D879" s="14">
        <v>6.5210203700599906E-2</v>
      </c>
      <c r="E879" s="14">
        <v>6.40223344913185E-2</v>
      </c>
      <c r="F879" s="14"/>
      <c r="G879" s="14">
        <v>0.104950203170612</v>
      </c>
      <c r="H879" s="14">
        <v>9.8037911269568401E-2</v>
      </c>
      <c r="I879" s="14">
        <v>7.0394278239703706E-2</v>
      </c>
      <c r="J879" s="14">
        <v>4.7491526379159398E-2</v>
      </c>
      <c r="K879" s="14">
        <v>5.9766268587817598E-2</v>
      </c>
      <c r="L879" s="14">
        <v>2.1983990864619701E-2</v>
      </c>
      <c r="M879" s="14"/>
      <c r="N879" s="14">
        <v>6.3123681629249806E-2</v>
      </c>
      <c r="O879" s="14">
        <v>8.3400035191986396E-2</v>
      </c>
      <c r="P879" s="14">
        <v>5.4413675164070099E-2</v>
      </c>
      <c r="Q879" s="14">
        <v>5.8460575168126201E-2</v>
      </c>
      <c r="R879" s="14"/>
      <c r="S879" s="14">
        <v>4.1655359463574702E-2</v>
      </c>
      <c r="T879" s="14">
        <v>1.99552785216493E-2</v>
      </c>
      <c r="U879" s="14">
        <v>8.6573376392752102E-2</v>
      </c>
      <c r="V879" s="14">
        <v>6.9522875267245404E-2</v>
      </c>
      <c r="W879" s="14">
        <v>4.5219517187067799E-2</v>
      </c>
      <c r="X879" s="14">
        <v>0.113016855274426</v>
      </c>
      <c r="Y879" s="14">
        <v>5.48650034403367E-2</v>
      </c>
      <c r="Z879" s="14">
        <v>3.51925264879537E-2</v>
      </c>
      <c r="AA879" s="14">
        <v>0.105249807195094</v>
      </c>
      <c r="AB879" s="14">
        <v>9.8690899749085806E-2</v>
      </c>
      <c r="AC879" s="14">
        <v>3.8521123422098E-2</v>
      </c>
      <c r="AD879" s="14">
        <v>4.4685933468478899E-2</v>
      </c>
      <c r="AE879" s="14"/>
      <c r="AF879" s="14">
        <v>6.2254489473614803E-2</v>
      </c>
      <c r="AG879" s="14">
        <v>5.6623458831285299E-2</v>
      </c>
      <c r="AH879" s="14">
        <v>6.4798497946496406E-2</v>
      </c>
      <c r="AI879" s="14"/>
      <c r="AJ879" s="14">
        <v>4.6017421169796097E-2</v>
      </c>
      <c r="AK879" s="14">
        <v>6.6921092022071499E-2</v>
      </c>
      <c r="AL879" s="14">
        <v>5.9446964701490003E-2</v>
      </c>
      <c r="AM879" s="14"/>
      <c r="AN879" s="14">
        <v>3.53351291941802E-2</v>
      </c>
      <c r="AO879" s="14">
        <v>7.8822703625156199E-2</v>
      </c>
      <c r="AP879" s="14">
        <v>7.0976896147703097E-2</v>
      </c>
      <c r="AQ879" s="14">
        <v>8.0352402663177003E-2</v>
      </c>
      <c r="AR879" s="14">
        <v>0</v>
      </c>
    </row>
    <row r="880" spans="2:44">
      <c r="B880" t="s">
        <v>129</v>
      </c>
      <c r="C880" s="14">
        <v>4.4234604117441401E-2</v>
      </c>
      <c r="D880" s="14">
        <v>3.9594254862830698E-2</v>
      </c>
      <c r="E880" s="14">
        <v>4.9143831056779198E-2</v>
      </c>
      <c r="F880" s="14"/>
      <c r="G880" s="14">
        <v>4.4228765611052802E-2</v>
      </c>
      <c r="H880" s="14">
        <v>3.4118688802062903E-2</v>
      </c>
      <c r="I880" s="14">
        <v>3.6102814854803697E-2</v>
      </c>
      <c r="J880" s="14">
        <v>4.6382201413551198E-2</v>
      </c>
      <c r="K880" s="14">
        <v>5.4609986358746899E-2</v>
      </c>
      <c r="L880" s="14">
        <v>5.0970232096816503E-2</v>
      </c>
      <c r="M880" s="14"/>
      <c r="N880" s="14">
        <v>2.4831967406758401E-2</v>
      </c>
      <c r="O880" s="14">
        <v>4.3035148155673997E-2</v>
      </c>
      <c r="P880" s="14">
        <v>2.3209849691961899E-2</v>
      </c>
      <c r="Q880" s="14">
        <v>8.1134063725988498E-2</v>
      </c>
      <c r="R880" s="14"/>
      <c r="S880" s="14">
        <v>2.0276636356277099E-2</v>
      </c>
      <c r="T880" s="14">
        <v>7.5823898213618304E-2</v>
      </c>
      <c r="U880" s="14">
        <v>6.0098692172549602E-2</v>
      </c>
      <c r="V880" s="14">
        <v>7.5037967442414297E-2</v>
      </c>
      <c r="W880" s="14">
        <v>2.76087004819963E-2</v>
      </c>
      <c r="X880" s="14">
        <v>2.28372953380498E-2</v>
      </c>
      <c r="Y880" s="14">
        <v>0</v>
      </c>
      <c r="Z880" s="14">
        <v>4.6968403973036102E-2</v>
      </c>
      <c r="AA880" s="14">
        <v>4.5600738696074401E-2</v>
      </c>
      <c r="AB880" s="14">
        <v>4.9263074806904603E-2</v>
      </c>
      <c r="AC880" s="14">
        <v>8.2061027486128202E-2</v>
      </c>
      <c r="AD880" s="14">
        <v>0</v>
      </c>
      <c r="AE880" s="14"/>
      <c r="AF880" s="14">
        <v>5.84992224107347E-2</v>
      </c>
      <c r="AG880" s="14">
        <v>1.7900030076614101E-2</v>
      </c>
      <c r="AH880" s="14">
        <v>4.9783144847092398E-2</v>
      </c>
      <c r="AI880" s="14"/>
      <c r="AJ880" s="14">
        <v>2.6765863548695298E-2</v>
      </c>
      <c r="AK880" s="14">
        <v>3.4676732236789701E-2</v>
      </c>
      <c r="AL880" s="14">
        <v>2.4092746724957599E-2</v>
      </c>
      <c r="AM880" s="14"/>
      <c r="AN880" s="14">
        <v>8.6512114069757506E-2</v>
      </c>
      <c r="AO880" s="14">
        <v>3.37088114132649E-2</v>
      </c>
      <c r="AP880" s="14">
        <v>1.78775567621123E-2</v>
      </c>
      <c r="AQ880" s="14">
        <v>3.4469626782910101E-2</v>
      </c>
      <c r="AR880" s="14">
        <v>0</v>
      </c>
    </row>
    <row r="881" spans="2:44">
      <c r="B881" t="s">
        <v>261</v>
      </c>
      <c r="C881" s="14">
        <v>2.9839818838309998E-2</v>
      </c>
      <c r="D881" s="14">
        <v>3.1368126411787198E-2</v>
      </c>
      <c r="E881" s="14">
        <v>2.84491657607545E-2</v>
      </c>
      <c r="F881" s="14"/>
      <c r="G881" s="14">
        <v>4.3896360443062499E-2</v>
      </c>
      <c r="H881" s="14">
        <v>1.47224762003528E-2</v>
      </c>
      <c r="I881" s="14">
        <v>5.3125091140516202E-2</v>
      </c>
      <c r="J881" s="14">
        <v>3.0165958273722499E-2</v>
      </c>
      <c r="K881" s="14">
        <v>1.54155111815168E-2</v>
      </c>
      <c r="L881" s="14">
        <v>2.1834496893213699E-2</v>
      </c>
      <c r="M881" s="14"/>
      <c r="N881" s="14">
        <v>1.6449295301074401E-2</v>
      </c>
      <c r="O881" s="14">
        <v>3.2006277685339903E-2</v>
      </c>
      <c r="P881" s="14">
        <v>4.1902325557634401E-2</v>
      </c>
      <c r="Q881" s="14">
        <v>3.04784910776035E-2</v>
      </c>
      <c r="R881" s="14"/>
      <c r="S881" s="14">
        <v>3.8023674475603897E-2</v>
      </c>
      <c r="T881" s="14">
        <v>4.4279786726174303E-2</v>
      </c>
      <c r="U881" s="14">
        <v>2.09090211594621E-2</v>
      </c>
      <c r="V881" s="14">
        <v>3.8215882310508702E-2</v>
      </c>
      <c r="W881" s="14">
        <v>2.1111079446016302E-2</v>
      </c>
      <c r="X881" s="14">
        <v>1.27179988468145E-2</v>
      </c>
      <c r="Y881" s="14">
        <v>2.8926602238245901E-2</v>
      </c>
      <c r="Z881" s="14">
        <v>4.6437308086992098E-2</v>
      </c>
      <c r="AA881" s="14">
        <v>3.6245726580385697E-2</v>
      </c>
      <c r="AB881" s="14">
        <v>0</v>
      </c>
      <c r="AC881" s="14">
        <v>0</v>
      </c>
      <c r="AD881" s="14">
        <v>0.120387966648363</v>
      </c>
      <c r="AE881" s="14"/>
      <c r="AF881" s="14">
        <v>3.1383260649737697E-2</v>
      </c>
      <c r="AG881" s="14">
        <v>1.7383222502153201E-2</v>
      </c>
      <c r="AH881" s="14">
        <v>4.40954234442038E-2</v>
      </c>
      <c r="AI881" s="14"/>
      <c r="AJ881" s="14">
        <v>1.74648002517033E-2</v>
      </c>
      <c r="AK881" s="14">
        <v>2.4712422921248499E-2</v>
      </c>
      <c r="AL881" s="14">
        <v>3.85933092880364E-2</v>
      </c>
      <c r="AM881" s="14"/>
      <c r="AN881" s="14">
        <v>1.7050492678013299E-2</v>
      </c>
      <c r="AO881" s="14">
        <v>4.5716421239199903E-2</v>
      </c>
      <c r="AP881" s="14">
        <v>3.16617788446951E-2</v>
      </c>
      <c r="AQ881" s="14">
        <v>3.3138895694610697E-2</v>
      </c>
      <c r="AR881" s="14">
        <v>0</v>
      </c>
    </row>
    <row r="882" spans="2:44">
      <c r="B882" t="s">
        <v>262</v>
      </c>
      <c r="C882" s="14">
        <v>1.9504757496761699E-2</v>
      </c>
      <c r="D882" s="14">
        <v>2.3277098018779901E-2</v>
      </c>
      <c r="E882" s="14">
        <v>1.5796364063312002E-2</v>
      </c>
      <c r="F882" s="14"/>
      <c r="G882" s="14">
        <v>9.3427666083025999E-3</v>
      </c>
      <c r="H882" s="14">
        <v>3.03841454047202E-2</v>
      </c>
      <c r="I882" s="14">
        <v>1.13842562694348E-2</v>
      </c>
      <c r="J882" s="14">
        <v>6.7081625247633501E-3</v>
      </c>
      <c r="K882" s="14">
        <v>3.1826515106170301E-2</v>
      </c>
      <c r="L882" s="14">
        <v>2.6756832082961399E-2</v>
      </c>
      <c r="M882" s="14"/>
      <c r="N882" s="14">
        <v>2.1603798667063901E-2</v>
      </c>
      <c r="O882" s="14">
        <v>2.4505366463408399E-2</v>
      </c>
      <c r="P882" s="14">
        <v>1.38572712446609E-2</v>
      </c>
      <c r="Q882" s="14">
        <v>1.8261803845530899E-2</v>
      </c>
      <c r="R882" s="14"/>
      <c r="S882" s="14">
        <v>2.0553743512842702E-2</v>
      </c>
      <c r="T882" s="14">
        <v>5.4971991801762599E-2</v>
      </c>
      <c r="U882" s="14">
        <v>0</v>
      </c>
      <c r="V882" s="14">
        <v>1.54100492705246E-2</v>
      </c>
      <c r="W882" s="14">
        <v>1.40194230274064E-2</v>
      </c>
      <c r="X882" s="14">
        <v>0</v>
      </c>
      <c r="Y882" s="14">
        <v>0</v>
      </c>
      <c r="Z882" s="14">
        <v>0</v>
      </c>
      <c r="AA882" s="14">
        <v>3.8664622832333698E-2</v>
      </c>
      <c r="AB882" s="14">
        <v>0</v>
      </c>
      <c r="AC882" s="14">
        <v>4.9633692447665002E-2</v>
      </c>
      <c r="AD882" s="14">
        <v>0</v>
      </c>
      <c r="AE882" s="14"/>
      <c r="AF882" s="14">
        <v>1.1841764472080799E-2</v>
      </c>
      <c r="AG882" s="14">
        <v>2.5945865090504901E-2</v>
      </c>
      <c r="AH882" s="14">
        <v>3.3602928506059303E-2</v>
      </c>
      <c r="AI882" s="14"/>
      <c r="AJ882" s="14">
        <v>2.0254155969821198E-2</v>
      </c>
      <c r="AK882" s="14">
        <v>2.1472778831281899E-2</v>
      </c>
      <c r="AL882" s="14">
        <v>0</v>
      </c>
      <c r="AM882" s="14"/>
      <c r="AN882" s="14">
        <v>1.9909541490736801E-2</v>
      </c>
      <c r="AO882" s="14">
        <v>9.7139779012070295E-3</v>
      </c>
      <c r="AP882" s="14">
        <v>2.7481815279456701E-2</v>
      </c>
      <c r="AQ882" s="14">
        <v>0</v>
      </c>
      <c r="AR882" s="14">
        <v>7.9443234450278899E-2</v>
      </c>
    </row>
    <row r="883" spans="2:4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c r="AA883" s="14"/>
      <c r="AB883" s="14"/>
      <c r="AC883" s="14"/>
      <c r="AD883" s="14"/>
      <c r="AE883" s="14"/>
      <c r="AF883" s="14"/>
      <c r="AG883" s="14"/>
      <c r="AH883" s="14"/>
      <c r="AI883" s="14"/>
      <c r="AJ883" s="14"/>
      <c r="AK883" s="14"/>
      <c r="AL883" s="14"/>
      <c r="AM883" s="14"/>
      <c r="AN883" s="14"/>
      <c r="AO883" s="14"/>
      <c r="AP883" s="14"/>
      <c r="AQ883" s="14"/>
      <c r="AR883" s="14"/>
    </row>
    <row r="884" spans="2:44">
      <c r="B884" s="6" t="s">
        <v>267</v>
      </c>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c r="AA884" s="14"/>
      <c r="AB884" s="14"/>
      <c r="AC884" s="14"/>
      <c r="AD884" s="14"/>
      <c r="AE884" s="14"/>
      <c r="AF884" s="14"/>
      <c r="AG884" s="14"/>
      <c r="AH884" s="14"/>
      <c r="AI884" s="14"/>
      <c r="AJ884" s="14"/>
      <c r="AK884" s="14"/>
      <c r="AL884" s="14"/>
      <c r="AM884" s="14"/>
      <c r="AN884" s="14"/>
      <c r="AO884" s="14"/>
      <c r="AP884" s="14"/>
      <c r="AQ884" s="14"/>
      <c r="AR884" s="14"/>
    </row>
    <row r="885" spans="2:44">
      <c r="B885" s="24" t="s">
        <v>15</v>
      </c>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c r="AA885" s="14"/>
      <c r="AB885" s="14"/>
      <c r="AC885" s="14"/>
      <c r="AD885" s="14"/>
      <c r="AE885" s="14"/>
      <c r="AF885" s="14"/>
      <c r="AG885" s="14"/>
      <c r="AH885" s="14"/>
      <c r="AI885" s="14"/>
      <c r="AJ885" s="14"/>
      <c r="AK885" s="14"/>
      <c r="AL885" s="14"/>
      <c r="AM885" s="14"/>
      <c r="AN885" s="14"/>
      <c r="AO885" s="14"/>
      <c r="AP885" s="14"/>
      <c r="AQ885" s="14"/>
      <c r="AR885" s="14"/>
    </row>
    <row r="886" spans="2:44">
      <c r="B886" t="s">
        <v>251</v>
      </c>
      <c r="C886" s="14">
        <v>0.313218528287937</v>
      </c>
      <c r="D886" s="14">
        <v>0.33820894943926899</v>
      </c>
      <c r="E886" s="14">
        <v>0.29094429984451398</v>
      </c>
      <c r="F886" s="14"/>
      <c r="G886" s="14">
        <v>0.36167974124498797</v>
      </c>
      <c r="H886" s="14">
        <v>0.31763256863423101</v>
      </c>
      <c r="I886" s="14">
        <v>0.35330220827506897</v>
      </c>
      <c r="J886" s="14">
        <v>0.27143294111036498</v>
      </c>
      <c r="K886" s="14">
        <v>0.25912389613654502</v>
      </c>
      <c r="L886" s="14">
        <v>0.32546565744772199</v>
      </c>
      <c r="M886" s="14"/>
      <c r="N886" s="14">
        <v>0.306519697213128</v>
      </c>
      <c r="O886" s="14">
        <v>0.317802638845262</v>
      </c>
      <c r="P886" s="14">
        <v>0.28121743575297098</v>
      </c>
      <c r="Q886" s="14">
        <v>0.34292710019565897</v>
      </c>
      <c r="R886" s="14"/>
      <c r="S886" s="14">
        <v>0.371924186227299</v>
      </c>
      <c r="T886" s="14">
        <v>0.29031077707783298</v>
      </c>
      <c r="U886" s="14">
        <v>0.297720905946881</v>
      </c>
      <c r="V886" s="14">
        <v>0.338706692801934</v>
      </c>
      <c r="W886" s="14">
        <v>0.39371266456160697</v>
      </c>
      <c r="X886" s="14">
        <v>0.35205516207003901</v>
      </c>
      <c r="Y886" s="14">
        <v>0.29678331077035103</v>
      </c>
      <c r="Z886" s="14">
        <v>0.26938865808047702</v>
      </c>
      <c r="AA886" s="14">
        <v>0.25783314380896299</v>
      </c>
      <c r="AB886" s="14">
        <v>0.27462747227770901</v>
      </c>
      <c r="AC886" s="14">
        <v>0.17942775849937401</v>
      </c>
      <c r="AD886" s="14">
        <v>0.42332689941763002</v>
      </c>
      <c r="AE886" s="14"/>
      <c r="AF886" s="14">
        <v>0.320919411781316</v>
      </c>
      <c r="AG886" s="14">
        <v>0.29732331350593399</v>
      </c>
      <c r="AH886" s="14">
        <v>0.295233792347605</v>
      </c>
      <c r="AI886" s="14"/>
      <c r="AJ886" s="14">
        <v>0.33765139105047798</v>
      </c>
      <c r="AK886" s="14">
        <v>0.337683675985672</v>
      </c>
      <c r="AL886" s="14">
        <v>0.35222459739157702</v>
      </c>
      <c r="AM886" s="14"/>
      <c r="AN886" s="14">
        <v>0.31256285630702002</v>
      </c>
      <c r="AO886" s="14">
        <v>0.31736175467543898</v>
      </c>
      <c r="AP886" s="14">
        <v>0.30004879326608502</v>
      </c>
      <c r="AQ886" s="14">
        <v>0.332168491971567</v>
      </c>
      <c r="AR886" s="14">
        <v>0.37324165936133602</v>
      </c>
    </row>
    <row r="887" spans="2:44">
      <c r="B887" t="s">
        <v>253</v>
      </c>
      <c r="C887" s="14">
        <v>0.29034124632466102</v>
      </c>
      <c r="D887" s="14">
        <v>0.28897046369382801</v>
      </c>
      <c r="E887" s="14">
        <v>0.293054618979461</v>
      </c>
      <c r="F887" s="14"/>
      <c r="G887" s="14">
        <v>0.24385474794180301</v>
      </c>
      <c r="H887" s="14">
        <v>0.25101241396782098</v>
      </c>
      <c r="I887" s="14">
        <v>0.28900784589844902</v>
      </c>
      <c r="J887" s="14">
        <v>0.30673756979732902</v>
      </c>
      <c r="K887" s="14">
        <v>0.29971565216634699</v>
      </c>
      <c r="L887" s="14">
        <v>0.33179429426644802</v>
      </c>
      <c r="M887" s="14"/>
      <c r="N887" s="14">
        <v>0.289479690273512</v>
      </c>
      <c r="O887" s="14">
        <v>0.27865429726782798</v>
      </c>
      <c r="P887" s="14">
        <v>0.28501166532403299</v>
      </c>
      <c r="Q887" s="14">
        <v>0.30706111072015801</v>
      </c>
      <c r="R887" s="14"/>
      <c r="S887" s="14">
        <v>0.25821873815955898</v>
      </c>
      <c r="T887" s="14">
        <v>0.30670111149145901</v>
      </c>
      <c r="U887" s="14">
        <v>0.24513942256107699</v>
      </c>
      <c r="V887" s="14">
        <v>0.21098935563198001</v>
      </c>
      <c r="W887" s="14">
        <v>0.34623265685292298</v>
      </c>
      <c r="X887" s="14">
        <v>0.33207552391719197</v>
      </c>
      <c r="Y887" s="14">
        <v>0.271266599147306</v>
      </c>
      <c r="Z887" s="14">
        <v>0.21847848400178599</v>
      </c>
      <c r="AA887" s="14">
        <v>0.322887280073964</v>
      </c>
      <c r="AB887" s="14">
        <v>0.30742109216270702</v>
      </c>
      <c r="AC887" s="14">
        <v>0.35030257681026</v>
      </c>
      <c r="AD887" s="14">
        <v>0.412454932847787</v>
      </c>
      <c r="AE887" s="14"/>
      <c r="AF887" s="14">
        <v>0.292431514803354</v>
      </c>
      <c r="AG887" s="14">
        <v>0.29837728207934899</v>
      </c>
      <c r="AH887" s="14">
        <v>0.30624363054376502</v>
      </c>
      <c r="AI887" s="14"/>
      <c r="AJ887" s="14">
        <v>0.28275021928105099</v>
      </c>
      <c r="AK887" s="14">
        <v>0.31502528029476301</v>
      </c>
      <c r="AL887" s="14">
        <v>0.331674158762021</v>
      </c>
      <c r="AM887" s="14"/>
      <c r="AN887" s="14">
        <v>0.28723285947607602</v>
      </c>
      <c r="AO887" s="14">
        <v>0.261664023531398</v>
      </c>
      <c r="AP887" s="14">
        <v>0.30407436496620899</v>
      </c>
      <c r="AQ887" s="14">
        <v>0.32799686408902101</v>
      </c>
      <c r="AR887" s="14">
        <v>0.243960633926848</v>
      </c>
    </row>
    <row r="888" spans="2:44">
      <c r="B888" t="s">
        <v>250</v>
      </c>
      <c r="C888" s="14">
        <v>0.26027570286842699</v>
      </c>
      <c r="D888" s="14">
        <v>0.26433645095031399</v>
      </c>
      <c r="E888" s="14">
        <v>0.25767187510647099</v>
      </c>
      <c r="F888" s="14"/>
      <c r="G888" s="14">
        <v>0.18440088611541</v>
      </c>
      <c r="H888" s="14">
        <v>0.26723721779075699</v>
      </c>
      <c r="I888" s="14">
        <v>0.24884205232280299</v>
      </c>
      <c r="J888" s="14">
        <v>0.20755408613555601</v>
      </c>
      <c r="K888" s="14">
        <v>0.24399294836956001</v>
      </c>
      <c r="L888" s="14">
        <v>0.36889603950120697</v>
      </c>
      <c r="M888" s="14"/>
      <c r="N888" s="14">
        <v>0.24217900622441699</v>
      </c>
      <c r="O888" s="14">
        <v>0.321173117756546</v>
      </c>
      <c r="P888" s="14">
        <v>0.24568864307293101</v>
      </c>
      <c r="Q888" s="14">
        <v>0.230433315099453</v>
      </c>
      <c r="R888" s="14"/>
      <c r="S888" s="14">
        <v>0.32278037407263299</v>
      </c>
      <c r="T888" s="14">
        <v>0.244190318345547</v>
      </c>
      <c r="U888" s="14">
        <v>0.18429399094556601</v>
      </c>
      <c r="V888" s="14">
        <v>0.22735992649218301</v>
      </c>
      <c r="W888" s="14">
        <v>0.33892929688706203</v>
      </c>
      <c r="X888" s="14">
        <v>0.268871740775176</v>
      </c>
      <c r="Y888" s="14">
        <v>0.28281817637475498</v>
      </c>
      <c r="Z888" s="14">
        <v>0.16378157131787099</v>
      </c>
      <c r="AA888" s="14">
        <v>0.22862166443617299</v>
      </c>
      <c r="AB888" s="14">
        <v>0.28222346411454302</v>
      </c>
      <c r="AC888" s="14">
        <v>0.28972761662653801</v>
      </c>
      <c r="AD888" s="14">
        <v>0.18908400740307099</v>
      </c>
      <c r="AE888" s="14"/>
      <c r="AF888" s="14">
        <v>0.27034165367624302</v>
      </c>
      <c r="AG888" s="14">
        <v>0.27307569992929598</v>
      </c>
      <c r="AH888" s="14">
        <v>0.217458506756493</v>
      </c>
      <c r="AI888" s="14"/>
      <c r="AJ888" s="14">
        <v>0.32524455299280097</v>
      </c>
      <c r="AK888" s="14">
        <v>0.26393642734025402</v>
      </c>
      <c r="AL888" s="14">
        <v>0.38421857943542498</v>
      </c>
      <c r="AM888" s="14"/>
      <c r="AN888" s="14">
        <v>0.26820355037732002</v>
      </c>
      <c r="AO888" s="14">
        <v>0.24047726589578</v>
      </c>
      <c r="AP888" s="14">
        <v>0.29228923595255402</v>
      </c>
      <c r="AQ888" s="14">
        <v>0.234978400005842</v>
      </c>
      <c r="AR888" s="14">
        <v>0</v>
      </c>
    </row>
    <row r="889" spans="2:44">
      <c r="B889" t="s">
        <v>256</v>
      </c>
      <c r="C889" s="14">
        <v>0.247068046358598</v>
      </c>
      <c r="D889" s="14">
        <v>0.260314249537414</v>
      </c>
      <c r="E889" s="14">
        <v>0.23565466418792599</v>
      </c>
      <c r="F889" s="14"/>
      <c r="G889" s="14">
        <v>0.23503321341793701</v>
      </c>
      <c r="H889" s="14">
        <v>0.34968181437461998</v>
      </c>
      <c r="I889" s="14">
        <v>0.20653164492920101</v>
      </c>
      <c r="J889" s="14">
        <v>0.25541967516160402</v>
      </c>
      <c r="K889" s="14">
        <v>0.20674438110868701</v>
      </c>
      <c r="L889" s="14">
        <v>0.22227187222525499</v>
      </c>
      <c r="M889" s="14"/>
      <c r="N889" s="14">
        <v>0.27156130309443699</v>
      </c>
      <c r="O889" s="14">
        <v>0.23965087510307501</v>
      </c>
      <c r="P889" s="14">
        <v>0.23010563054444899</v>
      </c>
      <c r="Q889" s="14">
        <v>0.241960871746011</v>
      </c>
      <c r="R889" s="14"/>
      <c r="S889" s="14">
        <v>0.25430535141492899</v>
      </c>
      <c r="T889" s="14">
        <v>0.20712825290036499</v>
      </c>
      <c r="U889" s="14">
        <v>0.178077816561898</v>
      </c>
      <c r="V889" s="14">
        <v>0.22223213216127299</v>
      </c>
      <c r="W889" s="14">
        <v>0.35016246793321398</v>
      </c>
      <c r="X889" s="14">
        <v>0.32925515883001899</v>
      </c>
      <c r="Y889" s="14">
        <v>0.200675011826281</v>
      </c>
      <c r="Z889" s="14">
        <v>0.28109739302395298</v>
      </c>
      <c r="AA889" s="14">
        <v>0.26678895987794599</v>
      </c>
      <c r="AB889" s="14">
        <v>0.21403460522301801</v>
      </c>
      <c r="AC889" s="14">
        <v>0.305993070394035</v>
      </c>
      <c r="AD889" s="14">
        <v>0.18625456429545201</v>
      </c>
      <c r="AE889" s="14"/>
      <c r="AF889" s="14">
        <v>0.26677391194540201</v>
      </c>
      <c r="AG889" s="14">
        <v>0.22910844263435101</v>
      </c>
      <c r="AH889" s="14">
        <v>0.25643841137470003</v>
      </c>
      <c r="AI889" s="14"/>
      <c r="AJ889" s="14">
        <v>0.267519914888521</v>
      </c>
      <c r="AK889" s="14">
        <v>0.26613585674728302</v>
      </c>
      <c r="AL889" s="14">
        <v>0.29412456437027401</v>
      </c>
      <c r="AM889" s="14"/>
      <c r="AN889" s="14">
        <v>0.21027092358821201</v>
      </c>
      <c r="AO889" s="14">
        <v>0.22041705171291001</v>
      </c>
      <c r="AP889" s="14">
        <v>0.22847298613384401</v>
      </c>
      <c r="AQ889" s="14">
        <v>0.36480559359924702</v>
      </c>
      <c r="AR889" s="14">
        <v>0.34284854532030001</v>
      </c>
    </row>
    <row r="890" spans="2:44">
      <c r="B890" t="s">
        <v>254</v>
      </c>
      <c r="C890" s="14">
        <v>0.21461240071136201</v>
      </c>
      <c r="D890" s="14">
        <v>0.19575445377501499</v>
      </c>
      <c r="E890" s="14">
        <v>0.23360803403775801</v>
      </c>
      <c r="F890" s="14"/>
      <c r="G890" s="14">
        <v>0.29174816278678101</v>
      </c>
      <c r="H890" s="14">
        <v>0.21046941735868599</v>
      </c>
      <c r="I890" s="14">
        <v>0.23243674283231899</v>
      </c>
      <c r="J890" s="14">
        <v>0.18103550531992699</v>
      </c>
      <c r="K890" s="14">
        <v>0.15819097895120299</v>
      </c>
      <c r="L890" s="14">
        <v>0.22781878595802599</v>
      </c>
      <c r="M890" s="14"/>
      <c r="N890" s="14">
        <v>0.24803102206706901</v>
      </c>
      <c r="O890" s="14">
        <v>0.24359923676808401</v>
      </c>
      <c r="P890" s="14">
        <v>0.18733875457355201</v>
      </c>
      <c r="Q890" s="14">
        <v>0.174253725269953</v>
      </c>
      <c r="R890" s="14"/>
      <c r="S890" s="14">
        <v>0.225479516312419</v>
      </c>
      <c r="T890" s="14">
        <v>0.21006550895287801</v>
      </c>
      <c r="U890" s="14">
        <v>0.23616573575861799</v>
      </c>
      <c r="V890" s="14">
        <v>0.18628623259945201</v>
      </c>
      <c r="W890" s="14">
        <v>0.21214471438956001</v>
      </c>
      <c r="X890" s="14">
        <v>0.23269868272057501</v>
      </c>
      <c r="Y890" s="14">
        <v>0.19696678773557699</v>
      </c>
      <c r="Z890" s="14">
        <v>0.16278930449232201</v>
      </c>
      <c r="AA890" s="14">
        <v>0.24892331677747401</v>
      </c>
      <c r="AB890" s="14">
        <v>0.214138291727485</v>
      </c>
      <c r="AC890" s="14">
        <v>0.20286945327109401</v>
      </c>
      <c r="AD890" s="14">
        <v>0.15797079049270399</v>
      </c>
      <c r="AE890" s="14"/>
      <c r="AF890" s="14">
        <v>0.18875241652987801</v>
      </c>
      <c r="AG890" s="14">
        <v>0.22978205804157101</v>
      </c>
      <c r="AH890" s="14">
        <v>0.188167168135977</v>
      </c>
      <c r="AI890" s="14"/>
      <c r="AJ890" s="14">
        <v>0.19635724643218599</v>
      </c>
      <c r="AK890" s="14">
        <v>0.24573011791296101</v>
      </c>
      <c r="AL890" s="14">
        <v>0.25913675439672901</v>
      </c>
      <c r="AM890" s="14"/>
      <c r="AN890" s="14">
        <v>0.19605312779905101</v>
      </c>
      <c r="AO890" s="14">
        <v>0.18516699572220999</v>
      </c>
      <c r="AP890" s="14">
        <v>0.244265889018836</v>
      </c>
      <c r="AQ890" s="14">
        <v>0.24623457972165699</v>
      </c>
      <c r="AR890" s="14">
        <v>0.366962549572797</v>
      </c>
    </row>
    <row r="891" spans="2:44">
      <c r="B891" t="s">
        <v>252</v>
      </c>
      <c r="C891" s="14">
        <v>0.207426437201365</v>
      </c>
      <c r="D891" s="14">
        <v>0.236645134423181</v>
      </c>
      <c r="E891" s="14">
        <v>0.18061333204596799</v>
      </c>
      <c r="F891" s="14"/>
      <c r="G891" s="14">
        <v>0.167377041527661</v>
      </c>
      <c r="H891" s="14">
        <v>0.24878504157600601</v>
      </c>
      <c r="I891" s="14">
        <v>0.21797962050977801</v>
      </c>
      <c r="J891" s="14">
        <v>0.21157134595577201</v>
      </c>
      <c r="K891" s="14">
        <v>0.16456054132748099</v>
      </c>
      <c r="L891" s="14">
        <v>0.217636279673417</v>
      </c>
      <c r="M891" s="14"/>
      <c r="N891" s="14">
        <v>0.23513048784755999</v>
      </c>
      <c r="O891" s="14">
        <v>0.189225874063811</v>
      </c>
      <c r="P891" s="14">
        <v>0.222171349049058</v>
      </c>
      <c r="Q891" s="14">
        <v>0.18585184790084899</v>
      </c>
      <c r="R891" s="14"/>
      <c r="S891" s="14">
        <v>0.27282090749443699</v>
      </c>
      <c r="T891" s="14">
        <v>0.243210496943915</v>
      </c>
      <c r="U891" s="14">
        <v>0.117265162214749</v>
      </c>
      <c r="V891" s="14">
        <v>0.15933150299222901</v>
      </c>
      <c r="W891" s="14">
        <v>0.23781250286241001</v>
      </c>
      <c r="X891" s="14">
        <v>0.19205059400866201</v>
      </c>
      <c r="Y891" s="14">
        <v>0.14588831538997199</v>
      </c>
      <c r="Z891" s="14">
        <v>0.24519680812581199</v>
      </c>
      <c r="AA891" s="14">
        <v>0.18586973308414001</v>
      </c>
      <c r="AB891" s="14">
        <v>0.12515245376640199</v>
      </c>
      <c r="AC891" s="14">
        <v>0.31035247763711599</v>
      </c>
      <c r="AD891" s="14">
        <v>0.45121655177188402</v>
      </c>
      <c r="AE891" s="14"/>
      <c r="AF891" s="14">
        <v>0.18670699050314499</v>
      </c>
      <c r="AG891" s="14">
        <v>0.24006223623238501</v>
      </c>
      <c r="AH891" s="14">
        <v>0.22561666621297399</v>
      </c>
      <c r="AI891" s="14"/>
      <c r="AJ891" s="14">
        <v>0.20778458090816301</v>
      </c>
      <c r="AK891" s="14">
        <v>0.22586800712285901</v>
      </c>
      <c r="AL891" s="14">
        <v>0.329270451832193</v>
      </c>
      <c r="AM891" s="14"/>
      <c r="AN891" s="14">
        <v>0.18651208460527999</v>
      </c>
      <c r="AO891" s="14">
        <v>0.16360565189079301</v>
      </c>
      <c r="AP891" s="14">
        <v>0.21459132962768099</v>
      </c>
      <c r="AQ891" s="14">
        <v>0.30661699958900501</v>
      </c>
      <c r="AR891" s="14">
        <v>0.17628076482917801</v>
      </c>
    </row>
    <row r="892" spans="2:44">
      <c r="B892" t="s">
        <v>258</v>
      </c>
      <c r="C892" s="14">
        <v>0.16038820604496201</v>
      </c>
      <c r="D892" s="14">
        <v>0.193775002189327</v>
      </c>
      <c r="E892" s="14">
        <v>0.12937849387650699</v>
      </c>
      <c r="F892" s="14"/>
      <c r="G892" s="14">
        <v>0.146825936689016</v>
      </c>
      <c r="H892" s="14">
        <v>0.16449702949247499</v>
      </c>
      <c r="I892" s="14">
        <v>0.17449994680359099</v>
      </c>
      <c r="J892" s="14">
        <v>0.14520365101507801</v>
      </c>
      <c r="K892" s="14">
        <v>0.16640644641258301</v>
      </c>
      <c r="L892" s="14">
        <v>0.16344674389943001</v>
      </c>
      <c r="M892" s="14"/>
      <c r="N892" s="14">
        <v>0.140730454985246</v>
      </c>
      <c r="O892" s="14">
        <v>0.185775598195905</v>
      </c>
      <c r="P892" s="14">
        <v>0.142274492230797</v>
      </c>
      <c r="Q892" s="14">
        <v>0.17220968955066901</v>
      </c>
      <c r="R892" s="14"/>
      <c r="S892" s="14">
        <v>0.16473871325099901</v>
      </c>
      <c r="T892" s="14">
        <v>0.26043633626074197</v>
      </c>
      <c r="U892" s="14">
        <v>0.16354417676588301</v>
      </c>
      <c r="V892" s="14">
        <v>0.118154623554829</v>
      </c>
      <c r="W892" s="14">
        <v>0.16403527674829901</v>
      </c>
      <c r="X892" s="14">
        <v>0.17507697224541199</v>
      </c>
      <c r="Y892" s="14">
        <v>0.15756795107771501</v>
      </c>
      <c r="Z892" s="14">
        <v>9.5574683593602106E-2</v>
      </c>
      <c r="AA892" s="14">
        <v>0.131477765818037</v>
      </c>
      <c r="AB892" s="14">
        <v>9.4411872141289196E-2</v>
      </c>
      <c r="AC892" s="14">
        <v>0.132528144705474</v>
      </c>
      <c r="AD892" s="14">
        <v>0.23010160601010099</v>
      </c>
      <c r="AE892" s="14"/>
      <c r="AF892" s="14">
        <v>0.15889567444997699</v>
      </c>
      <c r="AG892" s="14">
        <v>0.187819153137016</v>
      </c>
      <c r="AH892" s="14">
        <v>0.110673627693763</v>
      </c>
      <c r="AI892" s="14"/>
      <c r="AJ892" s="14">
        <v>0.21677349159370901</v>
      </c>
      <c r="AK892" s="14">
        <v>0.14296488267274399</v>
      </c>
      <c r="AL892" s="14">
        <v>0.24539162998584099</v>
      </c>
      <c r="AM892" s="14"/>
      <c r="AN892" s="14">
        <v>0.165304877749989</v>
      </c>
      <c r="AO892" s="14">
        <v>0.12031740964845999</v>
      </c>
      <c r="AP892" s="14">
        <v>0.16885809203625399</v>
      </c>
      <c r="AQ892" s="14">
        <v>0.15972855972143801</v>
      </c>
      <c r="AR892" s="14">
        <v>0.21955629381507799</v>
      </c>
    </row>
    <row r="893" spans="2:44">
      <c r="B893" t="s">
        <v>257</v>
      </c>
      <c r="C893" s="14">
        <v>0.160382533964195</v>
      </c>
      <c r="D893" s="14">
        <v>0.18034771742551201</v>
      </c>
      <c r="E893" s="14">
        <v>0.137301224937949</v>
      </c>
      <c r="F893" s="14"/>
      <c r="G893" s="14">
        <v>0.276572443263575</v>
      </c>
      <c r="H893" s="14">
        <v>0.12809186102276601</v>
      </c>
      <c r="I893" s="14">
        <v>0.13870244318458</v>
      </c>
      <c r="J893" s="14">
        <v>0.14301677427855</v>
      </c>
      <c r="K893" s="14">
        <v>0.12687016218312699</v>
      </c>
      <c r="L893" s="14">
        <v>0.17203307679493501</v>
      </c>
      <c r="M893" s="14"/>
      <c r="N893" s="14">
        <v>0.20058755509978801</v>
      </c>
      <c r="O893" s="14">
        <v>0.153180701900375</v>
      </c>
      <c r="P893" s="14">
        <v>0.16982041431108899</v>
      </c>
      <c r="Q893" s="14">
        <v>0.11252959085476801</v>
      </c>
      <c r="R893" s="14"/>
      <c r="S893" s="14">
        <v>0.124705094971253</v>
      </c>
      <c r="T893" s="14">
        <v>0.20558270885442101</v>
      </c>
      <c r="U893" s="14">
        <v>0.17047461773730599</v>
      </c>
      <c r="V893" s="14">
        <v>0.139377672750811</v>
      </c>
      <c r="W893" s="14">
        <v>0.15298227435172801</v>
      </c>
      <c r="X893" s="14">
        <v>0.110204952872492</v>
      </c>
      <c r="Y893" s="14">
        <v>0.17905139760382499</v>
      </c>
      <c r="Z893" s="14">
        <v>0.263338520769892</v>
      </c>
      <c r="AA893" s="14">
        <v>0.16313338394186999</v>
      </c>
      <c r="AB893" s="14">
        <v>0.19257576279334099</v>
      </c>
      <c r="AC893" s="14">
        <v>0.108688405807406</v>
      </c>
      <c r="AD893" s="14">
        <v>0.100509299695035</v>
      </c>
      <c r="AE893" s="14"/>
      <c r="AF893" s="14">
        <v>0.141399442007071</v>
      </c>
      <c r="AG893" s="14">
        <v>0.16907915395515799</v>
      </c>
      <c r="AH893" s="14">
        <v>0.105494836044423</v>
      </c>
      <c r="AI893" s="14"/>
      <c r="AJ893" s="14">
        <v>0.11624487842212899</v>
      </c>
      <c r="AK893" s="14">
        <v>0.173087756912225</v>
      </c>
      <c r="AL893" s="14">
        <v>9.7540819611210597E-2</v>
      </c>
      <c r="AM893" s="14"/>
      <c r="AN893" s="14">
        <v>9.4054024562932104E-2</v>
      </c>
      <c r="AO893" s="14">
        <v>0.17116745060428201</v>
      </c>
      <c r="AP893" s="14">
        <v>0.20715209721559699</v>
      </c>
      <c r="AQ893" s="14">
        <v>0.15657213441189299</v>
      </c>
      <c r="AR893" s="14">
        <v>0.23069623275031301</v>
      </c>
    </row>
    <row r="894" spans="2:44">
      <c r="B894" t="s">
        <v>260</v>
      </c>
      <c r="C894" s="14">
        <v>9.4110133864795095E-2</v>
      </c>
      <c r="D894" s="14">
        <v>0.117355110739566</v>
      </c>
      <c r="E894" s="14">
        <v>7.2435001598742804E-2</v>
      </c>
      <c r="F894" s="14"/>
      <c r="G894" s="14">
        <v>5.8955175391017398E-2</v>
      </c>
      <c r="H894" s="14">
        <v>8.4301453524355294E-2</v>
      </c>
      <c r="I894" s="14">
        <v>0.12636297022815199</v>
      </c>
      <c r="J894" s="14">
        <v>9.9675449364823199E-2</v>
      </c>
      <c r="K894" s="14">
        <v>0.117242749196232</v>
      </c>
      <c r="L894" s="14">
        <v>7.73295732703351E-2</v>
      </c>
      <c r="M894" s="14"/>
      <c r="N894" s="14">
        <v>6.1221656366231399E-2</v>
      </c>
      <c r="O894" s="14">
        <v>0.11169213211807601</v>
      </c>
      <c r="P894" s="14">
        <v>7.8166634427845799E-2</v>
      </c>
      <c r="Q894" s="14">
        <v>0.12588574552008899</v>
      </c>
      <c r="R894" s="14"/>
      <c r="S894" s="14">
        <v>0.13301303582545401</v>
      </c>
      <c r="T894" s="14">
        <v>9.4120271527857693E-2</v>
      </c>
      <c r="U894" s="14">
        <v>4.9992298294511801E-2</v>
      </c>
      <c r="V894" s="14">
        <v>0.108855238253754</v>
      </c>
      <c r="W894" s="14">
        <v>8.1515992209221996E-2</v>
      </c>
      <c r="X894" s="14">
        <v>6.0961643395548798E-2</v>
      </c>
      <c r="Y894" s="14">
        <v>9.0537035588764705E-2</v>
      </c>
      <c r="Z894" s="14">
        <v>7.4491590056883397E-2</v>
      </c>
      <c r="AA894" s="14">
        <v>0.107895628296365</v>
      </c>
      <c r="AB894" s="14">
        <v>7.0545167914041002E-2</v>
      </c>
      <c r="AC894" s="14">
        <v>0.123359689020458</v>
      </c>
      <c r="AD894" s="14">
        <v>0.146893129980114</v>
      </c>
      <c r="AE894" s="14"/>
      <c r="AF894" s="14">
        <v>9.0129360589968593E-2</v>
      </c>
      <c r="AG894" s="14">
        <v>0.112478076910503</v>
      </c>
      <c r="AH894" s="14">
        <v>8.0481141218705102E-2</v>
      </c>
      <c r="AI894" s="14"/>
      <c r="AJ894" s="14">
        <v>0.11378500684180599</v>
      </c>
      <c r="AK894" s="14">
        <v>0.10211309438430299</v>
      </c>
      <c r="AL894" s="14">
        <v>0.142067220537723</v>
      </c>
      <c r="AM894" s="14"/>
      <c r="AN894" s="14">
        <v>9.2229567616218602E-2</v>
      </c>
      <c r="AO894" s="14">
        <v>7.9792440963842803E-2</v>
      </c>
      <c r="AP894" s="14">
        <v>0.13004023844831999</v>
      </c>
      <c r="AQ894" s="14">
        <v>8.1461677890353801E-2</v>
      </c>
      <c r="AR894" s="14">
        <v>0.16869434120284499</v>
      </c>
    </row>
    <row r="895" spans="2:44">
      <c r="B895" t="s">
        <v>255</v>
      </c>
      <c r="C895" s="14">
        <v>8.4260759810736302E-2</v>
      </c>
      <c r="D895" s="14">
        <v>9.8790205800713696E-2</v>
      </c>
      <c r="E895" s="14">
        <v>6.8567543790974406E-2</v>
      </c>
      <c r="F895" s="14"/>
      <c r="G895" s="14">
        <v>0.113153728604261</v>
      </c>
      <c r="H895" s="14">
        <v>0.103936133102748</v>
      </c>
      <c r="I895" s="14">
        <v>5.1283089769274197E-2</v>
      </c>
      <c r="J895" s="14">
        <v>7.5989661250501897E-2</v>
      </c>
      <c r="K895" s="14">
        <v>7.4063796680874094E-2</v>
      </c>
      <c r="L895" s="14">
        <v>9.0032908908184106E-2</v>
      </c>
      <c r="M895" s="14"/>
      <c r="N895" s="14">
        <v>0.106805048707748</v>
      </c>
      <c r="O895" s="14">
        <v>8.0606032081354598E-2</v>
      </c>
      <c r="P895" s="14">
        <v>6.4301348682991505E-2</v>
      </c>
      <c r="Q895" s="14">
        <v>7.7130248028020598E-2</v>
      </c>
      <c r="R895" s="14"/>
      <c r="S895" s="14">
        <v>8.1772485843244799E-2</v>
      </c>
      <c r="T895" s="14">
        <v>4.8545731106825703E-2</v>
      </c>
      <c r="U895" s="14">
        <v>8.3946226332259802E-2</v>
      </c>
      <c r="V895" s="14">
        <v>0.13544320536598201</v>
      </c>
      <c r="W895" s="14">
        <v>0.15225276151855399</v>
      </c>
      <c r="X895" s="14">
        <v>6.71115430907301E-2</v>
      </c>
      <c r="Y895" s="14">
        <v>0.12678957405704799</v>
      </c>
      <c r="Z895" s="14">
        <v>2.6146942613528502E-2</v>
      </c>
      <c r="AA895" s="14">
        <v>7.2383641380381197E-2</v>
      </c>
      <c r="AB895" s="14">
        <v>9.6922362134827494E-2</v>
      </c>
      <c r="AC895" s="14">
        <v>4.5211234562793003E-2</v>
      </c>
      <c r="AD895" s="14">
        <v>0</v>
      </c>
      <c r="AE895" s="14"/>
      <c r="AF895" s="14">
        <v>9.1892303435636993E-2</v>
      </c>
      <c r="AG895" s="14">
        <v>7.9330093805739493E-2</v>
      </c>
      <c r="AH895" s="14">
        <v>5.7278416707703499E-2</v>
      </c>
      <c r="AI895" s="14"/>
      <c r="AJ895" s="14">
        <v>7.7075511295651294E-2</v>
      </c>
      <c r="AK895" s="14">
        <v>6.5119592291122699E-2</v>
      </c>
      <c r="AL895" s="14">
        <v>0.15015424745947001</v>
      </c>
      <c r="AM895" s="14"/>
      <c r="AN895" s="14">
        <v>5.4569463129561499E-2</v>
      </c>
      <c r="AO895" s="14">
        <v>0.100884693230033</v>
      </c>
      <c r="AP895" s="14">
        <v>0.113281752759746</v>
      </c>
      <c r="AQ895" s="14">
        <v>5.73359643096054E-2</v>
      </c>
      <c r="AR895" s="14">
        <v>5.4529583257061497E-2</v>
      </c>
    </row>
    <row r="896" spans="2:44">
      <c r="B896" t="s">
        <v>249</v>
      </c>
      <c r="C896" s="14">
        <v>7.4984694778040803E-2</v>
      </c>
      <c r="D896" s="14">
        <v>6.6221649897259496E-2</v>
      </c>
      <c r="E896" s="14">
        <v>8.1423321410330901E-2</v>
      </c>
      <c r="F896" s="14"/>
      <c r="G896" s="14">
        <v>0.127427951227612</v>
      </c>
      <c r="H896" s="14">
        <v>6.8728139701686203E-2</v>
      </c>
      <c r="I896" s="14">
        <v>7.1099823143552301E-2</v>
      </c>
      <c r="J896" s="14">
        <v>6.2403002787073003E-2</v>
      </c>
      <c r="K896" s="14">
        <v>5.5837187655199898E-2</v>
      </c>
      <c r="L896" s="14">
        <v>7.5896738705056893E-2</v>
      </c>
      <c r="M896" s="14"/>
      <c r="N896" s="14">
        <v>7.3085658040044799E-2</v>
      </c>
      <c r="O896" s="14">
        <v>0.10075949509134401</v>
      </c>
      <c r="P896" s="14">
        <v>6.9921258419766305E-2</v>
      </c>
      <c r="Q896" s="14">
        <v>5.4832553045648803E-2</v>
      </c>
      <c r="R896" s="14"/>
      <c r="S896" s="14">
        <v>4.4019081221471301E-2</v>
      </c>
      <c r="T896" s="14">
        <v>6.1302766277587697E-2</v>
      </c>
      <c r="U896" s="14">
        <v>8.7550675805023306E-2</v>
      </c>
      <c r="V896" s="14">
        <v>9.3265543697957198E-2</v>
      </c>
      <c r="W896" s="14">
        <v>2.22822533334073E-2</v>
      </c>
      <c r="X896" s="14">
        <v>4.7956423691543397E-2</v>
      </c>
      <c r="Y896" s="14">
        <v>0.10928972087573301</v>
      </c>
      <c r="Z896" s="14">
        <v>0.113825987057961</v>
      </c>
      <c r="AA896" s="14">
        <v>9.6751752215105402E-2</v>
      </c>
      <c r="AB896" s="14">
        <v>0.109113623928687</v>
      </c>
      <c r="AC896" s="14">
        <v>8.1714854310239504E-2</v>
      </c>
      <c r="AD896" s="14">
        <v>5.9400410213472102E-2</v>
      </c>
      <c r="AE896" s="14"/>
      <c r="AF896" s="14">
        <v>5.6818653170316598E-2</v>
      </c>
      <c r="AG896" s="14">
        <v>9.0002944607284197E-2</v>
      </c>
      <c r="AH896" s="14">
        <v>5.9462588735894897E-2</v>
      </c>
      <c r="AI896" s="14"/>
      <c r="AJ896" s="14">
        <v>5.1255258493981597E-2</v>
      </c>
      <c r="AK896" s="14">
        <v>9.5032073227395306E-2</v>
      </c>
      <c r="AL896" s="14">
        <v>7.8706486115129703E-2</v>
      </c>
      <c r="AM896" s="14"/>
      <c r="AN896" s="14">
        <v>6.6413309550005406E-2</v>
      </c>
      <c r="AO896" s="14">
        <v>9.7934788443687207E-2</v>
      </c>
      <c r="AP896" s="14">
        <v>7.4639991587267293E-2</v>
      </c>
      <c r="AQ896" s="14">
        <v>5.3084392251884001E-2</v>
      </c>
      <c r="AR896" s="14">
        <v>8.9887871078213596E-2</v>
      </c>
    </row>
    <row r="897" spans="2:44">
      <c r="B897" t="s">
        <v>259</v>
      </c>
      <c r="C897" s="14">
        <v>6.8444018883978497E-2</v>
      </c>
      <c r="D897" s="14">
        <v>7.9828573288061103E-2</v>
      </c>
      <c r="E897" s="14">
        <v>5.30864156375387E-2</v>
      </c>
      <c r="F897" s="14"/>
      <c r="G897" s="14">
        <v>9.7917214386732704E-2</v>
      </c>
      <c r="H897" s="14">
        <v>9.5055984451811099E-2</v>
      </c>
      <c r="I897" s="14">
        <v>7.3164836609612593E-2</v>
      </c>
      <c r="J897" s="14">
        <v>5.4585540695189498E-2</v>
      </c>
      <c r="K897" s="14">
        <v>5.0090548731124798E-2</v>
      </c>
      <c r="L897" s="14">
        <v>5.0017303742143103E-2</v>
      </c>
      <c r="M897" s="14"/>
      <c r="N897" s="14">
        <v>5.3781444817369198E-2</v>
      </c>
      <c r="O897" s="14">
        <v>7.6399360192239002E-2</v>
      </c>
      <c r="P897" s="14">
        <v>7.9357637156502903E-2</v>
      </c>
      <c r="Q897" s="14">
        <v>6.1229653558131203E-2</v>
      </c>
      <c r="R897" s="14"/>
      <c r="S897" s="14">
        <v>5.0276274661253E-2</v>
      </c>
      <c r="T897" s="14">
        <v>6.0750881895420002E-2</v>
      </c>
      <c r="U897" s="14">
        <v>7.5685671777451696E-2</v>
      </c>
      <c r="V897" s="14">
        <v>3.9920366424467099E-2</v>
      </c>
      <c r="W897" s="14">
        <v>0.104974422872522</v>
      </c>
      <c r="X897" s="14">
        <v>4.0806277391836801E-2</v>
      </c>
      <c r="Y897" s="14">
        <v>6.5691834664645093E-2</v>
      </c>
      <c r="Z897" s="14">
        <v>3.6446997067416997E-2</v>
      </c>
      <c r="AA897" s="14">
        <v>9.3386645157143899E-2</v>
      </c>
      <c r="AB897" s="14">
        <v>0.13822008793794499</v>
      </c>
      <c r="AC897" s="14">
        <v>2.5293435359423799E-2</v>
      </c>
      <c r="AD897" s="14">
        <v>5.9400410213472102E-2</v>
      </c>
      <c r="AE897" s="14"/>
      <c r="AF897" s="14">
        <v>6.6821251965417897E-2</v>
      </c>
      <c r="AG897" s="14">
        <v>5.7219278811587997E-2</v>
      </c>
      <c r="AH897" s="14">
        <v>7.8197221342492906E-2</v>
      </c>
      <c r="AI897" s="14"/>
      <c r="AJ897" s="14">
        <v>6.1959559402505603E-2</v>
      </c>
      <c r="AK897" s="14">
        <v>5.5247178007417103E-2</v>
      </c>
      <c r="AL897" s="14">
        <v>9.5334961330494405E-2</v>
      </c>
      <c r="AM897" s="14"/>
      <c r="AN897" s="14">
        <v>6.2899984260150296E-2</v>
      </c>
      <c r="AO897" s="14">
        <v>7.9863569791431402E-2</v>
      </c>
      <c r="AP897" s="14">
        <v>7.1895339076352802E-2</v>
      </c>
      <c r="AQ897" s="14">
        <v>5.9927085713271502E-2</v>
      </c>
      <c r="AR897" s="14">
        <v>0</v>
      </c>
    </row>
    <row r="898" spans="2:44">
      <c r="B898" t="s">
        <v>248</v>
      </c>
      <c r="C898" s="14">
        <v>6.1226090002574202E-2</v>
      </c>
      <c r="D898" s="14">
        <v>5.75664707677008E-2</v>
      </c>
      <c r="E898" s="14">
        <v>6.50073879524313E-2</v>
      </c>
      <c r="F898" s="14"/>
      <c r="G898" s="14">
        <v>6.6167861323255403E-2</v>
      </c>
      <c r="H898" s="14">
        <v>7.3075101614118301E-2</v>
      </c>
      <c r="I898" s="14">
        <v>5.9324393303478003E-2</v>
      </c>
      <c r="J898" s="14">
        <v>4.3783259219255598E-2</v>
      </c>
      <c r="K898" s="14">
        <v>5.4203679937416802E-2</v>
      </c>
      <c r="L898" s="14">
        <v>7.0266715605215996E-2</v>
      </c>
      <c r="M898" s="14"/>
      <c r="N898" s="14">
        <v>4.36135274584009E-2</v>
      </c>
      <c r="O898" s="14">
        <v>8.1838835106799096E-2</v>
      </c>
      <c r="P898" s="14">
        <v>4.6927718011640397E-2</v>
      </c>
      <c r="Q898" s="14">
        <v>7.1571340664081495E-2</v>
      </c>
      <c r="R898" s="14"/>
      <c r="S898" s="14">
        <v>7.0286849249528105E-2</v>
      </c>
      <c r="T898" s="14">
        <v>5.2954646664402E-2</v>
      </c>
      <c r="U898" s="14">
        <v>5.27133833856087E-2</v>
      </c>
      <c r="V898" s="14">
        <v>3.97771866813071E-2</v>
      </c>
      <c r="W898" s="14">
        <v>6.2225103391044902E-2</v>
      </c>
      <c r="X898" s="14">
        <v>6.2067151122558603E-2</v>
      </c>
      <c r="Y898" s="14">
        <v>0.102625678077857</v>
      </c>
      <c r="Z898" s="14">
        <v>9.5793275650456505E-2</v>
      </c>
      <c r="AA898" s="14">
        <v>7.03115280598995E-2</v>
      </c>
      <c r="AB898" s="14">
        <v>3.2085744485788499E-2</v>
      </c>
      <c r="AC898" s="14">
        <v>7.25657904020265E-2</v>
      </c>
      <c r="AD898" s="14">
        <v>0</v>
      </c>
      <c r="AE898" s="14"/>
      <c r="AF898" s="14">
        <v>5.9165557624716002E-2</v>
      </c>
      <c r="AG898" s="14">
        <v>6.98735168689779E-2</v>
      </c>
      <c r="AH898" s="14">
        <v>3.87714071873176E-2</v>
      </c>
      <c r="AI898" s="14"/>
      <c r="AJ898" s="14">
        <v>4.21514585010732E-2</v>
      </c>
      <c r="AK898" s="14">
        <v>7.4925899141837393E-2</v>
      </c>
      <c r="AL898" s="14">
        <v>2.9589161693695899E-2</v>
      </c>
      <c r="AM898" s="14"/>
      <c r="AN898" s="14">
        <v>4.3684953680242201E-2</v>
      </c>
      <c r="AO898" s="14">
        <v>7.9155399896030001E-2</v>
      </c>
      <c r="AP898" s="14">
        <v>6.9241306676731798E-2</v>
      </c>
      <c r="AQ898" s="14">
        <v>4.6000710630639798E-2</v>
      </c>
      <c r="AR898" s="14">
        <v>0</v>
      </c>
    </row>
    <row r="899" spans="2:44">
      <c r="B899" t="s">
        <v>129</v>
      </c>
      <c r="C899" s="14">
        <v>4.9178058646690899E-2</v>
      </c>
      <c r="D899" s="14">
        <v>2.3049483943742701E-2</v>
      </c>
      <c r="E899" s="14">
        <v>7.4293664366147996E-2</v>
      </c>
      <c r="F899" s="14"/>
      <c r="G899" s="14">
        <v>3.1657107126406403E-2</v>
      </c>
      <c r="H899" s="14">
        <v>3.8470262540031497E-2</v>
      </c>
      <c r="I899" s="14">
        <v>7.2585567163769904E-2</v>
      </c>
      <c r="J899" s="14">
        <v>7.9181486643716797E-2</v>
      </c>
      <c r="K899" s="14">
        <v>1.83934727968969E-2</v>
      </c>
      <c r="L899" s="14">
        <v>4.7378767227108799E-2</v>
      </c>
      <c r="M899" s="14"/>
      <c r="N899" s="14">
        <v>2.1205671805003198E-2</v>
      </c>
      <c r="O899" s="14">
        <v>3.0970163567487299E-2</v>
      </c>
      <c r="P899" s="14">
        <v>9.1309257973039404E-2</v>
      </c>
      <c r="Q899" s="14">
        <v>6.1480758352520502E-2</v>
      </c>
      <c r="R899" s="14"/>
      <c r="S899" s="14">
        <v>5.75942133810977E-2</v>
      </c>
      <c r="T899" s="14">
        <v>3.51552236181739E-2</v>
      </c>
      <c r="U899" s="14">
        <v>0.109192983390887</v>
      </c>
      <c r="V899" s="14">
        <v>5.6449702379225301E-2</v>
      </c>
      <c r="W899" s="14">
        <v>4.9722418422952497E-2</v>
      </c>
      <c r="X899" s="14">
        <v>4.9301440762264302E-2</v>
      </c>
      <c r="Y899" s="14">
        <v>2.61476098362033E-2</v>
      </c>
      <c r="Z899" s="14">
        <v>2.1852203862421898E-2</v>
      </c>
      <c r="AA899" s="14">
        <v>4.9481921482294598E-2</v>
      </c>
      <c r="AB899" s="14">
        <v>3.7261937296440603E-2</v>
      </c>
      <c r="AC899" s="14">
        <v>4.2916245428522501E-2</v>
      </c>
      <c r="AD899" s="14">
        <v>0</v>
      </c>
      <c r="AE899" s="14"/>
      <c r="AF899" s="14">
        <v>4.1525908718540901E-2</v>
      </c>
      <c r="AG899" s="14">
        <v>4.3119170105771099E-2</v>
      </c>
      <c r="AH899" s="14">
        <v>8.2701996944761505E-2</v>
      </c>
      <c r="AI899" s="14"/>
      <c r="AJ899" s="14">
        <v>2.58453162411037E-2</v>
      </c>
      <c r="AK899" s="14">
        <v>2.9856333402748601E-2</v>
      </c>
      <c r="AL899" s="14">
        <v>3.0837110213836401E-2</v>
      </c>
      <c r="AM899" s="14"/>
      <c r="AN899" s="14">
        <v>5.3461121920099601E-2</v>
      </c>
      <c r="AO899" s="14">
        <v>5.8461724324086001E-2</v>
      </c>
      <c r="AP899" s="14">
        <v>2.1528877619646499E-2</v>
      </c>
      <c r="AQ899" s="14">
        <v>4.2664380649816001E-2</v>
      </c>
      <c r="AR899" s="14">
        <v>0</v>
      </c>
    </row>
    <row r="900" spans="2:44">
      <c r="B900" t="s">
        <v>261</v>
      </c>
      <c r="C900" s="14">
        <v>2.1697801313978301E-2</v>
      </c>
      <c r="D900" s="14">
        <v>2.1886243924171201E-2</v>
      </c>
      <c r="E900" s="14">
        <v>2.16236259018107E-2</v>
      </c>
      <c r="F900" s="14"/>
      <c r="G900" s="14">
        <v>3.8222590369002697E-2</v>
      </c>
      <c r="H900" s="14">
        <v>1.31506196561164E-2</v>
      </c>
      <c r="I900" s="14">
        <v>3.2849092416662597E-2</v>
      </c>
      <c r="J900" s="14">
        <v>2.60508856956846E-2</v>
      </c>
      <c r="K900" s="14">
        <v>5.78417028866235E-3</v>
      </c>
      <c r="L900" s="14">
        <v>1.7959842591142899E-2</v>
      </c>
      <c r="M900" s="14"/>
      <c r="N900" s="14">
        <v>1.5241748428433601E-2</v>
      </c>
      <c r="O900" s="14">
        <v>1.2776572069722599E-2</v>
      </c>
      <c r="P900" s="14">
        <v>3.3088877309885002E-2</v>
      </c>
      <c r="Q900" s="14">
        <v>2.8171107546952699E-2</v>
      </c>
      <c r="R900" s="14"/>
      <c r="S900" s="14">
        <v>1.4296350668746001E-2</v>
      </c>
      <c r="T900" s="14">
        <v>4.1158536973633003E-2</v>
      </c>
      <c r="U900" s="14">
        <v>2.31946443776971E-2</v>
      </c>
      <c r="V900" s="14">
        <v>1.6644755161710999E-2</v>
      </c>
      <c r="W900" s="14">
        <v>3.9001512526637999E-2</v>
      </c>
      <c r="X900" s="14">
        <v>1.2094656338133799E-2</v>
      </c>
      <c r="Y900" s="14">
        <v>3.36918362392803E-2</v>
      </c>
      <c r="Z900" s="14">
        <v>2.0019732731946301E-2</v>
      </c>
      <c r="AA900" s="14">
        <v>0</v>
      </c>
      <c r="AB900" s="14">
        <v>1.26832175551917E-2</v>
      </c>
      <c r="AC900" s="14">
        <v>4.9913496549653297E-2</v>
      </c>
      <c r="AD900" s="14">
        <v>0</v>
      </c>
      <c r="AE900" s="14"/>
      <c r="AF900" s="14">
        <v>1.84969229060018E-2</v>
      </c>
      <c r="AG900" s="14">
        <v>1.69472743253298E-2</v>
      </c>
      <c r="AH900" s="14">
        <v>3.14849742347805E-2</v>
      </c>
      <c r="AI900" s="14"/>
      <c r="AJ900" s="14">
        <v>1.0424385465606799E-2</v>
      </c>
      <c r="AK900" s="14">
        <v>1.54838733471257E-2</v>
      </c>
      <c r="AL900" s="14">
        <v>2.23626354741739E-2</v>
      </c>
      <c r="AM900" s="14"/>
      <c r="AN900" s="14">
        <v>2.4818852168896802E-2</v>
      </c>
      <c r="AO900" s="14">
        <v>3.9132519781793697E-2</v>
      </c>
      <c r="AP900" s="14">
        <v>1.63621670727019E-2</v>
      </c>
      <c r="AQ900" s="14">
        <v>0</v>
      </c>
      <c r="AR900" s="14">
        <v>0</v>
      </c>
    </row>
    <row r="901" spans="2:44">
      <c r="B901" t="s">
        <v>262</v>
      </c>
      <c r="C901" s="14">
        <v>2.5551250122271399E-2</v>
      </c>
      <c r="D901" s="14">
        <v>1.7504327763742E-2</v>
      </c>
      <c r="E901" s="14">
        <v>3.3336675226021198E-2</v>
      </c>
      <c r="F901" s="14"/>
      <c r="G901" s="14">
        <v>0</v>
      </c>
      <c r="H901" s="14">
        <v>2.11374246052781E-2</v>
      </c>
      <c r="I901" s="14">
        <v>2.8189765819376E-2</v>
      </c>
      <c r="J901" s="14">
        <v>2.2166319093332301E-2</v>
      </c>
      <c r="K901" s="14">
        <v>4.5697840116756198E-2</v>
      </c>
      <c r="L901" s="14">
        <v>3.11597908434087E-2</v>
      </c>
      <c r="M901" s="14"/>
      <c r="N901" s="14">
        <v>2.1164339560760199E-2</v>
      </c>
      <c r="O901" s="14">
        <v>4.0456943958528002E-2</v>
      </c>
      <c r="P901" s="14">
        <v>5.1554399364126396E-3</v>
      </c>
      <c r="Q901" s="14">
        <v>3.2856777655301497E-2</v>
      </c>
      <c r="R901" s="14"/>
      <c r="S901" s="14">
        <v>9.1763038870505097E-3</v>
      </c>
      <c r="T901" s="14">
        <v>2.9972556336438801E-2</v>
      </c>
      <c r="U901" s="14">
        <v>1.24189369663177E-2</v>
      </c>
      <c r="V901" s="14">
        <v>5.5447149950905598E-2</v>
      </c>
      <c r="W901" s="14">
        <v>2.98087283173263E-2</v>
      </c>
      <c r="X901" s="14">
        <v>0</v>
      </c>
      <c r="Y901" s="14">
        <v>2.4228856586613501E-2</v>
      </c>
      <c r="Z901" s="14">
        <v>0</v>
      </c>
      <c r="AA901" s="14">
        <v>3.7052394791660802E-2</v>
      </c>
      <c r="AB901" s="14">
        <v>2.4219300457507299E-2</v>
      </c>
      <c r="AC901" s="14">
        <v>6.8188859870257496E-2</v>
      </c>
      <c r="AD901" s="14">
        <v>5.3062843992799397E-2</v>
      </c>
      <c r="AE901" s="14"/>
      <c r="AF901" s="14">
        <v>3.1874919947451397E-2</v>
      </c>
      <c r="AG901" s="14">
        <v>2.7901340905759599E-2</v>
      </c>
      <c r="AH901" s="14">
        <v>1.7189612327217999E-2</v>
      </c>
      <c r="AI901" s="14"/>
      <c r="AJ901" s="14">
        <v>3.1874480101813402E-2</v>
      </c>
      <c r="AK901" s="14">
        <v>2.47184275742377E-2</v>
      </c>
      <c r="AL901" s="14">
        <v>0</v>
      </c>
      <c r="AM901" s="14"/>
      <c r="AN901" s="14">
        <v>4.6285208266608799E-2</v>
      </c>
      <c r="AO901" s="14">
        <v>2.1587376093131001E-2</v>
      </c>
      <c r="AP901" s="14">
        <v>2.20816716314957E-2</v>
      </c>
      <c r="AQ901" s="14">
        <v>1.24578869062347E-2</v>
      </c>
      <c r="AR901" s="14">
        <v>0</v>
      </c>
    </row>
    <row r="902" spans="2:4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c r="AA902" s="14"/>
      <c r="AB902" s="14"/>
      <c r="AC902" s="14"/>
      <c r="AD902" s="14"/>
      <c r="AE902" s="14"/>
      <c r="AF902" s="14"/>
      <c r="AG902" s="14"/>
      <c r="AH902" s="14"/>
      <c r="AI902" s="14"/>
      <c r="AJ902" s="14"/>
      <c r="AK902" s="14"/>
      <c r="AL902" s="14"/>
      <c r="AM902" s="14"/>
      <c r="AN902" s="14"/>
      <c r="AO902" s="14"/>
      <c r="AP902" s="14"/>
      <c r="AQ902" s="14"/>
      <c r="AR902" s="14"/>
    </row>
    <row r="903" spans="2:44">
      <c r="B903" s="6" t="s">
        <v>268</v>
      </c>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c r="AA903" s="14"/>
      <c r="AB903" s="14"/>
      <c r="AC903" s="14"/>
      <c r="AD903" s="14"/>
      <c r="AE903" s="14"/>
      <c r="AF903" s="14"/>
      <c r="AG903" s="14"/>
      <c r="AH903" s="14"/>
      <c r="AI903" s="14"/>
      <c r="AJ903" s="14"/>
      <c r="AK903" s="14"/>
      <c r="AL903" s="14"/>
      <c r="AM903" s="14"/>
      <c r="AN903" s="14"/>
      <c r="AO903" s="14"/>
      <c r="AP903" s="14"/>
      <c r="AQ903" s="14"/>
      <c r="AR903" s="14"/>
    </row>
    <row r="904" spans="2:44">
      <c r="B904" s="24" t="s">
        <v>15</v>
      </c>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c r="AA904" s="14"/>
      <c r="AB904" s="14"/>
      <c r="AC904" s="14"/>
      <c r="AD904" s="14"/>
      <c r="AE904" s="14"/>
      <c r="AF904" s="14"/>
      <c r="AG904" s="14"/>
      <c r="AH904" s="14"/>
      <c r="AI904" s="14"/>
      <c r="AJ904" s="14"/>
      <c r="AK904" s="14"/>
      <c r="AL904" s="14"/>
      <c r="AM904" s="14"/>
      <c r="AN904" s="14"/>
      <c r="AO904" s="14"/>
      <c r="AP904" s="14"/>
      <c r="AQ904" s="14"/>
      <c r="AR904" s="14"/>
    </row>
    <row r="905" spans="2:44">
      <c r="B905" t="s">
        <v>257</v>
      </c>
      <c r="C905" s="14">
        <v>0.23148897125939399</v>
      </c>
      <c r="D905" s="14">
        <v>0.22888643665727401</v>
      </c>
      <c r="E905" s="14">
        <v>0.23128208304402301</v>
      </c>
      <c r="F905" s="14"/>
      <c r="G905" s="14">
        <v>0.32559813222240103</v>
      </c>
      <c r="H905" s="14">
        <v>0.26776509918213798</v>
      </c>
      <c r="I905" s="14">
        <v>0.20316063733367301</v>
      </c>
      <c r="J905" s="14">
        <v>0.215951397531676</v>
      </c>
      <c r="K905" s="14">
        <v>0.204535288741683</v>
      </c>
      <c r="L905" s="14">
        <v>0.18678897223329</v>
      </c>
      <c r="M905" s="14"/>
      <c r="N905" s="14">
        <v>0.263239658716719</v>
      </c>
      <c r="O905" s="14">
        <v>0.23220272587687901</v>
      </c>
      <c r="P905" s="14">
        <v>0.23652055243131601</v>
      </c>
      <c r="Q905" s="14">
        <v>0.191473738843709</v>
      </c>
      <c r="R905" s="14"/>
      <c r="S905" s="14">
        <v>0.18361390548870199</v>
      </c>
      <c r="T905" s="14">
        <v>0.27220793076489302</v>
      </c>
      <c r="U905" s="14">
        <v>0.23323091725516601</v>
      </c>
      <c r="V905" s="14">
        <v>0.24052638261693501</v>
      </c>
      <c r="W905" s="14">
        <v>0.24301261312205599</v>
      </c>
      <c r="X905" s="14">
        <v>0.169107313204471</v>
      </c>
      <c r="Y905" s="14">
        <v>0.21048305934865399</v>
      </c>
      <c r="Z905" s="14">
        <v>0.19131902213010701</v>
      </c>
      <c r="AA905" s="14">
        <v>0.26016121473195197</v>
      </c>
      <c r="AB905" s="14">
        <v>0.32211990017397801</v>
      </c>
      <c r="AC905" s="14">
        <v>0.195076669205935</v>
      </c>
      <c r="AD905" s="14">
        <v>0.143612688988427</v>
      </c>
      <c r="AE905" s="14"/>
      <c r="AF905" s="14">
        <v>0.196889719464477</v>
      </c>
      <c r="AG905" s="14">
        <v>0.24928153751104201</v>
      </c>
      <c r="AH905" s="14">
        <v>0.219197161798423</v>
      </c>
      <c r="AI905" s="14"/>
      <c r="AJ905" s="14">
        <v>0.14439092804266801</v>
      </c>
      <c r="AK905" s="14">
        <v>0.26636558064152799</v>
      </c>
      <c r="AL905" s="14">
        <v>0.25080291565713603</v>
      </c>
      <c r="AM905" s="14"/>
      <c r="AN905" s="14">
        <v>0.18173008015549599</v>
      </c>
      <c r="AO905" s="14">
        <v>0.25542210050035902</v>
      </c>
      <c r="AP905" s="14">
        <v>0.226855194604795</v>
      </c>
      <c r="AQ905" s="14">
        <v>0.29683171303838901</v>
      </c>
      <c r="AR905" s="14">
        <v>0.30082650957945001</v>
      </c>
    </row>
    <row r="906" spans="2:44">
      <c r="B906" t="s">
        <v>254</v>
      </c>
      <c r="C906" s="14">
        <v>0.221352893895845</v>
      </c>
      <c r="D906" s="14">
        <v>0.20850473379735601</v>
      </c>
      <c r="E906" s="14">
        <v>0.233335925620725</v>
      </c>
      <c r="F906" s="14"/>
      <c r="G906" s="14">
        <v>0.26913717839486101</v>
      </c>
      <c r="H906" s="14">
        <v>0.25932616931431302</v>
      </c>
      <c r="I906" s="14">
        <v>0.19977318603265401</v>
      </c>
      <c r="J906" s="14">
        <v>0.20245325070503201</v>
      </c>
      <c r="K906" s="14">
        <v>0.21120606372196399</v>
      </c>
      <c r="L906" s="14">
        <v>0.193596659494608</v>
      </c>
      <c r="M906" s="14"/>
      <c r="N906" s="14">
        <v>0.22734414009732301</v>
      </c>
      <c r="O906" s="14">
        <v>0.23394411431992401</v>
      </c>
      <c r="P906" s="14">
        <v>0.22058973877794699</v>
      </c>
      <c r="Q906" s="14">
        <v>0.18999977058206899</v>
      </c>
      <c r="R906" s="14"/>
      <c r="S906" s="14">
        <v>0.29735375855194901</v>
      </c>
      <c r="T906" s="14">
        <v>0.24584983696694099</v>
      </c>
      <c r="U906" s="14">
        <v>0.13279778127466299</v>
      </c>
      <c r="V906" s="14">
        <v>0.223341962968855</v>
      </c>
      <c r="W906" s="14">
        <v>0.204504903342066</v>
      </c>
      <c r="X906" s="14">
        <v>0.193431894770589</v>
      </c>
      <c r="Y906" s="14">
        <v>0.241082796690892</v>
      </c>
      <c r="Z906" s="14">
        <v>0.10848421975757</v>
      </c>
      <c r="AA906" s="14">
        <v>0.21073789306221</v>
      </c>
      <c r="AB906" s="14">
        <v>0.25918616240291698</v>
      </c>
      <c r="AC906" s="14">
        <v>0.17974726391097701</v>
      </c>
      <c r="AD906" s="14">
        <v>0.15930696787373799</v>
      </c>
      <c r="AE906" s="14"/>
      <c r="AF906" s="14">
        <v>0.201705270285997</v>
      </c>
      <c r="AG906" s="14">
        <v>0.24168700083674299</v>
      </c>
      <c r="AH906" s="14">
        <v>0.19991893257087801</v>
      </c>
      <c r="AI906" s="14"/>
      <c r="AJ906" s="14">
        <v>0.19792232740005899</v>
      </c>
      <c r="AK906" s="14">
        <v>0.23020094342988601</v>
      </c>
      <c r="AL906" s="14">
        <v>0.37494149268601301</v>
      </c>
      <c r="AM906" s="14"/>
      <c r="AN906" s="14">
        <v>0.210402380263669</v>
      </c>
      <c r="AO906" s="14">
        <v>0.20400279289343201</v>
      </c>
      <c r="AP906" s="14">
        <v>0.26790930840274002</v>
      </c>
      <c r="AQ906" s="14">
        <v>0.233793989800163</v>
      </c>
      <c r="AR906" s="14">
        <v>0.20578485123472501</v>
      </c>
    </row>
    <row r="907" spans="2:44">
      <c r="B907" t="s">
        <v>250</v>
      </c>
      <c r="C907" s="14">
        <v>0.20934389803992101</v>
      </c>
      <c r="D907" s="14">
        <v>0.22706944194718301</v>
      </c>
      <c r="E907" s="14">
        <v>0.192778828868825</v>
      </c>
      <c r="F907" s="14"/>
      <c r="G907" s="14">
        <v>0.193123788226395</v>
      </c>
      <c r="H907" s="14">
        <v>0.19872311600713899</v>
      </c>
      <c r="I907" s="14">
        <v>0.226176327787459</v>
      </c>
      <c r="J907" s="14">
        <v>0.18063259108360899</v>
      </c>
      <c r="K907" s="14">
        <v>0.22543396117609801</v>
      </c>
      <c r="L907" s="14">
        <v>0.227953065172016</v>
      </c>
      <c r="M907" s="14"/>
      <c r="N907" s="14">
        <v>0.21129863892290099</v>
      </c>
      <c r="O907" s="14">
        <v>0.23080417916319099</v>
      </c>
      <c r="P907" s="14">
        <v>0.20761062992950699</v>
      </c>
      <c r="Q907" s="14">
        <v>0.18274046836555199</v>
      </c>
      <c r="R907" s="14"/>
      <c r="S907" s="14">
        <v>0.26862249093465601</v>
      </c>
      <c r="T907" s="14">
        <v>0.235814723355529</v>
      </c>
      <c r="U907" s="14">
        <v>0.258120138919394</v>
      </c>
      <c r="V907" s="14">
        <v>0.18576751241901901</v>
      </c>
      <c r="W907" s="14">
        <v>0.215320079623363</v>
      </c>
      <c r="X907" s="14">
        <v>0.12999360537206101</v>
      </c>
      <c r="Y907" s="14">
        <v>0.21687802752268301</v>
      </c>
      <c r="Z907" s="14">
        <v>0.20960129746296699</v>
      </c>
      <c r="AA907" s="14">
        <v>0.229835209907295</v>
      </c>
      <c r="AB907" s="14">
        <v>0.15395228986856699</v>
      </c>
      <c r="AC907" s="14">
        <v>0.19820536935844399</v>
      </c>
      <c r="AD907" s="14">
        <v>9.3295387159885196E-2</v>
      </c>
      <c r="AE907" s="14"/>
      <c r="AF907" s="14">
        <v>0.25757059209882099</v>
      </c>
      <c r="AG907" s="14">
        <v>0.17656265363266699</v>
      </c>
      <c r="AH907" s="14">
        <v>0.22307413179480001</v>
      </c>
      <c r="AI907" s="14"/>
      <c r="AJ907" s="14">
        <v>0.28119962484776001</v>
      </c>
      <c r="AK907" s="14">
        <v>0.22981732589252499</v>
      </c>
      <c r="AL907" s="14">
        <v>0.17064153216865</v>
      </c>
      <c r="AM907" s="14"/>
      <c r="AN907" s="14">
        <v>0.20413241017726799</v>
      </c>
      <c r="AO907" s="14">
        <v>0.210355479843335</v>
      </c>
      <c r="AP907" s="14">
        <v>0.210933921189004</v>
      </c>
      <c r="AQ907" s="14">
        <v>0.222327672594575</v>
      </c>
      <c r="AR907" s="14">
        <v>0.39423499193994399</v>
      </c>
    </row>
    <row r="908" spans="2:44">
      <c r="B908" t="s">
        <v>251</v>
      </c>
      <c r="C908" s="14">
        <v>0.18761981519655799</v>
      </c>
      <c r="D908" s="14">
        <v>0.20407248316090801</v>
      </c>
      <c r="E908" s="14">
        <v>0.172200417118649</v>
      </c>
      <c r="F908" s="14"/>
      <c r="G908" s="14">
        <v>0.16443518575066399</v>
      </c>
      <c r="H908" s="14">
        <v>0.192388967533733</v>
      </c>
      <c r="I908" s="14">
        <v>0.17837336205941301</v>
      </c>
      <c r="J908" s="14">
        <v>0.22013991246134401</v>
      </c>
      <c r="K908" s="14">
        <v>0.17700568138060899</v>
      </c>
      <c r="L908" s="14">
        <v>0.18967191651871801</v>
      </c>
      <c r="M908" s="14"/>
      <c r="N908" s="14">
        <v>0.16694488009345901</v>
      </c>
      <c r="O908" s="14">
        <v>0.206856606059659</v>
      </c>
      <c r="P908" s="14">
        <v>0.20578870200982399</v>
      </c>
      <c r="Q908" s="14">
        <v>0.17632725322894599</v>
      </c>
      <c r="R908" s="14"/>
      <c r="S908" s="14">
        <v>0.179121381877381</v>
      </c>
      <c r="T908" s="14">
        <v>0.185491898261262</v>
      </c>
      <c r="U908" s="14">
        <v>0.186768623141437</v>
      </c>
      <c r="V908" s="14">
        <v>0.26321987594646601</v>
      </c>
      <c r="W908" s="14">
        <v>0.19392635757333801</v>
      </c>
      <c r="X908" s="14">
        <v>0.151447246940172</v>
      </c>
      <c r="Y908" s="14">
        <v>0.12067670778735699</v>
      </c>
      <c r="Z908" s="14">
        <v>0.18594791127792701</v>
      </c>
      <c r="AA908" s="14">
        <v>0.21673445190927701</v>
      </c>
      <c r="AB908" s="14">
        <v>0.16047354708689601</v>
      </c>
      <c r="AC908" s="14">
        <v>0.10214040796111799</v>
      </c>
      <c r="AD908" s="14">
        <v>0.31867648706206297</v>
      </c>
      <c r="AE908" s="14"/>
      <c r="AF908" s="14">
        <v>0.223076221371308</v>
      </c>
      <c r="AG908" s="14">
        <v>0.165335498665657</v>
      </c>
      <c r="AH908" s="14">
        <v>0.17340966888780099</v>
      </c>
      <c r="AI908" s="14"/>
      <c r="AJ908" s="14">
        <v>0.250911895670626</v>
      </c>
      <c r="AK908" s="14">
        <v>0.21344726845048201</v>
      </c>
      <c r="AL908" s="14">
        <v>0.14956133795231399</v>
      </c>
      <c r="AM908" s="14"/>
      <c r="AN908" s="14">
        <v>0.18850604114663</v>
      </c>
      <c r="AO908" s="14">
        <v>0.176326330772787</v>
      </c>
      <c r="AP908" s="14">
        <v>0.18636419460770501</v>
      </c>
      <c r="AQ908" s="14">
        <v>0.19024750188395101</v>
      </c>
      <c r="AR908" s="14">
        <v>0.119111368896995</v>
      </c>
    </row>
    <row r="909" spans="2:44">
      <c r="B909" t="s">
        <v>248</v>
      </c>
      <c r="C909" s="14">
        <v>0.176373416388582</v>
      </c>
      <c r="D909" s="14">
        <v>0.15918971473323601</v>
      </c>
      <c r="E909" s="14">
        <v>0.19056081381305701</v>
      </c>
      <c r="F909" s="14"/>
      <c r="G909" s="14">
        <v>0.227622578724548</v>
      </c>
      <c r="H909" s="14">
        <v>0.14158223013065899</v>
      </c>
      <c r="I909" s="14">
        <v>0.122825210513078</v>
      </c>
      <c r="J909" s="14">
        <v>0.16287909603965101</v>
      </c>
      <c r="K909" s="14">
        <v>0.178364287155761</v>
      </c>
      <c r="L909" s="14">
        <v>0.22805988989686199</v>
      </c>
      <c r="M909" s="14"/>
      <c r="N909" s="14">
        <v>0.220245071522566</v>
      </c>
      <c r="O909" s="14">
        <v>0.15337313513637699</v>
      </c>
      <c r="P909" s="14">
        <v>0.16720766883708299</v>
      </c>
      <c r="Q909" s="14">
        <v>0.15265634323740701</v>
      </c>
      <c r="R909" s="14"/>
      <c r="S909" s="14">
        <v>0.225760358182611</v>
      </c>
      <c r="T909" s="14">
        <v>0.18851890952879599</v>
      </c>
      <c r="U909" s="14">
        <v>0.172203008126567</v>
      </c>
      <c r="V909" s="14">
        <v>0.107701080315713</v>
      </c>
      <c r="W909" s="14">
        <v>0.233704183379322</v>
      </c>
      <c r="X909" s="14">
        <v>0.18922510518004201</v>
      </c>
      <c r="Y909" s="14">
        <v>0.17521393108776601</v>
      </c>
      <c r="Z909" s="14">
        <v>0.179725217948695</v>
      </c>
      <c r="AA909" s="14">
        <v>0.13113889358110201</v>
      </c>
      <c r="AB909" s="14">
        <v>0.20227546197330801</v>
      </c>
      <c r="AC909" s="14">
        <v>0.10727931951297601</v>
      </c>
      <c r="AD909" s="14">
        <v>0.216800401152345</v>
      </c>
      <c r="AE909" s="14"/>
      <c r="AF909" s="14">
        <v>0.18162517250464899</v>
      </c>
      <c r="AG909" s="14">
        <v>0.16129378069581499</v>
      </c>
      <c r="AH909" s="14">
        <v>0.16885076979699401</v>
      </c>
      <c r="AI909" s="14"/>
      <c r="AJ909" s="14">
        <v>0.13085351341099699</v>
      </c>
      <c r="AK909" s="14">
        <v>0.185925300179757</v>
      </c>
      <c r="AL909" s="14">
        <v>0.25446784922429799</v>
      </c>
      <c r="AM909" s="14"/>
      <c r="AN909" s="14">
        <v>0.14565049612720901</v>
      </c>
      <c r="AO909" s="14">
        <v>0.18598302673936301</v>
      </c>
      <c r="AP909" s="14">
        <v>0.185639976658381</v>
      </c>
      <c r="AQ909" s="14">
        <v>0.21531556020037501</v>
      </c>
      <c r="AR909" s="14">
        <v>8.9696925811701203E-2</v>
      </c>
    </row>
    <row r="910" spans="2:44">
      <c r="B910" t="s">
        <v>249</v>
      </c>
      <c r="C910" s="14">
        <v>0.167675575763583</v>
      </c>
      <c r="D910" s="14">
        <v>0.15416394463202401</v>
      </c>
      <c r="E910" s="14">
        <v>0.179978074625496</v>
      </c>
      <c r="F910" s="14"/>
      <c r="G910" s="14">
        <v>0.195155448384212</v>
      </c>
      <c r="H910" s="14">
        <v>0.14811664876320399</v>
      </c>
      <c r="I910" s="14">
        <v>0.15415927829877199</v>
      </c>
      <c r="J910" s="14">
        <v>0.124594773336934</v>
      </c>
      <c r="K910" s="14">
        <v>0.20017223214989699</v>
      </c>
      <c r="L910" s="14">
        <v>0.188577136469119</v>
      </c>
      <c r="M910" s="14"/>
      <c r="N910" s="14">
        <v>0.17020940462342801</v>
      </c>
      <c r="O910" s="14">
        <v>0.179903454542097</v>
      </c>
      <c r="P910" s="14">
        <v>0.16326671803276899</v>
      </c>
      <c r="Q910" s="14">
        <v>0.15414748455312599</v>
      </c>
      <c r="R910" s="14"/>
      <c r="S910" s="14">
        <v>0.12187924132559801</v>
      </c>
      <c r="T910" s="14">
        <v>0.208843243295185</v>
      </c>
      <c r="U910" s="14">
        <v>0.19071310827193599</v>
      </c>
      <c r="V910" s="14">
        <v>0.101885141520691</v>
      </c>
      <c r="W910" s="14">
        <v>0.26623737687427401</v>
      </c>
      <c r="X910" s="14">
        <v>0.17451335382247399</v>
      </c>
      <c r="Y910" s="14">
        <v>0.14995668712527899</v>
      </c>
      <c r="Z910" s="14">
        <v>0.209016919316731</v>
      </c>
      <c r="AA910" s="14">
        <v>0.158854888168975</v>
      </c>
      <c r="AB910" s="14">
        <v>0.23668166441629701</v>
      </c>
      <c r="AC910" s="14">
        <v>7.7908011521603704E-2</v>
      </c>
      <c r="AD910" s="14">
        <v>0.11587830573784801</v>
      </c>
      <c r="AE910" s="14"/>
      <c r="AF910" s="14">
        <v>0.152270944632169</v>
      </c>
      <c r="AG910" s="14">
        <v>0.15787077694993201</v>
      </c>
      <c r="AH910" s="14">
        <v>0.22764264645413201</v>
      </c>
      <c r="AI910" s="14"/>
      <c r="AJ910" s="14">
        <v>0.127984976155507</v>
      </c>
      <c r="AK910" s="14">
        <v>0.15614359486228599</v>
      </c>
      <c r="AL910" s="14">
        <v>0.21812955585904301</v>
      </c>
      <c r="AM910" s="14"/>
      <c r="AN910" s="14">
        <v>0.153277732268637</v>
      </c>
      <c r="AO910" s="14">
        <v>0.190973682048553</v>
      </c>
      <c r="AP910" s="14">
        <v>0.18087357125856199</v>
      </c>
      <c r="AQ910" s="14">
        <v>0.145784095725291</v>
      </c>
      <c r="AR910" s="14">
        <v>0.25834390134665702</v>
      </c>
    </row>
    <row r="911" spans="2:44">
      <c r="B911" t="s">
        <v>252</v>
      </c>
      <c r="C911" s="14">
        <v>0.15910530432514</v>
      </c>
      <c r="D911" s="14">
        <v>0.18023685767998401</v>
      </c>
      <c r="E911" s="14">
        <v>0.13876406903027799</v>
      </c>
      <c r="F911" s="14"/>
      <c r="G911" s="14">
        <v>0.105600305971289</v>
      </c>
      <c r="H911" s="14">
        <v>0.152709660253945</v>
      </c>
      <c r="I911" s="14">
        <v>0.193106687832095</v>
      </c>
      <c r="J911" s="14">
        <v>0.17844676582451999</v>
      </c>
      <c r="K911" s="14">
        <v>0.18348813308669501</v>
      </c>
      <c r="L911" s="14">
        <v>0.139520126644299</v>
      </c>
      <c r="M911" s="14"/>
      <c r="N911" s="14">
        <v>0.121551312799677</v>
      </c>
      <c r="O911" s="14">
        <v>0.189238368563484</v>
      </c>
      <c r="P911" s="14">
        <v>0.156291698330037</v>
      </c>
      <c r="Q911" s="14">
        <v>0.177462422147112</v>
      </c>
      <c r="R911" s="14"/>
      <c r="S911" s="14">
        <v>0.168955900596092</v>
      </c>
      <c r="T911" s="14">
        <v>0.19990711395178701</v>
      </c>
      <c r="U911" s="14">
        <v>0.14327297171102099</v>
      </c>
      <c r="V911" s="14">
        <v>0.13463697409105399</v>
      </c>
      <c r="W911" s="14">
        <v>0.156225110386017</v>
      </c>
      <c r="X911" s="14">
        <v>0.15964543018600399</v>
      </c>
      <c r="Y911" s="14">
        <v>0.186702924663086</v>
      </c>
      <c r="Z911" s="14">
        <v>0.149377306277866</v>
      </c>
      <c r="AA911" s="14">
        <v>0.165420376667441</v>
      </c>
      <c r="AB911" s="14">
        <v>9.3342234534813204E-2</v>
      </c>
      <c r="AC911" s="14">
        <v>0.150863583476258</v>
      </c>
      <c r="AD911" s="14">
        <v>0.16207867394035599</v>
      </c>
      <c r="AE911" s="14"/>
      <c r="AF911" s="14">
        <v>0.19231816969839199</v>
      </c>
      <c r="AG911" s="14">
        <v>0.143346434645993</v>
      </c>
      <c r="AH911" s="14">
        <v>0.14904808931757699</v>
      </c>
      <c r="AI911" s="14"/>
      <c r="AJ911" s="14">
        <v>0.22994239873844199</v>
      </c>
      <c r="AK911" s="14">
        <v>0.157659804276363</v>
      </c>
      <c r="AL911" s="14">
        <v>0.119549371464338</v>
      </c>
      <c r="AM911" s="14"/>
      <c r="AN911" s="14">
        <v>0.17099779125303699</v>
      </c>
      <c r="AO911" s="14">
        <v>0.136683649940711</v>
      </c>
      <c r="AP911" s="14">
        <v>0.16052170041477701</v>
      </c>
      <c r="AQ911" s="14">
        <v>0.173171532559529</v>
      </c>
      <c r="AR911" s="14">
        <v>0.20713963020213599</v>
      </c>
    </row>
    <row r="912" spans="2:44">
      <c r="B912" t="s">
        <v>253</v>
      </c>
      <c r="C912" s="14">
        <v>0.15273321299730799</v>
      </c>
      <c r="D912" s="14">
        <v>0.161364177754063</v>
      </c>
      <c r="E912" s="14">
        <v>0.1428020867208</v>
      </c>
      <c r="F912" s="14"/>
      <c r="G912" s="14">
        <v>0.11370618779692999</v>
      </c>
      <c r="H912" s="14">
        <v>0.18492347431032</v>
      </c>
      <c r="I912" s="14">
        <v>0.17549740969779901</v>
      </c>
      <c r="J912" s="14">
        <v>0.15310157353172299</v>
      </c>
      <c r="K912" s="14">
        <v>0.13422363057323899</v>
      </c>
      <c r="L912" s="14">
        <v>0.145667028301425</v>
      </c>
      <c r="M912" s="14"/>
      <c r="N912" s="14">
        <v>0.110860794108417</v>
      </c>
      <c r="O912" s="14">
        <v>0.19266482425877299</v>
      </c>
      <c r="P912" s="14">
        <v>0.14590656415876599</v>
      </c>
      <c r="Q912" s="14">
        <v>0.16311059515103299</v>
      </c>
      <c r="R912" s="14"/>
      <c r="S912" s="14">
        <v>0.15667942133972901</v>
      </c>
      <c r="T912" s="14">
        <v>0.14245197952080599</v>
      </c>
      <c r="U912" s="14">
        <v>0.13250380014006899</v>
      </c>
      <c r="V912" s="14">
        <v>0.138051460414373</v>
      </c>
      <c r="W912" s="14">
        <v>0.17316651479158199</v>
      </c>
      <c r="X912" s="14">
        <v>0.24332198765458901</v>
      </c>
      <c r="Y912" s="14">
        <v>0.18002186002196199</v>
      </c>
      <c r="Z912" s="14">
        <v>0.18370213436250701</v>
      </c>
      <c r="AA912" s="14">
        <v>0.15054734569522901</v>
      </c>
      <c r="AB912" s="14">
        <v>0.101155780614112</v>
      </c>
      <c r="AC912" s="14">
        <v>0.12206187826899199</v>
      </c>
      <c r="AD912" s="14">
        <v>0.10464407285836</v>
      </c>
      <c r="AE912" s="14"/>
      <c r="AF912" s="14">
        <v>0.18971388266776101</v>
      </c>
      <c r="AG912" s="14">
        <v>0.130944859072743</v>
      </c>
      <c r="AH912" s="14">
        <v>0.13877441259162901</v>
      </c>
      <c r="AI912" s="14"/>
      <c r="AJ912" s="14">
        <v>0.1676121230266</v>
      </c>
      <c r="AK912" s="14">
        <v>0.16759602796959699</v>
      </c>
      <c r="AL912" s="14">
        <v>0.170866819693686</v>
      </c>
      <c r="AM912" s="14"/>
      <c r="AN912" s="14">
        <v>0.15950984374955399</v>
      </c>
      <c r="AO912" s="14">
        <v>0.11551661589684099</v>
      </c>
      <c r="AP912" s="14">
        <v>0.137416962122338</v>
      </c>
      <c r="AQ912" s="14">
        <v>0.15223839212895801</v>
      </c>
      <c r="AR912" s="14">
        <v>0.238041567949002</v>
      </c>
    </row>
    <row r="913" spans="2:44">
      <c r="B913" t="s">
        <v>258</v>
      </c>
      <c r="C913" s="14">
        <v>0.14948171790619999</v>
      </c>
      <c r="D913" s="14">
        <v>0.15261470133461599</v>
      </c>
      <c r="E913" s="14">
        <v>0.14729134216356399</v>
      </c>
      <c r="F913" s="14"/>
      <c r="G913" s="14">
        <v>0.16533496086635499</v>
      </c>
      <c r="H913" s="14">
        <v>0.20224796306864201</v>
      </c>
      <c r="I913" s="14">
        <v>0.16191033474694</v>
      </c>
      <c r="J913" s="14">
        <v>0.12844040923519401</v>
      </c>
      <c r="K913" s="14">
        <v>0.12842874357467601</v>
      </c>
      <c r="L913" s="14">
        <v>0.111593355195863</v>
      </c>
      <c r="M913" s="14"/>
      <c r="N913" s="14">
        <v>0.16268693925480601</v>
      </c>
      <c r="O913" s="14">
        <v>0.13860251540702101</v>
      </c>
      <c r="P913" s="14">
        <v>0.137226802485924</v>
      </c>
      <c r="Q913" s="14">
        <v>0.15483399566873199</v>
      </c>
      <c r="R913" s="14"/>
      <c r="S913" s="14">
        <v>0.204725427964115</v>
      </c>
      <c r="T913" s="14">
        <v>0.169888198647028</v>
      </c>
      <c r="U913" s="14">
        <v>0.110923425286682</v>
      </c>
      <c r="V913" s="14">
        <v>0.181370161257667</v>
      </c>
      <c r="W913" s="14">
        <v>0.17931693794851999</v>
      </c>
      <c r="X913" s="14">
        <v>0.17185262828148101</v>
      </c>
      <c r="Y913" s="14">
        <v>0.116282250910573</v>
      </c>
      <c r="Z913" s="14">
        <v>0.10410360374419</v>
      </c>
      <c r="AA913" s="14">
        <v>0.10859122786832</v>
      </c>
      <c r="AB913" s="14">
        <v>9.5856894581411001E-2</v>
      </c>
      <c r="AC913" s="14">
        <v>0.15874989032655501</v>
      </c>
      <c r="AD913" s="14">
        <v>0.134316915914031</v>
      </c>
      <c r="AE913" s="14"/>
      <c r="AF913" s="14">
        <v>0.133427541024564</v>
      </c>
      <c r="AG913" s="14">
        <v>0.163487731176514</v>
      </c>
      <c r="AH913" s="14">
        <v>0.14828972467531101</v>
      </c>
      <c r="AI913" s="14"/>
      <c r="AJ913" s="14">
        <v>0.18864670589677801</v>
      </c>
      <c r="AK913" s="14">
        <v>0.15925504120674999</v>
      </c>
      <c r="AL913" s="14">
        <v>0.156656243152933</v>
      </c>
      <c r="AM913" s="14"/>
      <c r="AN913" s="14">
        <v>9.6015421449896193E-2</v>
      </c>
      <c r="AO913" s="14">
        <v>0.158405920974165</v>
      </c>
      <c r="AP913" s="14">
        <v>0.16030963151490599</v>
      </c>
      <c r="AQ913" s="14">
        <v>0.162379765954033</v>
      </c>
      <c r="AR913" s="14">
        <v>0.44396755392764597</v>
      </c>
    </row>
    <row r="914" spans="2:44">
      <c r="B914" t="s">
        <v>256</v>
      </c>
      <c r="C914" s="14">
        <v>0.14028478473065101</v>
      </c>
      <c r="D914" s="14">
        <v>0.17714336505835401</v>
      </c>
      <c r="E914" s="14">
        <v>0.103904918125187</v>
      </c>
      <c r="F914" s="14"/>
      <c r="G914" s="14">
        <v>0.117566827083292</v>
      </c>
      <c r="H914" s="14">
        <v>0.174945893845141</v>
      </c>
      <c r="I914" s="14">
        <v>0.193009150190706</v>
      </c>
      <c r="J914" s="14">
        <v>0.13208880281475099</v>
      </c>
      <c r="K914" s="14">
        <v>6.69779083464421E-2</v>
      </c>
      <c r="L914" s="14">
        <v>0.141126708454995</v>
      </c>
      <c r="M914" s="14"/>
      <c r="N914" s="14">
        <v>0.15031759021650801</v>
      </c>
      <c r="O914" s="14">
        <v>0.137601548985438</v>
      </c>
      <c r="P914" s="14">
        <v>0.15770732776237001</v>
      </c>
      <c r="Q914" s="14">
        <v>0.109399901481833</v>
      </c>
      <c r="R914" s="14"/>
      <c r="S914" s="14">
        <v>0.14929166474521099</v>
      </c>
      <c r="T914" s="14">
        <v>0.129272853412425</v>
      </c>
      <c r="U914" s="14">
        <v>0.14581288091981401</v>
      </c>
      <c r="V914" s="14">
        <v>0.123494374798645</v>
      </c>
      <c r="W914" s="14">
        <v>0.17896457348987199</v>
      </c>
      <c r="X914" s="14">
        <v>0.127430711592598</v>
      </c>
      <c r="Y914" s="14">
        <v>0.13333771521583801</v>
      </c>
      <c r="Z914" s="14">
        <v>5.1771886911083698E-2</v>
      </c>
      <c r="AA914" s="14">
        <v>0.23255908416286999</v>
      </c>
      <c r="AB914" s="14">
        <v>7.0313707303013201E-2</v>
      </c>
      <c r="AC914" s="14">
        <v>0.15864867252113199</v>
      </c>
      <c r="AD914" s="14">
        <v>8.0380622194732701E-2</v>
      </c>
      <c r="AE914" s="14"/>
      <c r="AF914" s="14">
        <v>0.171804519509972</v>
      </c>
      <c r="AG914" s="14">
        <v>0.127511818904507</v>
      </c>
      <c r="AH914" s="14">
        <v>0.122122006736211</v>
      </c>
      <c r="AI914" s="14"/>
      <c r="AJ914" s="14">
        <v>0.20213462993659101</v>
      </c>
      <c r="AK914" s="14">
        <v>0.14346604394044801</v>
      </c>
      <c r="AL914" s="14">
        <v>0.13097672990676201</v>
      </c>
      <c r="AM914" s="14"/>
      <c r="AN914" s="14">
        <v>0.11440734367105899</v>
      </c>
      <c r="AO914" s="14">
        <v>0.122544295724799</v>
      </c>
      <c r="AP914" s="14">
        <v>0.155041152734752</v>
      </c>
      <c r="AQ914" s="14">
        <v>0.14827676310756799</v>
      </c>
      <c r="AR914" s="14">
        <v>0.38007051270779302</v>
      </c>
    </row>
    <row r="915" spans="2:44">
      <c r="B915" t="s">
        <v>255</v>
      </c>
      <c r="C915" s="14">
        <v>0.10368262220199601</v>
      </c>
      <c r="D915" s="14">
        <v>0.10823518767486801</v>
      </c>
      <c r="E915" s="14">
        <v>9.7867243273547802E-2</v>
      </c>
      <c r="F915" s="14"/>
      <c r="G915" s="14">
        <v>0.104255721576236</v>
      </c>
      <c r="H915" s="14">
        <v>0.14891841981170501</v>
      </c>
      <c r="I915" s="14">
        <v>9.1534379933592203E-2</v>
      </c>
      <c r="J915" s="14">
        <v>8.5653347971433993E-2</v>
      </c>
      <c r="K915" s="14">
        <v>9.4084372807226202E-2</v>
      </c>
      <c r="L915" s="14">
        <v>9.4913851557781703E-2</v>
      </c>
      <c r="M915" s="14"/>
      <c r="N915" s="14">
        <v>9.8449963314890698E-2</v>
      </c>
      <c r="O915" s="14">
        <v>9.0597855901528301E-2</v>
      </c>
      <c r="P915" s="14">
        <v>0.11287139856661001</v>
      </c>
      <c r="Q915" s="14">
        <v>0.117138305486113</v>
      </c>
      <c r="R915" s="14"/>
      <c r="S915" s="14">
        <v>5.6956128139664101E-2</v>
      </c>
      <c r="T915" s="14">
        <v>8.2025250714634804E-2</v>
      </c>
      <c r="U915" s="14">
        <v>0.120759198456015</v>
      </c>
      <c r="V915" s="14">
        <v>0.15593712559554601</v>
      </c>
      <c r="W915" s="14">
        <v>7.98674116350091E-2</v>
      </c>
      <c r="X915" s="14">
        <v>0.106738016112445</v>
      </c>
      <c r="Y915" s="14">
        <v>8.2808889028336094E-2</v>
      </c>
      <c r="Z915" s="14">
        <v>0.14267216763204599</v>
      </c>
      <c r="AA915" s="14">
        <v>0.10065237274783401</v>
      </c>
      <c r="AB915" s="14">
        <v>0.147016466512812</v>
      </c>
      <c r="AC915" s="14">
        <v>8.7692537070039003E-2</v>
      </c>
      <c r="AD915" s="14">
        <v>0.14352642387673201</v>
      </c>
      <c r="AE915" s="14"/>
      <c r="AF915" s="14">
        <v>0.104707821063834</v>
      </c>
      <c r="AG915" s="14">
        <v>9.9333854589102794E-2</v>
      </c>
      <c r="AH915" s="14">
        <v>8.8892445498565203E-2</v>
      </c>
      <c r="AI915" s="14"/>
      <c r="AJ915" s="14">
        <v>8.9665526499372095E-2</v>
      </c>
      <c r="AK915" s="14">
        <v>9.9220294057000405E-2</v>
      </c>
      <c r="AL915" s="14">
        <v>8.9319675680628804E-2</v>
      </c>
      <c r="AM915" s="14"/>
      <c r="AN915" s="14">
        <v>0.104612098244798</v>
      </c>
      <c r="AO915" s="14">
        <v>0.107528218906915</v>
      </c>
      <c r="AP915" s="14">
        <v>0.113990401309765</v>
      </c>
      <c r="AQ915" s="14">
        <v>4.9936676878863898E-2</v>
      </c>
      <c r="AR915" s="14">
        <v>0.19519274811291501</v>
      </c>
    </row>
    <row r="916" spans="2:44">
      <c r="B916" t="s">
        <v>259</v>
      </c>
      <c r="C916" s="14">
        <v>8.3353805386655294E-2</v>
      </c>
      <c r="D916" s="14">
        <v>9.8515472126962905E-2</v>
      </c>
      <c r="E916" s="14">
        <v>6.4198861256597406E-2</v>
      </c>
      <c r="F916" s="14"/>
      <c r="G916" s="14">
        <v>0.120356450070725</v>
      </c>
      <c r="H916" s="14">
        <v>8.6040966106097599E-2</v>
      </c>
      <c r="I916" s="14">
        <v>9.4689527412335106E-2</v>
      </c>
      <c r="J916" s="14">
        <v>4.9792110375932098E-2</v>
      </c>
      <c r="K916" s="14">
        <v>7.9867958399849198E-2</v>
      </c>
      <c r="L916" s="14">
        <v>7.3908980848218897E-2</v>
      </c>
      <c r="M916" s="14"/>
      <c r="N916" s="14">
        <v>6.2638844790618695E-2</v>
      </c>
      <c r="O916" s="14">
        <v>8.7480628905981503E-2</v>
      </c>
      <c r="P916" s="14">
        <v>0.113099718001396</v>
      </c>
      <c r="Q916" s="14">
        <v>7.4784763183690595E-2</v>
      </c>
      <c r="R916" s="14"/>
      <c r="S916" s="14">
        <v>6.7086938576671404E-2</v>
      </c>
      <c r="T916" s="14">
        <v>7.0175989897859295E-2</v>
      </c>
      <c r="U916" s="14">
        <v>0.142498887069332</v>
      </c>
      <c r="V916" s="14">
        <v>0.114256556891931</v>
      </c>
      <c r="W916" s="14">
        <v>2.9266727016055299E-2</v>
      </c>
      <c r="X916" s="14">
        <v>6.0315365582428997E-2</v>
      </c>
      <c r="Y916" s="14">
        <v>5.1932429946055098E-2</v>
      </c>
      <c r="Z916" s="14">
        <v>0.20877408336789599</v>
      </c>
      <c r="AA916" s="14">
        <v>0.133528515720445</v>
      </c>
      <c r="AB916" s="14">
        <v>6.0599594598795603E-2</v>
      </c>
      <c r="AC916" s="14">
        <v>4.5338642904787098E-2</v>
      </c>
      <c r="AD916" s="14">
        <v>3.3345555651967403E-2</v>
      </c>
      <c r="AE916" s="14"/>
      <c r="AF916" s="14">
        <v>8.0081029779758506E-2</v>
      </c>
      <c r="AG916" s="14">
        <v>6.5153605564056999E-2</v>
      </c>
      <c r="AH916" s="14">
        <v>0.108026138265677</v>
      </c>
      <c r="AI916" s="14"/>
      <c r="AJ916" s="14">
        <v>4.6909110865317599E-2</v>
      </c>
      <c r="AK916" s="14">
        <v>7.9027156743096599E-2</v>
      </c>
      <c r="AL916" s="14">
        <v>8.10767726734999E-2</v>
      </c>
      <c r="AM916" s="14"/>
      <c r="AN916" s="14">
        <v>8.5923935476099694E-2</v>
      </c>
      <c r="AO916" s="14">
        <v>8.7883245250700501E-2</v>
      </c>
      <c r="AP916" s="14">
        <v>7.3635891726967204E-2</v>
      </c>
      <c r="AQ916" s="14">
        <v>4.91668048638218E-2</v>
      </c>
      <c r="AR916" s="14">
        <v>0.13379755346878999</v>
      </c>
    </row>
    <row r="917" spans="2:44">
      <c r="B917" t="s">
        <v>129</v>
      </c>
      <c r="C917" s="14">
        <v>4.1609150846192697E-2</v>
      </c>
      <c r="D917" s="14">
        <v>3.0461196569193098E-2</v>
      </c>
      <c r="E917" s="14">
        <v>5.3163329064231699E-2</v>
      </c>
      <c r="F917" s="14"/>
      <c r="G917" s="14">
        <v>3.9344397650291102E-2</v>
      </c>
      <c r="H917" s="14">
        <v>1.03155348567181E-2</v>
      </c>
      <c r="I917" s="14">
        <v>6.5331216185719895E-2</v>
      </c>
      <c r="J917" s="14">
        <v>4.5607942847011897E-2</v>
      </c>
      <c r="K917" s="14">
        <v>5.2980472423866297E-2</v>
      </c>
      <c r="L917" s="14">
        <v>3.8810088335493501E-2</v>
      </c>
      <c r="M917" s="14"/>
      <c r="N917" s="14">
        <v>1.3610347964841001E-2</v>
      </c>
      <c r="O917" s="14">
        <v>4.8747393195256603E-2</v>
      </c>
      <c r="P917" s="14">
        <v>2.5179235821698301E-2</v>
      </c>
      <c r="Q917" s="14">
        <v>8.0859169648001203E-2</v>
      </c>
      <c r="R917" s="14"/>
      <c r="S917" s="14">
        <v>4.9176998912875303E-2</v>
      </c>
      <c r="T917" s="14">
        <v>3.3013454134462702E-2</v>
      </c>
      <c r="U917" s="14">
        <v>1.45898326449311E-2</v>
      </c>
      <c r="V917" s="14">
        <v>1.07423125622055E-2</v>
      </c>
      <c r="W917" s="14">
        <v>3.8633917416562399E-2</v>
      </c>
      <c r="X917" s="14">
        <v>6.0823504647873797E-2</v>
      </c>
      <c r="Y917" s="14">
        <v>2.5949520805810901E-2</v>
      </c>
      <c r="Z917" s="14">
        <v>8.4058798811582305E-2</v>
      </c>
      <c r="AA917" s="14">
        <v>2.9079973435619601E-2</v>
      </c>
      <c r="AB917" s="14">
        <v>7.4668608988427906E-2</v>
      </c>
      <c r="AC917" s="14">
        <v>8.7969337036162207E-2</v>
      </c>
      <c r="AD917" s="14">
        <v>6.0096780435357697E-2</v>
      </c>
      <c r="AE917" s="14"/>
      <c r="AF917" s="14">
        <v>3.7217722035187598E-2</v>
      </c>
      <c r="AG917" s="14">
        <v>3.7282446152547E-2</v>
      </c>
      <c r="AH917" s="14">
        <v>6.1258329482937503E-2</v>
      </c>
      <c r="AI917" s="14"/>
      <c r="AJ917" s="14">
        <v>3.72989797711454E-2</v>
      </c>
      <c r="AK917" s="14">
        <v>3.5606674954551498E-2</v>
      </c>
      <c r="AL917" s="14">
        <v>0</v>
      </c>
      <c r="AM917" s="14"/>
      <c r="AN917" s="14">
        <v>6.4855017187266106E-2</v>
      </c>
      <c r="AO917" s="14">
        <v>4.3478565105684298E-2</v>
      </c>
      <c r="AP917" s="14">
        <v>8.6823727529991603E-3</v>
      </c>
      <c r="AQ917" s="14">
        <v>5.78600901504598E-2</v>
      </c>
      <c r="AR917" s="14">
        <v>0</v>
      </c>
    </row>
    <row r="918" spans="2:44">
      <c r="B918" t="s">
        <v>260</v>
      </c>
      <c r="C918" s="14">
        <v>4.04997208806838E-2</v>
      </c>
      <c r="D918" s="14">
        <v>5.2188051582831102E-2</v>
      </c>
      <c r="E918" s="14">
        <v>2.8937059074213799E-2</v>
      </c>
      <c r="F918" s="14"/>
      <c r="G918" s="14">
        <v>1.36831077958991E-2</v>
      </c>
      <c r="H918" s="14">
        <v>4.9511222081971999E-2</v>
      </c>
      <c r="I918" s="14">
        <v>1.4862351032163599E-2</v>
      </c>
      <c r="J918" s="14">
        <v>6.99211462062303E-2</v>
      </c>
      <c r="K918" s="14">
        <v>4.7613796416040403E-2</v>
      </c>
      <c r="L918" s="14">
        <v>4.5055282756503598E-2</v>
      </c>
      <c r="M918" s="14"/>
      <c r="N918" s="14">
        <v>4.5179377214362201E-2</v>
      </c>
      <c r="O918" s="14">
        <v>3.5628973170982299E-2</v>
      </c>
      <c r="P918" s="14">
        <v>4.5480389255440901E-2</v>
      </c>
      <c r="Q918" s="14">
        <v>3.5858786994718797E-2</v>
      </c>
      <c r="R918" s="14"/>
      <c r="S918" s="14">
        <v>5.2708565269393402E-2</v>
      </c>
      <c r="T918" s="14">
        <v>4.2812052605568598E-2</v>
      </c>
      <c r="U918" s="14">
        <v>0</v>
      </c>
      <c r="V918" s="14">
        <v>3.2173144124825498E-2</v>
      </c>
      <c r="W918" s="14">
        <v>4.8545217415261001E-2</v>
      </c>
      <c r="X918" s="14">
        <v>2.98088781099906E-2</v>
      </c>
      <c r="Y918" s="14">
        <v>4.0908457969814502E-2</v>
      </c>
      <c r="Z918" s="14">
        <v>4.4738093166840701E-2</v>
      </c>
      <c r="AA918" s="14">
        <v>4.9138804895458098E-2</v>
      </c>
      <c r="AB918" s="14">
        <v>3.9900850015542701E-2</v>
      </c>
      <c r="AC918" s="14">
        <v>4.1891435356119701E-2</v>
      </c>
      <c r="AD918" s="14">
        <v>6.5179799714338196E-2</v>
      </c>
      <c r="AE918" s="14"/>
      <c r="AF918" s="14">
        <v>7.0324104299526805E-2</v>
      </c>
      <c r="AG918" s="14">
        <v>2.5349636313046701E-2</v>
      </c>
      <c r="AH918" s="14">
        <v>2.68544366803725E-2</v>
      </c>
      <c r="AI918" s="14"/>
      <c r="AJ918" s="14">
        <v>6.5191374728167203E-2</v>
      </c>
      <c r="AK918" s="14">
        <v>4.3108137999056599E-2</v>
      </c>
      <c r="AL918" s="14">
        <v>1.60257157827569E-2</v>
      </c>
      <c r="AM918" s="14"/>
      <c r="AN918" s="14">
        <v>5.0800427184839798E-2</v>
      </c>
      <c r="AO918" s="14">
        <v>3.1614171420399802E-2</v>
      </c>
      <c r="AP918" s="14">
        <v>4.8607254293540202E-2</v>
      </c>
      <c r="AQ918" s="14">
        <v>2.1841154086214998E-2</v>
      </c>
      <c r="AR918" s="14">
        <v>6.3151153233742305E-2</v>
      </c>
    </row>
    <row r="919" spans="2:44">
      <c r="B919" t="s">
        <v>261</v>
      </c>
      <c r="C919" s="14">
        <v>3.0802486554767999E-2</v>
      </c>
      <c r="D919" s="14">
        <v>2.4988732538388E-2</v>
      </c>
      <c r="E919" s="14">
        <v>3.4417558568242801E-2</v>
      </c>
      <c r="F919" s="14"/>
      <c r="G919" s="14">
        <v>4.6912555608410303E-2</v>
      </c>
      <c r="H919" s="14">
        <v>2.63532496282496E-2</v>
      </c>
      <c r="I919" s="14">
        <v>5.8727075172632804E-3</v>
      </c>
      <c r="J919" s="14">
        <v>1.3735405527779901E-2</v>
      </c>
      <c r="K919" s="14">
        <v>4.2429307439824503E-2</v>
      </c>
      <c r="L919" s="14">
        <v>5.0661206873998998E-2</v>
      </c>
      <c r="M919" s="14"/>
      <c r="N919" s="14">
        <v>4.9823085079318E-2</v>
      </c>
      <c r="O919" s="14">
        <v>7.5174732336316498E-3</v>
      </c>
      <c r="P919" s="14">
        <v>1.6186186267126899E-2</v>
      </c>
      <c r="Q919" s="14">
        <v>4.93116166626772E-2</v>
      </c>
      <c r="R919" s="14"/>
      <c r="S919" s="14">
        <v>1.4503458727500401E-2</v>
      </c>
      <c r="T919" s="14">
        <v>3.5711918591165299E-2</v>
      </c>
      <c r="U919" s="14">
        <v>1.37153095168268E-2</v>
      </c>
      <c r="V919" s="14">
        <v>6.2402442862924297E-2</v>
      </c>
      <c r="W919" s="14">
        <v>0</v>
      </c>
      <c r="X919" s="14">
        <v>2.5991980875291101E-2</v>
      </c>
      <c r="Y919" s="14">
        <v>3.9454060093297397E-2</v>
      </c>
      <c r="Z919" s="14">
        <v>2.5301285447217901E-2</v>
      </c>
      <c r="AA919" s="14">
        <v>3.22264839657848E-2</v>
      </c>
      <c r="AB919" s="14">
        <v>3.9208853323058603E-2</v>
      </c>
      <c r="AC919" s="14">
        <v>0</v>
      </c>
      <c r="AD919" s="14">
        <v>7.0945156789044103E-2</v>
      </c>
      <c r="AE919" s="14"/>
      <c r="AF919" s="14">
        <v>3.76351875476423E-2</v>
      </c>
      <c r="AG919" s="14">
        <v>1.8849110598007701E-2</v>
      </c>
      <c r="AH919" s="14">
        <v>5.3085900715222803E-2</v>
      </c>
      <c r="AI919" s="14"/>
      <c r="AJ919" s="14">
        <v>3.0376567652540501E-2</v>
      </c>
      <c r="AK919" s="14">
        <v>1.75046150773925E-2</v>
      </c>
      <c r="AL919" s="14">
        <v>2.8252230391522401E-2</v>
      </c>
      <c r="AM919" s="14"/>
      <c r="AN919" s="14">
        <v>3.13847247529234E-2</v>
      </c>
      <c r="AO919" s="14">
        <v>3.9378746983121403E-2</v>
      </c>
      <c r="AP919" s="14">
        <v>2.5071822368332299E-2</v>
      </c>
      <c r="AQ919" s="14">
        <v>7.7687255398460097E-3</v>
      </c>
      <c r="AR919" s="14">
        <v>0</v>
      </c>
    </row>
    <row r="920" spans="2:44">
      <c r="B920" t="s">
        <v>262</v>
      </c>
      <c r="C920" s="14">
        <v>3.5700588013191203E-2</v>
      </c>
      <c r="D920" s="14">
        <v>3.3910499155882498E-2</v>
      </c>
      <c r="E920" s="14">
        <v>3.7746175210667497E-2</v>
      </c>
      <c r="F920" s="14"/>
      <c r="G920" s="14">
        <v>2.3005820407156902E-2</v>
      </c>
      <c r="H920" s="14">
        <v>2.9292609213664701E-2</v>
      </c>
      <c r="I920" s="14">
        <v>3.9868646490767601E-2</v>
      </c>
      <c r="J920" s="14">
        <v>5.7691057191252802E-2</v>
      </c>
      <c r="K920" s="14">
        <v>2.1838951390079499E-2</v>
      </c>
      <c r="L920" s="14">
        <v>3.9531400389635499E-2</v>
      </c>
      <c r="M920" s="14"/>
      <c r="N920" s="14">
        <v>3.1032609851435598E-2</v>
      </c>
      <c r="O920" s="14">
        <v>3.0653152592792901E-2</v>
      </c>
      <c r="P920" s="14">
        <v>4.8059825950053398E-2</v>
      </c>
      <c r="Q920" s="14">
        <v>3.4879962583461099E-2</v>
      </c>
      <c r="R920" s="14"/>
      <c r="S920" s="14">
        <v>9.7129793563042605E-3</v>
      </c>
      <c r="T920" s="14">
        <v>3.5887127161953601E-2</v>
      </c>
      <c r="U920" s="14">
        <v>4.4782891240812098E-2</v>
      </c>
      <c r="V920" s="14">
        <v>5.7501673119753398E-2</v>
      </c>
      <c r="W920" s="14">
        <v>5.6334415937168002E-2</v>
      </c>
      <c r="X920" s="14">
        <v>3.8553307429015402E-2</v>
      </c>
      <c r="Y920" s="14">
        <v>1.9115885928602E-2</v>
      </c>
      <c r="Z920" s="14">
        <v>7.4454968218872E-2</v>
      </c>
      <c r="AA920" s="14">
        <v>3.7100692627727597E-2</v>
      </c>
      <c r="AB920" s="14">
        <v>1.1964127321749E-2</v>
      </c>
      <c r="AC920" s="14">
        <v>4.4720380317740401E-2</v>
      </c>
      <c r="AD920" s="14">
        <v>5.0214125301843597E-2</v>
      </c>
      <c r="AE920" s="14"/>
      <c r="AF920" s="14">
        <v>3.4349551186270998E-2</v>
      </c>
      <c r="AG920" s="14">
        <v>4.0391371567524502E-2</v>
      </c>
      <c r="AH920" s="14">
        <v>3.7903135244773303E-2</v>
      </c>
      <c r="AI920" s="14"/>
      <c r="AJ920" s="14">
        <v>4.7154595624359801E-2</v>
      </c>
      <c r="AK920" s="14">
        <v>2.7187346864485599E-2</v>
      </c>
      <c r="AL920" s="14">
        <v>4.96426163141949E-2</v>
      </c>
      <c r="AM920" s="14"/>
      <c r="AN920" s="14">
        <v>3.3361398597135897E-2</v>
      </c>
      <c r="AO920" s="14">
        <v>3.7972359836827903E-2</v>
      </c>
      <c r="AP920" s="14">
        <v>4.41887803530817E-2</v>
      </c>
      <c r="AQ920" s="14">
        <v>4.2814256433749302E-2</v>
      </c>
      <c r="AR920" s="14">
        <v>0</v>
      </c>
    </row>
    <row r="921" spans="2:4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c r="AA921" s="14"/>
      <c r="AB921" s="14"/>
      <c r="AC921" s="14"/>
      <c r="AD921" s="14"/>
      <c r="AE921" s="14"/>
      <c r="AF921" s="14"/>
      <c r="AG921" s="14"/>
      <c r="AH921" s="14"/>
      <c r="AI921" s="14"/>
      <c r="AJ921" s="14"/>
      <c r="AK921" s="14"/>
      <c r="AL921" s="14"/>
      <c r="AM921" s="14"/>
      <c r="AN921" s="14"/>
      <c r="AO921" s="14"/>
      <c r="AP921" s="14"/>
      <c r="AQ921" s="14"/>
      <c r="AR921" s="14"/>
    </row>
    <row r="922" spans="2:44">
      <c r="B922" s="6" t="s">
        <v>269</v>
      </c>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c r="AA922" s="14"/>
      <c r="AB922" s="14"/>
      <c r="AC922" s="14"/>
      <c r="AD922" s="14"/>
      <c r="AE922" s="14"/>
      <c r="AF922" s="14"/>
      <c r="AG922" s="14"/>
      <c r="AH922" s="14"/>
      <c r="AI922" s="14"/>
      <c r="AJ922" s="14"/>
      <c r="AK922" s="14"/>
      <c r="AL922" s="14"/>
      <c r="AM922" s="14"/>
      <c r="AN922" s="14"/>
      <c r="AO922" s="14"/>
      <c r="AP922" s="14"/>
      <c r="AQ922" s="14"/>
      <c r="AR922" s="14"/>
    </row>
    <row r="923" spans="2:44">
      <c r="B923" s="24" t="s">
        <v>15</v>
      </c>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c r="AA923" s="14"/>
      <c r="AB923" s="14"/>
      <c r="AC923" s="14"/>
      <c r="AD923" s="14"/>
      <c r="AE923" s="14"/>
      <c r="AF923" s="14"/>
      <c r="AG923" s="14"/>
      <c r="AH923" s="14"/>
      <c r="AI923" s="14"/>
      <c r="AJ923" s="14"/>
      <c r="AK923" s="14"/>
      <c r="AL923" s="14"/>
      <c r="AM923" s="14"/>
      <c r="AN923" s="14"/>
      <c r="AO923" s="14"/>
      <c r="AP923" s="14"/>
      <c r="AQ923" s="14"/>
      <c r="AR923" s="14"/>
    </row>
    <row r="924" spans="2:44">
      <c r="B924" t="s">
        <v>257</v>
      </c>
      <c r="C924" s="14">
        <v>0.287580285641794</v>
      </c>
      <c r="D924" s="14">
        <v>0.27752173824116999</v>
      </c>
      <c r="E924" s="14">
        <v>0.29729178012583601</v>
      </c>
      <c r="F924" s="14"/>
      <c r="G924" s="14">
        <v>0.33141668812087099</v>
      </c>
      <c r="H924" s="14">
        <v>0.281655824673954</v>
      </c>
      <c r="I924" s="14">
        <v>0.237346439951994</v>
      </c>
      <c r="J924" s="14">
        <v>0.27530361873188097</v>
      </c>
      <c r="K924" s="14">
        <v>0.28311439230055802</v>
      </c>
      <c r="L924" s="14">
        <v>0.31609698201869602</v>
      </c>
      <c r="M924" s="14"/>
      <c r="N924" s="14">
        <v>0.37813422273841402</v>
      </c>
      <c r="O924" s="14">
        <v>0.29370103786644303</v>
      </c>
      <c r="P924" s="14">
        <v>0.28390037246126798</v>
      </c>
      <c r="Q924" s="14">
        <v>0.18175043237345201</v>
      </c>
      <c r="R924" s="14"/>
      <c r="S924" s="14">
        <v>0.29217317408916699</v>
      </c>
      <c r="T924" s="14">
        <v>0.34396496744232102</v>
      </c>
      <c r="U924" s="14">
        <v>0.259280290825607</v>
      </c>
      <c r="V924" s="14">
        <v>0.27864280738341102</v>
      </c>
      <c r="W924" s="14">
        <v>0.348100329040053</v>
      </c>
      <c r="X924" s="14">
        <v>0.21147747843539999</v>
      </c>
      <c r="Y924" s="14">
        <v>0.26691530330747798</v>
      </c>
      <c r="Z924" s="14">
        <v>0.213528538149795</v>
      </c>
      <c r="AA924" s="14">
        <v>0.27076985608627302</v>
      </c>
      <c r="AB924" s="14">
        <v>0.28978933604095902</v>
      </c>
      <c r="AC924" s="14">
        <v>0.37519831460896402</v>
      </c>
      <c r="AD924" s="14">
        <v>0.245632825143942</v>
      </c>
      <c r="AE924" s="14"/>
      <c r="AF924" s="14">
        <v>0.28217404342512298</v>
      </c>
      <c r="AG924" s="14">
        <v>0.29831533907607599</v>
      </c>
      <c r="AH924" s="14">
        <v>0.266362167791029</v>
      </c>
      <c r="AI924" s="14"/>
      <c r="AJ924" s="14">
        <v>0.27203883629357101</v>
      </c>
      <c r="AK924" s="14">
        <v>0.30925724388624598</v>
      </c>
      <c r="AL924" s="14">
        <v>0.25158363200279998</v>
      </c>
      <c r="AM924" s="14"/>
      <c r="AN924" s="14">
        <v>0.22721576504239599</v>
      </c>
      <c r="AO924" s="14">
        <v>0.31342662962308698</v>
      </c>
      <c r="AP924" s="14">
        <v>0.29006420726898802</v>
      </c>
      <c r="AQ924" s="14">
        <v>0.34308497907937102</v>
      </c>
      <c r="AR924" s="14">
        <v>0.46253972888418499</v>
      </c>
    </row>
    <row r="925" spans="2:44">
      <c r="B925" t="s">
        <v>248</v>
      </c>
      <c r="C925" s="14">
        <v>0.21167922208686801</v>
      </c>
      <c r="D925" s="14">
        <v>0.18549496521457001</v>
      </c>
      <c r="E925" s="14">
        <v>0.237224022112246</v>
      </c>
      <c r="F925" s="14"/>
      <c r="G925" s="14">
        <v>0.20141603174813799</v>
      </c>
      <c r="H925" s="14">
        <v>0.215716175601668</v>
      </c>
      <c r="I925" s="14">
        <v>0.19724175936175301</v>
      </c>
      <c r="J925" s="14">
        <v>0.22472378188887901</v>
      </c>
      <c r="K925" s="14">
        <v>0.13689898182461799</v>
      </c>
      <c r="L925" s="14">
        <v>0.265709418290134</v>
      </c>
      <c r="M925" s="14"/>
      <c r="N925" s="14">
        <v>0.18242235308205201</v>
      </c>
      <c r="O925" s="14">
        <v>0.23852633400042</v>
      </c>
      <c r="P925" s="14">
        <v>0.22867308199073999</v>
      </c>
      <c r="Q925" s="14">
        <v>0.188907594855974</v>
      </c>
      <c r="R925" s="14"/>
      <c r="S925" s="14">
        <v>0.160012838056519</v>
      </c>
      <c r="T925" s="14">
        <v>0.26595514860199698</v>
      </c>
      <c r="U925" s="14">
        <v>0.18797317444299</v>
      </c>
      <c r="V925" s="14">
        <v>0.21703273905846099</v>
      </c>
      <c r="W925" s="14">
        <v>0.200206717742967</v>
      </c>
      <c r="X925" s="14">
        <v>0.27531540900385998</v>
      </c>
      <c r="Y925" s="14">
        <v>0.18391247389777299</v>
      </c>
      <c r="Z925" s="14">
        <v>0.25496205896149898</v>
      </c>
      <c r="AA925" s="14">
        <v>0.189898091403465</v>
      </c>
      <c r="AB925" s="14">
        <v>0.259424497868327</v>
      </c>
      <c r="AC925" s="14">
        <v>0.16947502764851</v>
      </c>
      <c r="AD925" s="14">
        <v>0.14877718259363701</v>
      </c>
      <c r="AE925" s="14"/>
      <c r="AF925" s="14">
        <v>0.19406863015676301</v>
      </c>
      <c r="AG925" s="14">
        <v>0.24611470286003201</v>
      </c>
      <c r="AH925" s="14">
        <v>0.140205096228291</v>
      </c>
      <c r="AI925" s="14"/>
      <c r="AJ925" s="14">
        <v>0.159424062955729</v>
      </c>
      <c r="AK925" s="14">
        <v>0.229490582319022</v>
      </c>
      <c r="AL925" s="14">
        <v>0.19228573774365401</v>
      </c>
      <c r="AM925" s="14"/>
      <c r="AN925" s="14">
        <v>0.18131222699131999</v>
      </c>
      <c r="AO925" s="14">
        <v>0.23935853701323201</v>
      </c>
      <c r="AP925" s="14">
        <v>0.240459929776455</v>
      </c>
      <c r="AQ925" s="14">
        <v>0.13478653374527799</v>
      </c>
      <c r="AR925" s="14">
        <v>0</v>
      </c>
    </row>
    <row r="926" spans="2:44">
      <c r="B926" t="s">
        <v>249</v>
      </c>
      <c r="C926" s="14">
        <v>0.20856690735460501</v>
      </c>
      <c r="D926" s="14">
        <v>0.169296392260643</v>
      </c>
      <c r="E926" s="14">
        <v>0.24598021522563401</v>
      </c>
      <c r="F926" s="14"/>
      <c r="G926" s="14">
        <v>0.20649663241317001</v>
      </c>
      <c r="H926" s="14">
        <v>0.156369368217261</v>
      </c>
      <c r="I926" s="14">
        <v>0.21797952031078699</v>
      </c>
      <c r="J926" s="14">
        <v>0.224199598836401</v>
      </c>
      <c r="K926" s="14">
        <v>0.16833808048264501</v>
      </c>
      <c r="L926" s="14">
        <v>0.25294189940379602</v>
      </c>
      <c r="M926" s="14"/>
      <c r="N926" s="14">
        <v>0.22747409605639701</v>
      </c>
      <c r="O926" s="14">
        <v>0.20316390668859699</v>
      </c>
      <c r="P926" s="14">
        <v>0.22818591399419499</v>
      </c>
      <c r="Q926" s="14">
        <v>0.16902729220323201</v>
      </c>
      <c r="R926" s="14"/>
      <c r="S926" s="14">
        <v>0.17032837787277499</v>
      </c>
      <c r="T926" s="14">
        <v>0.211155818557061</v>
      </c>
      <c r="U926" s="14">
        <v>0.250461537126139</v>
      </c>
      <c r="V926" s="14">
        <v>0.20788817657362099</v>
      </c>
      <c r="W926" s="14">
        <v>0.25764577145689199</v>
      </c>
      <c r="X926" s="14">
        <v>0.19486544384785301</v>
      </c>
      <c r="Y926" s="14">
        <v>0.17285326475413301</v>
      </c>
      <c r="Z926" s="14">
        <v>0.27137468091052003</v>
      </c>
      <c r="AA926" s="14">
        <v>0.16746983706327601</v>
      </c>
      <c r="AB926" s="14">
        <v>0.22618914952723401</v>
      </c>
      <c r="AC926" s="14">
        <v>0.303219972446304</v>
      </c>
      <c r="AD926" s="14">
        <v>0.16424738936959599</v>
      </c>
      <c r="AE926" s="14"/>
      <c r="AF926" s="14">
        <v>0.207078709622076</v>
      </c>
      <c r="AG926" s="14">
        <v>0.225260590113875</v>
      </c>
      <c r="AH926" s="14">
        <v>0.13601827168618399</v>
      </c>
      <c r="AI926" s="14"/>
      <c r="AJ926" s="14">
        <v>0.210035728336672</v>
      </c>
      <c r="AK926" s="14">
        <v>0.20464702459380199</v>
      </c>
      <c r="AL926" s="14">
        <v>0.19479862473891801</v>
      </c>
      <c r="AM926" s="14"/>
      <c r="AN926" s="14">
        <v>0.194878241196413</v>
      </c>
      <c r="AO926" s="14">
        <v>0.25556489468932903</v>
      </c>
      <c r="AP926" s="14">
        <v>0.18520367767559201</v>
      </c>
      <c r="AQ926" s="14">
        <v>0.21565049202679801</v>
      </c>
      <c r="AR926" s="14">
        <v>0.46253972888418499</v>
      </c>
    </row>
    <row r="927" spans="2:44">
      <c r="B927" t="s">
        <v>254</v>
      </c>
      <c r="C927" s="14">
        <v>0.172624515467655</v>
      </c>
      <c r="D927" s="14">
        <v>0.17422477178727</v>
      </c>
      <c r="E927" s="14">
        <v>0.172593715390985</v>
      </c>
      <c r="F927" s="14"/>
      <c r="G927" s="14">
        <v>0.19083679988288399</v>
      </c>
      <c r="H927" s="14">
        <v>0.17883385583983999</v>
      </c>
      <c r="I927" s="14">
        <v>0.15282766269821099</v>
      </c>
      <c r="J927" s="14">
        <v>0.20500331355411</v>
      </c>
      <c r="K927" s="14">
        <v>0.161066040582934</v>
      </c>
      <c r="L927" s="14">
        <v>0.150693009254937</v>
      </c>
      <c r="M927" s="14"/>
      <c r="N927" s="14">
        <v>0.186120546446221</v>
      </c>
      <c r="O927" s="14">
        <v>0.184403963128565</v>
      </c>
      <c r="P927" s="14">
        <v>0.19617659109475499</v>
      </c>
      <c r="Q927" s="14">
        <v>0.113221705378204</v>
      </c>
      <c r="R927" s="14"/>
      <c r="S927" s="14">
        <v>0.21194017770829801</v>
      </c>
      <c r="T927" s="14">
        <v>0.20510856809945999</v>
      </c>
      <c r="U927" s="14">
        <v>0.229443094838615</v>
      </c>
      <c r="V927" s="14">
        <v>4.82927666492056E-2</v>
      </c>
      <c r="W927" s="14">
        <v>0.14076797950366499</v>
      </c>
      <c r="X927" s="14">
        <v>0.18285922594961401</v>
      </c>
      <c r="Y927" s="14">
        <v>0.206315866973136</v>
      </c>
      <c r="Z927" s="14">
        <v>0.192858629701505</v>
      </c>
      <c r="AA927" s="14">
        <v>0.21834521903842599</v>
      </c>
      <c r="AB927" s="14">
        <v>9.3774295621985096E-2</v>
      </c>
      <c r="AC927" s="14">
        <v>0.10288849302611</v>
      </c>
      <c r="AD927" s="14">
        <v>0.22556309922831799</v>
      </c>
      <c r="AE927" s="14"/>
      <c r="AF927" s="14">
        <v>0.17602453009541799</v>
      </c>
      <c r="AG927" s="14">
        <v>0.18531128744675601</v>
      </c>
      <c r="AH927" s="14">
        <v>0.12850273863282399</v>
      </c>
      <c r="AI927" s="14"/>
      <c r="AJ927" s="14">
        <v>0.180398009418443</v>
      </c>
      <c r="AK927" s="14">
        <v>0.191836438864225</v>
      </c>
      <c r="AL927" s="14">
        <v>0.17993415147526501</v>
      </c>
      <c r="AM927" s="14"/>
      <c r="AN927" s="14">
        <v>0.126944626253264</v>
      </c>
      <c r="AO927" s="14">
        <v>0.23051749736552299</v>
      </c>
      <c r="AP927" s="14">
        <v>0.167640010841165</v>
      </c>
      <c r="AQ927" s="14">
        <v>0.238952857372284</v>
      </c>
      <c r="AR927" s="14">
        <v>0.42814970412907699</v>
      </c>
    </row>
    <row r="928" spans="2:44">
      <c r="B928" t="s">
        <v>259</v>
      </c>
      <c r="C928" s="14">
        <v>0.149751252244232</v>
      </c>
      <c r="D928" s="14">
        <v>0.14084431462535499</v>
      </c>
      <c r="E928" s="14">
        <v>0.15908185952079401</v>
      </c>
      <c r="F928" s="14"/>
      <c r="G928" s="14">
        <v>0.18388870661902301</v>
      </c>
      <c r="H928" s="14">
        <v>0.140497453976033</v>
      </c>
      <c r="I928" s="14">
        <v>0.191413301647131</v>
      </c>
      <c r="J928" s="14">
        <v>0.17070035889982901</v>
      </c>
      <c r="K928" s="14">
        <v>0.100580622431934</v>
      </c>
      <c r="L928" s="14">
        <v>0.113745412870928</v>
      </c>
      <c r="M928" s="14"/>
      <c r="N928" s="14">
        <v>0.15560704503133799</v>
      </c>
      <c r="O928" s="14">
        <v>0.143006860163538</v>
      </c>
      <c r="P928" s="14">
        <v>0.15691014354643901</v>
      </c>
      <c r="Q928" s="14">
        <v>0.149580733132229</v>
      </c>
      <c r="R928" s="14"/>
      <c r="S928" s="14">
        <v>0.17468155670365601</v>
      </c>
      <c r="T928" s="14">
        <v>0.12883232864431499</v>
      </c>
      <c r="U928" s="14">
        <v>8.6340161671975002E-2</v>
      </c>
      <c r="V928" s="14">
        <v>0.16368416192902399</v>
      </c>
      <c r="W928" s="14">
        <v>0.16381633082147301</v>
      </c>
      <c r="X928" s="14">
        <v>0.17528544617627601</v>
      </c>
      <c r="Y928" s="14">
        <v>0.15069548438595501</v>
      </c>
      <c r="Z928" s="14">
        <v>9.2957245944750203E-2</v>
      </c>
      <c r="AA928" s="14">
        <v>0.16443420501808301</v>
      </c>
      <c r="AB928" s="14">
        <v>0.159313097388633</v>
      </c>
      <c r="AC928" s="14">
        <v>0.18341076328742301</v>
      </c>
      <c r="AD928" s="14">
        <v>4.6581435639932202E-2</v>
      </c>
      <c r="AE928" s="14"/>
      <c r="AF928" s="14">
        <v>0.14610494437243501</v>
      </c>
      <c r="AG928" s="14">
        <v>0.125626034315417</v>
      </c>
      <c r="AH928" s="14">
        <v>0.177601862928848</v>
      </c>
      <c r="AI928" s="14"/>
      <c r="AJ928" s="14">
        <v>0.11500966981384</v>
      </c>
      <c r="AK928" s="14">
        <v>0.16975507597205999</v>
      </c>
      <c r="AL928" s="14">
        <v>0.12586068225033201</v>
      </c>
      <c r="AM928" s="14"/>
      <c r="AN928" s="14">
        <v>0.14249712775947801</v>
      </c>
      <c r="AO928" s="14">
        <v>0.17974822672104099</v>
      </c>
      <c r="AP928" s="14">
        <v>0.118836473644526</v>
      </c>
      <c r="AQ928" s="14">
        <v>0.16767458254610201</v>
      </c>
      <c r="AR928" s="14">
        <v>0</v>
      </c>
    </row>
    <row r="929" spans="2:44">
      <c r="B929" t="s">
        <v>255</v>
      </c>
      <c r="C929" s="14">
        <v>0.140796629552153</v>
      </c>
      <c r="D929" s="14">
        <v>0.137738286858405</v>
      </c>
      <c r="E929" s="14">
        <v>0.144737563740888</v>
      </c>
      <c r="F929" s="14"/>
      <c r="G929" s="14">
        <v>0.20213824570943401</v>
      </c>
      <c r="H929" s="14">
        <v>0.16599786167456501</v>
      </c>
      <c r="I929" s="14">
        <v>0.13101349898547099</v>
      </c>
      <c r="J929" s="14">
        <v>8.8715382285613306E-2</v>
      </c>
      <c r="K929" s="14">
        <v>0.15090080842950401</v>
      </c>
      <c r="L929" s="14">
        <v>0.127870790585737</v>
      </c>
      <c r="M929" s="14"/>
      <c r="N929" s="14">
        <v>0.12768428308458901</v>
      </c>
      <c r="O929" s="14">
        <v>0.14221646881618499</v>
      </c>
      <c r="P929" s="14">
        <v>0.18909346606619201</v>
      </c>
      <c r="Q929" s="14">
        <v>0.110080679873092</v>
      </c>
      <c r="R929" s="14"/>
      <c r="S929" s="14">
        <v>0.14401378931277001</v>
      </c>
      <c r="T929" s="14">
        <v>0.194782798089596</v>
      </c>
      <c r="U929" s="14">
        <v>0.12977998780693201</v>
      </c>
      <c r="V929" s="14">
        <v>0.21159370272571801</v>
      </c>
      <c r="W929" s="14">
        <v>0.121472540807743</v>
      </c>
      <c r="X929" s="14">
        <v>0.153475100273023</v>
      </c>
      <c r="Y929" s="14">
        <v>5.7803881375657201E-2</v>
      </c>
      <c r="Z929" s="14">
        <v>2.7880444147806702E-2</v>
      </c>
      <c r="AA929" s="14">
        <v>8.7586766662215099E-2</v>
      </c>
      <c r="AB929" s="14">
        <v>0.17373460059496099</v>
      </c>
      <c r="AC929" s="14">
        <v>0.15021413458192101</v>
      </c>
      <c r="AD929" s="14">
        <v>8.3566701765932005E-2</v>
      </c>
      <c r="AE929" s="14"/>
      <c r="AF929" s="14">
        <v>0.14270032513630501</v>
      </c>
      <c r="AG929" s="14">
        <v>0.11147991362967299</v>
      </c>
      <c r="AH929" s="14">
        <v>0.14360638367707201</v>
      </c>
      <c r="AI929" s="14"/>
      <c r="AJ929" s="14">
        <v>9.9098322319075199E-2</v>
      </c>
      <c r="AK929" s="14">
        <v>0.159922822656516</v>
      </c>
      <c r="AL929" s="14">
        <v>0.13718029465807699</v>
      </c>
      <c r="AM929" s="14"/>
      <c r="AN929" s="14">
        <v>0.118776784536679</v>
      </c>
      <c r="AO929" s="14">
        <v>0.16069873533052301</v>
      </c>
      <c r="AP929" s="14">
        <v>0.125176276679559</v>
      </c>
      <c r="AQ929" s="14">
        <v>0.12469419328138701</v>
      </c>
      <c r="AR929" s="14">
        <v>0.172086927429493</v>
      </c>
    </row>
    <row r="930" spans="2:44">
      <c r="B930" t="s">
        <v>250</v>
      </c>
      <c r="C930" s="14">
        <v>0.14026251383959901</v>
      </c>
      <c r="D930" s="14">
        <v>0.15194616127518701</v>
      </c>
      <c r="E930" s="14">
        <v>0.13079996273109901</v>
      </c>
      <c r="F930" s="14"/>
      <c r="G930" s="14">
        <v>5.7180504505044E-2</v>
      </c>
      <c r="H930" s="14">
        <v>0.14427243303065199</v>
      </c>
      <c r="I930" s="14">
        <v>0.16412779957081</v>
      </c>
      <c r="J930" s="14">
        <v>0.15498143714759899</v>
      </c>
      <c r="K930" s="14">
        <v>0.13876749433365099</v>
      </c>
      <c r="L930" s="14">
        <v>0.163022892322677</v>
      </c>
      <c r="M930" s="14"/>
      <c r="N930" s="14">
        <v>0.15357858627020601</v>
      </c>
      <c r="O930" s="14">
        <v>0.13467206183751901</v>
      </c>
      <c r="P930" s="14">
        <v>0.13946272687493899</v>
      </c>
      <c r="Q930" s="14">
        <v>0.12969116927254101</v>
      </c>
      <c r="R930" s="14"/>
      <c r="S930" s="14">
        <v>0.140863140491163</v>
      </c>
      <c r="T930" s="14">
        <v>0.14740075051273699</v>
      </c>
      <c r="U930" s="14">
        <v>0.12751034525709201</v>
      </c>
      <c r="V930" s="14">
        <v>9.0366026493990004E-2</v>
      </c>
      <c r="W930" s="14">
        <v>0.17061502385775201</v>
      </c>
      <c r="X930" s="14">
        <v>8.2946240579561306E-2</v>
      </c>
      <c r="Y930" s="14">
        <v>0.19798546908965001</v>
      </c>
      <c r="Z930" s="14">
        <v>0.15821636667872099</v>
      </c>
      <c r="AA930" s="14">
        <v>0.15936883138119501</v>
      </c>
      <c r="AB930" s="14">
        <v>0.10279672627737101</v>
      </c>
      <c r="AC930" s="14">
        <v>0.129343933422499</v>
      </c>
      <c r="AD930" s="14">
        <v>0.29724723784741602</v>
      </c>
      <c r="AE930" s="14"/>
      <c r="AF930" s="14">
        <v>0.158919208518047</v>
      </c>
      <c r="AG930" s="14">
        <v>0.15034646335196999</v>
      </c>
      <c r="AH930" s="14">
        <v>0.10100644314179</v>
      </c>
      <c r="AI930" s="14"/>
      <c r="AJ930" s="14">
        <v>0.15524117996716</v>
      </c>
      <c r="AK930" s="14">
        <v>0.14388298253533699</v>
      </c>
      <c r="AL930" s="14">
        <v>0.16129706002053601</v>
      </c>
      <c r="AM930" s="14"/>
      <c r="AN930" s="14">
        <v>0.15283793150010699</v>
      </c>
      <c r="AO930" s="14">
        <v>0.119446981205623</v>
      </c>
      <c r="AP930" s="14">
        <v>0.124543050247235</v>
      </c>
      <c r="AQ930" s="14">
        <v>0.18248066671669699</v>
      </c>
      <c r="AR930" s="14">
        <v>0.24473089903265599</v>
      </c>
    </row>
    <row r="931" spans="2:44">
      <c r="B931" t="s">
        <v>251</v>
      </c>
      <c r="C931" s="14">
        <v>0.139244505448645</v>
      </c>
      <c r="D931" s="14">
        <v>0.14060325877670601</v>
      </c>
      <c r="E931" s="14">
        <v>0.13711379525364001</v>
      </c>
      <c r="F931" s="14"/>
      <c r="G931" s="14">
        <v>0.105716029760952</v>
      </c>
      <c r="H931" s="14">
        <v>0.12853128306554501</v>
      </c>
      <c r="I931" s="14">
        <v>0.14157401258154101</v>
      </c>
      <c r="J931" s="14">
        <v>0.13327345463110599</v>
      </c>
      <c r="K931" s="14">
        <v>0.18043982205617401</v>
      </c>
      <c r="L931" s="14">
        <v>0.14586143321518899</v>
      </c>
      <c r="M931" s="14"/>
      <c r="N931" s="14">
        <v>0.134970387748439</v>
      </c>
      <c r="O931" s="14">
        <v>0.12889302768635899</v>
      </c>
      <c r="P931" s="14">
        <v>0.16070282240282399</v>
      </c>
      <c r="Q931" s="14">
        <v>0.13090445355803701</v>
      </c>
      <c r="R931" s="14"/>
      <c r="S931" s="14">
        <v>0.127338546643749</v>
      </c>
      <c r="T931" s="14">
        <v>0.15176148792730401</v>
      </c>
      <c r="U931" s="14">
        <v>0.165230368548275</v>
      </c>
      <c r="V931" s="14">
        <v>0.13415762519685001</v>
      </c>
      <c r="W931" s="14">
        <v>0.18480197687813299</v>
      </c>
      <c r="X931" s="14">
        <v>0.12338860330088</v>
      </c>
      <c r="Y931" s="14">
        <v>0.182015860592427</v>
      </c>
      <c r="Z931" s="14">
        <v>0.158656960417462</v>
      </c>
      <c r="AA931" s="14">
        <v>0.147448567800092</v>
      </c>
      <c r="AB931" s="14">
        <v>0.126541562730527</v>
      </c>
      <c r="AC931" s="14">
        <v>8.4835119551805602E-2</v>
      </c>
      <c r="AD931" s="14">
        <v>3.84770338594176E-2</v>
      </c>
      <c r="AE931" s="14"/>
      <c r="AF931" s="14">
        <v>0.16793110904542599</v>
      </c>
      <c r="AG931" s="14">
        <v>0.13669417614063201</v>
      </c>
      <c r="AH931" s="14">
        <v>0.106919645752132</v>
      </c>
      <c r="AI931" s="14"/>
      <c r="AJ931" s="14">
        <v>0.19423613890015901</v>
      </c>
      <c r="AK931" s="14">
        <v>0.155814667688076</v>
      </c>
      <c r="AL931" s="14">
        <v>0.14016832827495199</v>
      </c>
      <c r="AM931" s="14"/>
      <c r="AN931" s="14">
        <v>0.170275481851935</v>
      </c>
      <c r="AO931" s="14">
        <v>0.12126530632136499</v>
      </c>
      <c r="AP931" s="14">
        <v>0.11931170942885</v>
      </c>
      <c r="AQ931" s="14">
        <v>0.16850617846160701</v>
      </c>
      <c r="AR931" s="14">
        <v>0</v>
      </c>
    </row>
    <row r="932" spans="2:44">
      <c r="B932" t="s">
        <v>253</v>
      </c>
      <c r="C932" s="14">
        <v>0.12716998996731799</v>
      </c>
      <c r="D932" s="14">
        <v>0.129635270782577</v>
      </c>
      <c r="E932" s="14">
        <v>0.125978088055647</v>
      </c>
      <c r="F932" s="14"/>
      <c r="G932" s="14">
        <v>7.5175199097176695E-2</v>
      </c>
      <c r="H932" s="14">
        <v>0.134988423628425</v>
      </c>
      <c r="I932" s="14">
        <v>0.153086234496285</v>
      </c>
      <c r="J932" s="14">
        <v>0.13850976563716799</v>
      </c>
      <c r="K932" s="14">
        <v>0.124005071661955</v>
      </c>
      <c r="L932" s="14">
        <v>0.12835997949560499</v>
      </c>
      <c r="M932" s="14"/>
      <c r="N932" s="14">
        <v>0.12537179575215901</v>
      </c>
      <c r="O932" s="14">
        <v>0.14481323128278101</v>
      </c>
      <c r="P932" s="14">
        <v>0.13832046757465899</v>
      </c>
      <c r="Q932" s="14">
        <v>9.7498185432781603E-2</v>
      </c>
      <c r="R932" s="14"/>
      <c r="S932" s="14">
        <v>0.13309145137556699</v>
      </c>
      <c r="T932" s="14">
        <v>0.12370919333849401</v>
      </c>
      <c r="U932" s="14">
        <v>0.13443624891971001</v>
      </c>
      <c r="V932" s="14">
        <v>8.7285690088099693E-2</v>
      </c>
      <c r="W932" s="14">
        <v>8.5160606175500295E-2</v>
      </c>
      <c r="X932" s="14">
        <v>0.102547267444569</v>
      </c>
      <c r="Y932" s="14">
        <v>0.161936301044107</v>
      </c>
      <c r="Z932" s="14">
        <v>0.19573553516211001</v>
      </c>
      <c r="AA932" s="14">
        <v>0.13421554398656399</v>
      </c>
      <c r="AB932" s="14">
        <v>0.18360086165811401</v>
      </c>
      <c r="AC932" s="14">
        <v>6.8994736467684004E-2</v>
      </c>
      <c r="AD932" s="14">
        <v>0.16118297346042201</v>
      </c>
      <c r="AE932" s="14"/>
      <c r="AF932" s="14">
        <v>0.150906356655123</v>
      </c>
      <c r="AG932" s="14">
        <v>0.117277652163819</v>
      </c>
      <c r="AH932" s="14">
        <v>0.102053634375761</v>
      </c>
      <c r="AI932" s="14"/>
      <c r="AJ932" s="14">
        <v>0.104575600419684</v>
      </c>
      <c r="AK932" s="14">
        <v>0.151717671485811</v>
      </c>
      <c r="AL932" s="14">
        <v>0.185437591719541</v>
      </c>
      <c r="AM932" s="14"/>
      <c r="AN932" s="14">
        <v>0.12889760124838601</v>
      </c>
      <c r="AO932" s="14">
        <v>7.9791164937510706E-2</v>
      </c>
      <c r="AP932" s="14">
        <v>0.14680651944619699</v>
      </c>
      <c r="AQ932" s="14">
        <v>0.19279065679778001</v>
      </c>
      <c r="AR932" s="14">
        <v>0.106146409373884</v>
      </c>
    </row>
    <row r="933" spans="2:44">
      <c r="B933" t="s">
        <v>252</v>
      </c>
      <c r="C933" s="14">
        <v>0.100476451022791</v>
      </c>
      <c r="D933" s="14">
        <v>0.12677524104224799</v>
      </c>
      <c r="E933" s="14">
        <v>7.7401985411929899E-2</v>
      </c>
      <c r="F933" s="14"/>
      <c r="G933" s="14">
        <v>0.11176622182809</v>
      </c>
      <c r="H933" s="14">
        <v>0.116125659228293</v>
      </c>
      <c r="I933" s="14">
        <v>0.116159779331772</v>
      </c>
      <c r="J933" s="14">
        <v>9.1181498208267597E-2</v>
      </c>
      <c r="K933" s="14">
        <v>8.3480656376277093E-2</v>
      </c>
      <c r="L933" s="14">
        <v>8.8409787468833698E-2</v>
      </c>
      <c r="M933" s="14"/>
      <c r="N933" s="14">
        <v>0.11242706702232701</v>
      </c>
      <c r="O933" s="14">
        <v>0.10667891816485001</v>
      </c>
      <c r="P933" s="14">
        <v>8.8949074253705199E-2</v>
      </c>
      <c r="Q933" s="14">
        <v>9.1239938423350805E-2</v>
      </c>
      <c r="R933" s="14"/>
      <c r="S933" s="14">
        <v>0.102990088748744</v>
      </c>
      <c r="T933" s="14">
        <v>0.1208400177288</v>
      </c>
      <c r="U933" s="14">
        <v>9.3658879106739507E-2</v>
      </c>
      <c r="V933" s="14">
        <v>4.6639044166561103E-2</v>
      </c>
      <c r="W933" s="14">
        <v>0.134029512462262</v>
      </c>
      <c r="X933" s="14">
        <v>9.0231965297117994E-2</v>
      </c>
      <c r="Y933" s="14">
        <v>0.102518145837278</v>
      </c>
      <c r="Z933" s="14">
        <v>0.228571545588414</v>
      </c>
      <c r="AA933" s="14">
        <v>8.4364897208454498E-2</v>
      </c>
      <c r="AB933" s="14">
        <v>0.147272293029967</v>
      </c>
      <c r="AC933" s="14">
        <v>2.0065267388214701E-2</v>
      </c>
      <c r="AD933" s="14">
        <v>7.4402844427297096E-2</v>
      </c>
      <c r="AE933" s="14"/>
      <c r="AF933" s="14">
        <v>0.115223718367122</v>
      </c>
      <c r="AG933" s="14">
        <v>9.8927963788822307E-2</v>
      </c>
      <c r="AH933" s="14">
        <v>0.108454815163325</v>
      </c>
      <c r="AI933" s="14"/>
      <c r="AJ933" s="14">
        <v>0.142191552004137</v>
      </c>
      <c r="AK933" s="14">
        <v>9.3780925579339494E-2</v>
      </c>
      <c r="AL933" s="14">
        <v>0.11652910906231401</v>
      </c>
      <c r="AM933" s="14"/>
      <c r="AN933" s="14">
        <v>0.123575269980885</v>
      </c>
      <c r="AO933" s="14">
        <v>9.7923800205030595E-2</v>
      </c>
      <c r="AP933" s="14">
        <v>6.9524806533304603E-2</v>
      </c>
      <c r="AQ933" s="14">
        <v>0.121112390920447</v>
      </c>
      <c r="AR933" s="14">
        <v>0.106146409373884</v>
      </c>
    </row>
    <row r="934" spans="2:44">
      <c r="B934" t="s">
        <v>258</v>
      </c>
      <c r="C934" s="14">
        <v>9.8177291813666107E-2</v>
      </c>
      <c r="D934" s="14">
        <v>9.9412011012481399E-2</v>
      </c>
      <c r="E934" s="14">
        <v>9.7864743681254904E-2</v>
      </c>
      <c r="F934" s="14"/>
      <c r="G934" s="14">
        <v>4.3591200894501997E-2</v>
      </c>
      <c r="H934" s="14">
        <v>0.144809730602459</v>
      </c>
      <c r="I934" s="14">
        <v>0.102302680856674</v>
      </c>
      <c r="J934" s="14">
        <v>8.2731392238463694E-2</v>
      </c>
      <c r="K934" s="14">
        <v>0.126648209102906</v>
      </c>
      <c r="L934" s="14">
        <v>9.3362285914196305E-2</v>
      </c>
      <c r="M934" s="14"/>
      <c r="N934" s="14">
        <v>9.0251599796673104E-2</v>
      </c>
      <c r="O934" s="14">
        <v>9.4225576942469205E-2</v>
      </c>
      <c r="P934" s="14">
        <v>0.128045144857413</v>
      </c>
      <c r="Q934" s="14">
        <v>8.0645842463971704E-2</v>
      </c>
      <c r="R934" s="14"/>
      <c r="S934" s="14">
        <v>0.10617417058400801</v>
      </c>
      <c r="T934" s="14">
        <v>0.105748188698691</v>
      </c>
      <c r="U934" s="14">
        <v>8.3912385702825207E-2</v>
      </c>
      <c r="V934" s="14">
        <v>6.04138071775761E-2</v>
      </c>
      <c r="W934" s="14">
        <v>9.4198885507971494E-2</v>
      </c>
      <c r="X934" s="14">
        <v>0.122369784179052</v>
      </c>
      <c r="Y934" s="14">
        <v>5.8926299599687898E-2</v>
      </c>
      <c r="Z934" s="14">
        <v>0.10808200176560399</v>
      </c>
      <c r="AA934" s="14">
        <v>0.178386563290442</v>
      </c>
      <c r="AB934" s="14">
        <v>9.3501608254873303E-2</v>
      </c>
      <c r="AC934" s="14">
        <v>2.0578374822554799E-2</v>
      </c>
      <c r="AD934" s="14">
        <v>7.7719038553993494E-2</v>
      </c>
      <c r="AE934" s="14"/>
      <c r="AF934" s="14">
        <v>0.10507697918438499</v>
      </c>
      <c r="AG934" s="14">
        <v>0.10571853315365901</v>
      </c>
      <c r="AH934" s="14">
        <v>7.4559328033497005E-2</v>
      </c>
      <c r="AI934" s="14"/>
      <c r="AJ934" s="14">
        <v>0.123859423520776</v>
      </c>
      <c r="AK934" s="14">
        <v>9.5084716549093798E-2</v>
      </c>
      <c r="AL934" s="14">
        <v>0.16801245790769501</v>
      </c>
      <c r="AM934" s="14"/>
      <c r="AN934" s="14">
        <v>7.9385290368852196E-2</v>
      </c>
      <c r="AO934" s="14">
        <v>9.4339460317060905E-2</v>
      </c>
      <c r="AP934" s="14">
        <v>9.7639602021785205E-2</v>
      </c>
      <c r="AQ934" s="14">
        <v>0.13825252770691901</v>
      </c>
      <c r="AR934" s="14">
        <v>0.106146409373884</v>
      </c>
    </row>
    <row r="935" spans="2:44">
      <c r="B935" t="s">
        <v>256</v>
      </c>
      <c r="C935" s="14">
        <v>9.6923451644080505E-2</v>
      </c>
      <c r="D935" s="14">
        <v>0.13434767452631599</v>
      </c>
      <c r="E935" s="14">
        <v>6.3707713033632998E-2</v>
      </c>
      <c r="F935" s="14"/>
      <c r="G935" s="14">
        <v>0.13067093673642299</v>
      </c>
      <c r="H935" s="14">
        <v>0.102401566065318</v>
      </c>
      <c r="I935" s="14">
        <v>0.147646527187727</v>
      </c>
      <c r="J935" s="14">
        <v>7.3634808672099997E-2</v>
      </c>
      <c r="K935" s="14">
        <v>6.9424430421160893E-2</v>
      </c>
      <c r="L935" s="14">
        <v>6.7971971258383404E-2</v>
      </c>
      <c r="M935" s="14"/>
      <c r="N935" s="14">
        <v>8.9201740659867607E-2</v>
      </c>
      <c r="O935" s="14">
        <v>0.102908453640795</v>
      </c>
      <c r="P935" s="14">
        <v>9.5276059178223696E-2</v>
      </c>
      <c r="Q935" s="14">
        <v>0.103344626004753</v>
      </c>
      <c r="R935" s="14"/>
      <c r="S935" s="14">
        <v>9.4141130016188304E-2</v>
      </c>
      <c r="T935" s="14">
        <v>4.3866855740420603E-2</v>
      </c>
      <c r="U935" s="14">
        <v>0.10257273515308001</v>
      </c>
      <c r="V935" s="14">
        <v>0.10779031468820099</v>
      </c>
      <c r="W935" s="14">
        <v>0.123406664314488</v>
      </c>
      <c r="X935" s="14">
        <v>0.126747073122983</v>
      </c>
      <c r="Y935" s="14">
        <v>0.13231860753997499</v>
      </c>
      <c r="Z935" s="14">
        <v>6.81757415173639E-2</v>
      </c>
      <c r="AA935" s="14">
        <v>6.1973911234743301E-2</v>
      </c>
      <c r="AB935" s="14">
        <v>6.0826761214443602E-2</v>
      </c>
      <c r="AC935" s="14">
        <v>0.19542331955011899</v>
      </c>
      <c r="AD935" s="14">
        <v>0.127857407745114</v>
      </c>
      <c r="AE935" s="14"/>
      <c r="AF935" s="14">
        <v>0.114737568572404</v>
      </c>
      <c r="AG935" s="14">
        <v>8.31315801012667E-2</v>
      </c>
      <c r="AH935" s="14">
        <v>9.0974526650755699E-2</v>
      </c>
      <c r="AI935" s="14"/>
      <c r="AJ935" s="14">
        <v>0.147151932522947</v>
      </c>
      <c r="AK935" s="14">
        <v>8.5655927781180904E-2</v>
      </c>
      <c r="AL935" s="14">
        <v>0.101075116310805</v>
      </c>
      <c r="AM935" s="14"/>
      <c r="AN935" s="14">
        <v>7.9695383628182404E-2</v>
      </c>
      <c r="AO935" s="14">
        <v>0.10182093530877</v>
      </c>
      <c r="AP935" s="14">
        <v>0.105397806724514</v>
      </c>
      <c r="AQ935" s="14">
        <v>0.10405423528624599</v>
      </c>
      <c r="AR935" s="14">
        <v>0</v>
      </c>
    </row>
    <row r="936" spans="2:44">
      <c r="B936" t="s">
        <v>129</v>
      </c>
      <c r="C936" s="14">
        <v>5.2915368557321103E-2</v>
      </c>
      <c r="D936" s="14">
        <v>5.0196051460122897E-2</v>
      </c>
      <c r="E936" s="14">
        <v>5.1422753677620697E-2</v>
      </c>
      <c r="F936" s="14"/>
      <c r="G936" s="14">
        <v>4.9776529784234698E-2</v>
      </c>
      <c r="H936" s="14">
        <v>7.1335515994725901E-2</v>
      </c>
      <c r="I936" s="14">
        <v>5.9784134026545699E-2</v>
      </c>
      <c r="J936" s="14">
        <v>4.1164037070976302E-2</v>
      </c>
      <c r="K936" s="14">
        <v>7.7717704804872306E-2</v>
      </c>
      <c r="L936" s="14">
        <v>3.0149539037246001E-2</v>
      </c>
      <c r="M936" s="14"/>
      <c r="N936" s="14">
        <v>2.8077900387342501E-2</v>
      </c>
      <c r="O936" s="14">
        <v>3.5191717668105797E-2</v>
      </c>
      <c r="P936" s="14">
        <v>4.0064147504499999E-2</v>
      </c>
      <c r="Q936" s="14">
        <v>0.111123875318833</v>
      </c>
      <c r="R936" s="14"/>
      <c r="S936" s="14">
        <v>7.2409882391643296E-2</v>
      </c>
      <c r="T936" s="14">
        <v>3.8352661859884798E-2</v>
      </c>
      <c r="U936" s="14">
        <v>9.7535498197762097E-2</v>
      </c>
      <c r="V936" s="14">
        <v>5.8038169230193802E-2</v>
      </c>
      <c r="W936" s="14">
        <v>2.6164264577764301E-2</v>
      </c>
      <c r="X936" s="14">
        <v>5.2331924310050099E-2</v>
      </c>
      <c r="Y936" s="14">
        <v>2.4800567578726999E-2</v>
      </c>
      <c r="Z936" s="14">
        <v>5.6202169448387698E-2</v>
      </c>
      <c r="AA936" s="14">
        <v>4.3825070171496797E-2</v>
      </c>
      <c r="AB936" s="14">
        <v>2.6519617571215501E-2</v>
      </c>
      <c r="AC936" s="14">
        <v>7.9230595820118099E-2</v>
      </c>
      <c r="AD936" s="14">
        <v>7.1910548150992903E-2</v>
      </c>
      <c r="AE936" s="14"/>
      <c r="AF936" s="14">
        <v>4.7288227080654603E-2</v>
      </c>
      <c r="AG936" s="14">
        <v>4.2865585578998701E-2</v>
      </c>
      <c r="AH936" s="14">
        <v>8.2926767545154795E-2</v>
      </c>
      <c r="AI936" s="14"/>
      <c r="AJ936" s="14">
        <v>2.9737551165639201E-2</v>
      </c>
      <c r="AK936" s="14">
        <v>4.0715786341788199E-2</v>
      </c>
      <c r="AL936" s="14">
        <v>4.9762358562941103E-2</v>
      </c>
      <c r="AM936" s="14"/>
      <c r="AN936" s="14">
        <v>9.1402520863421002E-2</v>
      </c>
      <c r="AO936" s="14">
        <v>4.5302174163515001E-2</v>
      </c>
      <c r="AP936" s="14">
        <v>2.7938343699564099E-2</v>
      </c>
      <c r="AQ936" s="14">
        <v>5.2925408984104097E-2</v>
      </c>
      <c r="AR936" s="14">
        <v>0.14636468604158001</v>
      </c>
    </row>
    <row r="937" spans="2:44">
      <c r="B937" t="s">
        <v>260</v>
      </c>
      <c r="C937" s="14">
        <v>3.5897830614894398E-2</v>
      </c>
      <c r="D937" s="14">
        <v>3.7777323189714301E-2</v>
      </c>
      <c r="E937" s="14">
        <v>3.4485608264391801E-2</v>
      </c>
      <c r="F937" s="14"/>
      <c r="G937" s="14">
        <v>3.8740495003976402E-2</v>
      </c>
      <c r="H937" s="14">
        <v>3.6679862953027102E-2</v>
      </c>
      <c r="I937" s="14">
        <v>5.1582121305185899E-2</v>
      </c>
      <c r="J937" s="14">
        <v>4.6455194600118203E-2</v>
      </c>
      <c r="K937" s="14">
        <v>6.1124035401466503E-3</v>
      </c>
      <c r="L937" s="14">
        <v>3.1275494309781E-2</v>
      </c>
      <c r="M937" s="14"/>
      <c r="N937" s="14">
        <v>2.93843880050784E-2</v>
      </c>
      <c r="O937" s="14">
        <v>3.3036733506100403E-2</v>
      </c>
      <c r="P937" s="14">
        <v>4.4357373714304503E-2</v>
      </c>
      <c r="Q937" s="14">
        <v>3.9094623003587597E-2</v>
      </c>
      <c r="R937" s="14"/>
      <c r="S937" s="14">
        <v>2.26557763781195E-2</v>
      </c>
      <c r="T937" s="14">
        <v>1.8762670244641299E-2</v>
      </c>
      <c r="U937" s="14">
        <v>2.6377823250169002E-2</v>
      </c>
      <c r="V937" s="14">
        <v>2.59558718922164E-2</v>
      </c>
      <c r="W937" s="14">
        <v>9.7245516569804402E-2</v>
      </c>
      <c r="X937" s="14">
        <v>1.3469594143636E-2</v>
      </c>
      <c r="Y937" s="14">
        <v>2.4649308438100499E-2</v>
      </c>
      <c r="Z937" s="14">
        <v>6.81757415173639E-2</v>
      </c>
      <c r="AA937" s="14">
        <v>5.36686035574402E-2</v>
      </c>
      <c r="AB937" s="14">
        <v>5.0695289297219101E-2</v>
      </c>
      <c r="AC937" s="14">
        <v>4.1366265752663597E-2</v>
      </c>
      <c r="AD937" s="14">
        <v>4.0552360059453799E-2</v>
      </c>
      <c r="AE937" s="14"/>
      <c r="AF937" s="14">
        <v>2.5354952073727701E-2</v>
      </c>
      <c r="AG937" s="14">
        <v>3.31246313590925E-2</v>
      </c>
      <c r="AH937" s="14">
        <v>7.5105176134746196E-2</v>
      </c>
      <c r="AI937" s="14"/>
      <c r="AJ937" s="14">
        <v>3.4925388822232901E-2</v>
      </c>
      <c r="AK937" s="14">
        <v>3.3790964016277202E-2</v>
      </c>
      <c r="AL937" s="14">
        <v>0.10153788800072</v>
      </c>
      <c r="AM937" s="14"/>
      <c r="AN937" s="14">
        <v>2.7708552381317201E-2</v>
      </c>
      <c r="AO937" s="14">
        <v>2.0960465659762999E-2</v>
      </c>
      <c r="AP937" s="14">
        <v>4.2200997086051101E-2</v>
      </c>
      <c r="AQ937" s="14">
        <v>3.4385884415977501E-2</v>
      </c>
      <c r="AR937" s="14">
        <v>0.106146409373884</v>
      </c>
    </row>
    <row r="938" spans="2:44">
      <c r="B938" t="s">
        <v>261</v>
      </c>
      <c r="C938" s="14">
        <v>1.9865133416993801E-2</v>
      </c>
      <c r="D938" s="14">
        <v>1.08762075449792E-2</v>
      </c>
      <c r="E938" s="14">
        <v>2.8199053511413701E-2</v>
      </c>
      <c r="F938" s="14"/>
      <c r="G938" s="14">
        <v>5.0494340836459997E-2</v>
      </c>
      <c r="H938" s="14">
        <v>1.6060756339079899E-2</v>
      </c>
      <c r="I938" s="14">
        <v>1.2130054476249499E-2</v>
      </c>
      <c r="J938" s="14">
        <v>1.14700919617414E-2</v>
      </c>
      <c r="K938" s="14">
        <v>2.0004084494877498E-2</v>
      </c>
      <c r="L938" s="14">
        <v>1.51918755702822E-2</v>
      </c>
      <c r="M938" s="14"/>
      <c r="N938" s="14">
        <v>3.6930431490700801E-3</v>
      </c>
      <c r="O938" s="14">
        <v>2.7728741693769699E-2</v>
      </c>
      <c r="P938" s="14">
        <v>2.5377035852132201E-2</v>
      </c>
      <c r="Q938" s="14">
        <v>2.3260063093189499E-2</v>
      </c>
      <c r="R938" s="14"/>
      <c r="S938" s="14">
        <v>2.7430970513602802E-2</v>
      </c>
      <c r="T938" s="14">
        <v>1.6716468045168E-2</v>
      </c>
      <c r="U938" s="14">
        <v>1.6649926481142802E-2</v>
      </c>
      <c r="V938" s="14">
        <v>4.7973588858473602E-2</v>
      </c>
      <c r="W938" s="14">
        <v>1.27618372191745E-2</v>
      </c>
      <c r="X938" s="14">
        <v>0</v>
      </c>
      <c r="Y938" s="14">
        <v>2.6318407738686E-2</v>
      </c>
      <c r="Z938" s="14">
        <v>0</v>
      </c>
      <c r="AA938" s="14">
        <v>3.5184355722370102E-2</v>
      </c>
      <c r="AB938" s="14">
        <v>1.2944677126542001E-2</v>
      </c>
      <c r="AC938" s="14">
        <v>0</v>
      </c>
      <c r="AD938" s="14">
        <v>0</v>
      </c>
      <c r="AE938" s="14"/>
      <c r="AF938" s="14">
        <v>2.3036161153186002E-2</v>
      </c>
      <c r="AG938" s="14">
        <v>1.1680836238142299E-2</v>
      </c>
      <c r="AH938" s="14">
        <v>1.27679765897337E-2</v>
      </c>
      <c r="AI938" s="14"/>
      <c r="AJ938" s="14">
        <v>9.8679386715954595E-3</v>
      </c>
      <c r="AK938" s="14">
        <v>2.81159239600343E-2</v>
      </c>
      <c r="AL938" s="14">
        <v>0</v>
      </c>
      <c r="AM938" s="14"/>
      <c r="AN938" s="14">
        <v>1.89068439757825E-2</v>
      </c>
      <c r="AO938" s="14">
        <v>4.3598351386339503E-2</v>
      </c>
      <c r="AP938" s="14">
        <v>1.2547262627272701E-2</v>
      </c>
      <c r="AQ938" s="14">
        <v>0</v>
      </c>
      <c r="AR938" s="14">
        <v>0</v>
      </c>
    </row>
    <row r="939" spans="2:44">
      <c r="B939" t="s">
        <v>262</v>
      </c>
      <c r="C939" s="14">
        <v>2.9943288864654399E-2</v>
      </c>
      <c r="D939" s="14">
        <v>3.59519422475294E-2</v>
      </c>
      <c r="E939" s="14">
        <v>2.47289395620637E-2</v>
      </c>
      <c r="F939" s="14"/>
      <c r="G939" s="14">
        <v>3.98701351083331E-2</v>
      </c>
      <c r="H939" s="14">
        <v>1.5415317515639499E-2</v>
      </c>
      <c r="I939" s="14">
        <v>2.1493282992949701E-2</v>
      </c>
      <c r="J939" s="14">
        <v>2.8973189906288201E-2</v>
      </c>
      <c r="K939" s="14">
        <v>2.8245518818579798E-2</v>
      </c>
      <c r="L939" s="14">
        <v>4.2390160902110799E-2</v>
      </c>
      <c r="M939" s="14"/>
      <c r="N939" s="14">
        <v>1.2870871642586299E-2</v>
      </c>
      <c r="O939" s="14">
        <v>3.1344102884016803E-2</v>
      </c>
      <c r="P939" s="14">
        <v>3.7595401625529698E-2</v>
      </c>
      <c r="Q939" s="14">
        <v>3.5949394973780198E-2</v>
      </c>
      <c r="R939" s="14"/>
      <c r="S939" s="14">
        <v>2.2563181650761099E-2</v>
      </c>
      <c r="T939" s="14">
        <v>5.9214530560462102E-2</v>
      </c>
      <c r="U939" s="14">
        <v>2.6332234192797101E-2</v>
      </c>
      <c r="V939" s="14">
        <v>1.18328233122578E-2</v>
      </c>
      <c r="W939" s="14">
        <v>4.12369479222537E-2</v>
      </c>
      <c r="X939" s="14">
        <v>3.8537779559199001E-2</v>
      </c>
      <c r="Y939" s="14">
        <v>4.58438939064887E-2</v>
      </c>
      <c r="Z939" s="14">
        <v>0</v>
      </c>
      <c r="AA939" s="14">
        <v>4.7864789638857597E-2</v>
      </c>
      <c r="AB939" s="14">
        <v>0</v>
      </c>
      <c r="AC939" s="14">
        <v>1.76286055184324E-2</v>
      </c>
      <c r="AD939" s="14">
        <v>0</v>
      </c>
      <c r="AE939" s="14"/>
      <c r="AF939" s="14">
        <v>4.5408813699791502E-2</v>
      </c>
      <c r="AG939" s="14">
        <v>1.0224801837050801E-2</v>
      </c>
      <c r="AH939" s="14">
        <v>4.7008310062086799E-2</v>
      </c>
      <c r="AI939" s="14"/>
      <c r="AJ939" s="14">
        <v>1.8255179199682701E-2</v>
      </c>
      <c r="AK939" s="14">
        <v>1.39590167386822E-2</v>
      </c>
      <c r="AL939" s="14">
        <v>4.7391313621900501E-2</v>
      </c>
      <c r="AM939" s="14"/>
      <c r="AN939" s="14">
        <v>4.3259345193440199E-2</v>
      </c>
      <c r="AO939" s="14">
        <v>2.1154019357365699E-2</v>
      </c>
      <c r="AP939" s="14">
        <v>1.4816805756428001E-2</v>
      </c>
      <c r="AQ939" s="14">
        <v>1.8192476504732099E-2</v>
      </c>
      <c r="AR939" s="14">
        <v>0.14636468604158001</v>
      </c>
    </row>
    <row r="940" spans="2:4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c r="AA940" s="14"/>
      <c r="AB940" s="14"/>
      <c r="AC940" s="14"/>
      <c r="AD940" s="14"/>
      <c r="AE940" s="14"/>
      <c r="AF940" s="14"/>
      <c r="AG940" s="14"/>
      <c r="AH940" s="14"/>
      <c r="AI940" s="14"/>
      <c r="AJ940" s="14"/>
      <c r="AK940" s="14"/>
      <c r="AL940" s="14"/>
      <c r="AM940" s="14"/>
      <c r="AN940" s="14"/>
      <c r="AO940" s="14"/>
      <c r="AP940" s="14"/>
      <c r="AQ940" s="14"/>
      <c r="AR940" s="14"/>
    </row>
    <row r="941" spans="2:44">
      <c r="B941" s="6" t="s">
        <v>270</v>
      </c>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c r="AA941" s="14"/>
      <c r="AB941" s="14"/>
      <c r="AC941" s="14"/>
      <c r="AD941" s="14"/>
      <c r="AE941" s="14"/>
      <c r="AF941" s="14"/>
      <c r="AG941" s="14"/>
      <c r="AH941" s="14"/>
      <c r="AI941" s="14"/>
      <c r="AJ941" s="14"/>
      <c r="AK941" s="14"/>
      <c r="AL941" s="14"/>
      <c r="AM941" s="14"/>
      <c r="AN941" s="14"/>
      <c r="AO941" s="14"/>
      <c r="AP941" s="14"/>
      <c r="AQ941" s="14"/>
      <c r="AR941" s="14"/>
    </row>
    <row r="942" spans="2:44">
      <c r="B942" s="24" t="s">
        <v>15</v>
      </c>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c r="AA942" s="14"/>
      <c r="AB942" s="14"/>
      <c r="AC942" s="14"/>
      <c r="AD942" s="14"/>
      <c r="AE942" s="14"/>
      <c r="AF942" s="14"/>
      <c r="AG942" s="14"/>
      <c r="AH942" s="14"/>
      <c r="AI942" s="14"/>
      <c r="AJ942" s="14"/>
      <c r="AK942" s="14"/>
      <c r="AL942" s="14"/>
      <c r="AM942" s="14"/>
      <c r="AN942" s="14"/>
      <c r="AO942" s="14"/>
      <c r="AP942" s="14"/>
      <c r="AQ942" s="14"/>
      <c r="AR942" s="14"/>
    </row>
    <row r="943" spans="2:44">
      <c r="B943" t="s">
        <v>248</v>
      </c>
      <c r="C943" s="14">
        <v>0.25006881043520901</v>
      </c>
      <c r="D943" s="14">
        <v>0.27357177036054298</v>
      </c>
      <c r="E943" s="14">
        <v>0.22146305885744</v>
      </c>
      <c r="F943" s="14"/>
      <c r="G943" s="14">
        <v>0.27741921980428902</v>
      </c>
      <c r="H943" s="14">
        <v>0.247375549055594</v>
      </c>
      <c r="I943" s="14">
        <v>0.21403706071185499</v>
      </c>
      <c r="J943" s="14">
        <v>0.26835349320319402</v>
      </c>
      <c r="K943" s="14">
        <v>0.21397716602370501</v>
      </c>
      <c r="L943" s="14">
        <v>0.27574850121970601</v>
      </c>
      <c r="M943" s="14"/>
      <c r="N943" s="14">
        <v>0.286220243338631</v>
      </c>
      <c r="O943" s="14">
        <v>0.238567484796326</v>
      </c>
      <c r="P943" s="14">
        <v>0.21657733830818901</v>
      </c>
      <c r="Q943" s="14">
        <v>0.24846533259374601</v>
      </c>
      <c r="R943" s="14"/>
      <c r="S943" s="14">
        <v>0.22877333375553499</v>
      </c>
      <c r="T943" s="14">
        <v>0.300244677500832</v>
      </c>
      <c r="U943" s="14">
        <v>0.36540284868392903</v>
      </c>
      <c r="V943" s="14">
        <v>0.19818068732494301</v>
      </c>
      <c r="W943" s="14">
        <v>0.28919749459004401</v>
      </c>
      <c r="X943" s="14">
        <v>0.24470894751205799</v>
      </c>
      <c r="Y943" s="14">
        <v>0.29125833834111697</v>
      </c>
      <c r="Z943" s="14">
        <v>0.24269234689003599</v>
      </c>
      <c r="AA943" s="14">
        <v>0.31819147278723298</v>
      </c>
      <c r="AB943" s="14">
        <v>0.14785562536295799</v>
      </c>
      <c r="AC943" s="14">
        <v>9.7033060846028293E-2</v>
      </c>
      <c r="AD943" s="14">
        <v>0.13791355020715099</v>
      </c>
      <c r="AE943" s="14"/>
      <c r="AF943" s="14">
        <v>0.261608376693516</v>
      </c>
      <c r="AG943" s="14">
        <v>0.208057566331522</v>
      </c>
      <c r="AH943" s="14">
        <v>0.31215624291573801</v>
      </c>
      <c r="AI943" s="14"/>
      <c r="AJ943" s="14">
        <v>0.27082466545438899</v>
      </c>
      <c r="AK943" s="14">
        <v>0.224538216053913</v>
      </c>
      <c r="AL943" s="14">
        <v>0.284291943514907</v>
      </c>
      <c r="AM943" s="14"/>
      <c r="AN943" s="14">
        <v>0.240262001386777</v>
      </c>
      <c r="AO943" s="14">
        <v>0.25571845622236</v>
      </c>
      <c r="AP943" s="14">
        <v>0.252904366682978</v>
      </c>
      <c r="AQ943" s="14">
        <v>0.242884038517446</v>
      </c>
      <c r="AR943" s="14">
        <v>0.314188384415861</v>
      </c>
    </row>
    <row r="944" spans="2:44">
      <c r="B944" t="s">
        <v>250</v>
      </c>
      <c r="C944" s="14">
        <v>0.240857494004839</v>
      </c>
      <c r="D944" s="14">
        <v>0.23284562367430001</v>
      </c>
      <c r="E944" s="14">
        <v>0.249073287771167</v>
      </c>
      <c r="F944" s="14"/>
      <c r="G944" s="14">
        <v>0.147378929565256</v>
      </c>
      <c r="H944" s="14">
        <v>0.152806866838226</v>
      </c>
      <c r="I944" s="14">
        <v>0.226891699256702</v>
      </c>
      <c r="J944" s="14">
        <v>0.26635779593936398</v>
      </c>
      <c r="K944" s="14">
        <v>0.31515481423631497</v>
      </c>
      <c r="L944" s="14">
        <v>0.30399373757458598</v>
      </c>
      <c r="M944" s="14"/>
      <c r="N944" s="14">
        <v>0.23959746211883201</v>
      </c>
      <c r="O944" s="14">
        <v>0.21701281531831201</v>
      </c>
      <c r="P944" s="14">
        <v>0.29371576842736402</v>
      </c>
      <c r="Q944" s="14">
        <v>0.21954697515414401</v>
      </c>
      <c r="R944" s="14"/>
      <c r="S944" s="14">
        <v>0.12427511315332899</v>
      </c>
      <c r="T944" s="14">
        <v>0.25934804076231099</v>
      </c>
      <c r="U944" s="14">
        <v>0.24146924465939101</v>
      </c>
      <c r="V944" s="14">
        <v>0.24095035540583201</v>
      </c>
      <c r="W944" s="14">
        <v>0.268589801560292</v>
      </c>
      <c r="X944" s="14">
        <v>0.242844711067395</v>
      </c>
      <c r="Y944" s="14">
        <v>0.18848298979456801</v>
      </c>
      <c r="Z944" s="14">
        <v>0.3437819002054</v>
      </c>
      <c r="AA944" s="14">
        <v>0.270733546400929</v>
      </c>
      <c r="AB944" s="14">
        <v>0.30096791724245803</v>
      </c>
      <c r="AC944" s="14">
        <v>0.26323905164079903</v>
      </c>
      <c r="AD944" s="14">
        <v>0.23074759724221999</v>
      </c>
      <c r="AE944" s="14"/>
      <c r="AF944" s="14">
        <v>0.26012955826386103</v>
      </c>
      <c r="AG944" s="14">
        <v>0.27442693995442002</v>
      </c>
      <c r="AH944" s="14">
        <v>0.14263204800586801</v>
      </c>
      <c r="AI944" s="14"/>
      <c r="AJ944" s="14">
        <v>0.29778224514768997</v>
      </c>
      <c r="AK944" s="14">
        <v>0.24936824782790701</v>
      </c>
      <c r="AL944" s="14">
        <v>0.21099736491106599</v>
      </c>
      <c r="AM944" s="14"/>
      <c r="AN944" s="14">
        <v>0.24798794321821199</v>
      </c>
      <c r="AO944" s="14">
        <v>0.24982105912410099</v>
      </c>
      <c r="AP944" s="14">
        <v>0.229000628136111</v>
      </c>
      <c r="AQ944" s="14">
        <v>0.182281319665166</v>
      </c>
      <c r="AR944" s="14">
        <v>0.37431244355455001</v>
      </c>
    </row>
    <row r="945" spans="2:44">
      <c r="B945" t="s">
        <v>249</v>
      </c>
      <c r="C945" s="14">
        <v>0.232442352179897</v>
      </c>
      <c r="D945" s="14">
        <v>0.200826953634726</v>
      </c>
      <c r="E945" s="14">
        <v>0.25951797783533698</v>
      </c>
      <c r="F945" s="14"/>
      <c r="G945" s="14">
        <v>0.28291801670803501</v>
      </c>
      <c r="H945" s="14">
        <v>0.20614727961877799</v>
      </c>
      <c r="I945" s="14">
        <v>0.20097090525856701</v>
      </c>
      <c r="J945" s="14">
        <v>0.22746613016068801</v>
      </c>
      <c r="K945" s="14">
        <v>0.209418474944709</v>
      </c>
      <c r="L945" s="14">
        <v>0.26790028665454702</v>
      </c>
      <c r="M945" s="14"/>
      <c r="N945" s="14">
        <v>0.25995499848399301</v>
      </c>
      <c r="O945" s="14">
        <v>0.246421635854152</v>
      </c>
      <c r="P945" s="14">
        <v>0.23951257442130799</v>
      </c>
      <c r="Q945" s="14">
        <v>0.18684800015935399</v>
      </c>
      <c r="R945" s="14"/>
      <c r="S945" s="14">
        <v>0.264603804896899</v>
      </c>
      <c r="T945" s="14">
        <v>0.18114133663280901</v>
      </c>
      <c r="U945" s="14">
        <v>0.29429677951090399</v>
      </c>
      <c r="V945" s="14">
        <v>0.27798467187870801</v>
      </c>
      <c r="W945" s="14">
        <v>0.209540860412395</v>
      </c>
      <c r="X945" s="14">
        <v>0.232827295148056</v>
      </c>
      <c r="Y945" s="14">
        <v>0.25665661731733103</v>
      </c>
      <c r="Z945" s="14">
        <v>0.2054744894485</v>
      </c>
      <c r="AA945" s="14">
        <v>0.184746317150835</v>
      </c>
      <c r="AB945" s="14">
        <v>0.22363463652927101</v>
      </c>
      <c r="AC945" s="14">
        <v>0.25424394000421502</v>
      </c>
      <c r="AD945" s="14">
        <v>0.228314809882291</v>
      </c>
      <c r="AE945" s="14"/>
      <c r="AF945" s="14">
        <v>0.24578689405720799</v>
      </c>
      <c r="AG945" s="14">
        <v>0.20635459905865</v>
      </c>
      <c r="AH945" s="14">
        <v>0.27125369452811399</v>
      </c>
      <c r="AI945" s="14"/>
      <c r="AJ945" s="14">
        <v>0.242586254835329</v>
      </c>
      <c r="AK945" s="14">
        <v>0.18220769122351099</v>
      </c>
      <c r="AL945" s="14">
        <v>0.30488171613425302</v>
      </c>
      <c r="AM945" s="14"/>
      <c r="AN945" s="14">
        <v>0.225495119414241</v>
      </c>
      <c r="AO945" s="14">
        <v>0.267124144218367</v>
      </c>
      <c r="AP945" s="14">
        <v>0.21031089172654299</v>
      </c>
      <c r="AQ945" s="14">
        <v>0.28306441708066998</v>
      </c>
      <c r="AR945" s="14">
        <v>0.23767958750418799</v>
      </c>
    </row>
    <row r="946" spans="2:44">
      <c r="B946" t="s">
        <v>254</v>
      </c>
      <c r="C946" s="14">
        <v>0.182210312364461</v>
      </c>
      <c r="D946" s="14">
        <v>0.18231781951252901</v>
      </c>
      <c r="E946" s="14">
        <v>0.17903539394656201</v>
      </c>
      <c r="F946" s="14"/>
      <c r="G946" s="14">
        <v>0.24056553602915901</v>
      </c>
      <c r="H946" s="14">
        <v>0.181242701798979</v>
      </c>
      <c r="I946" s="14">
        <v>0.17902402390768801</v>
      </c>
      <c r="J946" s="14">
        <v>0.13695395276327901</v>
      </c>
      <c r="K946" s="14">
        <v>0.20474552448331501</v>
      </c>
      <c r="L946" s="14">
        <v>0.17220238583753</v>
      </c>
      <c r="M946" s="14"/>
      <c r="N946" s="14">
        <v>0.185835842593078</v>
      </c>
      <c r="O946" s="14">
        <v>0.208509973084304</v>
      </c>
      <c r="P946" s="14">
        <v>0.17101369655600299</v>
      </c>
      <c r="Q946" s="14">
        <v>0.16532064220151299</v>
      </c>
      <c r="R946" s="14"/>
      <c r="S946" s="14">
        <v>0.197578935718763</v>
      </c>
      <c r="T946" s="14">
        <v>0.19397862893255699</v>
      </c>
      <c r="U946" s="14">
        <v>8.9725969201778E-2</v>
      </c>
      <c r="V946" s="14">
        <v>0.30279906129075201</v>
      </c>
      <c r="W946" s="14">
        <v>0.10596877460994999</v>
      </c>
      <c r="X946" s="14">
        <v>0.118383422421014</v>
      </c>
      <c r="Y946" s="14">
        <v>0.120850210426399</v>
      </c>
      <c r="Z946" s="14">
        <v>0.23152760759507801</v>
      </c>
      <c r="AA946" s="14">
        <v>0.19024427681737199</v>
      </c>
      <c r="AB946" s="14">
        <v>0.25214410179831098</v>
      </c>
      <c r="AC946" s="14">
        <v>0.156683062855383</v>
      </c>
      <c r="AD946" s="14">
        <v>0.18715688389169199</v>
      </c>
      <c r="AE946" s="14"/>
      <c r="AF946" s="14">
        <v>0.16090919375689999</v>
      </c>
      <c r="AG946" s="14">
        <v>0.200184936409178</v>
      </c>
      <c r="AH946" s="14">
        <v>0.15455425304850201</v>
      </c>
      <c r="AI946" s="14"/>
      <c r="AJ946" s="14">
        <v>0.203531850920215</v>
      </c>
      <c r="AK946" s="14">
        <v>0.20568179183764099</v>
      </c>
      <c r="AL946" s="14">
        <v>8.5880374282132896E-2</v>
      </c>
      <c r="AM946" s="14"/>
      <c r="AN946" s="14">
        <v>0.16231227659556699</v>
      </c>
      <c r="AO946" s="14">
        <v>0.162668922846953</v>
      </c>
      <c r="AP946" s="14">
        <v>0.229952838001308</v>
      </c>
      <c r="AQ946" s="14">
        <v>0.15450513051480899</v>
      </c>
      <c r="AR946" s="14">
        <v>0.33151224975160598</v>
      </c>
    </row>
    <row r="947" spans="2:44">
      <c r="B947" t="s">
        <v>251</v>
      </c>
      <c r="C947" s="14">
        <v>0.16244469959559199</v>
      </c>
      <c r="D947" s="14">
        <v>0.17369285702411599</v>
      </c>
      <c r="E947" s="14">
        <v>0.15052740173937301</v>
      </c>
      <c r="F947" s="14"/>
      <c r="G947" s="14">
        <v>0.147615410369622</v>
      </c>
      <c r="H947" s="14">
        <v>0.16793533761940799</v>
      </c>
      <c r="I947" s="14">
        <v>0.212735906791405</v>
      </c>
      <c r="J947" s="14">
        <v>0.16642285795817899</v>
      </c>
      <c r="K947" s="14">
        <v>9.9148530606872495E-2</v>
      </c>
      <c r="L947" s="14">
        <v>0.16289648837387599</v>
      </c>
      <c r="M947" s="14"/>
      <c r="N947" s="14">
        <v>0.173213132536956</v>
      </c>
      <c r="O947" s="14">
        <v>0.159343537567504</v>
      </c>
      <c r="P947" s="14">
        <v>0.14052759277392801</v>
      </c>
      <c r="Q947" s="14">
        <v>0.173781038273252</v>
      </c>
      <c r="R947" s="14"/>
      <c r="S947" s="14">
        <v>0.21339884088873901</v>
      </c>
      <c r="T947" s="14">
        <v>0.14182731223536199</v>
      </c>
      <c r="U947" s="14">
        <v>7.4799862754260801E-2</v>
      </c>
      <c r="V947" s="14">
        <v>0.16540310344515</v>
      </c>
      <c r="W947" s="14">
        <v>0.17695401492823301</v>
      </c>
      <c r="X947" s="14">
        <v>0.147177739160613</v>
      </c>
      <c r="Y947" s="14">
        <v>0.18283589701705799</v>
      </c>
      <c r="Z947" s="14">
        <v>0.13372123400526401</v>
      </c>
      <c r="AA947" s="14">
        <v>0.127512550098556</v>
      </c>
      <c r="AB947" s="14">
        <v>0.21801882946926501</v>
      </c>
      <c r="AC947" s="14">
        <v>0.233156933558715</v>
      </c>
      <c r="AD947" s="14">
        <v>0.12943428662258599</v>
      </c>
      <c r="AE947" s="14"/>
      <c r="AF947" s="14">
        <v>0.17097911426647799</v>
      </c>
      <c r="AG947" s="14">
        <v>0.17821519093759999</v>
      </c>
      <c r="AH947" s="14">
        <v>0.12255322106426</v>
      </c>
      <c r="AI947" s="14"/>
      <c r="AJ947" s="14">
        <v>0.17519598141862999</v>
      </c>
      <c r="AK947" s="14">
        <v>0.15852836314025501</v>
      </c>
      <c r="AL947" s="14">
        <v>0.153032790170714</v>
      </c>
      <c r="AM947" s="14"/>
      <c r="AN947" s="14">
        <v>0.160650742756691</v>
      </c>
      <c r="AO947" s="14">
        <v>0.19419479238144099</v>
      </c>
      <c r="AP947" s="14">
        <v>0.15321468560458401</v>
      </c>
      <c r="AQ947" s="14">
        <v>0.14985682124195501</v>
      </c>
      <c r="AR947" s="14">
        <v>5.98808050862224E-2</v>
      </c>
    </row>
    <row r="948" spans="2:44">
      <c r="B948" t="s">
        <v>255</v>
      </c>
      <c r="C948" s="14">
        <v>0.14841926972278899</v>
      </c>
      <c r="D948" s="14">
        <v>0.18626527106232699</v>
      </c>
      <c r="E948" s="14">
        <v>0.107083705757238</v>
      </c>
      <c r="F948" s="14"/>
      <c r="G948" s="14">
        <v>0.17536772008548501</v>
      </c>
      <c r="H948" s="14">
        <v>0.156973665195172</v>
      </c>
      <c r="I948" s="14">
        <v>0.172072721623164</v>
      </c>
      <c r="J948" s="14">
        <v>0.15094356683900301</v>
      </c>
      <c r="K948" s="14">
        <v>0.164908552993318</v>
      </c>
      <c r="L948" s="14">
        <v>9.34466282549061E-2</v>
      </c>
      <c r="M948" s="14"/>
      <c r="N948" s="14">
        <v>0.174851261094292</v>
      </c>
      <c r="O948" s="14">
        <v>0.15757020924792101</v>
      </c>
      <c r="P948" s="14">
        <v>0.13074150735996901</v>
      </c>
      <c r="Q948" s="14">
        <v>0.12903579306893601</v>
      </c>
      <c r="R948" s="14"/>
      <c r="S948" s="14">
        <v>0.194203310260328</v>
      </c>
      <c r="T948" s="14">
        <v>0.16811059715051399</v>
      </c>
      <c r="U948" s="14">
        <v>0.21538875730489701</v>
      </c>
      <c r="V948" s="14">
        <v>6.9983154909792497E-2</v>
      </c>
      <c r="W948" s="14">
        <v>0.15293785404957599</v>
      </c>
      <c r="X948" s="14">
        <v>0.18328474901494801</v>
      </c>
      <c r="Y948" s="14">
        <v>0.16274374995906199</v>
      </c>
      <c r="Z948" s="14">
        <v>0</v>
      </c>
      <c r="AA948" s="14">
        <v>0.140823147325422</v>
      </c>
      <c r="AB948" s="14">
        <v>7.9465304534412903E-2</v>
      </c>
      <c r="AC948" s="14">
        <v>0.15159091939504801</v>
      </c>
      <c r="AD948" s="14">
        <v>0.197606103364414</v>
      </c>
      <c r="AE948" s="14"/>
      <c r="AF948" s="14">
        <v>0.161594585954559</v>
      </c>
      <c r="AG948" s="14">
        <v>0.123460363705534</v>
      </c>
      <c r="AH948" s="14">
        <v>0.169921442125337</v>
      </c>
      <c r="AI948" s="14"/>
      <c r="AJ948" s="14">
        <v>0.10846013780540099</v>
      </c>
      <c r="AK948" s="14">
        <v>0.16745414320086399</v>
      </c>
      <c r="AL948" s="14">
        <v>0.19755824324370999</v>
      </c>
      <c r="AM948" s="14"/>
      <c r="AN948" s="14">
        <v>0.16397342315444999</v>
      </c>
      <c r="AO948" s="14">
        <v>0.135995938847708</v>
      </c>
      <c r="AP948" s="14">
        <v>0.121944194006414</v>
      </c>
      <c r="AQ948" s="14">
        <v>0.147238139888381</v>
      </c>
      <c r="AR948" s="14">
        <v>0.30987989082774497</v>
      </c>
    </row>
    <row r="949" spans="2:44">
      <c r="B949" t="s">
        <v>253</v>
      </c>
      <c r="C949" s="14">
        <v>0.14654704713627001</v>
      </c>
      <c r="D949" s="14">
        <v>0.158701034376072</v>
      </c>
      <c r="E949" s="14">
        <v>0.13558607893109501</v>
      </c>
      <c r="F949" s="14"/>
      <c r="G949" s="14">
        <v>0.112634953233265</v>
      </c>
      <c r="H949" s="14">
        <v>0.162265160806842</v>
      </c>
      <c r="I949" s="14">
        <v>0.164253113034627</v>
      </c>
      <c r="J949" s="14">
        <v>0.16994863761798101</v>
      </c>
      <c r="K949" s="14">
        <v>0.11512828418495499</v>
      </c>
      <c r="L949" s="14">
        <v>0.14201982867728999</v>
      </c>
      <c r="M949" s="14"/>
      <c r="N949" s="14">
        <v>0.139880101944932</v>
      </c>
      <c r="O949" s="14">
        <v>0.15366499975972001</v>
      </c>
      <c r="P949" s="14">
        <v>0.15393439627618599</v>
      </c>
      <c r="Q949" s="14">
        <v>0.14135204378452099</v>
      </c>
      <c r="R949" s="14"/>
      <c r="S949" s="14">
        <v>0.20617663995629701</v>
      </c>
      <c r="T949" s="14">
        <v>0.108900417325281</v>
      </c>
      <c r="U949" s="14">
        <v>0.101946466455234</v>
      </c>
      <c r="V949" s="14">
        <v>0.12411198238664101</v>
      </c>
      <c r="W949" s="14">
        <v>9.2895570004144196E-2</v>
      </c>
      <c r="X949" s="14">
        <v>0.120993098065557</v>
      </c>
      <c r="Y949" s="14">
        <v>0.18751846542779599</v>
      </c>
      <c r="Z949" s="14">
        <v>0.160651722723787</v>
      </c>
      <c r="AA949" s="14">
        <v>0.15247529798102599</v>
      </c>
      <c r="AB949" s="14">
        <v>0.166801758467961</v>
      </c>
      <c r="AC949" s="14">
        <v>0.20709866694760701</v>
      </c>
      <c r="AD949" s="14">
        <v>0.133274267261906</v>
      </c>
      <c r="AE949" s="14"/>
      <c r="AF949" s="14">
        <v>0.14081734878627</v>
      </c>
      <c r="AG949" s="14">
        <v>0.18697644460662399</v>
      </c>
      <c r="AH949" s="14">
        <v>6.4409767273906002E-2</v>
      </c>
      <c r="AI949" s="14"/>
      <c r="AJ949" s="14">
        <v>0.176472048703122</v>
      </c>
      <c r="AK949" s="14">
        <v>0.173017524174989</v>
      </c>
      <c r="AL949" s="14">
        <v>0.12087164937385</v>
      </c>
      <c r="AM949" s="14"/>
      <c r="AN949" s="14">
        <v>0.115378128116958</v>
      </c>
      <c r="AO949" s="14">
        <v>0.181103424897364</v>
      </c>
      <c r="AP949" s="14">
        <v>0.13330105484748</v>
      </c>
      <c r="AQ949" s="14">
        <v>0.190485248426536</v>
      </c>
      <c r="AR949" s="14">
        <v>0.20452418996636601</v>
      </c>
    </row>
    <row r="950" spans="2:44">
      <c r="B950" t="s">
        <v>256</v>
      </c>
      <c r="C950" s="14">
        <v>0.13356329034952499</v>
      </c>
      <c r="D950" s="14">
        <v>0.14618069656211199</v>
      </c>
      <c r="E950" s="14">
        <v>0.122014950372985</v>
      </c>
      <c r="F950" s="14"/>
      <c r="G950" s="14">
        <v>8.5651395817650397E-2</v>
      </c>
      <c r="H950" s="14">
        <v>0.15781934889326199</v>
      </c>
      <c r="I950" s="14">
        <v>0.170393451655865</v>
      </c>
      <c r="J950" s="14">
        <v>0.126441934487208</v>
      </c>
      <c r="K950" s="14">
        <v>0.119732573827911</v>
      </c>
      <c r="L950" s="14">
        <v>0.12725737119925401</v>
      </c>
      <c r="M950" s="14"/>
      <c r="N950" s="14">
        <v>0.14662256621018299</v>
      </c>
      <c r="O950" s="14">
        <v>0.11101397510827</v>
      </c>
      <c r="P950" s="14">
        <v>0.14079162954083399</v>
      </c>
      <c r="Q950" s="14">
        <v>0.13497497528496299</v>
      </c>
      <c r="R950" s="14"/>
      <c r="S950" s="14">
        <v>0.13014206714985799</v>
      </c>
      <c r="T950" s="14">
        <v>0.146035982884165</v>
      </c>
      <c r="U950" s="14">
        <v>9.8253706742244498E-2</v>
      </c>
      <c r="V950" s="14">
        <v>0.107466989236931</v>
      </c>
      <c r="W950" s="14">
        <v>0.170595647953178</v>
      </c>
      <c r="X950" s="14">
        <v>0.17927536081812201</v>
      </c>
      <c r="Y950" s="14">
        <v>7.7532739935276498E-2</v>
      </c>
      <c r="Z950" s="14">
        <v>0.23743577322742901</v>
      </c>
      <c r="AA950" s="14">
        <v>8.6905848018159995E-2</v>
      </c>
      <c r="AB950" s="14">
        <v>0.119635030449978</v>
      </c>
      <c r="AC950" s="14">
        <v>0.18532669684789499</v>
      </c>
      <c r="AD950" s="14">
        <v>0.13450705855753101</v>
      </c>
      <c r="AE950" s="14"/>
      <c r="AF950" s="14">
        <v>0.14749603831764499</v>
      </c>
      <c r="AG950" s="14">
        <v>0.153926046100159</v>
      </c>
      <c r="AH950" s="14">
        <v>8.3403838250447906E-2</v>
      </c>
      <c r="AI950" s="14"/>
      <c r="AJ950" s="14">
        <v>0.190860590810597</v>
      </c>
      <c r="AK950" s="14">
        <v>0.142190962933225</v>
      </c>
      <c r="AL950" s="14">
        <v>7.6392218832381995E-2</v>
      </c>
      <c r="AM950" s="14"/>
      <c r="AN950" s="14">
        <v>0.120380239215843</v>
      </c>
      <c r="AO950" s="14">
        <v>0.126465399996504</v>
      </c>
      <c r="AP950" s="14">
        <v>0.150910678762602</v>
      </c>
      <c r="AQ950" s="14">
        <v>0.132969032776972</v>
      </c>
      <c r="AR950" s="14">
        <v>0.212690870215373</v>
      </c>
    </row>
    <row r="951" spans="2:44">
      <c r="B951" t="s">
        <v>252</v>
      </c>
      <c r="C951" s="14">
        <v>0.12518448692430001</v>
      </c>
      <c r="D951" s="14">
        <v>0.15022841921836799</v>
      </c>
      <c r="E951" s="14">
        <v>0.100985903831026</v>
      </c>
      <c r="F951" s="14"/>
      <c r="G951" s="14">
        <v>0.107599546087378</v>
      </c>
      <c r="H951" s="14">
        <v>0.16815625086670499</v>
      </c>
      <c r="I951" s="14">
        <v>0.12314991379958699</v>
      </c>
      <c r="J951" s="14">
        <v>0.135031261619346</v>
      </c>
      <c r="K951" s="14">
        <v>0.124893791662212</v>
      </c>
      <c r="L951" s="14">
        <v>9.7859130525874194E-2</v>
      </c>
      <c r="M951" s="14"/>
      <c r="N951" s="14">
        <v>0.12789181651872999</v>
      </c>
      <c r="O951" s="14">
        <v>0.12632625576479201</v>
      </c>
      <c r="P951" s="14">
        <v>0.105620713390395</v>
      </c>
      <c r="Q951" s="14">
        <v>0.138743612565073</v>
      </c>
      <c r="R951" s="14"/>
      <c r="S951" s="14">
        <v>0.14906038374463601</v>
      </c>
      <c r="T951" s="14">
        <v>8.1640595389634904E-2</v>
      </c>
      <c r="U951" s="14">
        <v>6.3544184364863407E-2</v>
      </c>
      <c r="V951" s="14">
        <v>6.8629002445167495E-2</v>
      </c>
      <c r="W951" s="14">
        <v>0.102979196744614</v>
      </c>
      <c r="X951" s="14">
        <v>0.15570877793264001</v>
      </c>
      <c r="Y951" s="14">
        <v>0.177552944280156</v>
      </c>
      <c r="Z951" s="14">
        <v>0.11163687253791101</v>
      </c>
      <c r="AA951" s="14">
        <v>0.112596276954066</v>
      </c>
      <c r="AB951" s="14">
        <v>0.161759773744798</v>
      </c>
      <c r="AC951" s="14">
        <v>0.22040965441625901</v>
      </c>
      <c r="AD951" s="14">
        <v>0.18118499595250401</v>
      </c>
      <c r="AE951" s="14"/>
      <c r="AF951" s="14">
        <v>0.139317180226567</v>
      </c>
      <c r="AG951" s="14">
        <v>0.14368834014336601</v>
      </c>
      <c r="AH951" s="14">
        <v>5.8558592363398901E-2</v>
      </c>
      <c r="AI951" s="14"/>
      <c r="AJ951" s="14">
        <v>0.15806673613586</v>
      </c>
      <c r="AK951" s="14">
        <v>0.14591754347795599</v>
      </c>
      <c r="AL951" s="14">
        <v>8.2875615760370905E-2</v>
      </c>
      <c r="AM951" s="14"/>
      <c r="AN951" s="14">
        <v>0.121729053268864</v>
      </c>
      <c r="AO951" s="14">
        <v>9.0110400271587093E-2</v>
      </c>
      <c r="AP951" s="14">
        <v>0.15064124700970699</v>
      </c>
      <c r="AQ951" s="14">
        <v>0.140558706365701</v>
      </c>
      <c r="AR951" s="14">
        <v>0.30561588771827902</v>
      </c>
    </row>
    <row r="952" spans="2:44">
      <c r="B952" t="s">
        <v>258</v>
      </c>
      <c r="C952" s="14">
        <v>0.121603087950444</v>
      </c>
      <c r="D952" s="14">
        <v>0.13165656331925499</v>
      </c>
      <c r="E952" s="14">
        <v>0.11253994280211101</v>
      </c>
      <c r="F952" s="14"/>
      <c r="G952" s="14">
        <v>0.11605615399851101</v>
      </c>
      <c r="H952" s="14">
        <v>0.115653421248971</v>
      </c>
      <c r="I952" s="14">
        <v>0.15974882631956999</v>
      </c>
      <c r="J952" s="14">
        <v>0.104082956285742</v>
      </c>
      <c r="K952" s="14">
        <v>0.12624635271016099</v>
      </c>
      <c r="L952" s="14">
        <v>0.107739206625075</v>
      </c>
      <c r="M952" s="14"/>
      <c r="N952" s="14">
        <v>0.113768357693268</v>
      </c>
      <c r="O952" s="14">
        <v>0.109687514600012</v>
      </c>
      <c r="P952" s="14">
        <v>0.11328615388331099</v>
      </c>
      <c r="Q952" s="14">
        <v>0.14803756086717701</v>
      </c>
      <c r="R952" s="14"/>
      <c r="S952" s="14">
        <v>0.15167213210050101</v>
      </c>
      <c r="T952" s="14">
        <v>7.8513335953821206E-2</v>
      </c>
      <c r="U952" s="14">
        <v>5.86267777227251E-2</v>
      </c>
      <c r="V952" s="14">
        <v>8.6039256496794794E-2</v>
      </c>
      <c r="W952" s="14">
        <v>8.6241497956765098E-2</v>
      </c>
      <c r="X952" s="14">
        <v>0.120262837739483</v>
      </c>
      <c r="Y952" s="14">
        <v>0.16236631786901501</v>
      </c>
      <c r="Z952" s="14">
        <v>0.123875804396195</v>
      </c>
      <c r="AA952" s="14">
        <v>0.14735414880995701</v>
      </c>
      <c r="AB952" s="14">
        <v>0.152618599172374</v>
      </c>
      <c r="AC952" s="14">
        <v>0.21940369700336601</v>
      </c>
      <c r="AD952" s="14">
        <v>9.6918143282965399E-2</v>
      </c>
      <c r="AE952" s="14"/>
      <c r="AF952" s="14">
        <v>0.122412105286374</v>
      </c>
      <c r="AG952" s="14">
        <v>0.13027469793815399</v>
      </c>
      <c r="AH952" s="14">
        <v>9.7650072797991205E-2</v>
      </c>
      <c r="AI952" s="14"/>
      <c r="AJ952" s="14">
        <v>0.13298152753433101</v>
      </c>
      <c r="AK952" s="14">
        <v>0.148751443937086</v>
      </c>
      <c r="AL952" s="14">
        <v>0.12364645406746599</v>
      </c>
      <c r="AM952" s="14"/>
      <c r="AN952" s="14">
        <v>0.116297642530389</v>
      </c>
      <c r="AO952" s="14">
        <v>0.13204083781946699</v>
      </c>
      <c r="AP952" s="14">
        <v>0.12630619194451101</v>
      </c>
      <c r="AQ952" s="14">
        <v>0.115771012964686</v>
      </c>
      <c r="AR952" s="14">
        <v>0.28640854508368302</v>
      </c>
    </row>
    <row r="953" spans="2:44">
      <c r="B953" t="s">
        <v>259</v>
      </c>
      <c r="C953" s="14">
        <v>0.10605791943833399</v>
      </c>
      <c r="D953" s="14">
        <v>0.12741020389671401</v>
      </c>
      <c r="E953" s="14">
        <v>8.0762261284565207E-2</v>
      </c>
      <c r="F953" s="14"/>
      <c r="G953" s="14">
        <v>0.174618963369153</v>
      </c>
      <c r="H953" s="14">
        <v>0.11036204371245199</v>
      </c>
      <c r="I953" s="14">
        <v>0.15100553220410401</v>
      </c>
      <c r="J953" s="14">
        <v>7.7130924487377198E-2</v>
      </c>
      <c r="K953" s="14">
        <v>0.10215761661907601</v>
      </c>
      <c r="L953" s="14">
        <v>4.9897708645632401E-2</v>
      </c>
      <c r="M953" s="14"/>
      <c r="N953" s="14">
        <v>0.138084118210792</v>
      </c>
      <c r="O953" s="14">
        <v>0.11205036113392</v>
      </c>
      <c r="P953" s="14">
        <v>8.8185456912460297E-2</v>
      </c>
      <c r="Q953" s="14">
        <v>8.3759602228807004E-2</v>
      </c>
      <c r="R953" s="14"/>
      <c r="S953" s="14">
        <v>0.15492904562756299</v>
      </c>
      <c r="T953" s="14">
        <v>0.101259603555013</v>
      </c>
      <c r="U953" s="14">
        <v>0.12554763714610501</v>
      </c>
      <c r="V953" s="14">
        <v>9.1901511444549999E-2</v>
      </c>
      <c r="W953" s="14">
        <v>6.2293126406011298E-2</v>
      </c>
      <c r="X953" s="14">
        <v>0.14931993912998701</v>
      </c>
      <c r="Y953" s="14">
        <v>0.12490376090970701</v>
      </c>
      <c r="Z953" s="14">
        <v>9.8436595023499607E-2</v>
      </c>
      <c r="AA953" s="14">
        <v>8.6312206940937594E-2</v>
      </c>
      <c r="AB953" s="14">
        <v>4.2524473623858201E-2</v>
      </c>
      <c r="AC953" s="14">
        <v>9.7366585700845401E-2</v>
      </c>
      <c r="AD953" s="14">
        <v>0.117609500402235</v>
      </c>
      <c r="AE953" s="14"/>
      <c r="AF953" s="14">
        <v>9.5839752224609498E-2</v>
      </c>
      <c r="AG953" s="14">
        <v>0.100746820392528</v>
      </c>
      <c r="AH953" s="14">
        <v>0.119211419485608</v>
      </c>
      <c r="AI953" s="14"/>
      <c r="AJ953" s="14">
        <v>9.0312217687463295E-2</v>
      </c>
      <c r="AK953" s="14">
        <v>0.104049563800149</v>
      </c>
      <c r="AL953" s="14">
        <v>0.138497653008504</v>
      </c>
      <c r="AM953" s="14"/>
      <c r="AN953" s="14">
        <v>0.10344144458554499</v>
      </c>
      <c r="AO953" s="14">
        <v>9.6410179709425003E-2</v>
      </c>
      <c r="AP953" s="14">
        <v>0.10277728825348199</v>
      </c>
      <c r="AQ953" s="14">
        <v>0.123892528914717</v>
      </c>
      <c r="AR953" s="14">
        <v>0.17658124068574699</v>
      </c>
    </row>
    <row r="954" spans="2:44">
      <c r="B954" t="s">
        <v>257</v>
      </c>
      <c r="C954" s="14">
        <v>6.1892762339978598E-2</v>
      </c>
      <c r="D954" s="14">
        <v>7.2220588085966306E-2</v>
      </c>
      <c r="E954" s="14">
        <v>4.7612053927693701E-2</v>
      </c>
      <c r="F954" s="14"/>
      <c r="G954" s="14">
        <v>6.7969170912336896E-2</v>
      </c>
      <c r="H954" s="14">
        <v>9.7745799178949197E-2</v>
      </c>
      <c r="I954" s="14">
        <v>5.7300531232985202E-2</v>
      </c>
      <c r="J954" s="14">
        <v>5.2971367169602802E-2</v>
      </c>
      <c r="K954" s="14">
        <v>4.1742238244030401E-2</v>
      </c>
      <c r="L954" s="14">
        <v>5.5897390859775298E-2</v>
      </c>
      <c r="M954" s="14"/>
      <c r="N954" s="14">
        <v>6.4069817397209905E-2</v>
      </c>
      <c r="O954" s="14">
        <v>6.0398409772226498E-2</v>
      </c>
      <c r="P954" s="14">
        <v>6.6523043463377701E-2</v>
      </c>
      <c r="Q954" s="14">
        <v>5.7354129407677201E-2</v>
      </c>
      <c r="R954" s="14"/>
      <c r="S954" s="14">
        <v>4.6526048890144098E-2</v>
      </c>
      <c r="T954" s="14">
        <v>5.1395662543043799E-2</v>
      </c>
      <c r="U954" s="14">
        <v>9.0538030531576205E-2</v>
      </c>
      <c r="V954" s="14">
        <v>6.3292920741681302E-2</v>
      </c>
      <c r="W954" s="14">
        <v>4.5498370839413098E-2</v>
      </c>
      <c r="X954" s="14">
        <v>8.4133325962703107E-2</v>
      </c>
      <c r="Y954" s="14">
        <v>4.5036625220497201E-2</v>
      </c>
      <c r="Z954" s="14">
        <v>5.7137536631061803E-2</v>
      </c>
      <c r="AA954" s="14">
        <v>6.6857918572970507E-2</v>
      </c>
      <c r="AB954" s="14">
        <v>7.0020966652829003E-2</v>
      </c>
      <c r="AC954" s="14">
        <v>3.6881809187403601E-2</v>
      </c>
      <c r="AD954" s="14">
        <v>0.11009691958178</v>
      </c>
      <c r="AE954" s="14"/>
      <c r="AF954" s="14">
        <v>6.0450179572515902E-2</v>
      </c>
      <c r="AG954" s="14">
        <v>6.17648430998766E-2</v>
      </c>
      <c r="AH954" s="14">
        <v>8.8513054752627704E-2</v>
      </c>
      <c r="AI954" s="14"/>
      <c r="AJ954" s="14">
        <v>7.7886655299745797E-2</v>
      </c>
      <c r="AK954" s="14">
        <v>5.7139045786928001E-2</v>
      </c>
      <c r="AL954" s="14">
        <v>8.34612813581707E-2</v>
      </c>
      <c r="AM954" s="14"/>
      <c r="AN954" s="14">
        <v>7.1719214056600505E-2</v>
      </c>
      <c r="AO954" s="14">
        <v>5.6830023743661397E-2</v>
      </c>
      <c r="AP954" s="14">
        <v>4.2929409690126701E-2</v>
      </c>
      <c r="AQ954" s="14">
        <v>6.4861746915148205E-2</v>
      </c>
      <c r="AR954" s="14">
        <v>7.9059398409800599E-2</v>
      </c>
    </row>
    <row r="955" spans="2:44">
      <c r="B955" t="s">
        <v>129</v>
      </c>
      <c r="C955" s="14">
        <v>5.2771570500064799E-2</v>
      </c>
      <c r="D955" s="14">
        <v>3.11471766597919E-2</v>
      </c>
      <c r="E955" s="14">
        <v>7.5133717242722303E-2</v>
      </c>
      <c r="F955" s="14"/>
      <c r="G955" s="14">
        <v>9.5554690473444004E-2</v>
      </c>
      <c r="H955" s="14">
        <v>2.6547661714744999E-2</v>
      </c>
      <c r="I955" s="14">
        <v>4.9737072453715399E-2</v>
      </c>
      <c r="J955" s="14">
        <v>3.84815166164552E-2</v>
      </c>
      <c r="K955" s="14">
        <v>4.8290577487743402E-2</v>
      </c>
      <c r="L955" s="14">
        <v>6.3811395548164604E-2</v>
      </c>
      <c r="M955" s="14"/>
      <c r="N955" s="14">
        <v>3.1967049551408701E-2</v>
      </c>
      <c r="O955" s="14">
        <v>4.9421868531736302E-2</v>
      </c>
      <c r="P955" s="14">
        <v>5.8680011745055299E-2</v>
      </c>
      <c r="Q955" s="14">
        <v>7.2242467774204802E-2</v>
      </c>
      <c r="R955" s="14"/>
      <c r="S955" s="14">
        <v>6.5868188070752107E-2</v>
      </c>
      <c r="T955" s="14">
        <v>3.6028628731992501E-2</v>
      </c>
      <c r="U955" s="14">
        <v>7.6305919018434698E-2</v>
      </c>
      <c r="V955" s="14">
        <v>9.0479834314634799E-2</v>
      </c>
      <c r="W955" s="14">
        <v>4.3715867296764403E-2</v>
      </c>
      <c r="X955" s="14">
        <v>8.6456711276908793E-2</v>
      </c>
      <c r="Y955" s="14">
        <v>4.5112496690973697E-2</v>
      </c>
      <c r="Z955" s="14">
        <v>1.8507622371961598E-2</v>
      </c>
      <c r="AA955" s="14">
        <v>3.9357011060615101E-2</v>
      </c>
      <c r="AB955" s="14">
        <v>3.8642944547254997E-2</v>
      </c>
      <c r="AC955" s="14">
        <v>3.8067523928546301E-2</v>
      </c>
      <c r="AD955" s="14">
        <v>2.7112387796634201E-2</v>
      </c>
      <c r="AE955" s="14"/>
      <c r="AF955" s="14">
        <v>4.7939937816832798E-2</v>
      </c>
      <c r="AG955" s="14">
        <v>3.6486982414015497E-2</v>
      </c>
      <c r="AH955" s="14">
        <v>6.8689776682149498E-2</v>
      </c>
      <c r="AI955" s="14"/>
      <c r="AJ955" s="14">
        <v>3.0111258985022801E-2</v>
      </c>
      <c r="AK955" s="14">
        <v>4.1444618256284899E-2</v>
      </c>
      <c r="AL955" s="14">
        <v>1.57047803707984E-2</v>
      </c>
      <c r="AM955" s="14"/>
      <c r="AN955" s="14">
        <v>6.2528586273815204E-2</v>
      </c>
      <c r="AO955" s="14">
        <v>7.95879017124827E-2</v>
      </c>
      <c r="AP955" s="14">
        <v>3.0770355903830902E-2</v>
      </c>
      <c r="AQ955" s="14">
        <v>2.4062511645629302E-2</v>
      </c>
      <c r="AR955" s="14">
        <v>0</v>
      </c>
    </row>
    <row r="956" spans="2:44">
      <c r="B956" t="s">
        <v>260</v>
      </c>
      <c r="C956" s="14">
        <v>3.9921533030452497E-2</v>
      </c>
      <c r="D956" s="14">
        <v>4.6588080238792302E-2</v>
      </c>
      <c r="E956" s="14">
        <v>3.3540212822125701E-2</v>
      </c>
      <c r="F956" s="14"/>
      <c r="G956" s="14">
        <v>3.8118804556313897E-2</v>
      </c>
      <c r="H956" s="14">
        <v>2.8916318792274701E-2</v>
      </c>
      <c r="I956" s="14">
        <v>5.58190987665491E-2</v>
      </c>
      <c r="J956" s="14">
        <v>1.39521859391953E-2</v>
      </c>
      <c r="K956" s="14">
        <v>4.3246715817079097E-2</v>
      </c>
      <c r="L956" s="14">
        <v>5.3941970221110698E-2</v>
      </c>
      <c r="M956" s="14"/>
      <c r="N956" s="14">
        <v>3.8961399035598199E-2</v>
      </c>
      <c r="O956" s="14">
        <v>2.9726262566505301E-2</v>
      </c>
      <c r="P956" s="14">
        <v>3.8777599523987599E-2</v>
      </c>
      <c r="Q956" s="14">
        <v>5.1247856505751102E-2</v>
      </c>
      <c r="R956" s="14"/>
      <c r="S956" s="14">
        <v>7.4968218192852099E-2</v>
      </c>
      <c r="T956" s="14">
        <v>5.0202323331394398E-2</v>
      </c>
      <c r="U956" s="14">
        <v>2.39053850345896E-2</v>
      </c>
      <c r="V956" s="14">
        <v>2.34913687269881E-2</v>
      </c>
      <c r="W956" s="14">
        <v>7.5015292675897599E-2</v>
      </c>
      <c r="X956" s="14">
        <v>3.3327960066258502E-2</v>
      </c>
      <c r="Y956" s="14">
        <v>4.4792696006989499E-2</v>
      </c>
      <c r="Z956" s="14">
        <v>4.0536461319996997E-2</v>
      </c>
      <c r="AA956" s="14">
        <v>1.9524588057159599E-2</v>
      </c>
      <c r="AB956" s="14">
        <v>2.47257265138448E-2</v>
      </c>
      <c r="AC956" s="14">
        <v>3.3236098995116203E-2</v>
      </c>
      <c r="AD956" s="14">
        <v>0</v>
      </c>
      <c r="AE956" s="14"/>
      <c r="AF956" s="14">
        <v>5.4455807935836903E-2</v>
      </c>
      <c r="AG956" s="14">
        <v>2.79890664990569E-2</v>
      </c>
      <c r="AH956" s="14">
        <v>3.90847260562538E-2</v>
      </c>
      <c r="AI956" s="14"/>
      <c r="AJ956" s="14">
        <v>8.0652348096961299E-2</v>
      </c>
      <c r="AK956" s="14">
        <v>2.9209415638105599E-2</v>
      </c>
      <c r="AL956" s="14">
        <v>5.12932140509781E-2</v>
      </c>
      <c r="AM956" s="14"/>
      <c r="AN956" s="14">
        <v>4.4364527607860103E-2</v>
      </c>
      <c r="AO956" s="14">
        <v>4.3622074669466798E-2</v>
      </c>
      <c r="AP956" s="14">
        <v>5.0089645486105998E-2</v>
      </c>
      <c r="AQ956" s="14">
        <v>3.8013967341954197E-2</v>
      </c>
      <c r="AR956" s="14">
        <v>0</v>
      </c>
    </row>
    <row r="957" spans="2:44">
      <c r="B957" t="s">
        <v>261</v>
      </c>
      <c r="C957" s="14">
        <v>1.48538833342284E-2</v>
      </c>
      <c r="D957" s="14">
        <v>1.1621425600181499E-2</v>
      </c>
      <c r="E957" s="14">
        <v>1.8260173240854799E-2</v>
      </c>
      <c r="F957" s="14"/>
      <c r="G957" s="14">
        <v>4.9042965955822998E-2</v>
      </c>
      <c r="H957" s="14">
        <v>2.82455502537272E-2</v>
      </c>
      <c r="I957" s="14">
        <v>0</v>
      </c>
      <c r="J957" s="14">
        <v>0</v>
      </c>
      <c r="K957" s="14">
        <v>7.0739692516012002E-3</v>
      </c>
      <c r="L957" s="14">
        <v>1.42190773302744E-2</v>
      </c>
      <c r="M957" s="14"/>
      <c r="N957" s="14">
        <v>4.3451953659954497E-3</v>
      </c>
      <c r="O957" s="14">
        <v>1.71546114246462E-2</v>
      </c>
      <c r="P957" s="14">
        <v>9.4584347174340895E-3</v>
      </c>
      <c r="Q957" s="14">
        <v>2.82095111226001E-2</v>
      </c>
      <c r="R957" s="14"/>
      <c r="S957" s="14">
        <v>3.1324684019495903E-2</v>
      </c>
      <c r="T957" s="14">
        <v>1.5316009742752001E-2</v>
      </c>
      <c r="U957" s="14">
        <v>0</v>
      </c>
      <c r="V957" s="14">
        <v>0</v>
      </c>
      <c r="W957" s="14">
        <v>0</v>
      </c>
      <c r="X957" s="14">
        <v>2.5563920506136598E-2</v>
      </c>
      <c r="Y957" s="14">
        <v>1.43697096209515E-2</v>
      </c>
      <c r="Z957" s="14">
        <v>0</v>
      </c>
      <c r="AA957" s="14">
        <v>2.09822358455132E-2</v>
      </c>
      <c r="AB957" s="14">
        <v>1.1837736096216399E-2</v>
      </c>
      <c r="AC957" s="14">
        <v>3.7982192210591702E-2</v>
      </c>
      <c r="AD957" s="14">
        <v>0</v>
      </c>
      <c r="AE957" s="14"/>
      <c r="AF957" s="14">
        <v>1.1917613554666801E-2</v>
      </c>
      <c r="AG957" s="14">
        <v>1.9618189859495198E-2</v>
      </c>
      <c r="AH957" s="14">
        <v>7.7047415012371397E-3</v>
      </c>
      <c r="AI957" s="14"/>
      <c r="AJ957" s="14">
        <v>1.9925412138582201E-2</v>
      </c>
      <c r="AK957" s="14">
        <v>1.32875151411496E-2</v>
      </c>
      <c r="AL957" s="14">
        <v>1.5006347439903299E-2</v>
      </c>
      <c r="AM957" s="14"/>
      <c r="AN957" s="14">
        <v>3.0443573721848201E-2</v>
      </c>
      <c r="AO957" s="14">
        <v>4.8909414188961498E-3</v>
      </c>
      <c r="AP957" s="14">
        <v>4.9337902788952901E-3</v>
      </c>
      <c r="AQ957" s="14">
        <v>1.04500405600636E-2</v>
      </c>
      <c r="AR957" s="14">
        <v>5.1414295024680597E-2</v>
      </c>
    </row>
    <row r="958" spans="2:44">
      <c r="B958" t="s">
        <v>262</v>
      </c>
      <c r="C958" s="14">
        <v>3.8699994884572902E-2</v>
      </c>
      <c r="D958" s="14">
        <v>3.8075805664445697E-2</v>
      </c>
      <c r="E958" s="14">
        <v>3.9684671003031601E-2</v>
      </c>
      <c r="F958" s="14"/>
      <c r="G958" s="14">
        <v>4.8956206523675501E-2</v>
      </c>
      <c r="H958" s="14">
        <v>1.3942660428023701E-2</v>
      </c>
      <c r="I958" s="14">
        <v>4.8518870083699699E-2</v>
      </c>
      <c r="J958" s="14">
        <v>3.1837546048595899E-2</v>
      </c>
      <c r="K958" s="14">
        <v>6.0160208941248301E-2</v>
      </c>
      <c r="L958" s="14">
        <v>3.4032130167892097E-2</v>
      </c>
      <c r="M958" s="14"/>
      <c r="N958" s="14">
        <v>4.97632875202269E-2</v>
      </c>
      <c r="O958" s="14">
        <v>4.0867491218224403E-2</v>
      </c>
      <c r="P958" s="14">
        <v>3.6968644182143302E-2</v>
      </c>
      <c r="Q958" s="14">
        <v>2.7118417074312801E-2</v>
      </c>
      <c r="R958" s="14"/>
      <c r="S958" s="14">
        <v>3.1894584105016797E-2</v>
      </c>
      <c r="T958" s="14">
        <v>4.5938437586917201E-2</v>
      </c>
      <c r="U958" s="14">
        <v>3.8647904051342198E-2</v>
      </c>
      <c r="V958" s="14">
        <v>2.4990505098480099E-2</v>
      </c>
      <c r="W958" s="14">
        <v>4.3749539136104798E-2</v>
      </c>
      <c r="X958" s="14">
        <v>2.98442555711869E-2</v>
      </c>
      <c r="Y958" s="14">
        <v>4.8798630585233302E-2</v>
      </c>
      <c r="Z958" s="14">
        <v>3.7663270146681999E-2</v>
      </c>
      <c r="AA958" s="14">
        <v>3.4318184604588201E-2</v>
      </c>
      <c r="AB958" s="14">
        <v>4.74524879905526E-2</v>
      </c>
      <c r="AC958" s="14">
        <v>5.3033164594883803E-2</v>
      </c>
      <c r="AD958" s="14">
        <v>3.16655496207792E-2</v>
      </c>
      <c r="AE958" s="14"/>
      <c r="AF958" s="14">
        <v>4.0457143021514097E-2</v>
      </c>
      <c r="AG958" s="14">
        <v>3.16521965579276E-2</v>
      </c>
      <c r="AH958" s="14">
        <v>5.5900086224328099E-2</v>
      </c>
      <c r="AI958" s="14"/>
      <c r="AJ958" s="14">
        <v>4.69108321089702E-2</v>
      </c>
      <c r="AK958" s="14">
        <v>2.8226737911904401E-2</v>
      </c>
      <c r="AL958" s="14">
        <v>5.8613515753214301E-2</v>
      </c>
      <c r="AM958" s="14"/>
      <c r="AN958" s="14">
        <v>4.1125427882581597E-2</v>
      </c>
      <c r="AO958" s="14">
        <v>4.2385632286175999E-2</v>
      </c>
      <c r="AP958" s="14">
        <v>2.4775370352699898E-2</v>
      </c>
      <c r="AQ958" s="14">
        <v>4.3535053788273097E-2</v>
      </c>
      <c r="AR958" s="14">
        <v>0</v>
      </c>
    </row>
    <row r="959" spans="2:4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c r="AA959" s="14"/>
      <c r="AB959" s="14"/>
      <c r="AC959" s="14"/>
      <c r="AD959" s="14"/>
      <c r="AE959" s="14"/>
      <c r="AF959" s="14"/>
      <c r="AG959" s="14"/>
      <c r="AH959" s="14"/>
      <c r="AI959" s="14"/>
      <c r="AJ959" s="14"/>
      <c r="AK959" s="14"/>
      <c r="AL959" s="14"/>
      <c r="AM959" s="14"/>
      <c r="AN959" s="14"/>
      <c r="AO959" s="14"/>
      <c r="AP959" s="14"/>
      <c r="AQ959" s="14"/>
      <c r="AR959" s="14"/>
    </row>
    <row r="960" spans="2:44">
      <c r="B960" s="6" t="s">
        <v>271</v>
      </c>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c r="AA960" s="14"/>
      <c r="AB960" s="14"/>
      <c r="AC960" s="14"/>
      <c r="AD960" s="14"/>
      <c r="AE960" s="14"/>
      <c r="AF960" s="14"/>
      <c r="AG960" s="14"/>
      <c r="AH960" s="14"/>
      <c r="AI960" s="14"/>
      <c r="AJ960" s="14"/>
      <c r="AK960" s="14"/>
      <c r="AL960" s="14"/>
      <c r="AM960" s="14"/>
      <c r="AN960" s="14"/>
      <c r="AO960" s="14"/>
      <c r="AP960" s="14"/>
      <c r="AQ960" s="14"/>
      <c r="AR960" s="14"/>
    </row>
    <row r="961" spans="2:44">
      <c r="B961" s="24" t="s">
        <v>15</v>
      </c>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c r="AA961" s="14"/>
      <c r="AB961" s="14"/>
      <c r="AC961" s="14"/>
      <c r="AD961" s="14"/>
      <c r="AE961" s="14"/>
      <c r="AF961" s="14"/>
      <c r="AG961" s="14"/>
      <c r="AH961" s="14"/>
      <c r="AI961" s="14"/>
      <c r="AJ961" s="14"/>
      <c r="AK961" s="14"/>
      <c r="AL961" s="14"/>
      <c r="AM961" s="14"/>
      <c r="AN961" s="14"/>
      <c r="AO961" s="14"/>
      <c r="AP961" s="14"/>
      <c r="AQ961" s="14"/>
      <c r="AR961" s="14"/>
    </row>
    <row r="962" spans="2:44">
      <c r="B962" t="s">
        <v>253</v>
      </c>
      <c r="C962" s="14">
        <v>0.23300343032583001</v>
      </c>
      <c r="D962" s="14">
        <v>0.21784159408509901</v>
      </c>
      <c r="E962" s="14">
        <v>0.24959504473804001</v>
      </c>
      <c r="F962" s="14"/>
      <c r="G962" s="14">
        <v>0.33981163710377499</v>
      </c>
      <c r="H962" s="14">
        <v>0.26298646777823997</v>
      </c>
      <c r="I962" s="14">
        <v>0.21939888161323401</v>
      </c>
      <c r="J962" s="14">
        <v>0.174932392483828</v>
      </c>
      <c r="K962" s="14">
        <v>0.23747350474696199</v>
      </c>
      <c r="L962" s="14">
        <v>0.19118996005007</v>
      </c>
      <c r="M962" s="14"/>
      <c r="N962" s="14">
        <v>0.23730873042308101</v>
      </c>
      <c r="O962" s="14">
        <v>0.17627833185344399</v>
      </c>
      <c r="P962" s="14">
        <v>0.25275176182965697</v>
      </c>
      <c r="Q962" s="14">
        <v>0.26872469883161498</v>
      </c>
      <c r="R962" s="14"/>
      <c r="S962" s="14">
        <v>0.21655759370597699</v>
      </c>
      <c r="T962" s="14">
        <v>0.28855932108582699</v>
      </c>
      <c r="U962" s="14">
        <v>0.26311110507247198</v>
      </c>
      <c r="V962" s="14">
        <v>0.245642617035495</v>
      </c>
      <c r="W962" s="14">
        <v>0.19878385508655999</v>
      </c>
      <c r="X962" s="14">
        <v>0.245081035519885</v>
      </c>
      <c r="Y962" s="14">
        <v>0.23736097432351699</v>
      </c>
      <c r="Z962" s="14">
        <v>0.191629264385653</v>
      </c>
      <c r="AA962" s="14">
        <v>0.190105383240391</v>
      </c>
      <c r="AB962" s="14">
        <v>0.25024216113486403</v>
      </c>
      <c r="AC962" s="14">
        <v>0.23762933256737001</v>
      </c>
      <c r="AD962" s="14">
        <v>0.13844527313772301</v>
      </c>
      <c r="AE962" s="14"/>
      <c r="AF962" s="14">
        <v>0.22349271564434101</v>
      </c>
      <c r="AG962" s="14">
        <v>0.213378637533227</v>
      </c>
      <c r="AH962" s="14">
        <v>0.23909716330861</v>
      </c>
      <c r="AI962" s="14"/>
      <c r="AJ962" s="14">
        <v>0.27525730224978201</v>
      </c>
      <c r="AK962" s="14">
        <v>0.23282103846389099</v>
      </c>
      <c r="AL962" s="14">
        <v>0.27097126966823398</v>
      </c>
      <c r="AM962" s="14"/>
      <c r="AN962" s="14">
        <v>0.25169392818056802</v>
      </c>
      <c r="AO962" s="14">
        <v>0.23122318540818701</v>
      </c>
      <c r="AP962" s="14">
        <v>0.206645907232612</v>
      </c>
      <c r="AQ962" s="14">
        <v>0.27676813235730002</v>
      </c>
      <c r="AR962" s="14">
        <v>0.222665970528789</v>
      </c>
    </row>
    <row r="963" spans="2:44">
      <c r="B963" t="s">
        <v>251</v>
      </c>
      <c r="C963" s="14">
        <v>0.23207147954263399</v>
      </c>
      <c r="D963" s="14">
        <v>0.24475650241018401</v>
      </c>
      <c r="E963" s="14">
        <v>0.220135070551222</v>
      </c>
      <c r="F963" s="14"/>
      <c r="G963" s="14">
        <v>0.25834134022441002</v>
      </c>
      <c r="H963" s="14">
        <v>0.23708442989183001</v>
      </c>
      <c r="I963" s="14">
        <v>0.23828159558229101</v>
      </c>
      <c r="J963" s="14">
        <v>0.22314165083646501</v>
      </c>
      <c r="K963" s="14">
        <v>0.22007265734147899</v>
      </c>
      <c r="L963" s="14">
        <v>0.22003147571015499</v>
      </c>
      <c r="M963" s="14"/>
      <c r="N963" s="14">
        <v>0.24220562039097099</v>
      </c>
      <c r="O963" s="14">
        <v>0.190391812198306</v>
      </c>
      <c r="P963" s="14">
        <v>0.230123277419196</v>
      </c>
      <c r="Q963" s="14">
        <v>0.27217756141560401</v>
      </c>
      <c r="R963" s="14"/>
      <c r="S963" s="14">
        <v>0.29110890107924098</v>
      </c>
      <c r="T963" s="14">
        <v>0.284390172497822</v>
      </c>
      <c r="U963" s="14">
        <v>0.23136351438081701</v>
      </c>
      <c r="V963" s="14">
        <v>0.15070517183209101</v>
      </c>
      <c r="W963" s="14">
        <v>0.220863374979132</v>
      </c>
      <c r="X963" s="14">
        <v>0.24258272105732001</v>
      </c>
      <c r="Y963" s="14">
        <v>0.28037250644259498</v>
      </c>
      <c r="Z963" s="14">
        <v>0.24615138946449799</v>
      </c>
      <c r="AA963" s="14">
        <v>0.18086613368105101</v>
      </c>
      <c r="AB963" s="14">
        <v>0.16729505365137301</v>
      </c>
      <c r="AC963" s="14">
        <v>0.21583308037180901</v>
      </c>
      <c r="AD963" s="14">
        <v>0.17298505636057199</v>
      </c>
      <c r="AE963" s="14"/>
      <c r="AF963" s="14">
        <v>0.22338303745108601</v>
      </c>
      <c r="AG963" s="14">
        <v>0.24131673808524701</v>
      </c>
      <c r="AH963" s="14">
        <v>0.22255880833980801</v>
      </c>
      <c r="AI963" s="14"/>
      <c r="AJ963" s="14">
        <v>0.27554449647419199</v>
      </c>
      <c r="AK963" s="14">
        <v>0.27160333757288702</v>
      </c>
      <c r="AL963" s="14">
        <v>0.227046240651537</v>
      </c>
      <c r="AM963" s="14"/>
      <c r="AN963" s="14">
        <v>0.26664375138192797</v>
      </c>
      <c r="AO963" s="14">
        <v>0.239344904083377</v>
      </c>
      <c r="AP963" s="14">
        <v>0.17889135930056799</v>
      </c>
      <c r="AQ963" s="14">
        <v>0.23057056743285101</v>
      </c>
      <c r="AR963" s="14">
        <v>0</v>
      </c>
    </row>
    <row r="964" spans="2:44">
      <c r="B964" t="s">
        <v>250</v>
      </c>
      <c r="C964" s="14">
        <v>0.218759957193079</v>
      </c>
      <c r="D964" s="14">
        <v>0.21982725378948101</v>
      </c>
      <c r="E964" s="14">
        <v>0.216008071646485</v>
      </c>
      <c r="F964" s="14"/>
      <c r="G964" s="14">
        <v>0.19555534697717</v>
      </c>
      <c r="H964" s="14">
        <v>0.22469986655568699</v>
      </c>
      <c r="I964" s="14">
        <v>0.19027215751607099</v>
      </c>
      <c r="J964" s="14">
        <v>0.201121074442732</v>
      </c>
      <c r="K964" s="14">
        <v>0.25616887098594998</v>
      </c>
      <c r="L964" s="14">
        <v>0.246336194701715</v>
      </c>
      <c r="M964" s="14"/>
      <c r="N964" s="14">
        <v>0.20152191403526401</v>
      </c>
      <c r="O964" s="14">
        <v>0.243296453518004</v>
      </c>
      <c r="P964" s="14">
        <v>0.22403002789542401</v>
      </c>
      <c r="Q964" s="14">
        <v>0.203379345125593</v>
      </c>
      <c r="R964" s="14"/>
      <c r="S964" s="14">
        <v>0.21852887929040199</v>
      </c>
      <c r="T964" s="14">
        <v>0.23239253499491</v>
      </c>
      <c r="U964" s="14">
        <v>0.23832506817576801</v>
      </c>
      <c r="V964" s="14">
        <v>0.17203696867002699</v>
      </c>
      <c r="W964" s="14">
        <v>0.21732160427543701</v>
      </c>
      <c r="X964" s="14">
        <v>0.19180889755479399</v>
      </c>
      <c r="Y964" s="14">
        <v>0.15709749430085601</v>
      </c>
      <c r="Z964" s="14">
        <v>0.197352227655126</v>
      </c>
      <c r="AA964" s="14">
        <v>0.201526855369763</v>
      </c>
      <c r="AB964" s="14">
        <v>0.29382557434840201</v>
      </c>
      <c r="AC964" s="14">
        <v>0.13184533294423301</v>
      </c>
      <c r="AD964" s="14">
        <v>0.44011635069015698</v>
      </c>
      <c r="AE964" s="14"/>
      <c r="AF964" s="14">
        <v>0.20436054550666399</v>
      </c>
      <c r="AG964" s="14">
        <v>0.26439870030127199</v>
      </c>
      <c r="AH964" s="14">
        <v>0.16122425779006599</v>
      </c>
      <c r="AI964" s="14"/>
      <c r="AJ964" s="14">
        <v>0.27042365605232299</v>
      </c>
      <c r="AK964" s="14">
        <v>0.214478908446878</v>
      </c>
      <c r="AL964" s="14">
        <v>0.19573488825690999</v>
      </c>
      <c r="AM964" s="14"/>
      <c r="AN964" s="14">
        <v>0.24148993298302099</v>
      </c>
      <c r="AO964" s="14">
        <v>0.21420422263988501</v>
      </c>
      <c r="AP964" s="14">
        <v>0.180318955906627</v>
      </c>
      <c r="AQ964" s="14">
        <v>0.234571038710748</v>
      </c>
      <c r="AR964" s="14">
        <v>0.43131424892711201</v>
      </c>
    </row>
    <row r="965" spans="2:44">
      <c r="B965" t="s">
        <v>254</v>
      </c>
      <c r="C965" s="14">
        <v>0.17097069626805</v>
      </c>
      <c r="D965" s="14">
        <v>0.16750206112212701</v>
      </c>
      <c r="E965" s="14">
        <v>0.17530233544391099</v>
      </c>
      <c r="F965" s="14"/>
      <c r="G965" s="14">
        <v>0.26167197145304699</v>
      </c>
      <c r="H965" s="14">
        <v>0.200946026426467</v>
      </c>
      <c r="I965" s="14">
        <v>0.154165023026621</v>
      </c>
      <c r="J965" s="14">
        <v>0.14402049708758899</v>
      </c>
      <c r="K965" s="14">
        <v>0.12762795303787</v>
      </c>
      <c r="L965" s="14">
        <v>0.14816523753720201</v>
      </c>
      <c r="M965" s="14"/>
      <c r="N965" s="14">
        <v>0.18973179000871501</v>
      </c>
      <c r="O965" s="14">
        <v>0.16210376820720501</v>
      </c>
      <c r="P965" s="14">
        <v>0.17787978560207801</v>
      </c>
      <c r="Q965" s="14">
        <v>0.15552242024195401</v>
      </c>
      <c r="R965" s="14"/>
      <c r="S965" s="14">
        <v>0.213831125320538</v>
      </c>
      <c r="T965" s="14">
        <v>0.15221653640768601</v>
      </c>
      <c r="U965" s="14">
        <v>0.16242157583906799</v>
      </c>
      <c r="V965" s="14">
        <v>9.0242023586358799E-2</v>
      </c>
      <c r="W965" s="14">
        <v>9.2833245884455198E-2</v>
      </c>
      <c r="X965" s="14">
        <v>0.148626813200568</v>
      </c>
      <c r="Y965" s="14">
        <v>0.215192880022335</v>
      </c>
      <c r="Z965" s="14">
        <v>0.224022665498191</v>
      </c>
      <c r="AA965" s="14">
        <v>0.16705082087154999</v>
      </c>
      <c r="AB965" s="14">
        <v>0.207053021894403</v>
      </c>
      <c r="AC965" s="14">
        <v>0.17256748813185199</v>
      </c>
      <c r="AD965" s="14">
        <v>0.18563161411834</v>
      </c>
      <c r="AE965" s="14"/>
      <c r="AF965" s="14">
        <v>0.15627695080173601</v>
      </c>
      <c r="AG965" s="14">
        <v>0.174264453644558</v>
      </c>
      <c r="AH965" s="14">
        <v>0.13547691472502299</v>
      </c>
      <c r="AI965" s="14"/>
      <c r="AJ965" s="14">
        <v>0.217116215828178</v>
      </c>
      <c r="AK965" s="14">
        <v>0.197610967932802</v>
      </c>
      <c r="AL965" s="14">
        <v>6.2466503438641699E-2</v>
      </c>
      <c r="AM965" s="14"/>
      <c r="AN965" s="14">
        <v>0.160489636765274</v>
      </c>
      <c r="AO965" s="14">
        <v>0.188657998892517</v>
      </c>
      <c r="AP965" s="14">
        <v>0.153405094116525</v>
      </c>
      <c r="AQ965" s="14">
        <v>0.17181840120125999</v>
      </c>
      <c r="AR965" s="14">
        <v>0.45087026405791703</v>
      </c>
    </row>
    <row r="966" spans="2:44">
      <c r="B966" t="s">
        <v>256</v>
      </c>
      <c r="C966" s="14">
        <v>0.17094531811495101</v>
      </c>
      <c r="D966" s="14">
        <v>0.19568918063226001</v>
      </c>
      <c r="E966" s="14">
        <v>0.146378536136063</v>
      </c>
      <c r="F966" s="14"/>
      <c r="G966" s="14">
        <v>0.23177116125533201</v>
      </c>
      <c r="H966" s="14">
        <v>0.144549898194204</v>
      </c>
      <c r="I966" s="14">
        <v>0.21906655533171401</v>
      </c>
      <c r="J966" s="14">
        <v>0.16332273682057599</v>
      </c>
      <c r="K966" s="14">
        <v>0.178267278777653</v>
      </c>
      <c r="L966" s="14">
        <v>0.10933665570492899</v>
      </c>
      <c r="M966" s="14"/>
      <c r="N966" s="14">
        <v>0.159219327599354</v>
      </c>
      <c r="O966" s="14">
        <v>0.144405786732347</v>
      </c>
      <c r="P966" s="14">
        <v>0.20581035925132299</v>
      </c>
      <c r="Q966" s="14">
        <v>0.174565450663239</v>
      </c>
      <c r="R966" s="14"/>
      <c r="S966" s="14">
        <v>0.15900111944790701</v>
      </c>
      <c r="T966" s="14">
        <v>0.182460065839016</v>
      </c>
      <c r="U966" s="14">
        <v>0.11487168948188101</v>
      </c>
      <c r="V966" s="14">
        <v>0.17106876069999</v>
      </c>
      <c r="W966" s="14">
        <v>0.127706727528899</v>
      </c>
      <c r="X966" s="14">
        <v>0.13008254973743599</v>
      </c>
      <c r="Y966" s="14">
        <v>0.190092710234296</v>
      </c>
      <c r="Z966" s="14">
        <v>0.214119671936565</v>
      </c>
      <c r="AA966" s="14">
        <v>0.19478432636134299</v>
      </c>
      <c r="AB966" s="14">
        <v>0.14929176444043399</v>
      </c>
      <c r="AC966" s="14">
        <v>0.21379172434577201</v>
      </c>
      <c r="AD966" s="14">
        <v>0.318731040154072</v>
      </c>
      <c r="AE966" s="14"/>
      <c r="AF966" s="14">
        <v>0.17140522402962899</v>
      </c>
      <c r="AG966" s="14">
        <v>0.18425686538841801</v>
      </c>
      <c r="AH966" s="14">
        <v>0.13780802892525701</v>
      </c>
      <c r="AI966" s="14"/>
      <c r="AJ966" s="14">
        <v>0.19630490123337399</v>
      </c>
      <c r="AK966" s="14">
        <v>0.17901010041646001</v>
      </c>
      <c r="AL966" s="14">
        <v>0.17276627071745401</v>
      </c>
      <c r="AM966" s="14"/>
      <c r="AN966" s="14">
        <v>0.16536505020086301</v>
      </c>
      <c r="AO966" s="14">
        <v>0.189198469278231</v>
      </c>
      <c r="AP966" s="14">
        <v>0.15222461678792401</v>
      </c>
      <c r="AQ966" s="14">
        <v>0.127526319457441</v>
      </c>
      <c r="AR966" s="14">
        <v>0.222665970528789</v>
      </c>
    </row>
    <row r="967" spans="2:44">
      <c r="B967" t="s">
        <v>252</v>
      </c>
      <c r="C967" s="14">
        <v>0.16919881714889001</v>
      </c>
      <c r="D967" s="14">
        <v>0.17386004627156901</v>
      </c>
      <c r="E967" s="14">
        <v>0.16519489595571599</v>
      </c>
      <c r="F967" s="14"/>
      <c r="G967" s="14">
        <v>0.14622328367968501</v>
      </c>
      <c r="H967" s="14">
        <v>0.20474871136615699</v>
      </c>
      <c r="I967" s="14">
        <v>0.138025153757141</v>
      </c>
      <c r="J967" s="14">
        <v>0.16918520879256599</v>
      </c>
      <c r="K967" s="14">
        <v>0.19786817040527799</v>
      </c>
      <c r="L967" s="14">
        <v>0.15717837461831299</v>
      </c>
      <c r="M967" s="14"/>
      <c r="N967" s="14">
        <v>0.14349368818446501</v>
      </c>
      <c r="O967" s="14">
        <v>0.14194631886370401</v>
      </c>
      <c r="P967" s="14">
        <v>0.17696079576173701</v>
      </c>
      <c r="Q967" s="14">
        <v>0.21673145266971799</v>
      </c>
      <c r="R967" s="14"/>
      <c r="S967" s="14">
        <v>0.18335049984636501</v>
      </c>
      <c r="T967" s="14">
        <v>0.187838121804207</v>
      </c>
      <c r="U967" s="14">
        <v>8.2510157115820507E-2</v>
      </c>
      <c r="V967" s="14">
        <v>0.158146374195864</v>
      </c>
      <c r="W967" s="14">
        <v>0.13531163441425501</v>
      </c>
      <c r="X967" s="14">
        <v>0.173303271806939</v>
      </c>
      <c r="Y967" s="14">
        <v>0.168841726440429</v>
      </c>
      <c r="Z967" s="14">
        <v>0.25940050471697701</v>
      </c>
      <c r="AA967" s="14">
        <v>0.220964819384116</v>
      </c>
      <c r="AB967" s="14">
        <v>0.12758762210542199</v>
      </c>
      <c r="AC967" s="14">
        <v>0.14846607819105301</v>
      </c>
      <c r="AD967" s="14">
        <v>0.19925801288603501</v>
      </c>
      <c r="AE967" s="14"/>
      <c r="AF967" s="14">
        <v>0.16010570798637899</v>
      </c>
      <c r="AG967" s="14">
        <v>0.204977730264573</v>
      </c>
      <c r="AH967" s="14">
        <v>0.14338763294831999</v>
      </c>
      <c r="AI967" s="14"/>
      <c r="AJ967" s="14">
        <v>0.178619062644362</v>
      </c>
      <c r="AK967" s="14">
        <v>0.18387504096435001</v>
      </c>
      <c r="AL967" s="14">
        <v>0.166222700772339</v>
      </c>
      <c r="AM967" s="14"/>
      <c r="AN967" s="14">
        <v>0.198839429050049</v>
      </c>
      <c r="AO967" s="14">
        <v>0.16317489348300601</v>
      </c>
      <c r="AP967" s="14">
        <v>0.13768801154938601</v>
      </c>
      <c r="AQ967" s="14">
        <v>0.14367099728931099</v>
      </c>
      <c r="AR967" s="14">
        <v>0.45087026405791703</v>
      </c>
    </row>
    <row r="968" spans="2:44">
      <c r="B968" t="s">
        <v>257</v>
      </c>
      <c r="C968" s="14">
        <v>0.16363219067102799</v>
      </c>
      <c r="D968" s="14">
        <v>0.178834698936782</v>
      </c>
      <c r="E968" s="14">
        <v>0.14880539279933699</v>
      </c>
      <c r="F968" s="14"/>
      <c r="G968" s="14">
        <v>0.19469064558079299</v>
      </c>
      <c r="H968" s="14">
        <v>0.13257104342770201</v>
      </c>
      <c r="I968" s="14">
        <v>0.17482647980286101</v>
      </c>
      <c r="J968" s="14">
        <v>0.18428566512194</v>
      </c>
      <c r="K968" s="14">
        <v>0.107672952835918</v>
      </c>
      <c r="L968" s="14">
        <v>0.18158170104878599</v>
      </c>
      <c r="M968" s="14"/>
      <c r="N968" s="14">
        <v>0.14839794272755299</v>
      </c>
      <c r="O968" s="14">
        <v>0.25030014946474499</v>
      </c>
      <c r="P968" s="14">
        <v>0.139238353051611</v>
      </c>
      <c r="Q968" s="14">
        <v>0.108028697016723</v>
      </c>
      <c r="R968" s="14"/>
      <c r="S968" s="14">
        <v>0.165052390156289</v>
      </c>
      <c r="T968" s="14">
        <v>0.178233552919668</v>
      </c>
      <c r="U968" s="14">
        <v>0.202515723327653</v>
      </c>
      <c r="V968" s="14">
        <v>8.9067501200189705E-2</v>
      </c>
      <c r="W968" s="14">
        <v>0.26779912765873198</v>
      </c>
      <c r="X968" s="14">
        <v>0.16362578706106901</v>
      </c>
      <c r="Y968" s="14">
        <v>0.16644489942701199</v>
      </c>
      <c r="Z968" s="14">
        <v>0.16206653006133301</v>
      </c>
      <c r="AA968" s="14">
        <v>0.136211410209889</v>
      </c>
      <c r="AB968" s="14">
        <v>0.16312568024916299</v>
      </c>
      <c r="AC968" s="14">
        <v>0.13438789452675701</v>
      </c>
      <c r="AD968" s="14">
        <v>0.10294225198231501</v>
      </c>
      <c r="AE968" s="14"/>
      <c r="AF968" s="14">
        <v>0.143130769636786</v>
      </c>
      <c r="AG968" s="14">
        <v>0.17866189513150499</v>
      </c>
      <c r="AH968" s="14">
        <v>0.12566440569700399</v>
      </c>
      <c r="AI968" s="14"/>
      <c r="AJ968" s="14">
        <v>0.100779953366192</v>
      </c>
      <c r="AK968" s="14">
        <v>0.16729280739268401</v>
      </c>
      <c r="AL968" s="14">
        <v>0.26207180968721699</v>
      </c>
      <c r="AM968" s="14"/>
      <c r="AN968" s="14">
        <v>0.124840674392606</v>
      </c>
      <c r="AO968" s="14">
        <v>0.17170655322857001</v>
      </c>
      <c r="AP968" s="14">
        <v>0.224275538935334</v>
      </c>
      <c r="AQ968" s="14">
        <v>0.15433082053113201</v>
      </c>
      <c r="AR968" s="14">
        <v>0.34048145754376102</v>
      </c>
    </row>
    <row r="969" spans="2:44">
      <c r="B969" t="s">
        <v>248</v>
      </c>
      <c r="C969" s="14">
        <v>0.155047266133573</v>
      </c>
      <c r="D969" s="14">
        <v>0.155811805231092</v>
      </c>
      <c r="E969" s="14">
        <v>0.15497030501353101</v>
      </c>
      <c r="F969" s="14"/>
      <c r="G969" s="14">
        <v>0.118206270397435</v>
      </c>
      <c r="H969" s="14">
        <v>0.14975725309777499</v>
      </c>
      <c r="I969" s="14">
        <v>0.120312961711671</v>
      </c>
      <c r="J969" s="14">
        <v>0.15732405273994299</v>
      </c>
      <c r="K969" s="14">
        <v>0.18531534761162799</v>
      </c>
      <c r="L969" s="14">
        <v>0.19403231914521099</v>
      </c>
      <c r="M969" s="14"/>
      <c r="N969" s="14">
        <v>0.18024810641804601</v>
      </c>
      <c r="O969" s="14">
        <v>0.20124213768923299</v>
      </c>
      <c r="P969" s="14">
        <v>0.12645012564594699</v>
      </c>
      <c r="Q969" s="14">
        <v>0.108152082948566</v>
      </c>
      <c r="R969" s="14"/>
      <c r="S969" s="14">
        <v>0.16244812359092101</v>
      </c>
      <c r="T969" s="14">
        <v>0.13816432178966101</v>
      </c>
      <c r="U969" s="14">
        <v>0.15985918219476999</v>
      </c>
      <c r="V969" s="14">
        <v>0.15240936102375699</v>
      </c>
      <c r="W969" s="14">
        <v>0.109200550404117</v>
      </c>
      <c r="X969" s="14">
        <v>0.11183797505370199</v>
      </c>
      <c r="Y969" s="14">
        <v>0.21311097502743601</v>
      </c>
      <c r="Z969" s="14">
        <v>0.14637624368911401</v>
      </c>
      <c r="AA969" s="14">
        <v>0.107478949780226</v>
      </c>
      <c r="AB969" s="14">
        <v>0.189826514975306</v>
      </c>
      <c r="AC969" s="14">
        <v>0.219824088420287</v>
      </c>
      <c r="AD969" s="14">
        <v>0.17748537167408801</v>
      </c>
      <c r="AE969" s="14"/>
      <c r="AF969" s="14">
        <v>0.178613219942068</v>
      </c>
      <c r="AG969" s="14">
        <v>0.16777235413840999</v>
      </c>
      <c r="AH969" s="14">
        <v>7.6506129743078105E-2</v>
      </c>
      <c r="AI969" s="14"/>
      <c r="AJ969" s="14">
        <v>0.112073475660228</v>
      </c>
      <c r="AK969" s="14">
        <v>0.14998146215704999</v>
      </c>
      <c r="AL969" s="14">
        <v>0.20536506267725399</v>
      </c>
      <c r="AM969" s="14"/>
      <c r="AN969" s="14">
        <v>0.12076375330448801</v>
      </c>
      <c r="AO969" s="14">
        <v>0.180721799099719</v>
      </c>
      <c r="AP969" s="14">
        <v>0.16872640023334001</v>
      </c>
      <c r="AQ969" s="14">
        <v>0.17461406280212599</v>
      </c>
      <c r="AR969" s="14">
        <v>0</v>
      </c>
    </row>
    <row r="970" spans="2:44">
      <c r="B970" t="s">
        <v>249</v>
      </c>
      <c r="C970" s="14">
        <v>0.14498452016537899</v>
      </c>
      <c r="D970" s="14">
        <v>0.16610931836599299</v>
      </c>
      <c r="E970" s="14">
        <v>0.12400653861880299</v>
      </c>
      <c r="F970" s="14"/>
      <c r="G970" s="14">
        <v>0.143816095323964</v>
      </c>
      <c r="H970" s="14">
        <v>0.114584360694718</v>
      </c>
      <c r="I970" s="14">
        <v>0.15459585972072901</v>
      </c>
      <c r="J970" s="14">
        <v>0.13676886202408101</v>
      </c>
      <c r="K970" s="14">
        <v>0.14284394409057599</v>
      </c>
      <c r="L970" s="14">
        <v>0.17821175896856301</v>
      </c>
      <c r="M970" s="14"/>
      <c r="N970" s="14">
        <v>0.15341742478794601</v>
      </c>
      <c r="O970" s="14">
        <v>0.174570760427814</v>
      </c>
      <c r="P970" s="14">
        <v>0.140087029609544</v>
      </c>
      <c r="Q970" s="14">
        <v>0.11025482761177199</v>
      </c>
      <c r="R970" s="14"/>
      <c r="S970" s="14">
        <v>0.102941133844741</v>
      </c>
      <c r="T970" s="14">
        <v>0.159439037278826</v>
      </c>
      <c r="U970" s="14">
        <v>0.21865323758581201</v>
      </c>
      <c r="V970" s="14">
        <v>0.138752493957538</v>
      </c>
      <c r="W970" s="14">
        <v>0.18413802217085801</v>
      </c>
      <c r="X970" s="14">
        <v>0.106049577901511</v>
      </c>
      <c r="Y970" s="14">
        <v>0.19880073404666401</v>
      </c>
      <c r="Z970" s="14">
        <v>0.13683239851515</v>
      </c>
      <c r="AA970" s="14">
        <v>0.12934655866012601</v>
      </c>
      <c r="AB970" s="14">
        <v>0.151650134995539</v>
      </c>
      <c r="AC970" s="14">
        <v>6.8894324130094803E-2</v>
      </c>
      <c r="AD970" s="14">
        <v>0.117834404025197</v>
      </c>
      <c r="AE970" s="14"/>
      <c r="AF970" s="14">
        <v>0.161657228201848</v>
      </c>
      <c r="AG970" s="14">
        <v>0.14998044599941299</v>
      </c>
      <c r="AH970" s="14">
        <v>8.2565647719173907E-2</v>
      </c>
      <c r="AI970" s="14"/>
      <c r="AJ970" s="14">
        <v>9.05172422277946E-2</v>
      </c>
      <c r="AK970" s="14">
        <v>0.15026841894916601</v>
      </c>
      <c r="AL970" s="14">
        <v>0.194865520768532</v>
      </c>
      <c r="AM970" s="14"/>
      <c r="AN970" s="14">
        <v>0.121008895521359</v>
      </c>
      <c r="AO970" s="14">
        <v>0.18110754606448601</v>
      </c>
      <c r="AP970" s="14">
        <v>0.14833767419823299</v>
      </c>
      <c r="AQ970" s="14">
        <v>0.13776685754500301</v>
      </c>
      <c r="AR970" s="14">
        <v>0</v>
      </c>
    </row>
    <row r="971" spans="2:44">
      <c r="B971" t="s">
        <v>258</v>
      </c>
      <c r="C971" s="14">
        <v>0.13117571843480499</v>
      </c>
      <c r="D971" s="14">
        <v>0.155758238200571</v>
      </c>
      <c r="E971" s="14">
        <v>0.106593070559915</v>
      </c>
      <c r="F971" s="14"/>
      <c r="G971" s="14">
        <v>0.13374525682964</v>
      </c>
      <c r="H971" s="14">
        <v>0.20453120908089101</v>
      </c>
      <c r="I971" s="14">
        <v>0.13442198547571699</v>
      </c>
      <c r="J971" s="14">
        <v>0.105546314851249</v>
      </c>
      <c r="K971" s="14">
        <v>0.14046024951877101</v>
      </c>
      <c r="L971" s="14">
        <v>7.3679317685715603E-2</v>
      </c>
      <c r="M971" s="14"/>
      <c r="N971" s="14">
        <v>0.143829942340928</v>
      </c>
      <c r="O971" s="14">
        <v>0.105596338902852</v>
      </c>
      <c r="P971" s="14">
        <v>0.14006275965891901</v>
      </c>
      <c r="Q971" s="14">
        <v>0.138224663088484</v>
      </c>
      <c r="R971" s="14"/>
      <c r="S971" s="14">
        <v>0.18176264485987301</v>
      </c>
      <c r="T971" s="14">
        <v>0.141720325896424</v>
      </c>
      <c r="U971" s="14">
        <v>0.14112044835224499</v>
      </c>
      <c r="V971" s="14">
        <v>1.3070119192961799E-2</v>
      </c>
      <c r="W971" s="14">
        <v>4.5017390592428097E-2</v>
      </c>
      <c r="X971" s="14">
        <v>0.21335981390862899</v>
      </c>
      <c r="Y971" s="14">
        <v>5.8396530187655199E-2</v>
      </c>
      <c r="Z971" s="14">
        <v>0.13559112297970499</v>
      </c>
      <c r="AA971" s="14">
        <v>0.13735813142363101</v>
      </c>
      <c r="AB971" s="14">
        <v>0.130903475064059</v>
      </c>
      <c r="AC971" s="14">
        <v>0.16792850435294401</v>
      </c>
      <c r="AD971" s="14">
        <v>0.209711227463662</v>
      </c>
      <c r="AE971" s="14"/>
      <c r="AF971" s="14">
        <v>9.5098434088294298E-2</v>
      </c>
      <c r="AG971" s="14">
        <v>0.186991908538439</v>
      </c>
      <c r="AH971" s="14">
        <v>8.0587029254524697E-2</v>
      </c>
      <c r="AI971" s="14"/>
      <c r="AJ971" s="14">
        <v>0.17975049677799701</v>
      </c>
      <c r="AK971" s="14">
        <v>0.105956061207297</v>
      </c>
      <c r="AL971" s="14">
        <v>0.132893417274312</v>
      </c>
      <c r="AM971" s="14"/>
      <c r="AN971" s="14">
        <v>0.14250755011295099</v>
      </c>
      <c r="AO971" s="14">
        <v>9.8855453650110198E-2</v>
      </c>
      <c r="AP971" s="14">
        <v>0.13447058780149401</v>
      </c>
      <c r="AQ971" s="14">
        <v>0.16592742451128401</v>
      </c>
      <c r="AR971" s="14">
        <v>0.43131424892711201</v>
      </c>
    </row>
    <row r="972" spans="2:44">
      <c r="B972" t="s">
        <v>255</v>
      </c>
      <c r="C972" s="14">
        <v>9.0099546058783897E-2</v>
      </c>
      <c r="D972" s="14">
        <v>0.10210655586116101</v>
      </c>
      <c r="E972" s="14">
        <v>7.8211020436330506E-2</v>
      </c>
      <c r="F972" s="14"/>
      <c r="G972" s="14">
        <v>6.2734324162554506E-2</v>
      </c>
      <c r="H972" s="14">
        <v>7.0875529298998693E-2</v>
      </c>
      <c r="I972" s="14">
        <v>0.10378804172279001</v>
      </c>
      <c r="J972" s="14">
        <v>0.11251752559693599</v>
      </c>
      <c r="K972" s="14">
        <v>6.8845775600665904E-2</v>
      </c>
      <c r="L972" s="14">
        <v>0.110729644568589</v>
      </c>
      <c r="M972" s="14"/>
      <c r="N972" s="14">
        <v>8.5940550887967496E-2</v>
      </c>
      <c r="O972" s="14">
        <v>9.7051512130761797E-2</v>
      </c>
      <c r="P972" s="14">
        <v>0.10088572907728199</v>
      </c>
      <c r="Q972" s="14">
        <v>7.7196716771460602E-2</v>
      </c>
      <c r="R972" s="14"/>
      <c r="S972" s="14">
        <v>0.14567765473764099</v>
      </c>
      <c r="T972" s="14">
        <v>0.106104067809976</v>
      </c>
      <c r="U972" s="14">
        <v>9.8239174035980606E-2</v>
      </c>
      <c r="V972" s="14">
        <v>9.4284799705862093E-2</v>
      </c>
      <c r="W972" s="14">
        <v>8.0077949117947703E-2</v>
      </c>
      <c r="X972" s="14">
        <v>0.10091424352166101</v>
      </c>
      <c r="Y972" s="14">
        <v>0.1124013808386</v>
      </c>
      <c r="Z972" s="14">
        <v>7.2624129263141199E-2</v>
      </c>
      <c r="AA972" s="14">
        <v>4.0678455916434098E-2</v>
      </c>
      <c r="AB972" s="14">
        <v>4.9308831342049199E-2</v>
      </c>
      <c r="AC972" s="14">
        <v>4.6999337320940797E-2</v>
      </c>
      <c r="AD972" s="14">
        <v>2.8697354465519999E-2</v>
      </c>
      <c r="AE972" s="14"/>
      <c r="AF972" s="14">
        <v>9.8635194078617899E-2</v>
      </c>
      <c r="AG972" s="14">
        <v>9.0108190088673601E-2</v>
      </c>
      <c r="AH972" s="14">
        <v>8.3987888668336799E-2</v>
      </c>
      <c r="AI972" s="14"/>
      <c r="AJ972" s="14">
        <v>6.3424178775072601E-2</v>
      </c>
      <c r="AK972" s="14">
        <v>8.4530739862726606E-2</v>
      </c>
      <c r="AL972" s="14">
        <v>0.156263387876802</v>
      </c>
      <c r="AM972" s="14"/>
      <c r="AN972" s="14">
        <v>7.3671281019801096E-2</v>
      </c>
      <c r="AO972" s="14">
        <v>9.4801610117304994E-2</v>
      </c>
      <c r="AP972" s="14">
        <v>0.105368783026552</v>
      </c>
      <c r="AQ972" s="14">
        <v>6.82710359080822E-2</v>
      </c>
      <c r="AR972" s="14">
        <v>0.34048145754376102</v>
      </c>
    </row>
    <row r="973" spans="2:44">
      <c r="B973" t="s">
        <v>260</v>
      </c>
      <c r="C973" s="14">
        <v>7.8354951721714902E-2</v>
      </c>
      <c r="D973" s="14">
        <v>8.4006728397379299E-2</v>
      </c>
      <c r="E973" s="14">
        <v>7.1023141653754104E-2</v>
      </c>
      <c r="F973" s="14"/>
      <c r="G973" s="14">
        <v>0.119028186120298</v>
      </c>
      <c r="H973" s="14">
        <v>8.9078133866814402E-2</v>
      </c>
      <c r="I973" s="14">
        <v>4.2179817569094599E-2</v>
      </c>
      <c r="J973" s="14">
        <v>6.718863901779E-2</v>
      </c>
      <c r="K973" s="14">
        <v>8.9621697201531195E-2</v>
      </c>
      <c r="L973" s="14">
        <v>7.1438222653143701E-2</v>
      </c>
      <c r="M973" s="14"/>
      <c r="N973" s="14">
        <v>7.7452307675536194E-2</v>
      </c>
      <c r="O973" s="14">
        <v>4.5848099386888899E-2</v>
      </c>
      <c r="P973" s="14">
        <v>9.1650040673388902E-2</v>
      </c>
      <c r="Q973" s="14">
        <v>0.102601154964773</v>
      </c>
      <c r="R973" s="14"/>
      <c r="S973" s="14">
        <v>0.13290775809320499</v>
      </c>
      <c r="T973" s="14">
        <v>6.3637335598579606E-2</v>
      </c>
      <c r="U973" s="14">
        <v>1.0924029279858199E-2</v>
      </c>
      <c r="V973" s="14">
        <v>8.32443872631001E-2</v>
      </c>
      <c r="W973" s="14">
        <v>9.9250330722706795E-2</v>
      </c>
      <c r="X973" s="14">
        <v>0.102255842546621</v>
      </c>
      <c r="Y973" s="14">
        <v>7.1899460563196002E-2</v>
      </c>
      <c r="Z973" s="14">
        <v>8.4357951516947E-2</v>
      </c>
      <c r="AA973" s="14">
        <v>7.9490043258856294E-2</v>
      </c>
      <c r="AB973" s="14">
        <v>4.7803699450693002E-2</v>
      </c>
      <c r="AC973" s="14">
        <v>4.5733592568378098E-2</v>
      </c>
      <c r="AD973" s="14">
        <v>9.6251004004920399E-2</v>
      </c>
      <c r="AE973" s="14"/>
      <c r="AF973" s="14">
        <v>7.9468118061415099E-2</v>
      </c>
      <c r="AG973" s="14">
        <v>6.6714040187111398E-2</v>
      </c>
      <c r="AH973" s="14">
        <v>7.9453167519281803E-2</v>
      </c>
      <c r="AI973" s="14"/>
      <c r="AJ973" s="14">
        <v>9.1544624754864301E-2</v>
      </c>
      <c r="AK973" s="14">
        <v>6.5929563572900807E-2</v>
      </c>
      <c r="AL973" s="14">
        <v>5.0756558949916902E-2</v>
      </c>
      <c r="AM973" s="14"/>
      <c r="AN973" s="14">
        <v>8.3542096764213702E-2</v>
      </c>
      <c r="AO973" s="14">
        <v>8.8246059579684399E-2</v>
      </c>
      <c r="AP973" s="14">
        <v>7.2891224922551998E-2</v>
      </c>
      <c r="AQ973" s="14">
        <v>6.6911656548645296E-2</v>
      </c>
      <c r="AR973" s="14">
        <v>0.20864827839832301</v>
      </c>
    </row>
    <row r="974" spans="2:44">
      <c r="B974" t="s">
        <v>259</v>
      </c>
      <c r="C974" s="14">
        <v>7.3907571872028899E-2</v>
      </c>
      <c r="D974" s="14">
        <v>7.8795583743545394E-2</v>
      </c>
      <c r="E974" s="14">
        <v>6.9237351094572103E-2</v>
      </c>
      <c r="F974" s="14"/>
      <c r="G974" s="14">
        <v>7.2248895831959495E-2</v>
      </c>
      <c r="H974" s="14">
        <v>6.7529898228130894E-2</v>
      </c>
      <c r="I974" s="14">
        <v>0.10703382060995</v>
      </c>
      <c r="J974" s="14">
        <v>6.6708408481134102E-2</v>
      </c>
      <c r="K974" s="14">
        <v>4.1999628299504599E-2</v>
      </c>
      <c r="L974" s="14">
        <v>8.4709987388525004E-2</v>
      </c>
      <c r="M974" s="14"/>
      <c r="N974" s="14">
        <v>6.5108863049189794E-2</v>
      </c>
      <c r="O974" s="14">
        <v>7.6328408178631804E-2</v>
      </c>
      <c r="P974" s="14">
        <v>8.2590321764483998E-2</v>
      </c>
      <c r="Q974" s="14">
        <v>7.3007118666533602E-2</v>
      </c>
      <c r="R974" s="14"/>
      <c r="S974" s="14">
        <v>6.5981576810882195E-2</v>
      </c>
      <c r="T974" s="14">
        <v>8.1119104563069297E-2</v>
      </c>
      <c r="U974" s="14">
        <v>8.8088398379196894E-2</v>
      </c>
      <c r="V974" s="14">
        <v>9.1728294298062799E-2</v>
      </c>
      <c r="W974" s="14">
        <v>0.122461738990002</v>
      </c>
      <c r="X974" s="14">
        <v>6.2039816823383297E-2</v>
      </c>
      <c r="Y974" s="14">
        <v>0.10426663554293999</v>
      </c>
      <c r="Z974" s="14">
        <v>7.3401266309204405E-2</v>
      </c>
      <c r="AA974" s="14">
        <v>5.3836940166333599E-2</v>
      </c>
      <c r="AB974" s="14">
        <v>6.9346643483430101E-2</v>
      </c>
      <c r="AC974" s="14">
        <v>2.0233218907313399E-2</v>
      </c>
      <c r="AD974" s="14">
        <v>0</v>
      </c>
      <c r="AE974" s="14"/>
      <c r="AF974" s="14">
        <v>8.3786777716720898E-2</v>
      </c>
      <c r="AG974" s="14">
        <v>6.4026553589102905E-2</v>
      </c>
      <c r="AH974" s="14">
        <v>6.8508728060966806E-2</v>
      </c>
      <c r="AI974" s="14"/>
      <c r="AJ974" s="14">
        <v>4.70989869981943E-2</v>
      </c>
      <c r="AK974" s="14">
        <v>7.9866850483675297E-2</v>
      </c>
      <c r="AL974" s="14">
        <v>7.5971670669279595E-2</v>
      </c>
      <c r="AM974" s="14"/>
      <c r="AN974" s="14">
        <v>6.3467594552577403E-2</v>
      </c>
      <c r="AO974" s="14">
        <v>7.5074312051089206E-2</v>
      </c>
      <c r="AP974" s="14">
        <v>0.104097736419479</v>
      </c>
      <c r="AQ974" s="14">
        <v>2.76241440578655E-2</v>
      </c>
      <c r="AR974" s="14">
        <v>0</v>
      </c>
    </row>
    <row r="975" spans="2:44">
      <c r="B975" t="s">
        <v>129</v>
      </c>
      <c r="C975" s="14">
        <v>4.6514692337732297E-2</v>
      </c>
      <c r="D975" s="14">
        <v>3.3012110902903999E-2</v>
      </c>
      <c r="E975" s="14">
        <v>6.0557354585532103E-2</v>
      </c>
      <c r="F975" s="14"/>
      <c r="G975" s="14">
        <v>2.707385610183E-2</v>
      </c>
      <c r="H975" s="14">
        <v>4.5810467427635497E-2</v>
      </c>
      <c r="I975" s="14">
        <v>2.4734844695589502E-2</v>
      </c>
      <c r="J975" s="14">
        <v>7.0500905537541E-2</v>
      </c>
      <c r="K975" s="14">
        <v>8.0812705450096806E-2</v>
      </c>
      <c r="L975" s="14">
        <v>2.9090853051371102E-2</v>
      </c>
      <c r="M975" s="14"/>
      <c r="N975" s="14">
        <v>2.22500634858761E-2</v>
      </c>
      <c r="O975" s="14">
        <v>4.4865505144951502E-2</v>
      </c>
      <c r="P975" s="14">
        <v>3.7109325444335303E-2</v>
      </c>
      <c r="Q975" s="14">
        <v>8.5226817689575601E-2</v>
      </c>
      <c r="R975" s="14"/>
      <c r="S975" s="14">
        <v>2.4318938855669499E-2</v>
      </c>
      <c r="T975" s="14">
        <v>6.3433896146345106E-2</v>
      </c>
      <c r="U975" s="14">
        <v>4.5924929409959001E-2</v>
      </c>
      <c r="V975" s="14">
        <v>5.7689739993971798E-2</v>
      </c>
      <c r="W975" s="14">
        <v>3.0978855966423899E-2</v>
      </c>
      <c r="X975" s="14">
        <v>0.10703789991833999</v>
      </c>
      <c r="Y975" s="14">
        <v>1.2082222566703099E-2</v>
      </c>
      <c r="Z975" s="14">
        <v>1.41506488114156E-2</v>
      </c>
      <c r="AA975" s="14">
        <v>7.4219604111615503E-2</v>
      </c>
      <c r="AB975" s="14">
        <v>4.7718502380164798E-2</v>
      </c>
      <c r="AC975" s="14">
        <v>4.4909353387574999E-2</v>
      </c>
      <c r="AD975" s="14">
        <v>0</v>
      </c>
      <c r="AE975" s="14"/>
      <c r="AF975" s="14">
        <v>5.4094986425830598E-2</v>
      </c>
      <c r="AG975" s="14">
        <v>3.5674641414735198E-2</v>
      </c>
      <c r="AH975" s="14">
        <v>6.3196616125452507E-2</v>
      </c>
      <c r="AI975" s="14"/>
      <c r="AJ975" s="14">
        <v>2.6282688516173301E-2</v>
      </c>
      <c r="AK975" s="14">
        <v>4.8305819567477502E-2</v>
      </c>
      <c r="AL975" s="14">
        <v>4.93523494206103E-2</v>
      </c>
      <c r="AM975" s="14"/>
      <c r="AN975" s="14">
        <v>6.9088669196580299E-2</v>
      </c>
      <c r="AO975" s="14">
        <v>4.7744729338724298E-2</v>
      </c>
      <c r="AP975" s="14">
        <v>2.9396264959532601E-2</v>
      </c>
      <c r="AQ975" s="14">
        <v>4.7676014181006497E-2</v>
      </c>
      <c r="AR975" s="14">
        <v>0</v>
      </c>
    </row>
    <row r="976" spans="2:44">
      <c r="B976" t="s">
        <v>261</v>
      </c>
      <c r="C976" s="14">
        <v>2.7088170819872699E-2</v>
      </c>
      <c r="D976" s="14">
        <v>3.0631086685695901E-2</v>
      </c>
      <c r="E976" s="14">
        <v>2.3582504525570099E-2</v>
      </c>
      <c r="F976" s="14"/>
      <c r="G976" s="14">
        <v>6.9085992249795398E-3</v>
      </c>
      <c r="H976" s="14">
        <v>4.0155468383784303E-2</v>
      </c>
      <c r="I976" s="14">
        <v>3.6747443045850398E-2</v>
      </c>
      <c r="J976" s="14">
        <v>3.7704334802014502E-2</v>
      </c>
      <c r="K976" s="14">
        <v>2.6409416001287801E-2</v>
      </c>
      <c r="L976" s="14">
        <v>1.0246192536556901E-2</v>
      </c>
      <c r="M976" s="14"/>
      <c r="N976" s="14">
        <v>2.67993224574129E-2</v>
      </c>
      <c r="O976" s="14">
        <v>1.7572608604722199E-2</v>
      </c>
      <c r="P976" s="14">
        <v>2.29883494386539E-2</v>
      </c>
      <c r="Q976" s="14">
        <v>4.2481471592179701E-2</v>
      </c>
      <c r="R976" s="14"/>
      <c r="S976" s="14">
        <v>2.498773906935E-2</v>
      </c>
      <c r="T976" s="14">
        <v>3.45976271289576E-2</v>
      </c>
      <c r="U976" s="14">
        <v>2.6021643074209601E-2</v>
      </c>
      <c r="V976" s="14">
        <v>1.75254588352983E-2</v>
      </c>
      <c r="W976" s="14">
        <v>1.47151162437685E-2</v>
      </c>
      <c r="X976" s="14">
        <v>2.22541834509438E-2</v>
      </c>
      <c r="Y976" s="14">
        <v>0</v>
      </c>
      <c r="Z976" s="14">
        <v>5.0332596663899699E-2</v>
      </c>
      <c r="AA976" s="14">
        <v>2.3950335253724399E-2</v>
      </c>
      <c r="AB976" s="14">
        <v>3.8118281271797998E-2</v>
      </c>
      <c r="AC976" s="14">
        <v>5.1040640864014698E-2</v>
      </c>
      <c r="AD976" s="14">
        <v>4.4539117033888499E-2</v>
      </c>
      <c r="AE976" s="14"/>
      <c r="AF976" s="14">
        <v>3.0739106188854601E-2</v>
      </c>
      <c r="AG976" s="14">
        <v>3.2249289424729398E-2</v>
      </c>
      <c r="AH976" s="14">
        <v>2.2259674872254401E-2</v>
      </c>
      <c r="AI976" s="14"/>
      <c r="AJ976" s="14">
        <v>1.7032001192253499E-2</v>
      </c>
      <c r="AK976" s="14">
        <v>2.9116484749865199E-2</v>
      </c>
      <c r="AL976" s="14">
        <v>0</v>
      </c>
      <c r="AM976" s="14"/>
      <c r="AN976" s="14">
        <v>2.7629223820602799E-2</v>
      </c>
      <c r="AO976" s="14">
        <v>2.0316950210790601E-2</v>
      </c>
      <c r="AP976" s="14">
        <v>3.0394062886166601E-2</v>
      </c>
      <c r="AQ976" s="14">
        <v>3.4505302710783101E-2</v>
      </c>
      <c r="AR976" s="14">
        <v>0</v>
      </c>
    </row>
    <row r="977" spans="2:44">
      <c r="B977" t="s">
        <v>262</v>
      </c>
      <c r="C977" s="14">
        <v>3.7271595734135403E-2</v>
      </c>
      <c r="D977" s="14">
        <v>3.8660918162564201E-2</v>
      </c>
      <c r="E977" s="14">
        <v>3.6018254256508703E-2</v>
      </c>
      <c r="F977" s="14"/>
      <c r="G977" s="14">
        <v>1.8249917864646002E-2</v>
      </c>
      <c r="H977" s="14">
        <v>1.54494012686484E-2</v>
      </c>
      <c r="I977" s="14">
        <v>2.1438963392786999E-2</v>
      </c>
      <c r="J977" s="14">
        <v>1.91102786120451E-2</v>
      </c>
      <c r="K977" s="14">
        <v>8.2566979556291498E-2</v>
      </c>
      <c r="L977" s="14">
        <v>7.2385883434665496E-2</v>
      </c>
      <c r="M977" s="14"/>
      <c r="N977" s="14">
        <v>4.1604528935097397E-2</v>
      </c>
      <c r="O977" s="14">
        <v>2.8124826236158199E-2</v>
      </c>
      <c r="P977" s="14">
        <v>4.5442974687642398E-2</v>
      </c>
      <c r="Q977" s="14">
        <v>3.4735670897616297E-2</v>
      </c>
      <c r="R977" s="14"/>
      <c r="S977" s="14">
        <v>2.0480448303307398E-2</v>
      </c>
      <c r="T977" s="14">
        <v>1.5901179528323001E-2</v>
      </c>
      <c r="U977" s="14">
        <v>1.24093203506232E-2</v>
      </c>
      <c r="V977" s="14">
        <v>6.2659525706714805E-2</v>
      </c>
      <c r="W977" s="14">
        <v>4.9426542487196599E-2</v>
      </c>
      <c r="X977" s="14">
        <v>2.5262296862356599E-2</v>
      </c>
      <c r="Y977" s="14">
        <v>3.05160525876998E-2</v>
      </c>
      <c r="Z977" s="14">
        <v>6.4796290817688298E-2</v>
      </c>
      <c r="AA977" s="14">
        <v>6.0808303817918997E-2</v>
      </c>
      <c r="AB977" s="14">
        <v>2.9458790685231499E-2</v>
      </c>
      <c r="AC977" s="14">
        <v>7.5204937816709699E-2</v>
      </c>
      <c r="AD977" s="14">
        <v>7.6305530134555696E-2</v>
      </c>
      <c r="AE977" s="14"/>
      <c r="AF977" s="14">
        <v>3.8429757428284902E-2</v>
      </c>
      <c r="AG977" s="14">
        <v>3.4166205638995001E-2</v>
      </c>
      <c r="AH977" s="14">
        <v>6.0570302531407501E-2</v>
      </c>
      <c r="AI977" s="14"/>
      <c r="AJ977" s="14">
        <v>3.2999312668283702E-2</v>
      </c>
      <c r="AK977" s="14">
        <v>2.5715305398939101E-2</v>
      </c>
      <c r="AL977" s="14">
        <v>1.9404683919740699E-2</v>
      </c>
      <c r="AM977" s="14"/>
      <c r="AN977" s="14">
        <v>6.4271913605073103E-2</v>
      </c>
      <c r="AO977" s="14">
        <v>1.7788953601295399E-2</v>
      </c>
      <c r="AP977" s="14">
        <v>5.0072864642212202E-2</v>
      </c>
      <c r="AQ977" s="14">
        <v>1.8525110482025601E-2</v>
      </c>
      <c r="AR977" s="14">
        <v>0</v>
      </c>
    </row>
    <row r="978" spans="2:4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c r="AA978" s="14"/>
      <c r="AB978" s="14"/>
      <c r="AC978" s="14"/>
      <c r="AD978" s="14"/>
      <c r="AE978" s="14"/>
      <c r="AF978" s="14"/>
      <c r="AG978" s="14"/>
      <c r="AH978" s="14"/>
      <c r="AI978" s="14"/>
      <c r="AJ978" s="14"/>
      <c r="AK978" s="14"/>
      <c r="AL978" s="14"/>
      <c r="AM978" s="14"/>
      <c r="AN978" s="14"/>
      <c r="AO978" s="14"/>
      <c r="AP978" s="14"/>
      <c r="AQ978" s="14"/>
      <c r="AR978" s="14"/>
    </row>
    <row r="979" spans="2:44">
      <c r="B979" s="6" t="s">
        <v>272</v>
      </c>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c r="AA979" s="14"/>
      <c r="AB979" s="14"/>
      <c r="AC979" s="14"/>
      <c r="AD979" s="14"/>
      <c r="AE979" s="14"/>
      <c r="AF979" s="14"/>
      <c r="AG979" s="14"/>
      <c r="AH979" s="14"/>
      <c r="AI979" s="14"/>
      <c r="AJ979" s="14"/>
      <c r="AK979" s="14"/>
      <c r="AL979" s="14"/>
      <c r="AM979" s="14"/>
      <c r="AN979" s="14"/>
      <c r="AO979" s="14"/>
      <c r="AP979" s="14"/>
      <c r="AQ979" s="14"/>
      <c r="AR979" s="14"/>
    </row>
    <row r="980" spans="2:44">
      <c r="B980" s="24" t="s">
        <v>15</v>
      </c>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c r="AA980" s="14"/>
      <c r="AB980" s="14"/>
      <c r="AC980" s="14"/>
      <c r="AD980" s="14"/>
      <c r="AE980" s="14"/>
      <c r="AF980" s="14"/>
      <c r="AG980" s="14"/>
      <c r="AH980" s="14"/>
      <c r="AI980" s="14"/>
      <c r="AJ980" s="14"/>
      <c r="AK980" s="14"/>
      <c r="AL980" s="14"/>
      <c r="AM980" s="14"/>
      <c r="AN980" s="14"/>
      <c r="AO980" s="14"/>
      <c r="AP980" s="14"/>
      <c r="AQ980" s="14"/>
      <c r="AR980" s="14"/>
    </row>
    <row r="981" spans="2:44">
      <c r="B981" t="s">
        <v>250</v>
      </c>
      <c r="C981" s="14">
        <v>0.24238148517382399</v>
      </c>
      <c r="D981" s="14">
        <v>0.27082212987226401</v>
      </c>
      <c r="E981" s="14">
        <v>0.216921607126425</v>
      </c>
      <c r="F981" s="14"/>
      <c r="G981" s="14">
        <v>0.19640450720491501</v>
      </c>
      <c r="H981" s="14">
        <v>0.16905253306659199</v>
      </c>
      <c r="I981" s="14">
        <v>0.258685040364802</v>
      </c>
      <c r="J981" s="14">
        <v>0.24682734733147699</v>
      </c>
      <c r="K981" s="14">
        <v>0.248587460347965</v>
      </c>
      <c r="L981" s="14">
        <v>0.30580797700298801</v>
      </c>
      <c r="M981" s="14"/>
      <c r="N981" s="14">
        <v>0.29535661480831099</v>
      </c>
      <c r="O981" s="14">
        <v>0.23187953933403199</v>
      </c>
      <c r="P981" s="14">
        <v>0.21920241678978</v>
      </c>
      <c r="Q981" s="14">
        <v>0.21447053798961399</v>
      </c>
      <c r="R981" s="14"/>
      <c r="S981" s="14">
        <v>0.21683109522674501</v>
      </c>
      <c r="T981" s="14">
        <v>0.19172455981310799</v>
      </c>
      <c r="U981" s="14">
        <v>0.23788918041259499</v>
      </c>
      <c r="V981" s="14">
        <v>0.28863537671220102</v>
      </c>
      <c r="W981" s="14">
        <v>0.302294104481514</v>
      </c>
      <c r="X981" s="14">
        <v>0.24906233105758199</v>
      </c>
      <c r="Y981" s="14">
        <v>0.22800263908559701</v>
      </c>
      <c r="Z981" s="14">
        <v>0.27024933131666001</v>
      </c>
      <c r="AA981" s="14">
        <v>0.18910480765661</v>
      </c>
      <c r="AB981" s="14">
        <v>0.263940736786484</v>
      </c>
      <c r="AC981" s="14">
        <v>0.261659250776552</v>
      </c>
      <c r="AD981" s="14">
        <v>0.36407513553508403</v>
      </c>
      <c r="AE981" s="14"/>
      <c r="AF981" s="14">
        <v>0.249301651593032</v>
      </c>
      <c r="AG981" s="14">
        <v>0.24418870691736599</v>
      </c>
      <c r="AH981" s="14">
        <v>0.232476510002329</v>
      </c>
      <c r="AI981" s="14"/>
      <c r="AJ981" s="14">
        <v>0.25453725919477199</v>
      </c>
      <c r="AK981" s="14">
        <v>0.20478990018526</v>
      </c>
      <c r="AL981" s="14">
        <v>0.38536431909917301</v>
      </c>
      <c r="AM981" s="14"/>
      <c r="AN981" s="14">
        <v>0.23455582007249901</v>
      </c>
      <c r="AO981" s="14">
        <v>0.19459043005905999</v>
      </c>
      <c r="AP981" s="14">
        <v>0.27710992574443399</v>
      </c>
      <c r="AQ981" s="14">
        <v>0.25301543994697301</v>
      </c>
      <c r="AR981" s="14">
        <v>0.27629539478312198</v>
      </c>
    </row>
    <row r="982" spans="2:44">
      <c r="B982" t="s">
        <v>253</v>
      </c>
      <c r="C982" s="14">
        <v>0.231500565129512</v>
      </c>
      <c r="D982" s="14">
        <v>0.25162173812965299</v>
      </c>
      <c r="E982" s="14">
        <v>0.211502870053625</v>
      </c>
      <c r="F982" s="14"/>
      <c r="G982" s="14">
        <v>0.19453582430487501</v>
      </c>
      <c r="H982" s="14">
        <v>0.20483883692811999</v>
      </c>
      <c r="I982" s="14">
        <v>0.29114794991756798</v>
      </c>
      <c r="J982" s="14">
        <v>0.23035243143946901</v>
      </c>
      <c r="K982" s="14">
        <v>0.216534950842245</v>
      </c>
      <c r="L982" s="14">
        <v>0.23376796531542399</v>
      </c>
      <c r="M982" s="14"/>
      <c r="N982" s="14">
        <v>0.24550793096008799</v>
      </c>
      <c r="O982" s="14">
        <v>0.23971137003755899</v>
      </c>
      <c r="P982" s="14">
        <v>0.23188178447051699</v>
      </c>
      <c r="Q982" s="14">
        <v>0.20991043889413699</v>
      </c>
      <c r="R982" s="14"/>
      <c r="S982" s="14">
        <v>0.19153193970546001</v>
      </c>
      <c r="T982" s="14">
        <v>0.21468570377568599</v>
      </c>
      <c r="U982" s="14">
        <v>0.190706233727645</v>
      </c>
      <c r="V982" s="14">
        <v>0.21099277473227801</v>
      </c>
      <c r="W982" s="14">
        <v>0.20129410792628499</v>
      </c>
      <c r="X982" s="14">
        <v>0.22709028102181</v>
      </c>
      <c r="Y982" s="14">
        <v>0.22968014465411801</v>
      </c>
      <c r="Z982" s="14">
        <v>0.15250889982370899</v>
      </c>
      <c r="AA982" s="14">
        <v>0.25633685748142399</v>
      </c>
      <c r="AB982" s="14">
        <v>0.32423196396530302</v>
      </c>
      <c r="AC982" s="14">
        <v>0.26216048992019902</v>
      </c>
      <c r="AD982" s="14">
        <v>0.39289676033451398</v>
      </c>
      <c r="AE982" s="14"/>
      <c r="AF982" s="14">
        <v>0.219297889969645</v>
      </c>
      <c r="AG982" s="14">
        <v>0.242389072752867</v>
      </c>
      <c r="AH982" s="14">
        <v>0.26546054939684699</v>
      </c>
      <c r="AI982" s="14"/>
      <c r="AJ982" s="14">
        <v>0.21011312640162599</v>
      </c>
      <c r="AK982" s="14">
        <v>0.200048736255345</v>
      </c>
      <c r="AL982" s="14">
        <v>0.27007006420239998</v>
      </c>
      <c r="AM982" s="14"/>
      <c r="AN982" s="14">
        <v>0.21324847795702401</v>
      </c>
      <c r="AO982" s="14">
        <v>0.22083062387925601</v>
      </c>
      <c r="AP982" s="14">
        <v>0.25938067033766898</v>
      </c>
      <c r="AQ982" s="14">
        <v>0.19241975582736201</v>
      </c>
      <c r="AR982" s="14">
        <v>0.185031733414387</v>
      </c>
    </row>
    <row r="983" spans="2:44">
      <c r="B983" t="s">
        <v>248</v>
      </c>
      <c r="C983" s="14">
        <v>0.197210336700371</v>
      </c>
      <c r="D983" s="14">
        <v>0.18419684619336099</v>
      </c>
      <c r="E983" s="14">
        <v>0.20818919578221801</v>
      </c>
      <c r="F983" s="14"/>
      <c r="G983" s="14">
        <v>0.25079405093607599</v>
      </c>
      <c r="H983" s="14">
        <v>0.15600955966072699</v>
      </c>
      <c r="I983" s="14">
        <v>0.14145262719354301</v>
      </c>
      <c r="J983" s="14">
        <v>0.15623131263965501</v>
      </c>
      <c r="K983" s="14">
        <v>0.25555657716375502</v>
      </c>
      <c r="L983" s="14">
        <v>0.24145951586136699</v>
      </c>
      <c r="M983" s="14"/>
      <c r="N983" s="14">
        <v>0.21248382020086901</v>
      </c>
      <c r="O983" s="14">
        <v>0.20038064971376601</v>
      </c>
      <c r="P983" s="14">
        <v>0.15850480953745499</v>
      </c>
      <c r="Q983" s="14">
        <v>0.20230325974503499</v>
      </c>
      <c r="R983" s="14"/>
      <c r="S983" s="14">
        <v>0.25016148629533302</v>
      </c>
      <c r="T983" s="14">
        <v>0.27976182517316001</v>
      </c>
      <c r="U983" s="14">
        <v>0.29375892402235398</v>
      </c>
      <c r="V983" s="14">
        <v>0.16663659525684699</v>
      </c>
      <c r="W983" s="14">
        <v>0.11641048130818001</v>
      </c>
      <c r="X983" s="14">
        <v>4.7472761794228699E-2</v>
      </c>
      <c r="Y983" s="14">
        <v>0.121180487682683</v>
      </c>
      <c r="Z983" s="14">
        <v>7.9570444836224205E-2</v>
      </c>
      <c r="AA983" s="14">
        <v>0.210186780118293</v>
      </c>
      <c r="AB983" s="14">
        <v>0.269121480680799</v>
      </c>
      <c r="AC983" s="14">
        <v>0.16888337895654501</v>
      </c>
      <c r="AD983" s="14">
        <v>0.13879928605533401</v>
      </c>
      <c r="AE983" s="14"/>
      <c r="AF983" s="14">
        <v>0.203066109811156</v>
      </c>
      <c r="AG983" s="14">
        <v>0.19471045792512401</v>
      </c>
      <c r="AH983" s="14">
        <v>0.158170349701477</v>
      </c>
      <c r="AI983" s="14"/>
      <c r="AJ983" s="14">
        <v>0.22474501170703401</v>
      </c>
      <c r="AK983" s="14">
        <v>0.173526272442874</v>
      </c>
      <c r="AL983" s="14">
        <v>0.19520865675712901</v>
      </c>
      <c r="AM983" s="14"/>
      <c r="AN983" s="14">
        <v>0.18704658799273499</v>
      </c>
      <c r="AO983" s="14">
        <v>0.20816930409064299</v>
      </c>
      <c r="AP983" s="14">
        <v>0.219480557673605</v>
      </c>
      <c r="AQ983" s="14">
        <v>0.187319661345004</v>
      </c>
      <c r="AR983" s="14">
        <v>0.112352278937877</v>
      </c>
    </row>
    <row r="984" spans="2:44">
      <c r="B984" t="s">
        <v>254</v>
      </c>
      <c r="C984" s="14">
        <v>0.195769891327748</v>
      </c>
      <c r="D984" s="14">
        <v>0.19246881648573</v>
      </c>
      <c r="E984" s="14">
        <v>0.19742852973175601</v>
      </c>
      <c r="F984" s="14"/>
      <c r="G984" s="14">
        <v>0.230175034968229</v>
      </c>
      <c r="H984" s="14">
        <v>0.14815005656350699</v>
      </c>
      <c r="I984" s="14">
        <v>0.222375350723099</v>
      </c>
      <c r="J984" s="14">
        <v>0.17324122179658299</v>
      </c>
      <c r="K984" s="14">
        <v>0.19629071427072001</v>
      </c>
      <c r="L984" s="14">
        <v>0.20583939760398001</v>
      </c>
      <c r="M984" s="14"/>
      <c r="N984" s="14">
        <v>0.23428700590714099</v>
      </c>
      <c r="O984" s="14">
        <v>0.193850791316207</v>
      </c>
      <c r="P984" s="14">
        <v>0.172301816434167</v>
      </c>
      <c r="Q984" s="14">
        <v>0.176370914796942</v>
      </c>
      <c r="R984" s="14"/>
      <c r="S984" s="14">
        <v>0.21900836602070001</v>
      </c>
      <c r="T984" s="14">
        <v>0.18117477534554899</v>
      </c>
      <c r="U984" s="14">
        <v>0.18053421759824301</v>
      </c>
      <c r="V984" s="14">
        <v>0.19861742405240801</v>
      </c>
      <c r="W984" s="14">
        <v>0.17859770927600299</v>
      </c>
      <c r="X984" s="14">
        <v>0.16281267401150901</v>
      </c>
      <c r="Y984" s="14">
        <v>0.18128068577074599</v>
      </c>
      <c r="Z984" s="14">
        <v>0.22938901484940499</v>
      </c>
      <c r="AA984" s="14">
        <v>0.180953846426673</v>
      </c>
      <c r="AB984" s="14">
        <v>0.23406909799095399</v>
      </c>
      <c r="AC984" s="14">
        <v>0.20895758377679399</v>
      </c>
      <c r="AD984" s="14">
        <v>0.239303236993993</v>
      </c>
      <c r="AE984" s="14"/>
      <c r="AF984" s="14">
        <v>0.182847728586193</v>
      </c>
      <c r="AG984" s="14">
        <v>0.20507555118498999</v>
      </c>
      <c r="AH984" s="14">
        <v>0.19691555539816</v>
      </c>
      <c r="AI984" s="14"/>
      <c r="AJ984" s="14">
        <v>0.188619882479269</v>
      </c>
      <c r="AK984" s="14">
        <v>0.18940852548627399</v>
      </c>
      <c r="AL984" s="14">
        <v>0.18601236785025099</v>
      </c>
      <c r="AM984" s="14"/>
      <c r="AN984" s="14">
        <v>0.17315097950741201</v>
      </c>
      <c r="AO984" s="14">
        <v>0.167388997229965</v>
      </c>
      <c r="AP984" s="14">
        <v>0.25921086887564698</v>
      </c>
      <c r="AQ984" s="14">
        <v>0.17940956562468999</v>
      </c>
      <c r="AR984" s="14">
        <v>0.185031733414387</v>
      </c>
    </row>
    <row r="985" spans="2:44">
      <c r="B985" t="s">
        <v>251</v>
      </c>
      <c r="C985" s="14">
        <v>0.19560958236623899</v>
      </c>
      <c r="D985" s="14">
        <v>0.225776094226906</v>
      </c>
      <c r="E985" s="14">
        <v>0.168346282007448</v>
      </c>
      <c r="F985" s="14"/>
      <c r="G985" s="14">
        <v>0.19104711505864</v>
      </c>
      <c r="H985" s="14">
        <v>0.21825737451254701</v>
      </c>
      <c r="I985" s="14">
        <v>0.229105245258337</v>
      </c>
      <c r="J985" s="14">
        <v>0.17429767941601301</v>
      </c>
      <c r="K985" s="14">
        <v>0.14107774196445699</v>
      </c>
      <c r="L985" s="14">
        <v>0.202316021978621</v>
      </c>
      <c r="M985" s="14"/>
      <c r="N985" s="14">
        <v>0.163993285795352</v>
      </c>
      <c r="O985" s="14">
        <v>0.17881471647581301</v>
      </c>
      <c r="P985" s="14">
        <v>0.18804491252896</v>
      </c>
      <c r="Q985" s="14">
        <v>0.24599156881821199</v>
      </c>
      <c r="R985" s="14"/>
      <c r="S985" s="14">
        <v>0.27015343951483001</v>
      </c>
      <c r="T985" s="14">
        <v>0.14573013827917</v>
      </c>
      <c r="U985" s="14">
        <v>0.15924939869506399</v>
      </c>
      <c r="V985" s="14">
        <v>0.222056871346796</v>
      </c>
      <c r="W985" s="14">
        <v>0.174375104897914</v>
      </c>
      <c r="X985" s="14">
        <v>0.18626276210867501</v>
      </c>
      <c r="Y985" s="14">
        <v>0.239662563118794</v>
      </c>
      <c r="Z985" s="14">
        <v>7.1582490469285595E-2</v>
      </c>
      <c r="AA985" s="14">
        <v>0.19957542347389801</v>
      </c>
      <c r="AB985" s="14">
        <v>0.17715837755425701</v>
      </c>
      <c r="AC985" s="14">
        <v>0.16530053933737501</v>
      </c>
      <c r="AD985" s="14">
        <v>0.31905744661610602</v>
      </c>
      <c r="AE985" s="14"/>
      <c r="AF985" s="14">
        <v>0.19104117461761699</v>
      </c>
      <c r="AG985" s="14">
        <v>0.19822062248151501</v>
      </c>
      <c r="AH985" s="14">
        <v>0.205785719050982</v>
      </c>
      <c r="AI985" s="14"/>
      <c r="AJ985" s="14">
        <v>0.203910091662516</v>
      </c>
      <c r="AK985" s="14">
        <v>0.20134317055055201</v>
      </c>
      <c r="AL985" s="14">
        <v>0.27498646189095399</v>
      </c>
      <c r="AM985" s="14"/>
      <c r="AN985" s="14">
        <v>0.21238295716175301</v>
      </c>
      <c r="AO985" s="14">
        <v>0.17507220029869899</v>
      </c>
      <c r="AP985" s="14">
        <v>0.17853983441357699</v>
      </c>
      <c r="AQ985" s="14">
        <v>0.14701756312202699</v>
      </c>
      <c r="AR985" s="14">
        <v>0.28120982528546301</v>
      </c>
    </row>
    <row r="986" spans="2:44">
      <c r="B986" t="s">
        <v>249</v>
      </c>
      <c r="C986" s="14">
        <v>0.173125547585712</v>
      </c>
      <c r="D986" s="14">
        <v>0.15218949656099101</v>
      </c>
      <c r="E986" s="14">
        <v>0.193345130460023</v>
      </c>
      <c r="F986" s="14"/>
      <c r="G986" s="14">
        <v>0.254644837889758</v>
      </c>
      <c r="H986" s="14">
        <v>9.7339018815170195E-2</v>
      </c>
      <c r="I986" s="14">
        <v>0.13457344879552299</v>
      </c>
      <c r="J986" s="14">
        <v>0.14548520582662799</v>
      </c>
      <c r="K986" s="14">
        <v>0.16615508323422201</v>
      </c>
      <c r="L986" s="14">
        <v>0.239563027177845</v>
      </c>
      <c r="M986" s="14"/>
      <c r="N986" s="14">
        <v>0.175027561833624</v>
      </c>
      <c r="O986" s="14">
        <v>0.16595031114248801</v>
      </c>
      <c r="P986" s="14">
        <v>0.22070702923618199</v>
      </c>
      <c r="Q986" s="14">
        <v>0.14173151413177601</v>
      </c>
      <c r="R986" s="14"/>
      <c r="S986" s="14">
        <v>0.16718629030275101</v>
      </c>
      <c r="T986" s="14">
        <v>0.22880637316878999</v>
      </c>
      <c r="U986" s="14">
        <v>0.271098432573878</v>
      </c>
      <c r="V986" s="14">
        <v>0.16877103151772699</v>
      </c>
      <c r="W986" s="14">
        <v>0.117948457777487</v>
      </c>
      <c r="X986" s="14">
        <v>8.1123673784415498E-2</v>
      </c>
      <c r="Y986" s="14">
        <v>0.14697745930964601</v>
      </c>
      <c r="Z986" s="14">
        <v>0.130401405080211</v>
      </c>
      <c r="AA986" s="14">
        <v>0.17766246399841501</v>
      </c>
      <c r="AB986" s="14">
        <v>0.22114891047709101</v>
      </c>
      <c r="AC986" s="14">
        <v>8.5633774803187804E-2</v>
      </c>
      <c r="AD986" s="14">
        <v>0.17331862103395501</v>
      </c>
      <c r="AE986" s="14"/>
      <c r="AF986" s="14">
        <v>0.16481404928686599</v>
      </c>
      <c r="AG986" s="14">
        <v>0.17824284251396999</v>
      </c>
      <c r="AH986" s="14">
        <v>0.13057962000986001</v>
      </c>
      <c r="AI986" s="14"/>
      <c r="AJ986" s="14">
        <v>0.18212864659905401</v>
      </c>
      <c r="AK986" s="14">
        <v>0.17078664130073701</v>
      </c>
      <c r="AL986" s="14">
        <v>0.16802678115318301</v>
      </c>
      <c r="AM986" s="14"/>
      <c r="AN986" s="14">
        <v>0.178695594336514</v>
      </c>
      <c r="AO986" s="14">
        <v>0.21543132985157501</v>
      </c>
      <c r="AP986" s="14">
        <v>0.15507260148562699</v>
      </c>
      <c r="AQ986" s="14">
        <v>0.138331912729069</v>
      </c>
      <c r="AR986" s="14">
        <v>0.36758785334798799</v>
      </c>
    </row>
    <row r="987" spans="2:44">
      <c r="B987" t="s">
        <v>252</v>
      </c>
      <c r="C987" s="14">
        <v>0.16737252886746401</v>
      </c>
      <c r="D987" s="14">
        <v>0.182170918350959</v>
      </c>
      <c r="E987" s="14">
        <v>0.154298527674917</v>
      </c>
      <c r="F987" s="14"/>
      <c r="G987" s="14">
        <v>0.128760920992846</v>
      </c>
      <c r="H987" s="14">
        <v>0.18331090259937799</v>
      </c>
      <c r="I987" s="14">
        <v>0.19002767709972901</v>
      </c>
      <c r="J987" s="14">
        <v>0.182620734882878</v>
      </c>
      <c r="K987" s="14">
        <v>0.13080890171673601</v>
      </c>
      <c r="L987" s="14">
        <v>0.169324387092323</v>
      </c>
      <c r="M987" s="14"/>
      <c r="N987" s="14">
        <v>0.18802764625832299</v>
      </c>
      <c r="O987" s="14">
        <v>0.141462008308713</v>
      </c>
      <c r="P987" s="14">
        <v>0.17711219285201399</v>
      </c>
      <c r="Q987" s="14">
        <v>0.160376883700694</v>
      </c>
      <c r="R987" s="14"/>
      <c r="S987" s="14">
        <v>0.178927551234763</v>
      </c>
      <c r="T987" s="14">
        <v>0.14916946080608601</v>
      </c>
      <c r="U987" s="14">
        <v>0.118615656240473</v>
      </c>
      <c r="V987" s="14">
        <v>0.151677119937281</v>
      </c>
      <c r="W987" s="14">
        <v>0.19244837655165001</v>
      </c>
      <c r="X987" s="14">
        <v>0.17891173612721201</v>
      </c>
      <c r="Y987" s="14">
        <v>0.13811732565871601</v>
      </c>
      <c r="Z987" s="14">
        <v>0.19807327887993401</v>
      </c>
      <c r="AA987" s="14">
        <v>0.18038205617751199</v>
      </c>
      <c r="AB987" s="14">
        <v>0.201754576551229</v>
      </c>
      <c r="AC987" s="14">
        <v>0.18124909911346501</v>
      </c>
      <c r="AD987" s="14">
        <v>0.14801784871132501</v>
      </c>
      <c r="AE987" s="14"/>
      <c r="AF987" s="14">
        <v>0.16777058072481801</v>
      </c>
      <c r="AG987" s="14">
        <v>0.18224533969041801</v>
      </c>
      <c r="AH987" s="14">
        <v>0.13187396567201001</v>
      </c>
      <c r="AI987" s="14"/>
      <c r="AJ987" s="14">
        <v>0.20656552363333799</v>
      </c>
      <c r="AK987" s="14">
        <v>0.170255836599424</v>
      </c>
      <c r="AL987" s="14">
        <v>0.20967485802994101</v>
      </c>
      <c r="AM987" s="14"/>
      <c r="AN987" s="14">
        <v>0.16145548187205899</v>
      </c>
      <c r="AO987" s="14">
        <v>0.140215626856388</v>
      </c>
      <c r="AP987" s="14">
        <v>0.18833586440247299</v>
      </c>
      <c r="AQ987" s="14">
        <v>0.17926320970770299</v>
      </c>
      <c r="AR987" s="14">
        <v>0.19342299527002199</v>
      </c>
    </row>
    <row r="988" spans="2:44">
      <c r="B988" t="s">
        <v>256</v>
      </c>
      <c r="C988" s="14">
        <v>0.16351211830180301</v>
      </c>
      <c r="D988" s="14">
        <v>0.21487280434804501</v>
      </c>
      <c r="E988" s="14">
        <v>0.116381740026739</v>
      </c>
      <c r="F988" s="14"/>
      <c r="G988" s="14">
        <v>0.14934475201476499</v>
      </c>
      <c r="H988" s="14">
        <v>0.18393067302449301</v>
      </c>
      <c r="I988" s="14">
        <v>0.22053716201319301</v>
      </c>
      <c r="J988" s="14">
        <v>0.167767715956153</v>
      </c>
      <c r="K988" s="14">
        <v>7.9633934552644906E-2</v>
      </c>
      <c r="L988" s="14">
        <v>0.15444948620770599</v>
      </c>
      <c r="M988" s="14"/>
      <c r="N988" s="14">
        <v>0.163711586365341</v>
      </c>
      <c r="O988" s="14">
        <v>0.12634824758523999</v>
      </c>
      <c r="P988" s="14">
        <v>0.201235252698717</v>
      </c>
      <c r="Q988" s="14">
        <v>0.16888128331836699</v>
      </c>
      <c r="R988" s="14"/>
      <c r="S988" s="14">
        <v>0.234350053469496</v>
      </c>
      <c r="T988" s="14">
        <v>0.13467068686738501</v>
      </c>
      <c r="U988" s="14">
        <v>0.14155321495083201</v>
      </c>
      <c r="V988" s="14">
        <v>0.16343628863276199</v>
      </c>
      <c r="W988" s="14">
        <v>0.18364625172308699</v>
      </c>
      <c r="X988" s="14">
        <v>0.17932826223572601</v>
      </c>
      <c r="Y988" s="14">
        <v>0.12229470647211201</v>
      </c>
      <c r="Z988" s="14">
        <v>7.6247888245026194E-2</v>
      </c>
      <c r="AA988" s="14">
        <v>0.176797985314115</v>
      </c>
      <c r="AB988" s="14">
        <v>0.18209588044019601</v>
      </c>
      <c r="AC988" s="14">
        <v>0.12431003317850101</v>
      </c>
      <c r="AD988" s="14">
        <v>0.107645425371394</v>
      </c>
      <c r="AE988" s="14"/>
      <c r="AF988" s="14">
        <v>0.16368131621357901</v>
      </c>
      <c r="AG988" s="14">
        <v>0.16777571934969701</v>
      </c>
      <c r="AH988" s="14">
        <v>0.14906291809208699</v>
      </c>
      <c r="AI988" s="14"/>
      <c r="AJ988" s="14">
        <v>0.20626820975733801</v>
      </c>
      <c r="AK988" s="14">
        <v>0.15756891513841301</v>
      </c>
      <c r="AL988" s="14">
        <v>0.22882621953929499</v>
      </c>
      <c r="AM988" s="14"/>
      <c r="AN988" s="14">
        <v>0.148951056133729</v>
      </c>
      <c r="AO988" s="14">
        <v>0.16065690123654799</v>
      </c>
      <c r="AP988" s="14">
        <v>0.165711809919389</v>
      </c>
      <c r="AQ988" s="14">
        <v>0.13211408823860199</v>
      </c>
      <c r="AR988" s="14">
        <v>0.19342299527002199</v>
      </c>
    </row>
    <row r="989" spans="2:44">
      <c r="B989" t="s">
        <v>258</v>
      </c>
      <c r="C989" s="14">
        <v>0.153813642727926</v>
      </c>
      <c r="D989" s="14">
        <v>0.18276991997485201</v>
      </c>
      <c r="E989" s="14">
        <v>0.12750139996332899</v>
      </c>
      <c r="F989" s="14"/>
      <c r="G989" s="14">
        <v>0.163971344536574</v>
      </c>
      <c r="H989" s="14">
        <v>0.189428556836861</v>
      </c>
      <c r="I989" s="14">
        <v>0.11630891972979999</v>
      </c>
      <c r="J989" s="14">
        <v>0.16012737298032201</v>
      </c>
      <c r="K989" s="14">
        <v>0.13447912276209101</v>
      </c>
      <c r="L989" s="14">
        <v>0.158740156940785</v>
      </c>
      <c r="M989" s="14"/>
      <c r="N989" s="14">
        <v>0.18620107194098801</v>
      </c>
      <c r="O989" s="14">
        <v>0.121596697385736</v>
      </c>
      <c r="P989" s="14">
        <v>0.19133880495768099</v>
      </c>
      <c r="Q989" s="14">
        <v>0.122634389652771</v>
      </c>
      <c r="R989" s="14"/>
      <c r="S989" s="14">
        <v>0.21854255946574699</v>
      </c>
      <c r="T989" s="14">
        <v>0.104609416317143</v>
      </c>
      <c r="U989" s="14">
        <v>0.12598140249509701</v>
      </c>
      <c r="V989" s="14">
        <v>0.17546643293293701</v>
      </c>
      <c r="W989" s="14">
        <v>0.15263672718431101</v>
      </c>
      <c r="X989" s="14">
        <v>0.102265303675109</v>
      </c>
      <c r="Y989" s="14">
        <v>0.160115587342751</v>
      </c>
      <c r="Z989" s="14">
        <v>0.130585874927306</v>
      </c>
      <c r="AA989" s="14">
        <v>0.14410850062378</v>
      </c>
      <c r="AB989" s="14">
        <v>0.160256330961002</v>
      </c>
      <c r="AC989" s="14">
        <v>0.14585264924387401</v>
      </c>
      <c r="AD989" s="14">
        <v>0.28700812468188103</v>
      </c>
      <c r="AE989" s="14"/>
      <c r="AF989" s="14">
        <v>0.150419542853264</v>
      </c>
      <c r="AG989" s="14">
        <v>0.16111705584701599</v>
      </c>
      <c r="AH989" s="14">
        <v>0.133671284389978</v>
      </c>
      <c r="AI989" s="14"/>
      <c r="AJ989" s="14">
        <v>0.19503010112288099</v>
      </c>
      <c r="AK989" s="14">
        <v>0.17095443673333199</v>
      </c>
      <c r="AL989" s="14">
        <v>0.16054068553977599</v>
      </c>
      <c r="AM989" s="14"/>
      <c r="AN989" s="14">
        <v>0.12438393771063699</v>
      </c>
      <c r="AO989" s="14">
        <v>0.14810317187478</v>
      </c>
      <c r="AP989" s="14">
        <v>0.18514276461554199</v>
      </c>
      <c r="AQ989" s="14">
        <v>0.10568713993410001</v>
      </c>
      <c r="AR989" s="14">
        <v>0.10215933390128799</v>
      </c>
    </row>
    <row r="990" spans="2:44">
      <c r="B990" t="s">
        <v>257</v>
      </c>
      <c r="C990" s="14">
        <v>0.14194719157744401</v>
      </c>
      <c r="D990" s="14">
        <v>0.131821292621222</v>
      </c>
      <c r="E990" s="14">
        <v>0.15197126968574801</v>
      </c>
      <c r="F990" s="14"/>
      <c r="G990" s="14">
        <v>0.19646758052336399</v>
      </c>
      <c r="H990" s="14">
        <v>0.148854577650951</v>
      </c>
      <c r="I990" s="14">
        <v>0.127049022669565</v>
      </c>
      <c r="J990" s="14">
        <v>0.15223625698119</v>
      </c>
      <c r="K990" s="14">
        <v>0.126950295009466</v>
      </c>
      <c r="L990" s="14">
        <v>0.11587471165819301</v>
      </c>
      <c r="M990" s="14"/>
      <c r="N990" s="14">
        <v>0.17531227207062899</v>
      </c>
      <c r="O990" s="14">
        <v>0.14339448559127699</v>
      </c>
      <c r="P990" s="14">
        <v>0.129827620846546</v>
      </c>
      <c r="Q990" s="14">
        <v>0.117142969573895</v>
      </c>
      <c r="R990" s="14"/>
      <c r="S990" s="14">
        <v>0.16990392305649199</v>
      </c>
      <c r="T990" s="14">
        <v>0.15812143464459999</v>
      </c>
      <c r="U990" s="14">
        <v>7.0189548896788703E-2</v>
      </c>
      <c r="V990" s="14">
        <v>0.15646722217053299</v>
      </c>
      <c r="W990" s="14">
        <v>8.3164171201160694E-2</v>
      </c>
      <c r="X990" s="14">
        <v>0.16014456813309</v>
      </c>
      <c r="Y990" s="14">
        <v>0.144991266792969</v>
      </c>
      <c r="Z990" s="14">
        <v>0.22316287798571699</v>
      </c>
      <c r="AA990" s="14">
        <v>0.156752406365293</v>
      </c>
      <c r="AB990" s="14">
        <v>9.1713719276573E-2</v>
      </c>
      <c r="AC990" s="14">
        <v>0.20166591553489399</v>
      </c>
      <c r="AD990" s="14">
        <v>0.133061425627059</v>
      </c>
      <c r="AE990" s="14"/>
      <c r="AF990" s="14">
        <v>0.113959121369822</v>
      </c>
      <c r="AG990" s="14">
        <v>0.16240372133484701</v>
      </c>
      <c r="AH990" s="14">
        <v>9.9806440968426294E-2</v>
      </c>
      <c r="AI990" s="14"/>
      <c r="AJ990" s="14">
        <v>8.4568023570024006E-2</v>
      </c>
      <c r="AK990" s="14">
        <v>0.16106248286140701</v>
      </c>
      <c r="AL990" s="14">
        <v>0.158720792694895</v>
      </c>
      <c r="AM990" s="14"/>
      <c r="AN990" s="14">
        <v>8.1743708946608706E-2</v>
      </c>
      <c r="AO990" s="14">
        <v>0.15801847900865401</v>
      </c>
      <c r="AP990" s="14">
        <v>0.19012937644563899</v>
      </c>
      <c r="AQ990" s="14">
        <v>0.18713621331219699</v>
      </c>
      <c r="AR990" s="14">
        <v>8.7786830015440798E-2</v>
      </c>
    </row>
    <row r="991" spans="2:44">
      <c r="B991" t="s">
        <v>255</v>
      </c>
      <c r="C991" s="14">
        <v>0.12645510866687701</v>
      </c>
      <c r="D991" s="14">
        <v>0.14566017320911101</v>
      </c>
      <c r="E991" s="14">
        <v>0.109106415006167</v>
      </c>
      <c r="F991" s="14"/>
      <c r="G991" s="14">
        <v>0.181155957816898</v>
      </c>
      <c r="H991" s="14">
        <v>0.16723381101330601</v>
      </c>
      <c r="I991" s="14">
        <v>7.7950860798755905E-2</v>
      </c>
      <c r="J991" s="14">
        <v>0.1317650784305</v>
      </c>
      <c r="K991" s="14">
        <v>0.105025514880295</v>
      </c>
      <c r="L991" s="14">
        <v>0.111058957439964</v>
      </c>
      <c r="M991" s="14"/>
      <c r="N991" s="14">
        <v>0.10006149855557001</v>
      </c>
      <c r="O991" s="14">
        <v>0.17262010302035999</v>
      </c>
      <c r="P991" s="14">
        <v>0.120837478095974</v>
      </c>
      <c r="Q991" s="14">
        <v>0.116920528624031</v>
      </c>
      <c r="R991" s="14"/>
      <c r="S991" s="14">
        <v>0.122256619721126</v>
      </c>
      <c r="T991" s="14">
        <v>0.16292141828728901</v>
      </c>
      <c r="U991" s="14">
        <v>0.144913412111639</v>
      </c>
      <c r="V991" s="14">
        <v>0.17776180935174701</v>
      </c>
      <c r="W991" s="14">
        <v>0.133269319900092</v>
      </c>
      <c r="X991" s="14">
        <v>8.0913682356453603E-2</v>
      </c>
      <c r="Y991" s="14">
        <v>5.8445210090298502E-2</v>
      </c>
      <c r="Z991" s="14">
        <v>0.14873923275664699</v>
      </c>
      <c r="AA991" s="14">
        <v>0.13050303612675501</v>
      </c>
      <c r="AB991" s="14">
        <v>0.10903385711608</v>
      </c>
      <c r="AC991" s="14">
        <v>5.8144533018529898E-2</v>
      </c>
      <c r="AD991" s="14">
        <v>0.188521571329855</v>
      </c>
      <c r="AE991" s="14"/>
      <c r="AF991" s="14">
        <v>0.13605297433444499</v>
      </c>
      <c r="AG991" s="14">
        <v>0.10767406620669499</v>
      </c>
      <c r="AH991" s="14">
        <v>0.12759967929771299</v>
      </c>
      <c r="AI991" s="14"/>
      <c r="AJ991" s="14">
        <v>0.133585342443233</v>
      </c>
      <c r="AK991" s="14">
        <v>0.117798269728595</v>
      </c>
      <c r="AL991" s="14">
        <v>7.64718368736826E-2</v>
      </c>
      <c r="AM991" s="14"/>
      <c r="AN991" s="14">
        <v>0.103940016829364</v>
      </c>
      <c r="AO991" s="14">
        <v>0.19351093722316301</v>
      </c>
      <c r="AP991" s="14">
        <v>8.0095925389021494E-2</v>
      </c>
      <c r="AQ991" s="14">
        <v>0.18517049946511099</v>
      </c>
      <c r="AR991" s="14">
        <v>0.19833975292373099</v>
      </c>
    </row>
    <row r="992" spans="2:44">
      <c r="B992" t="s">
        <v>259</v>
      </c>
      <c r="C992" s="14">
        <v>0.101888121021002</v>
      </c>
      <c r="D992" s="14">
        <v>0.12747302350593701</v>
      </c>
      <c r="E992" s="14">
        <v>7.8496415370409606E-2</v>
      </c>
      <c r="F992" s="14"/>
      <c r="G992" s="14">
        <v>0.19031983501358399</v>
      </c>
      <c r="H992" s="14">
        <v>0.13667711712061401</v>
      </c>
      <c r="I992" s="14">
        <v>6.9064097911410396E-2</v>
      </c>
      <c r="J992" s="14">
        <v>0.110179491553343</v>
      </c>
      <c r="K992" s="14">
        <v>7.7056925579370897E-2</v>
      </c>
      <c r="L992" s="14">
        <v>5.6151270804121398E-2</v>
      </c>
      <c r="M992" s="14"/>
      <c r="N992" s="14">
        <v>9.95580411316528E-2</v>
      </c>
      <c r="O992" s="14">
        <v>0.11500923057067799</v>
      </c>
      <c r="P992" s="14">
        <v>9.7090055729266003E-2</v>
      </c>
      <c r="Q992" s="14">
        <v>9.7850162163428595E-2</v>
      </c>
      <c r="R992" s="14"/>
      <c r="S992" s="14">
        <v>0.121285792418138</v>
      </c>
      <c r="T992" s="14">
        <v>0.14735367779709799</v>
      </c>
      <c r="U992" s="14">
        <v>0.132995131415239</v>
      </c>
      <c r="V992" s="14">
        <v>8.8449685567985006E-2</v>
      </c>
      <c r="W992" s="14">
        <v>5.3329351798879703E-2</v>
      </c>
      <c r="X992" s="14">
        <v>0.11311820689400701</v>
      </c>
      <c r="Y992" s="14">
        <v>9.9585821760805202E-2</v>
      </c>
      <c r="Z992" s="14">
        <v>0.106716498977971</v>
      </c>
      <c r="AA992" s="14">
        <v>0.100144487405605</v>
      </c>
      <c r="AB992" s="14">
        <v>5.6312041860320801E-2</v>
      </c>
      <c r="AC992" s="14">
        <v>5.9552294385079398E-2</v>
      </c>
      <c r="AD992" s="14">
        <v>8.7018819291320604E-2</v>
      </c>
      <c r="AE992" s="14"/>
      <c r="AF992" s="14">
        <v>8.3191292939717595E-2</v>
      </c>
      <c r="AG992" s="14">
        <v>9.4382467569294595E-2</v>
      </c>
      <c r="AH992" s="14">
        <v>9.0177623736982904E-2</v>
      </c>
      <c r="AI992" s="14"/>
      <c r="AJ992" s="14">
        <v>9.0575904691649597E-2</v>
      </c>
      <c r="AK992" s="14">
        <v>0.101429162578835</v>
      </c>
      <c r="AL992" s="14">
        <v>9.6983515570264106E-2</v>
      </c>
      <c r="AM992" s="14"/>
      <c r="AN992" s="14">
        <v>9.9766875173317796E-2</v>
      </c>
      <c r="AO992" s="14">
        <v>0.16274886839061101</v>
      </c>
      <c r="AP992" s="14">
        <v>6.0400665757883401E-2</v>
      </c>
      <c r="AQ992" s="14">
        <v>0.115437662590025</v>
      </c>
      <c r="AR992" s="14">
        <v>0.28232042797315698</v>
      </c>
    </row>
    <row r="993" spans="2:44">
      <c r="B993" t="s">
        <v>260</v>
      </c>
      <c r="C993" s="14">
        <v>5.18979869576284E-2</v>
      </c>
      <c r="D993" s="14">
        <v>7.2255778748443397E-2</v>
      </c>
      <c r="E993" s="14">
        <v>3.31626771871288E-2</v>
      </c>
      <c r="F993" s="14"/>
      <c r="G993" s="14">
        <v>2.06929301729709E-2</v>
      </c>
      <c r="H993" s="14">
        <v>5.8649858611302903E-2</v>
      </c>
      <c r="I993" s="14">
        <v>6.8705651469336396E-2</v>
      </c>
      <c r="J993" s="14">
        <v>4.4609053629113903E-2</v>
      </c>
      <c r="K993" s="14">
        <v>3.91989600314296E-2</v>
      </c>
      <c r="L993" s="14">
        <v>6.5370827414948499E-2</v>
      </c>
      <c r="M993" s="14"/>
      <c r="N993" s="14">
        <v>5.65171280310868E-2</v>
      </c>
      <c r="O993" s="14">
        <v>4.8427563980907098E-2</v>
      </c>
      <c r="P993" s="14">
        <v>4.9485675689131599E-2</v>
      </c>
      <c r="Q993" s="14">
        <v>4.9780955649655699E-2</v>
      </c>
      <c r="R993" s="14"/>
      <c r="S993" s="14">
        <v>6.0478668823281602E-2</v>
      </c>
      <c r="T993" s="14">
        <v>5.3636791006896098E-2</v>
      </c>
      <c r="U993" s="14">
        <v>2.7156904896114002E-2</v>
      </c>
      <c r="V993" s="14">
        <v>7.3269763582319306E-2</v>
      </c>
      <c r="W993" s="14">
        <v>2.25290605489946E-2</v>
      </c>
      <c r="X993" s="14">
        <v>3.8168864567747103E-2</v>
      </c>
      <c r="Y993" s="14">
        <v>7.40713217250029E-2</v>
      </c>
      <c r="Z993" s="14">
        <v>3.1616372115262303E-2</v>
      </c>
      <c r="AA993" s="14">
        <v>5.3030222820743003E-2</v>
      </c>
      <c r="AB993" s="14">
        <v>9.0545321334807895E-3</v>
      </c>
      <c r="AC993" s="14">
        <v>9.1048623297821096E-2</v>
      </c>
      <c r="AD993" s="14">
        <v>0.16219274575790901</v>
      </c>
      <c r="AE993" s="14"/>
      <c r="AF993" s="14">
        <v>5.2400959795023301E-2</v>
      </c>
      <c r="AG993" s="14">
        <v>5.58018764355084E-2</v>
      </c>
      <c r="AH993" s="14">
        <v>6.4296531527371401E-2</v>
      </c>
      <c r="AI993" s="14"/>
      <c r="AJ993" s="14">
        <v>5.4484414966159703E-2</v>
      </c>
      <c r="AK993" s="14">
        <v>6.3413338453192497E-2</v>
      </c>
      <c r="AL993" s="14">
        <v>5.29122256604493E-2</v>
      </c>
      <c r="AM993" s="14"/>
      <c r="AN993" s="14">
        <v>4.4311571014083402E-2</v>
      </c>
      <c r="AO993" s="14">
        <v>5.0568215815995701E-2</v>
      </c>
      <c r="AP993" s="14">
        <v>6.7567615882829002E-2</v>
      </c>
      <c r="AQ993" s="14">
        <v>2.2099276485868499E-2</v>
      </c>
      <c r="AR993" s="14">
        <v>0.10215933390128799</v>
      </c>
    </row>
    <row r="994" spans="2:44">
      <c r="B994" t="s">
        <v>129</v>
      </c>
      <c r="C994" s="14">
        <v>4.9744237328606E-2</v>
      </c>
      <c r="D994" s="14">
        <v>4.4417618295748702E-2</v>
      </c>
      <c r="E994" s="14">
        <v>5.4912518221599697E-2</v>
      </c>
      <c r="F994" s="14"/>
      <c r="G994" s="14">
        <v>5.9733403709066601E-2</v>
      </c>
      <c r="H994" s="14">
        <v>4.0313359621744697E-2</v>
      </c>
      <c r="I994" s="14">
        <v>5.2682552762490301E-2</v>
      </c>
      <c r="J994" s="14">
        <v>4.3655293313281003E-2</v>
      </c>
      <c r="K994" s="14">
        <v>5.0313257699562602E-2</v>
      </c>
      <c r="L994" s="14">
        <v>5.2793360406023303E-2</v>
      </c>
      <c r="M994" s="14"/>
      <c r="N994" s="14">
        <v>2.3147998251696E-2</v>
      </c>
      <c r="O994" s="14">
        <v>3.18881575920376E-2</v>
      </c>
      <c r="P994" s="14">
        <v>6.2120469342209703E-2</v>
      </c>
      <c r="Q994" s="14">
        <v>8.2808281400858205E-2</v>
      </c>
      <c r="R994" s="14"/>
      <c r="S994" s="14">
        <v>4.2134710041339597E-2</v>
      </c>
      <c r="T994" s="14">
        <v>5.4248422576238901E-2</v>
      </c>
      <c r="U994" s="14">
        <v>3.4183061237196298E-2</v>
      </c>
      <c r="V994" s="14">
        <v>6.0646418877057399E-2</v>
      </c>
      <c r="W994" s="14">
        <v>8.4004623813400806E-2</v>
      </c>
      <c r="X994" s="14">
        <v>4.9307582999287301E-2</v>
      </c>
      <c r="Y994" s="14">
        <v>3.3582148287135898E-2</v>
      </c>
      <c r="Z994" s="14">
        <v>5.0222010393030099E-2</v>
      </c>
      <c r="AA994" s="14">
        <v>4.6548838386705302E-2</v>
      </c>
      <c r="AB994" s="14">
        <v>4.9525126974309303E-2</v>
      </c>
      <c r="AC994" s="14">
        <v>5.4662196920536199E-2</v>
      </c>
      <c r="AD994" s="14">
        <v>3.4519334978620898E-2</v>
      </c>
      <c r="AE994" s="14"/>
      <c r="AF994" s="14">
        <v>3.4163621952339303E-2</v>
      </c>
      <c r="AG994" s="14">
        <v>4.8306229945757499E-2</v>
      </c>
      <c r="AH994" s="14">
        <v>7.1179987882453097E-2</v>
      </c>
      <c r="AI994" s="14"/>
      <c r="AJ994" s="14">
        <v>2.9092571292155901E-2</v>
      </c>
      <c r="AK994" s="14">
        <v>4.0384678512672398E-2</v>
      </c>
      <c r="AL994" s="14">
        <v>4.4039642481302099E-2</v>
      </c>
      <c r="AM994" s="14"/>
      <c r="AN994" s="14">
        <v>8.6539306058095206E-2</v>
      </c>
      <c r="AO994" s="14">
        <v>3.0226516049382E-2</v>
      </c>
      <c r="AP994" s="14">
        <v>2.5801817967210001E-2</v>
      </c>
      <c r="AQ994" s="14">
        <v>3.9814959703664297E-2</v>
      </c>
      <c r="AR994" s="14">
        <v>0</v>
      </c>
    </row>
    <row r="995" spans="2:44">
      <c r="B995" t="s">
        <v>261</v>
      </c>
      <c r="C995" s="14">
        <v>1.8997694270663001E-2</v>
      </c>
      <c r="D995" s="14">
        <v>2.5103311183934399E-2</v>
      </c>
      <c r="E995" s="14">
        <v>1.3393114381904899E-2</v>
      </c>
      <c r="F995" s="14"/>
      <c r="G995" s="14">
        <v>4.0703497829853198E-2</v>
      </c>
      <c r="H995" s="14">
        <v>2.7788818461625699E-2</v>
      </c>
      <c r="I995" s="14">
        <v>0</v>
      </c>
      <c r="J995" s="14">
        <v>1.36726965416638E-2</v>
      </c>
      <c r="K995" s="14">
        <v>2.7423918594030799E-2</v>
      </c>
      <c r="L995" s="14">
        <v>1.4289644813815301E-2</v>
      </c>
      <c r="M995" s="14"/>
      <c r="N995" s="14">
        <v>1.39144090025459E-2</v>
      </c>
      <c r="O995" s="14">
        <v>8.2964064447998698E-3</v>
      </c>
      <c r="P995" s="14">
        <v>2.1970946679586899E-2</v>
      </c>
      <c r="Q995" s="14">
        <v>3.1526007219435999E-2</v>
      </c>
      <c r="R995" s="14"/>
      <c r="S995" s="14">
        <v>3.7662397584327399E-2</v>
      </c>
      <c r="T995" s="14">
        <v>1.07890816924631E-2</v>
      </c>
      <c r="U995" s="14">
        <v>2.10375140347091E-2</v>
      </c>
      <c r="V995" s="14">
        <v>5.2707474273467697E-2</v>
      </c>
      <c r="W995" s="14">
        <v>0</v>
      </c>
      <c r="X995" s="14">
        <v>2.5396522507568901E-2</v>
      </c>
      <c r="Y995" s="14">
        <v>2.4777136489676901E-2</v>
      </c>
      <c r="Z995" s="14">
        <v>2.6014540745170799E-2</v>
      </c>
      <c r="AA995" s="14">
        <v>1.11602669659199E-2</v>
      </c>
      <c r="AB995" s="14">
        <v>0</v>
      </c>
      <c r="AC995" s="14">
        <v>0</v>
      </c>
      <c r="AD995" s="14">
        <v>0</v>
      </c>
      <c r="AE995" s="14"/>
      <c r="AF995" s="14">
        <v>3.0322866029612799E-2</v>
      </c>
      <c r="AG995" s="14">
        <v>1.3307590020311301E-2</v>
      </c>
      <c r="AH995" s="14">
        <v>0</v>
      </c>
      <c r="AI995" s="14"/>
      <c r="AJ995" s="14">
        <v>1.3899258480223499E-2</v>
      </c>
      <c r="AK995" s="14">
        <v>2.2712124580446E-2</v>
      </c>
      <c r="AL995" s="14">
        <v>0</v>
      </c>
      <c r="AM995" s="14"/>
      <c r="AN995" s="14">
        <v>1.6789453744669499E-2</v>
      </c>
      <c r="AO995" s="14">
        <v>3.1173163320287699E-2</v>
      </c>
      <c r="AP995" s="14">
        <v>8.2641206564221196E-3</v>
      </c>
      <c r="AQ995" s="14">
        <v>1.2464173927413599E-2</v>
      </c>
      <c r="AR995" s="14">
        <v>9.5730708078181403E-2</v>
      </c>
    </row>
    <row r="996" spans="2:44">
      <c r="B996" t="s">
        <v>262</v>
      </c>
      <c r="C996" s="14">
        <v>2.7429293805428499E-2</v>
      </c>
      <c r="D996" s="14">
        <v>1.9953248779863202E-2</v>
      </c>
      <c r="E996" s="14">
        <v>3.4504926041826103E-2</v>
      </c>
      <c r="F996" s="14"/>
      <c r="G996" s="14">
        <v>2.0187207785531701E-2</v>
      </c>
      <c r="H996" s="14">
        <v>2.9282308256418199E-2</v>
      </c>
      <c r="I996" s="14">
        <v>3.7409495208257898E-2</v>
      </c>
      <c r="J996" s="14">
        <v>3.3416152767792799E-2</v>
      </c>
      <c r="K996" s="14">
        <v>1.22450374749565E-2</v>
      </c>
      <c r="L996" s="14">
        <v>2.61681902364744E-2</v>
      </c>
      <c r="M996" s="14"/>
      <c r="N996" s="14">
        <v>1.05850498358069E-2</v>
      </c>
      <c r="O996" s="14">
        <v>2.92143719438623E-2</v>
      </c>
      <c r="P996" s="14">
        <v>2.3334594041178099E-2</v>
      </c>
      <c r="Q996" s="14">
        <v>4.5218666320431401E-2</v>
      </c>
      <c r="R996" s="14"/>
      <c r="S996" s="14">
        <v>2.07431158784676E-2</v>
      </c>
      <c r="T996" s="14">
        <v>2.4106083942860498E-2</v>
      </c>
      <c r="U996" s="14">
        <v>2.0745217084227201E-2</v>
      </c>
      <c r="V996" s="14">
        <v>0</v>
      </c>
      <c r="W996" s="14">
        <v>3.1627544553385602E-2</v>
      </c>
      <c r="X996" s="14">
        <v>3.0599643323919099E-2</v>
      </c>
      <c r="Y996" s="14">
        <v>3.2465596534512198E-2</v>
      </c>
      <c r="Z996" s="14">
        <v>2.6144097339313499E-2</v>
      </c>
      <c r="AA996" s="14">
        <v>2.8890949940696398E-2</v>
      </c>
      <c r="AB996" s="14">
        <v>9.0545321334807895E-3</v>
      </c>
      <c r="AC996" s="14">
        <v>0.115948196054665</v>
      </c>
      <c r="AD996" s="14">
        <v>4.2054623934399397E-2</v>
      </c>
      <c r="AE996" s="14"/>
      <c r="AF996" s="14">
        <v>2.40124602381536E-2</v>
      </c>
      <c r="AG996" s="14">
        <v>2.9272014668947199E-2</v>
      </c>
      <c r="AH996" s="14">
        <v>3.4131487095942901E-2</v>
      </c>
      <c r="AI996" s="14"/>
      <c r="AJ996" s="14">
        <v>1.7713580168998801E-2</v>
      </c>
      <c r="AK996" s="14">
        <v>3.1139437230116199E-2</v>
      </c>
      <c r="AL996" s="14">
        <v>1.8358492948645801E-2</v>
      </c>
      <c r="AM996" s="14"/>
      <c r="AN996" s="14">
        <v>3.7608567418854197E-2</v>
      </c>
      <c r="AO996" s="14">
        <v>1.81497125783305E-2</v>
      </c>
      <c r="AP996" s="14">
        <v>2.96092984808538E-2</v>
      </c>
      <c r="AQ996" s="14">
        <v>3.0991664260463202E-2</v>
      </c>
      <c r="AR996" s="14">
        <v>8.6611739789414E-2</v>
      </c>
    </row>
    <row r="997" spans="2:4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c r="AA997" s="14"/>
      <c r="AB997" s="14"/>
      <c r="AC997" s="14"/>
      <c r="AD997" s="14"/>
      <c r="AE997" s="14"/>
      <c r="AF997" s="14"/>
      <c r="AG997" s="14"/>
      <c r="AH997" s="14"/>
      <c r="AI997" s="14"/>
      <c r="AJ997" s="14"/>
      <c r="AK997" s="14"/>
      <c r="AL997" s="14"/>
      <c r="AM997" s="14"/>
      <c r="AN997" s="14"/>
      <c r="AO997" s="14"/>
      <c r="AP997" s="14"/>
      <c r="AQ997" s="14"/>
      <c r="AR997" s="14"/>
    </row>
    <row r="998" spans="2:44">
      <c r="B998" s="6" t="s">
        <v>273</v>
      </c>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c r="AA998" s="14"/>
      <c r="AB998" s="14"/>
      <c r="AC998" s="14"/>
      <c r="AD998" s="14"/>
      <c r="AE998" s="14"/>
      <c r="AF998" s="14"/>
      <c r="AG998" s="14"/>
      <c r="AH998" s="14"/>
      <c r="AI998" s="14"/>
      <c r="AJ998" s="14"/>
      <c r="AK998" s="14"/>
      <c r="AL998" s="14"/>
      <c r="AM998" s="14"/>
      <c r="AN998" s="14"/>
      <c r="AO998" s="14"/>
      <c r="AP998" s="14"/>
      <c r="AQ998" s="14"/>
      <c r="AR998" s="14"/>
    </row>
    <row r="999" spans="2:44">
      <c r="B999" s="24" t="s">
        <v>15</v>
      </c>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c r="AA999" s="14"/>
      <c r="AB999" s="14"/>
      <c r="AC999" s="14"/>
      <c r="AD999" s="14"/>
      <c r="AE999" s="14"/>
      <c r="AF999" s="14"/>
      <c r="AG999" s="14"/>
      <c r="AH999" s="14"/>
      <c r="AI999" s="14"/>
      <c r="AJ999" s="14"/>
      <c r="AK999" s="14"/>
      <c r="AL999" s="14"/>
      <c r="AM999" s="14"/>
      <c r="AN999" s="14"/>
      <c r="AO999" s="14"/>
      <c r="AP999" s="14"/>
      <c r="AQ999" s="14"/>
      <c r="AR999" s="14"/>
    </row>
    <row r="1000" spans="2:44">
      <c r="B1000" t="s">
        <v>248</v>
      </c>
      <c r="C1000" s="14">
        <v>0.251102039626592</v>
      </c>
      <c r="D1000" s="14">
        <v>0.2668265634766</v>
      </c>
      <c r="E1000" s="14">
        <v>0.237798289666837</v>
      </c>
      <c r="F1000" s="14"/>
      <c r="G1000" s="14">
        <v>0.236288913800172</v>
      </c>
      <c r="H1000" s="14">
        <v>0.16728031448886699</v>
      </c>
      <c r="I1000" s="14">
        <v>0.26333914941217901</v>
      </c>
      <c r="J1000" s="14">
        <v>0.239740304329943</v>
      </c>
      <c r="K1000" s="14">
        <v>0.282534387143906</v>
      </c>
      <c r="L1000" s="14">
        <v>0.311146316663856</v>
      </c>
      <c r="M1000" s="14"/>
      <c r="N1000" s="14">
        <v>0.28342181918818399</v>
      </c>
      <c r="O1000" s="14">
        <v>0.249942889394238</v>
      </c>
      <c r="P1000" s="14">
        <v>0.22601438497364101</v>
      </c>
      <c r="Q1000" s="14">
        <v>0.230958464551799</v>
      </c>
      <c r="R1000" s="14"/>
      <c r="S1000" s="14">
        <v>0.25654476017535299</v>
      </c>
      <c r="T1000" s="14">
        <v>0.22823687165022399</v>
      </c>
      <c r="U1000" s="14">
        <v>0.20152486172056</v>
      </c>
      <c r="V1000" s="14">
        <v>0.33181539130131799</v>
      </c>
      <c r="W1000" s="14">
        <v>0.27094190338379198</v>
      </c>
      <c r="X1000" s="14">
        <v>0.23567309054676699</v>
      </c>
      <c r="Y1000" s="14">
        <v>0.32301831274653903</v>
      </c>
      <c r="Z1000" s="14">
        <v>0.265914606882453</v>
      </c>
      <c r="AA1000" s="14">
        <v>0.24727180049470099</v>
      </c>
      <c r="AB1000" s="14">
        <v>0.239364690259252</v>
      </c>
      <c r="AC1000" s="14">
        <v>0.200176026022686</v>
      </c>
      <c r="AD1000" s="14">
        <v>9.3818923664147402E-2</v>
      </c>
      <c r="AE1000" s="14"/>
      <c r="AF1000" s="14">
        <v>0.25753511092011699</v>
      </c>
      <c r="AG1000" s="14">
        <v>0.24292146958769201</v>
      </c>
      <c r="AH1000" s="14">
        <v>0.226458333858056</v>
      </c>
      <c r="AI1000" s="14"/>
      <c r="AJ1000" s="14">
        <v>0.249609034477144</v>
      </c>
      <c r="AK1000" s="14">
        <v>0.23861989098988001</v>
      </c>
      <c r="AL1000" s="14">
        <v>0.30815180851944302</v>
      </c>
      <c r="AM1000" s="14"/>
      <c r="AN1000" s="14">
        <v>0.23495674699115399</v>
      </c>
      <c r="AO1000" s="14">
        <v>0.25155988622903702</v>
      </c>
      <c r="AP1000" s="14">
        <v>0.240864108365234</v>
      </c>
      <c r="AQ1000" s="14">
        <v>0.26762811127406</v>
      </c>
      <c r="AR1000" s="14">
        <v>0.23453835414421301</v>
      </c>
    </row>
    <row r="1001" spans="2:44">
      <c r="B1001" t="s">
        <v>249</v>
      </c>
      <c r="C1001" s="14">
        <v>0.22055365017089101</v>
      </c>
      <c r="D1001" s="14">
        <v>0.21662533103957801</v>
      </c>
      <c r="E1001" s="14">
        <v>0.22560287430075501</v>
      </c>
      <c r="F1001" s="14"/>
      <c r="G1001" s="14">
        <v>0.21983762145793301</v>
      </c>
      <c r="H1001" s="14">
        <v>0.19335856479625099</v>
      </c>
      <c r="I1001" s="14">
        <v>0.231765870924208</v>
      </c>
      <c r="J1001" s="14">
        <v>0.16013498366886</v>
      </c>
      <c r="K1001" s="14">
        <v>0.263231641059268</v>
      </c>
      <c r="L1001" s="14">
        <v>0.252138124771426</v>
      </c>
      <c r="M1001" s="14"/>
      <c r="N1001" s="14">
        <v>0.20588733431068601</v>
      </c>
      <c r="O1001" s="14">
        <v>0.22808065417500301</v>
      </c>
      <c r="P1001" s="14">
        <v>0.24901788507349301</v>
      </c>
      <c r="Q1001" s="14">
        <v>0.20367216480457701</v>
      </c>
      <c r="R1001" s="14"/>
      <c r="S1001" s="14">
        <v>0.24738927206542199</v>
      </c>
      <c r="T1001" s="14">
        <v>0.19759896233489299</v>
      </c>
      <c r="U1001" s="14">
        <v>0.24431910605573701</v>
      </c>
      <c r="V1001" s="14">
        <v>0.33366055770341702</v>
      </c>
      <c r="W1001" s="14">
        <v>0.22436757674074401</v>
      </c>
      <c r="X1001" s="14">
        <v>0.19806905864693</v>
      </c>
      <c r="Y1001" s="14">
        <v>0.22224357905637199</v>
      </c>
      <c r="Z1001" s="14">
        <v>0.16767980697495399</v>
      </c>
      <c r="AA1001" s="14">
        <v>0.15905646333165399</v>
      </c>
      <c r="AB1001" s="14">
        <v>0.22779079747362399</v>
      </c>
      <c r="AC1001" s="14">
        <v>0.20489695905803099</v>
      </c>
      <c r="AD1001" s="14">
        <v>0.14945217416862799</v>
      </c>
      <c r="AE1001" s="14"/>
      <c r="AF1001" s="14">
        <v>0.21089269500862601</v>
      </c>
      <c r="AG1001" s="14">
        <v>0.21291917815962899</v>
      </c>
      <c r="AH1001" s="14">
        <v>0.21963659413</v>
      </c>
      <c r="AI1001" s="14"/>
      <c r="AJ1001" s="14">
        <v>0.210885140992873</v>
      </c>
      <c r="AK1001" s="14">
        <v>0.21538607104465701</v>
      </c>
      <c r="AL1001" s="14">
        <v>0.192463270858829</v>
      </c>
      <c r="AM1001" s="14"/>
      <c r="AN1001" s="14">
        <v>0.22457784870705599</v>
      </c>
      <c r="AO1001" s="14">
        <v>0.229714865153025</v>
      </c>
      <c r="AP1001" s="14">
        <v>0.230136814589296</v>
      </c>
      <c r="AQ1001" s="14">
        <v>0.191026796239119</v>
      </c>
      <c r="AR1001" s="14">
        <v>0.29868653363797398</v>
      </c>
    </row>
    <row r="1002" spans="2:44">
      <c r="B1002" t="s">
        <v>250</v>
      </c>
      <c r="C1002" s="14">
        <v>0.194897662051495</v>
      </c>
      <c r="D1002" s="14">
        <v>0.187952339251169</v>
      </c>
      <c r="E1002" s="14">
        <v>0.198761830459424</v>
      </c>
      <c r="F1002" s="14"/>
      <c r="G1002" s="14">
        <v>0.17940059046667201</v>
      </c>
      <c r="H1002" s="14">
        <v>0.20796467743008601</v>
      </c>
      <c r="I1002" s="14">
        <v>0.17486582529132999</v>
      </c>
      <c r="J1002" s="14">
        <v>0.178180917985436</v>
      </c>
      <c r="K1002" s="14">
        <v>0.19831383094862201</v>
      </c>
      <c r="L1002" s="14">
        <v>0.220668522365777</v>
      </c>
      <c r="M1002" s="14"/>
      <c r="N1002" s="14">
        <v>0.210741984088363</v>
      </c>
      <c r="O1002" s="14">
        <v>0.17460182963703699</v>
      </c>
      <c r="P1002" s="14">
        <v>0.189765845222296</v>
      </c>
      <c r="Q1002" s="14">
        <v>0.199287699474991</v>
      </c>
      <c r="R1002" s="14"/>
      <c r="S1002" s="14">
        <v>0.16874218146519701</v>
      </c>
      <c r="T1002" s="14">
        <v>0.156751744905749</v>
      </c>
      <c r="U1002" s="14">
        <v>0.18492917960269001</v>
      </c>
      <c r="V1002" s="14">
        <v>0.153706412915215</v>
      </c>
      <c r="W1002" s="14">
        <v>0.233972777366138</v>
      </c>
      <c r="X1002" s="14">
        <v>0.17727517850093699</v>
      </c>
      <c r="Y1002" s="14">
        <v>0.23339092975997999</v>
      </c>
      <c r="Z1002" s="14">
        <v>0.22152147246485299</v>
      </c>
      <c r="AA1002" s="14">
        <v>0.23131938906815899</v>
      </c>
      <c r="AB1002" s="14">
        <v>0.211249743865004</v>
      </c>
      <c r="AC1002" s="14">
        <v>0.21144984446941101</v>
      </c>
      <c r="AD1002" s="14">
        <v>0.20152071790774301</v>
      </c>
      <c r="AE1002" s="14"/>
      <c r="AF1002" s="14">
        <v>0.1766460094715</v>
      </c>
      <c r="AG1002" s="14">
        <v>0.23413153817353199</v>
      </c>
      <c r="AH1002" s="14">
        <v>0.17699626258741899</v>
      </c>
      <c r="AI1002" s="14"/>
      <c r="AJ1002" s="14">
        <v>0.191842559956071</v>
      </c>
      <c r="AK1002" s="14">
        <v>0.21982787055238001</v>
      </c>
      <c r="AL1002" s="14">
        <v>9.0533732817294002E-2</v>
      </c>
      <c r="AM1002" s="14"/>
      <c r="AN1002" s="14">
        <v>0.185595711234534</v>
      </c>
      <c r="AO1002" s="14">
        <v>0.19386098916612601</v>
      </c>
      <c r="AP1002" s="14">
        <v>0.20402476385794799</v>
      </c>
      <c r="AQ1002" s="14">
        <v>0.230077089609556</v>
      </c>
      <c r="AR1002" s="14">
        <v>0.132858299758292</v>
      </c>
    </row>
    <row r="1003" spans="2:44">
      <c r="B1003" t="s">
        <v>251</v>
      </c>
      <c r="C1003" s="14">
        <v>0.184310568754847</v>
      </c>
      <c r="D1003" s="14">
        <v>0.17739734067875501</v>
      </c>
      <c r="E1003" s="14">
        <v>0.18807996857606299</v>
      </c>
      <c r="F1003" s="14"/>
      <c r="G1003" s="14">
        <v>0.244318251578027</v>
      </c>
      <c r="H1003" s="14">
        <v>0.22731728079670199</v>
      </c>
      <c r="I1003" s="14">
        <v>0.102282983979908</v>
      </c>
      <c r="J1003" s="14">
        <v>0.21910319689486199</v>
      </c>
      <c r="K1003" s="14">
        <v>0.17511106438681201</v>
      </c>
      <c r="L1003" s="14">
        <v>0.154330414724175</v>
      </c>
      <c r="M1003" s="14"/>
      <c r="N1003" s="14">
        <v>0.158780694534703</v>
      </c>
      <c r="O1003" s="14">
        <v>0.15930370988346201</v>
      </c>
      <c r="P1003" s="14">
        <v>0.24556081279099501</v>
      </c>
      <c r="Q1003" s="14">
        <v>0.18821226253429199</v>
      </c>
      <c r="R1003" s="14"/>
      <c r="S1003" s="14">
        <v>0.17261115156398901</v>
      </c>
      <c r="T1003" s="14">
        <v>0.22309665740085499</v>
      </c>
      <c r="U1003" s="14">
        <v>0.20285970757371499</v>
      </c>
      <c r="V1003" s="14">
        <v>0.171558779134213</v>
      </c>
      <c r="W1003" s="14">
        <v>0.181075489406511</v>
      </c>
      <c r="X1003" s="14">
        <v>0.17905547393479301</v>
      </c>
      <c r="Y1003" s="14">
        <v>0.135699742776037</v>
      </c>
      <c r="Z1003" s="14">
        <v>0.17765430176729299</v>
      </c>
      <c r="AA1003" s="14">
        <v>0.22316470350773801</v>
      </c>
      <c r="AB1003" s="14">
        <v>0.19280782654619</v>
      </c>
      <c r="AC1003" s="14">
        <v>0.12867472842466299</v>
      </c>
      <c r="AD1003" s="14">
        <v>0.174644046294917</v>
      </c>
      <c r="AE1003" s="14"/>
      <c r="AF1003" s="14">
        <v>0.19493304057397701</v>
      </c>
      <c r="AG1003" s="14">
        <v>0.17183692727848701</v>
      </c>
      <c r="AH1003" s="14">
        <v>0.18765343814597499</v>
      </c>
      <c r="AI1003" s="14"/>
      <c r="AJ1003" s="14">
        <v>0.195116507709853</v>
      </c>
      <c r="AK1003" s="14">
        <v>0.20433513485729499</v>
      </c>
      <c r="AL1003" s="14">
        <v>0.19806459180643701</v>
      </c>
      <c r="AM1003" s="14"/>
      <c r="AN1003" s="14">
        <v>0.19360452351994301</v>
      </c>
      <c r="AO1003" s="14">
        <v>0.23553746462469899</v>
      </c>
      <c r="AP1003" s="14">
        <v>0.15353277090276399</v>
      </c>
      <c r="AQ1003" s="14">
        <v>0.143537729155432</v>
      </c>
      <c r="AR1003" s="14">
        <v>0.29693845408790098</v>
      </c>
    </row>
    <row r="1004" spans="2:44">
      <c r="B1004" t="s">
        <v>254</v>
      </c>
      <c r="C1004" s="14">
        <v>0.176840563478147</v>
      </c>
      <c r="D1004" s="14">
        <v>0.17617621011296999</v>
      </c>
      <c r="E1004" s="14">
        <v>0.17466972443260101</v>
      </c>
      <c r="F1004" s="14"/>
      <c r="G1004" s="14">
        <v>0.21121243170634901</v>
      </c>
      <c r="H1004" s="14">
        <v>0.18085699237507299</v>
      </c>
      <c r="I1004" s="14">
        <v>0.14085429380779499</v>
      </c>
      <c r="J1004" s="14">
        <v>0.17779118247758499</v>
      </c>
      <c r="K1004" s="14">
        <v>0.15597889132388901</v>
      </c>
      <c r="L1004" s="14">
        <v>0.19266957734214299</v>
      </c>
      <c r="M1004" s="14"/>
      <c r="N1004" s="14">
        <v>0.184465121712796</v>
      </c>
      <c r="O1004" s="14">
        <v>0.189532576052962</v>
      </c>
      <c r="P1004" s="14">
        <v>0.16031088898624701</v>
      </c>
      <c r="Q1004" s="14">
        <v>0.16648376168030801</v>
      </c>
      <c r="R1004" s="14"/>
      <c r="S1004" s="14">
        <v>0.150949478608498</v>
      </c>
      <c r="T1004" s="14">
        <v>0.16297779496435999</v>
      </c>
      <c r="U1004" s="14">
        <v>0.120561490962605</v>
      </c>
      <c r="V1004" s="14">
        <v>0.185931647979304</v>
      </c>
      <c r="W1004" s="14">
        <v>0.158448787098039</v>
      </c>
      <c r="X1004" s="14">
        <v>0.195264216063289</v>
      </c>
      <c r="Y1004" s="14">
        <v>0.188223179413092</v>
      </c>
      <c r="Z1004" s="14">
        <v>0.27247444183853697</v>
      </c>
      <c r="AA1004" s="14">
        <v>0.27400346937718101</v>
      </c>
      <c r="AB1004" s="14">
        <v>0.16290098334345601</v>
      </c>
      <c r="AC1004" s="14">
        <v>0.13824852632819001</v>
      </c>
      <c r="AD1004" s="14">
        <v>4.5978437962051699E-2</v>
      </c>
      <c r="AE1004" s="14"/>
      <c r="AF1004" s="14">
        <v>0.17215288907633</v>
      </c>
      <c r="AG1004" s="14">
        <v>0.17703533354995399</v>
      </c>
      <c r="AH1004" s="14">
        <v>0.15351922837878301</v>
      </c>
      <c r="AI1004" s="14"/>
      <c r="AJ1004" s="14">
        <v>0.19834704155451699</v>
      </c>
      <c r="AK1004" s="14">
        <v>0.17923512470476199</v>
      </c>
      <c r="AL1004" s="14">
        <v>0.17018383632620099</v>
      </c>
      <c r="AM1004" s="14"/>
      <c r="AN1004" s="14">
        <v>0.156469155699694</v>
      </c>
      <c r="AO1004" s="14">
        <v>0.13347094645572499</v>
      </c>
      <c r="AP1004" s="14">
        <v>0.220728261847668</v>
      </c>
      <c r="AQ1004" s="14">
        <v>0.21994399355449501</v>
      </c>
      <c r="AR1004" s="14">
        <v>6.7660220096958601E-2</v>
      </c>
    </row>
    <row r="1005" spans="2:44">
      <c r="B1005" t="s">
        <v>252</v>
      </c>
      <c r="C1005" s="14">
        <v>0.17594850643700699</v>
      </c>
      <c r="D1005" s="14">
        <v>0.189393405993591</v>
      </c>
      <c r="E1005" s="14">
        <v>0.160462589435688</v>
      </c>
      <c r="F1005" s="14"/>
      <c r="G1005" s="14">
        <v>0.19500135649655301</v>
      </c>
      <c r="H1005" s="14">
        <v>0.22482513460453299</v>
      </c>
      <c r="I1005" s="14">
        <v>0.17291285136231799</v>
      </c>
      <c r="J1005" s="14">
        <v>0.18006486842790201</v>
      </c>
      <c r="K1005" s="14">
        <v>0.191130541004253</v>
      </c>
      <c r="L1005" s="14">
        <v>0.110502361776719</v>
      </c>
      <c r="M1005" s="14"/>
      <c r="N1005" s="14">
        <v>0.19022866001307201</v>
      </c>
      <c r="O1005" s="14">
        <v>0.112523817559672</v>
      </c>
      <c r="P1005" s="14">
        <v>0.19346256358859701</v>
      </c>
      <c r="Q1005" s="14">
        <v>0.21177761295915001</v>
      </c>
      <c r="R1005" s="14"/>
      <c r="S1005" s="14">
        <v>0.252327066661578</v>
      </c>
      <c r="T1005" s="14">
        <v>0.19651512062079099</v>
      </c>
      <c r="U1005" s="14">
        <v>8.9115965458599802E-2</v>
      </c>
      <c r="V1005" s="14">
        <v>0.115848479170772</v>
      </c>
      <c r="W1005" s="14">
        <v>0.15353154195121901</v>
      </c>
      <c r="X1005" s="14">
        <v>0.13219607507029299</v>
      </c>
      <c r="Y1005" s="14">
        <v>0.16133072517057001</v>
      </c>
      <c r="Z1005" s="14">
        <v>0.197037316464485</v>
      </c>
      <c r="AA1005" s="14">
        <v>0.18487078132714599</v>
      </c>
      <c r="AB1005" s="14">
        <v>0.157100391936564</v>
      </c>
      <c r="AC1005" s="14">
        <v>0.22790888527252401</v>
      </c>
      <c r="AD1005" s="14">
        <v>0.28972193354245701</v>
      </c>
      <c r="AE1005" s="14"/>
      <c r="AF1005" s="14">
        <v>0.168702026676745</v>
      </c>
      <c r="AG1005" s="14">
        <v>0.20292273336373301</v>
      </c>
      <c r="AH1005" s="14">
        <v>0.154335549255817</v>
      </c>
      <c r="AI1005" s="14"/>
      <c r="AJ1005" s="14">
        <v>0.219164842392228</v>
      </c>
      <c r="AK1005" s="14">
        <v>0.17658767046492899</v>
      </c>
      <c r="AL1005" s="14">
        <v>0.21277560605102899</v>
      </c>
      <c r="AM1005" s="14"/>
      <c r="AN1005" s="14">
        <v>0.18791061428914599</v>
      </c>
      <c r="AO1005" s="14">
        <v>0.14661192103884901</v>
      </c>
      <c r="AP1005" s="14">
        <v>0.17286938167006299</v>
      </c>
      <c r="AQ1005" s="14">
        <v>0.22531981445720201</v>
      </c>
      <c r="AR1005" s="14">
        <v>0.25895911750190997</v>
      </c>
    </row>
    <row r="1006" spans="2:44">
      <c r="B1006" t="s">
        <v>255</v>
      </c>
      <c r="C1006" s="14">
        <v>0.149644453615977</v>
      </c>
      <c r="D1006" s="14">
        <v>0.16650581760219901</v>
      </c>
      <c r="E1006" s="14">
        <v>0.13243339939545301</v>
      </c>
      <c r="F1006" s="14"/>
      <c r="G1006" s="14">
        <v>0.14369101914263799</v>
      </c>
      <c r="H1006" s="14">
        <v>0.15375913617855999</v>
      </c>
      <c r="I1006" s="14">
        <v>0.14547838343525399</v>
      </c>
      <c r="J1006" s="14">
        <v>0.149755329632144</v>
      </c>
      <c r="K1006" s="14">
        <v>0.188424613708917</v>
      </c>
      <c r="L1006" s="14">
        <v>0.12809117695098099</v>
      </c>
      <c r="M1006" s="14"/>
      <c r="N1006" s="14">
        <v>0.15833792161999599</v>
      </c>
      <c r="O1006" s="14">
        <v>0.17396214474298</v>
      </c>
      <c r="P1006" s="14">
        <v>0.12340798713152699</v>
      </c>
      <c r="Q1006" s="14">
        <v>0.13180182543675201</v>
      </c>
      <c r="R1006" s="14"/>
      <c r="S1006" s="14">
        <v>0.17303952209479101</v>
      </c>
      <c r="T1006" s="14">
        <v>0.163814178699283</v>
      </c>
      <c r="U1006" s="14">
        <v>0.13968733041218701</v>
      </c>
      <c r="V1006" s="14">
        <v>9.6538540168866302E-2</v>
      </c>
      <c r="W1006" s="14">
        <v>0.17139704747454701</v>
      </c>
      <c r="X1006" s="14">
        <v>0.118734912546353</v>
      </c>
      <c r="Y1006" s="14">
        <v>0.15674819706964699</v>
      </c>
      <c r="Z1006" s="14">
        <v>0.23270782793880501</v>
      </c>
      <c r="AA1006" s="14">
        <v>9.6138284880914499E-2</v>
      </c>
      <c r="AB1006" s="14">
        <v>0.17309757470777501</v>
      </c>
      <c r="AC1006" s="14">
        <v>0.14700115612447501</v>
      </c>
      <c r="AD1006" s="14">
        <v>0.15443559968844001</v>
      </c>
      <c r="AE1006" s="14"/>
      <c r="AF1006" s="14">
        <v>0.14764675353743401</v>
      </c>
      <c r="AG1006" s="14">
        <v>0.151602127369694</v>
      </c>
      <c r="AH1006" s="14">
        <v>0.144390755805999</v>
      </c>
      <c r="AI1006" s="14"/>
      <c r="AJ1006" s="14">
        <v>0.121753846680125</v>
      </c>
      <c r="AK1006" s="14">
        <v>0.16060712436095501</v>
      </c>
      <c r="AL1006" s="14">
        <v>0.18404461377422601</v>
      </c>
      <c r="AM1006" s="14"/>
      <c r="AN1006" s="14">
        <v>0.14413131700535201</v>
      </c>
      <c r="AO1006" s="14">
        <v>0.15529161951488801</v>
      </c>
      <c r="AP1006" s="14">
        <v>0.13959125541577999</v>
      </c>
      <c r="AQ1006" s="14">
        <v>0.14283931532661201</v>
      </c>
      <c r="AR1006" s="14">
        <v>0.34477357784185803</v>
      </c>
    </row>
    <row r="1007" spans="2:44">
      <c r="B1007" t="s">
        <v>253</v>
      </c>
      <c r="C1007" s="14">
        <v>0.14686786171562199</v>
      </c>
      <c r="D1007" s="14">
        <v>0.16664735331208699</v>
      </c>
      <c r="E1007" s="14">
        <v>0.12713328333329799</v>
      </c>
      <c r="F1007" s="14"/>
      <c r="G1007" s="14">
        <v>0.14404044679267</v>
      </c>
      <c r="H1007" s="14">
        <v>0.19044261254231001</v>
      </c>
      <c r="I1007" s="14">
        <v>0.12919647541798701</v>
      </c>
      <c r="J1007" s="14">
        <v>0.13680536565467999</v>
      </c>
      <c r="K1007" s="14">
        <v>0.15917613156969401</v>
      </c>
      <c r="L1007" s="14">
        <v>0.125129156144797</v>
      </c>
      <c r="M1007" s="14"/>
      <c r="N1007" s="14">
        <v>0.16106310317312</v>
      </c>
      <c r="O1007" s="14">
        <v>0.12807741377937401</v>
      </c>
      <c r="P1007" s="14">
        <v>0.16743204593001201</v>
      </c>
      <c r="Q1007" s="14">
        <v>0.133483668678302</v>
      </c>
      <c r="R1007" s="14"/>
      <c r="S1007" s="14">
        <v>0.12714317675674899</v>
      </c>
      <c r="T1007" s="14">
        <v>0.219203517585605</v>
      </c>
      <c r="U1007" s="14">
        <v>0.14845715181654801</v>
      </c>
      <c r="V1007" s="14">
        <v>0.147861815015008</v>
      </c>
      <c r="W1007" s="14">
        <v>0.12213404671744001</v>
      </c>
      <c r="X1007" s="14">
        <v>0.16395746321701701</v>
      </c>
      <c r="Y1007" s="14">
        <v>0.127007372706536</v>
      </c>
      <c r="Z1007" s="14">
        <v>0.197341614652013</v>
      </c>
      <c r="AA1007" s="14">
        <v>0.12905954898484201</v>
      </c>
      <c r="AB1007" s="14">
        <v>0.122993600064441</v>
      </c>
      <c r="AC1007" s="14">
        <v>0.12955886512197001</v>
      </c>
      <c r="AD1007" s="14">
        <v>9.2981083395273501E-2</v>
      </c>
      <c r="AE1007" s="14"/>
      <c r="AF1007" s="14">
        <v>0.138518027224798</v>
      </c>
      <c r="AG1007" s="14">
        <v>0.17592056203360201</v>
      </c>
      <c r="AH1007" s="14">
        <v>0.13846948697112399</v>
      </c>
      <c r="AI1007" s="14"/>
      <c r="AJ1007" s="14">
        <v>0.189662962001348</v>
      </c>
      <c r="AK1007" s="14">
        <v>0.13181041717255099</v>
      </c>
      <c r="AL1007" s="14">
        <v>0.16500456304203001</v>
      </c>
      <c r="AM1007" s="14"/>
      <c r="AN1007" s="14">
        <v>0.15408608649942299</v>
      </c>
      <c r="AO1007" s="14">
        <v>9.9330728550401995E-2</v>
      </c>
      <c r="AP1007" s="14">
        <v>0.160360921395659</v>
      </c>
      <c r="AQ1007" s="14">
        <v>0.17965845711978301</v>
      </c>
      <c r="AR1007" s="14">
        <v>0.12895868696583701</v>
      </c>
    </row>
    <row r="1008" spans="2:44">
      <c r="B1008" t="s">
        <v>256</v>
      </c>
      <c r="C1008" s="14">
        <v>0.143484045822561</v>
      </c>
      <c r="D1008" s="14">
        <v>0.16165944514640601</v>
      </c>
      <c r="E1008" s="14">
        <v>0.12524203853171201</v>
      </c>
      <c r="F1008" s="14"/>
      <c r="G1008" s="14">
        <v>0.14987909111753001</v>
      </c>
      <c r="H1008" s="14">
        <v>0.193037605737857</v>
      </c>
      <c r="I1008" s="14">
        <v>0.14652003481488199</v>
      </c>
      <c r="J1008" s="14">
        <v>0.130764881075495</v>
      </c>
      <c r="K1008" s="14">
        <v>0.14248364876995701</v>
      </c>
      <c r="L1008" s="14">
        <v>0.104060381315891</v>
      </c>
      <c r="M1008" s="14"/>
      <c r="N1008" s="14">
        <v>0.14496774765271001</v>
      </c>
      <c r="O1008" s="14">
        <v>0.123388905044856</v>
      </c>
      <c r="P1008" s="14">
        <v>0.167651632375762</v>
      </c>
      <c r="Q1008" s="14">
        <v>0.14304816766544701</v>
      </c>
      <c r="R1008" s="14"/>
      <c r="S1008" s="14">
        <v>0.17668351737499799</v>
      </c>
      <c r="T1008" s="14">
        <v>0.17701715651991701</v>
      </c>
      <c r="U1008" s="14">
        <v>0.14935443012208499</v>
      </c>
      <c r="V1008" s="14">
        <v>7.8323025329585905E-2</v>
      </c>
      <c r="W1008" s="14">
        <v>0.106776757219907</v>
      </c>
      <c r="X1008" s="14">
        <v>0.18392499050035299</v>
      </c>
      <c r="Y1008" s="14">
        <v>0.148383151197856</v>
      </c>
      <c r="Z1008" s="14">
        <v>0.18757845170041801</v>
      </c>
      <c r="AA1008" s="14">
        <v>9.1638162184435504E-2</v>
      </c>
      <c r="AB1008" s="14">
        <v>0.16094010577743001</v>
      </c>
      <c r="AC1008" s="14">
        <v>6.76559069962126E-2</v>
      </c>
      <c r="AD1008" s="14">
        <v>0.18254928055394001</v>
      </c>
      <c r="AE1008" s="14"/>
      <c r="AF1008" s="14">
        <v>0.15498409091411899</v>
      </c>
      <c r="AG1008" s="14">
        <v>0.140819970043016</v>
      </c>
      <c r="AH1008" s="14">
        <v>0.157132297955142</v>
      </c>
      <c r="AI1008" s="14"/>
      <c r="AJ1008" s="14">
        <v>0.18225467498154299</v>
      </c>
      <c r="AK1008" s="14">
        <v>0.14224409238062</v>
      </c>
      <c r="AL1008" s="14">
        <v>0.24210435702520799</v>
      </c>
      <c r="AM1008" s="14"/>
      <c r="AN1008" s="14">
        <v>0.13543157566953701</v>
      </c>
      <c r="AO1008" s="14">
        <v>0.11792339126873499</v>
      </c>
      <c r="AP1008" s="14">
        <v>0.135032157323244</v>
      </c>
      <c r="AQ1008" s="14">
        <v>0.22984700636809999</v>
      </c>
      <c r="AR1008" s="14">
        <v>0.26757445630120702</v>
      </c>
    </row>
    <row r="1009" spans="2:44">
      <c r="B1009" t="s">
        <v>257</v>
      </c>
      <c r="C1009" s="14">
        <v>0.14249181266174199</v>
      </c>
      <c r="D1009" s="14">
        <v>0.15793356899504099</v>
      </c>
      <c r="E1009" s="14">
        <v>0.128793190674025</v>
      </c>
      <c r="F1009" s="14"/>
      <c r="G1009" s="14">
        <v>0.223780655473135</v>
      </c>
      <c r="H1009" s="14">
        <v>9.5024700066323006E-2</v>
      </c>
      <c r="I1009" s="14">
        <v>0.14905933501368401</v>
      </c>
      <c r="J1009" s="14">
        <v>0.14230318102185899</v>
      </c>
      <c r="K1009" s="14">
        <v>0.107214919223394</v>
      </c>
      <c r="L1009" s="14">
        <v>0.14642443734246699</v>
      </c>
      <c r="M1009" s="14"/>
      <c r="N1009" s="14">
        <v>0.17528203501078199</v>
      </c>
      <c r="O1009" s="14">
        <v>0.12889890476481999</v>
      </c>
      <c r="P1009" s="14">
        <v>0.15007568559184201</v>
      </c>
      <c r="Q1009" s="14">
        <v>0.11345376830741701</v>
      </c>
      <c r="R1009" s="14"/>
      <c r="S1009" s="14">
        <v>0.15141264336206101</v>
      </c>
      <c r="T1009" s="14">
        <v>0.14476789614223701</v>
      </c>
      <c r="U1009" s="14">
        <v>0.17444565761067299</v>
      </c>
      <c r="V1009" s="14">
        <v>0.175168757217564</v>
      </c>
      <c r="W1009" s="14">
        <v>0.18546153159315701</v>
      </c>
      <c r="X1009" s="14">
        <v>0.10610674522616299</v>
      </c>
      <c r="Y1009" s="14">
        <v>0.15979469871381399</v>
      </c>
      <c r="Z1009" s="14">
        <v>0.111854468338822</v>
      </c>
      <c r="AA1009" s="14">
        <v>0.160295862303167</v>
      </c>
      <c r="AB1009" s="14">
        <v>0.126150033563592</v>
      </c>
      <c r="AC1009" s="14">
        <v>3.8173738535807002E-2</v>
      </c>
      <c r="AD1009" s="14">
        <v>4.29981362230498E-2</v>
      </c>
      <c r="AE1009" s="14"/>
      <c r="AF1009" s="14">
        <v>0.14333160988858901</v>
      </c>
      <c r="AG1009" s="14">
        <v>0.13993439443257799</v>
      </c>
      <c r="AH1009" s="14">
        <v>0.120233135278409</v>
      </c>
      <c r="AI1009" s="14"/>
      <c r="AJ1009" s="14">
        <v>0.14130336435549901</v>
      </c>
      <c r="AK1009" s="14">
        <v>0.159806908078134</v>
      </c>
      <c r="AL1009" s="14">
        <v>0.17258091577593099</v>
      </c>
      <c r="AM1009" s="14"/>
      <c r="AN1009" s="14">
        <v>0.12887379126651599</v>
      </c>
      <c r="AO1009" s="14">
        <v>0.14373967114393599</v>
      </c>
      <c r="AP1009" s="14">
        <v>0.16510471857412501</v>
      </c>
      <c r="AQ1009" s="14">
        <v>0.117042127368214</v>
      </c>
      <c r="AR1009" s="14">
        <v>0.16373659252234901</v>
      </c>
    </row>
    <row r="1010" spans="2:44">
      <c r="B1010" t="s">
        <v>259</v>
      </c>
      <c r="C1010" s="14">
        <v>0.12665321836121299</v>
      </c>
      <c r="D1010" s="14">
        <v>0.13273809896658101</v>
      </c>
      <c r="E1010" s="14">
        <v>0.121684709949582</v>
      </c>
      <c r="F1010" s="14"/>
      <c r="G1010" s="14">
        <v>0.13791619965395999</v>
      </c>
      <c r="H1010" s="14">
        <v>0.13074609743482199</v>
      </c>
      <c r="I1010" s="14">
        <v>0.16583436502211299</v>
      </c>
      <c r="J1010" s="14">
        <v>0.131054952347645</v>
      </c>
      <c r="K1010" s="14">
        <v>0.15147505802458999</v>
      </c>
      <c r="L1010" s="14">
        <v>6.3902397337787201E-2</v>
      </c>
      <c r="M1010" s="14"/>
      <c r="N1010" s="14">
        <v>0.13193350338680301</v>
      </c>
      <c r="O1010" s="14">
        <v>0.138711824016609</v>
      </c>
      <c r="P1010" s="14">
        <v>0.14767336829597699</v>
      </c>
      <c r="Q1010" s="14">
        <v>9.1042954282354899E-2</v>
      </c>
      <c r="R1010" s="14"/>
      <c r="S1010" s="14">
        <v>0.10749946545299</v>
      </c>
      <c r="T1010" s="14">
        <v>0.14572053566776699</v>
      </c>
      <c r="U1010" s="14">
        <v>0.124433505791297</v>
      </c>
      <c r="V1010" s="14">
        <v>0.10100549369902601</v>
      </c>
      <c r="W1010" s="14">
        <v>0.201717464182051</v>
      </c>
      <c r="X1010" s="14">
        <v>0.11473174084721</v>
      </c>
      <c r="Y1010" s="14">
        <v>0.122481697606283</v>
      </c>
      <c r="Z1010" s="14">
        <v>0.16894951332494801</v>
      </c>
      <c r="AA1010" s="14">
        <v>6.6058441934902901E-2</v>
      </c>
      <c r="AB1010" s="14">
        <v>0.14008083753804301</v>
      </c>
      <c r="AC1010" s="14">
        <v>0.19064701364169501</v>
      </c>
      <c r="AD1010" s="14">
        <v>0</v>
      </c>
      <c r="AE1010" s="14"/>
      <c r="AF1010" s="14">
        <v>0.11926404093500401</v>
      </c>
      <c r="AG1010" s="14">
        <v>0.116356856765231</v>
      </c>
      <c r="AH1010" s="14">
        <v>0.14949527707976601</v>
      </c>
      <c r="AI1010" s="14"/>
      <c r="AJ1010" s="14">
        <v>7.9033825642225594E-2</v>
      </c>
      <c r="AK1010" s="14">
        <v>0.14293124563321299</v>
      </c>
      <c r="AL1010" s="14">
        <v>0.19103743288904301</v>
      </c>
      <c r="AM1010" s="14"/>
      <c r="AN1010" s="14">
        <v>0.14681180027547799</v>
      </c>
      <c r="AO1010" s="14">
        <v>0.13807213218884001</v>
      </c>
      <c r="AP1010" s="14">
        <v>0.122157708966889</v>
      </c>
      <c r="AQ1010" s="14">
        <v>7.6789848504348598E-2</v>
      </c>
      <c r="AR1010" s="14">
        <v>0.198482620231823</v>
      </c>
    </row>
    <row r="1011" spans="2:44">
      <c r="B1011" t="s">
        <v>258</v>
      </c>
      <c r="C1011" s="14">
        <v>9.5954039175117994E-2</v>
      </c>
      <c r="D1011" s="14">
        <v>0.10347830397299999</v>
      </c>
      <c r="E1011" s="14">
        <v>8.7470002493850799E-2</v>
      </c>
      <c r="F1011" s="14"/>
      <c r="G1011" s="14">
        <v>0.11417630716259</v>
      </c>
      <c r="H1011" s="14">
        <v>0.15134950804649799</v>
      </c>
      <c r="I1011" s="14">
        <v>0.108547962831592</v>
      </c>
      <c r="J1011" s="14">
        <v>9.1743354257806706E-2</v>
      </c>
      <c r="K1011" s="14">
        <v>7.5298015119166298E-2</v>
      </c>
      <c r="L1011" s="14">
        <v>4.2230788080765101E-2</v>
      </c>
      <c r="M1011" s="14"/>
      <c r="N1011" s="14">
        <v>9.8154630778326799E-2</v>
      </c>
      <c r="O1011" s="14">
        <v>0.12544481918785799</v>
      </c>
      <c r="P1011" s="14">
        <v>8.7100336102761203E-2</v>
      </c>
      <c r="Q1011" s="14">
        <v>7.1888835816593E-2</v>
      </c>
      <c r="R1011" s="14"/>
      <c r="S1011" s="14">
        <v>0.12209010588840501</v>
      </c>
      <c r="T1011" s="14">
        <v>0.11336461739968599</v>
      </c>
      <c r="U1011" s="14">
        <v>8.5461695719633704E-2</v>
      </c>
      <c r="V1011" s="14">
        <v>6.8789270562175903E-2</v>
      </c>
      <c r="W1011" s="14">
        <v>6.4996835387387902E-2</v>
      </c>
      <c r="X1011" s="14">
        <v>0.120958258470065</v>
      </c>
      <c r="Y1011" s="14">
        <v>0.112534717049052</v>
      </c>
      <c r="Z1011" s="14">
        <v>8.1720266926435206E-2</v>
      </c>
      <c r="AA1011" s="14">
        <v>8.0971310727541504E-2</v>
      </c>
      <c r="AB1011" s="14">
        <v>0.115569334817703</v>
      </c>
      <c r="AC1011" s="14">
        <v>4.0684504686726797E-2</v>
      </c>
      <c r="AD1011" s="14">
        <v>8.1662962899644004E-2</v>
      </c>
      <c r="AE1011" s="14"/>
      <c r="AF1011" s="14">
        <v>7.0811258725786599E-2</v>
      </c>
      <c r="AG1011" s="14">
        <v>0.111767926975986</v>
      </c>
      <c r="AH1011" s="14">
        <v>0.14324773078179801</v>
      </c>
      <c r="AI1011" s="14"/>
      <c r="AJ1011" s="14">
        <v>8.6519101913862306E-2</v>
      </c>
      <c r="AK1011" s="14">
        <v>0.12601204836237401</v>
      </c>
      <c r="AL1011" s="14">
        <v>0.184931588318485</v>
      </c>
      <c r="AM1011" s="14"/>
      <c r="AN1011" s="14">
        <v>7.2696609269959203E-2</v>
      </c>
      <c r="AO1011" s="14">
        <v>6.4483187859674398E-2</v>
      </c>
      <c r="AP1011" s="14">
        <v>0.122378282461506</v>
      </c>
      <c r="AQ1011" s="14">
        <v>0.15434524212248499</v>
      </c>
      <c r="AR1011" s="14">
        <v>0.12899103362818101</v>
      </c>
    </row>
    <row r="1012" spans="2:44">
      <c r="B1012" t="s">
        <v>129</v>
      </c>
      <c r="C1012" s="14">
        <v>6.11903782460348E-2</v>
      </c>
      <c r="D1012" s="14">
        <v>5.6387830624891999E-2</v>
      </c>
      <c r="E1012" s="14">
        <v>6.6093502391671805E-2</v>
      </c>
      <c r="F1012" s="14"/>
      <c r="G1012" s="14">
        <v>8.3437545568060198E-2</v>
      </c>
      <c r="H1012" s="14">
        <v>4.7615835228464201E-2</v>
      </c>
      <c r="I1012" s="14">
        <v>5.0668561920748499E-2</v>
      </c>
      <c r="J1012" s="14">
        <v>6.1382336541018899E-2</v>
      </c>
      <c r="K1012" s="14">
        <v>6.8539826815473007E-2</v>
      </c>
      <c r="L1012" s="14">
        <v>6.1577403083613598E-2</v>
      </c>
      <c r="M1012" s="14"/>
      <c r="N1012" s="14">
        <v>3.2484481983645501E-2</v>
      </c>
      <c r="O1012" s="14">
        <v>4.4811121030855397E-2</v>
      </c>
      <c r="P1012" s="14">
        <v>5.5996330683028499E-2</v>
      </c>
      <c r="Q1012" s="14">
        <v>0.117014415228613</v>
      </c>
      <c r="R1012" s="14"/>
      <c r="S1012" s="14">
        <v>4.1224095631964601E-2</v>
      </c>
      <c r="T1012" s="14">
        <v>3.12899265419729E-2</v>
      </c>
      <c r="U1012" s="14">
        <v>0.11887543138749</v>
      </c>
      <c r="V1012" s="14">
        <v>7.0176583825245706E-2</v>
      </c>
      <c r="W1012" s="14">
        <v>6.4086080225382702E-2</v>
      </c>
      <c r="X1012" s="14">
        <v>8.6481668663797404E-2</v>
      </c>
      <c r="Y1012" s="14">
        <v>3.9094555647316502E-2</v>
      </c>
      <c r="Z1012" s="14">
        <v>8.0307323277250903E-2</v>
      </c>
      <c r="AA1012" s="14">
        <v>8.1020674312534E-2</v>
      </c>
      <c r="AB1012" s="14">
        <v>3.7684448643776298E-2</v>
      </c>
      <c r="AC1012" s="14">
        <v>5.8974432773197999E-2</v>
      </c>
      <c r="AD1012" s="14">
        <v>4.8941426456464099E-2</v>
      </c>
      <c r="AE1012" s="14"/>
      <c r="AF1012" s="14">
        <v>5.32251915967396E-2</v>
      </c>
      <c r="AG1012" s="14">
        <v>4.9223200987536297E-2</v>
      </c>
      <c r="AH1012" s="14">
        <v>7.6987017040979794E-2</v>
      </c>
      <c r="AI1012" s="14"/>
      <c r="AJ1012" s="14">
        <v>2.6570018207139601E-2</v>
      </c>
      <c r="AK1012" s="14">
        <v>3.93884123709572E-2</v>
      </c>
      <c r="AL1012" s="14">
        <v>4.4691114535625603E-2</v>
      </c>
      <c r="AM1012" s="14"/>
      <c r="AN1012" s="14">
        <v>8.8760624243293396E-2</v>
      </c>
      <c r="AO1012" s="14">
        <v>6.6048862499849398E-2</v>
      </c>
      <c r="AP1012" s="14">
        <v>3.98065138203062E-2</v>
      </c>
      <c r="AQ1012" s="14">
        <v>1.7079689879947901E-2</v>
      </c>
      <c r="AR1012" s="14">
        <v>0</v>
      </c>
    </row>
    <row r="1013" spans="2:44">
      <c r="B1013" t="s">
        <v>260</v>
      </c>
      <c r="C1013" s="14">
        <v>5.9346231747035502E-2</v>
      </c>
      <c r="D1013" s="14">
        <v>6.0942130681199101E-2</v>
      </c>
      <c r="E1013" s="14">
        <v>5.62315830308035E-2</v>
      </c>
      <c r="F1013" s="14"/>
      <c r="G1013" s="14">
        <v>4.9702412275660302E-2</v>
      </c>
      <c r="H1013" s="14">
        <v>9.9974948345823905E-2</v>
      </c>
      <c r="I1013" s="14">
        <v>1.80677944053327E-2</v>
      </c>
      <c r="J1013" s="14">
        <v>6.3540197153424405E-2</v>
      </c>
      <c r="K1013" s="14">
        <v>4.5082084900272303E-2</v>
      </c>
      <c r="L1013" s="14">
        <v>7.0916273667873703E-2</v>
      </c>
      <c r="M1013" s="14"/>
      <c r="N1013" s="14">
        <v>5.5012564215173303E-2</v>
      </c>
      <c r="O1013" s="14">
        <v>4.5829969998265399E-2</v>
      </c>
      <c r="P1013" s="14">
        <v>6.8562973910645697E-2</v>
      </c>
      <c r="Q1013" s="14">
        <v>7.1017089958025498E-2</v>
      </c>
      <c r="R1013" s="14"/>
      <c r="S1013" s="14">
        <v>5.6660036554617599E-2</v>
      </c>
      <c r="T1013" s="14">
        <v>7.7834432304956194E-2</v>
      </c>
      <c r="U1013" s="14">
        <v>3.9779821907633302E-2</v>
      </c>
      <c r="V1013" s="14">
        <v>6.7630334082895094E-2</v>
      </c>
      <c r="W1013" s="14">
        <v>3.4831890378832601E-2</v>
      </c>
      <c r="X1013" s="14">
        <v>3.6926120647763197E-2</v>
      </c>
      <c r="Y1013" s="14">
        <v>0.12780218711343999</v>
      </c>
      <c r="Z1013" s="14">
        <v>4.4660951770028698E-2</v>
      </c>
      <c r="AA1013" s="14">
        <v>4.5842185385707397E-2</v>
      </c>
      <c r="AB1013" s="14">
        <v>4.1271179185632799E-2</v>
      </c>
      <c r="AC1013" s="14">
        <v>7.8576905192440094E-2</v>
      </c>
      <c r="AD1013" s="14">
        <v>8.1662962899644004E-2</v>
      </c>
      <c r="AE1013" s="14"/>
      <c r="AF1013" s="14">
        <v>5.7702821166077799E-2</v>
      </c>
      <c r="AG1013" s="14">
        <v>6.3044252347766699E-2</v>
      </c>
      <c r="AH1013" s="14">
        <v>8.4706369944295298E-2</v>
      </c>
      <c r="AI1013" s="14"/>
      <c r="AJ1013" s="14">
        <v>3.7958865353253601E-2</v>
      </c>
      <c r="AK1013" s="14">
        <v>8.9070780371859296E-2</v>
      </c>
      <c r="AL1013" s="14">
        <v>1.8220809688352699E-2</v>
      </c>
      <c r="AM1013" s="14"/>
      <c r="AN1013" s="14">
        <v>6.7594758236797697E-2</v>
      </c>
      <c r="AO1013" s="14">
        <v>3.8801992816038897E-2</v>
      </c>
      <c r="AP1013" s="14">
        <v>5.8742420708920197E-2</v>
      </c>
      <c r="AQ1013" s="14">
        <v>6.8190189239158497E-2</v>
      </c>
      <c r="AR1013" s="14">
        <v>6.2307863776770202E-2</v>
      </c>
    </row>
    <row r="1014" spans="2:44">
      <c r="B1014" t="s">
        <v>261</v>
      </c>
      <c r="C1014" s="14">
        <v>1.7717029008845E-2</v>
      </c>
      <c r="D1014" s="14">
        <v>2.57152079269884E-2</v>
      </c>
      <c r="E1014" s="14">
        <v>1.02800540117391E-2</v>
      </c>
      <c r="F1014" s="14"/>
      <c r="G1014" s="14">
        <v>3.6413191577536003E-2</v>
      </c>
      <c r="H1014" s="14">
        <v>1.97060291061451E-2</v>
      </c>
      <c r="I1014" s="14">
        <v>1.6153937544074602E-2</v>
      </c>
      <c r="J1014" s="14">
        <v>7.6352576766713703E-3</v>
      </c>
      <c r="K1014" s="14">
        <v>1.2959311264009701E-2</v>
      </c>
      <c r="L1014" s="14">
        <v>1.52653292416851E-2</v>
      </c>
      <c r="M1014" s="14"/>
      <c r="N1014" s="14">
        <v>1.19574464400212E-2</v>
      </c>
      <c r="O1014" s="14">
        <v>8.9535708849051796E-3</v>
      </c>
      <c r="P1014" s="14">
        <v>8.2704515369290306E-3</v>
      </c>
      <c r="Q1014" s="14">
        <v>4.2091079348882399E-2</v>
      </c>
      <c r="R1014" s="14"/>
      <c r="S1014" s="14">
        <v>2.9686466968687101E-2</v>
      </c>
      <c r="T1014" s="14">
        <v>9.9106038998762296E-3</v>
      </c>
      <c r="U1014" s="14">
        <v>0</v>
      </c>
      <c r="V1014" s="14">
        <v>0</v>
      </c>
      <c r="W1014" s="14">
        <v>0</v>
      </c>
      <c r="X1014" s="14">
        <v>1.3543681364411199E-2</v>
      </c>
      <c r="Y1014" s="14">
        <v>2.67494135984097E-2</v>
      </c>
      <c r="Z1014" s="14">
        <v>1.87781039578384E-2</v>
      </c>
      <c r="AA1014" s="14">
        <v>2.1605452687710299E-2</v>
      </c>
      <c r="AB1014" s="14">
        <v>4.1399866341798201E-2</v>
      </c>
      <c r="AC1014" s="14">
        <v>4.2600036934647201E-2</v>
      </c>
      <c r="AD1014" s="14">
        <v>0</v>
      </c>
      <c r="AE1014" s="14"/>
      <c r="AF1014" s="14">
        <v>1.1482066150418699E-2</v>
      </c>
      <c r="AG1014" s="14">
        <v>1.39068874902485E-2</v>
      </c>
      <c r="AH1014" s="14">
        <v>1.67158278386609E-2</v>
      </c>
      <c r="AI1014" s="14"/>
      <c r="AJ1014" s="14">
        <v>5.8688896322581603E-3</v>
      </c>
      <c r="AK1014" s="14">
        <v>1.7085808404535101E-2</v>
      </c>
      <c r="AL1014" s="14">
        <v>0</v>
      </c>
      <c r="AM1014" s="14"/>
      <c r="AN1014" s="14">
        <v>2.6567066732731098E-2</v>
      </c>
      <c r="AO1014" s="14">
        <v>1.58261995166732E-2</v>
      </c>
      <c r="AP1014" s="14">
        <v>8.3727608363251393E-3</v>
      </c>
      <c r="AQ1014" s="14">
        <v>2.89240766051682E-2</v>
      </c>
      <c r="AR1014" s="14">
        <v>0</v>
      </c>
    </row>
    <row r="1015" spans="2:44">
      <c r="B1015" t="s">
        <v>262</v>
      </c>
      <c r="C1015" s="14">
        <v>3.3956681508842297E-2</v>
      </c>
      <c r="D1015" s="14">
        <v>2.8031236073097199E-2</v>
      </c>
      <c r="E1015" s="14">
        <v>3.9753167985976598E-2</v>
      </c>
      <c r="F1015" s="14"/>
      <c r="G1015" s="14">
        <v>7.1505632421942E-3</v>
      </c>
      <c r="H1015" s="14">
        <v>2.7695444134046801E-2</v>
      </c>
      <c r="I1015" s="14">
        <v>3.2870301322845401E-2</v>
      </c>
      <c r="J1015" s="14">
        <v>2.6092311413419899E-2</v>
      </c>
      <c r="K1015" s="14">
        <v>2.49017767501616E-2</v>
      </c>
      <c r="L1015" s="14">
        <v>7.0058242846669297E-2</v>
      </c>
      <c r="M1015" s="14"/>
      <c r="N1015" s="14">
        <v>2.2290460576403499E-2</v>
      </c>
      <c r="O1015" s="14">
        <v>5.0105920644434802E-2</v>
      </c>
      <c r="P1015" s="14">
        <v>2.4233300457382301E-2</v>
      </c>
      <c r="Q1015" s="14">
        <v>3.9861233497745202E-2</v>
      </c>
      <c r="R1015" s="14"/>
      <c r="S1015" s="14">
        <v>1.327945066304E-2</v>
      </c>
      <c r="T1015" s="14">
        <v>4.1457596127528203E-2</v>
      </c>
      <c r="U1015" s="14">
        <v>1.52188088543346E-2</v>
      </c>
      <c r="V1015" s="14">
        <v>3.9847512458970599E-2</v>
      </c>
      <c r="W1015" s="14">
        <v>1.9265138684780601E-2</v>
      </c>
      <c r="X1015" s="14">
        <v>4.60557377718636E-2</v>
      </c>
      <c r="Y1015" s="14">
        <v>5.0878061698921201E-2</v>
      </c>
      <c r="Z1015" s="14">
        <v>0</v>
      </c>
      <c r="AA1015" s="14">
        <v>5.8155358258246199E-2</v>
      </c>
      <c r="AB1015" s="14">
        <v>4.9002217427716301E-2</v>
      </c>
      <c r="AC1015" s="14">
        <v>1.4997754128624001E-2</v>
      </c>
      <c r="AD1015" s="14">
        <v>5.9139523393292301E-2</v>
      </c>
      <c r="AE1015" s="14"/>
      <c r="AF1015" s="14">
        <v>3.7682248793510599E-2</v>
      </c>
      <c r="AG1015" s="14">
        <v>3.57581671397047E-2</v>
      </c>
      <c r="AH1015" s="14">
        <v>3.3523054113785603E-2</v>
      </c>
      <c r="AI1015" s="14"/>
      <c r="AJ1015" s="14">
        <v>2.7318707132606399E-2</v>
      </c>
      <c r="AK1015" s="14">
        <v>2.69799162082195E-2</v>
      </c>
      <c r="AL1015" s="14">
        <v>0</v>
      </c>
      <c r="AM1015" s="14"/>
      <c r="AN1015" s="14">
        <v>4.2439723099733803E-2</v>
      </c>
      <c r="AO1015" s="14">
        <v>3.7037484116330399E-2</v>
      </c>
      <c r="AP1015" s="14">
        <v>3.7225674772179702E-2</v>
      </c>
      <c r="AQ1015" s="14">
        <v>7.7361008120266101E-3</v>
      </c>
      <c r="AR1015" s="14">
        <v>0</v>
      </c>
    </row>
    <row r="1016" spans="2:44">
      <c r="C1016" s="14"/>
      <c r="D1016" s="14"/>
      <c r="E1016" s="14"/>
      <c r="F1016" s="14"/>
      <c r="G1016" s="14"/>
      <c r="H1016" s="14"/>
      <c r="I1016" s="14"/>
      <c r="J1016" s="14"/>
      <c r="K1016" s="14"/>
      <c r="L1016" s="14"/>
      <c r="M1016" s="14"/>
      <c r="N1016" s="14"/>
      <c r="O1016" s="14"/>
      <c r="P1016" s="14"/>
      <c r="Q1016" s="14"/>
      <c r="R1016" s="14"/>
      <c r="S1016" s="14"/>
      <c r="T1016" s="14"/>
      <c r="U1016" s="14"/>
      <c r="V1016" s="14"/>
      <c r="W1016" s="14"/>
      <c r="X1016" s="14"/>
      <c r="Y1016" s="14"/>
      <c r="Z1016" s="14"/>
      <c r="AA1016" s="14"/>
      <c r="AB1016" s="14"/>
      <c r="AC1016" s="14"/>
      <c r="AD1016" s="14"/>
      <c r="AE1016" s="14"/>
      <c r="AF1016" s="14"/>
      <c r="AG1016" s="14"/>
      <c r="AH1016" s="14"/>
      <c r="AI1016" s="14"/>
      <c r="AJ1016" s="14"/>
      <c r="AK1016" s="14"/>
      <c r="AL1016" s="14"/>
      <c r="AM1016" s="14"/>
      <c r="AN1016" s="14"/>
      <c r="AO1016" s="14"/>
      <c r="AP1016" s="14"/>
      <c r="AQ1016" s="14"/>
      <c r="AR1016" s="14"/>
    </row>
    <row r="1017" spans="2:44">
      <c r="B1017" s="6" t="s">
        <v>274</v>
      </c>
      <c r="C1017" s="14"/>
      <c r="D1017" s="14"/>
      <c r="E1017" s="14"/>
      <c r="F1017" s="14"/>
      <c r="G1017" s="14"/>
      <c r="H1017" s="14"/>
      <c r="I1017" s="14"/>
      <c r="J1017" s="14"/>
      <c r="K1017" s="14"/>
      <c r="L1017" s="14"/>
      <c r="M1017" s="14"/>
      <c r="N1017" s="14"/>
      <c r="O1017" s="14"/>
      <c r="P1017" s="14"/>
      <c r="Q1017" s="14"/>
      <c r="R1017" s="14"/>
      <c r="S1017" s="14"/>
      <c r="T1017" s="14"/>
      <c r="U1017" s="14"/>
      <c r="V1017" s="14"/>
      <c r="W1017" s="14"/>
      <c r="X1017" s="14"/>
      <c r="Y1017" s="14"/>
      <c r="Z1017" s="14"/>
      <c r="AA1017" s="14"/>
      <c r="AB1017" s="14"/>
      <c r="AC1017" s="14"/>
      <c r="AD1017" s="14"/>
      <c r="AE1017" s="14"/>
      <c r="AF1017" s="14"/>
      <c r="AG1017" s="14"/>
      <c r="AH1017" s="14"/>
      <c r="AI1017" s="14"/>
      <c r="AJ1017" s="14"/>
      <c r="AK1017" s="14"/>
      <c r="AL1017" s="14"/>
      <c r="AM1017" s="14"/>
      <c r="AN1017" s="14"/>
      <c r="AO1017" s="14"/>
      <c r="AP1017" s="14"/>
      <c r="AQ1017" s="14"/>
      <c r="AR1017" s="14"/>
    </row>
    <row r="1018" spans="2:44">
      <c r="B1018" s="24" t="s">
        <v>15</v>
      </c>
      <c r="C1018" s="14"/>
      <c r="D1018" s="14"/>
      <c r="E1018" s="14"/>
      <c r="F1018" s="14"/>
      <c r="G1018" s="14"/>
      <c r="H1018" s="14"/>
      <c r="I1018" s="14"/>
      <c r="J1018" s="14"/>
      <c r="K1018" s="14"/>
      <c r="L1018" s="14"/>
      <c r="M1018" s="14"/>
      <c r="N1018" s="14"/>
      <c r="O1018" s="14"/>
      <c r="P1018" s="14"/>
      <c r="Q1018" s="14"/>
      <c r="R1018" s="14"/>
      <c r="S1018" s="14"/>
      <c r="T1018" s="14"/>
      <c r="U1018" s="14"/>
      <c r="V1018" s="14"/>
      <c r="W1018" s="14"/>
      <c r="X1018" s="14"/>
      <c r="Y1018" s="14"/>
      <c r="Z1018" s="14"/>
      <c r="AA1018" s="14"/>
      <c r="AB1018" s="14"/>
      <c r="AC1018" s="14"/>
      <c r="AD1018" s="14"/>
      <c r="AE1018" s="14"/>
      <c r="AF1018" s="14"/>
      <c r="AG1018" s="14"/>
      <c r="AH1018" s="14"/>
      <c r="AI1018" s="14"/>
      <c r="AJ1018" s="14"/>
      <c r="AK1018" s="14"/>
      <c r="AL1018" s="14"/>
      <c r="AM1018" s="14"/>
      <c r="AN1018" s="14"/>
      <c r="AO1018" s="14"/>
      <c r="AP1018" s="14"/>
      <c r="AQ1018" s="14"/>
      <c r="AR1018" s="14"/>
    </row>
    <row r="1019" spans="2:44">
      <c r="B1019" t="s">
        <v>250</v>
      </c>
      <c r="C1019" s="14">
        <v>0.26175071868451999</v>
      </c>
      <c r="D1019" s="14">
        <v>0.26154535467961798</v>
      </c>
      <c r="E1019" s="14">
        <v>0.26160259765697003</v>
      </c>
      <c r="F1019" s="14"/>
      <c r="G1019" s="14">
        <v>0.21020726550118901</v>
      </c>
      <c r="H1019" s="14">
        <v>0.236224510967493</v>
      </c>
      <c r="I1019" s="14">
        <v>0.25997320339985902</v>
      </c>
      <c r="J1019" s="14">
        <v>0.26433233687325902</v>
      </c>
      <c r="K1019" s="14">
        <v>0.25147167907949902</v>
      </c>
      <c r="L1019" s="14">
        <v>0.32015243063974702</v>
      </c>
      <c r="M1019" s="14"/>
      <c r="N1019" s="14">
        <v>0.28831742956697098</v>
      </c>
      <c r="O1019" s="14">
        <v>0.27683632020290599</v>
      </c>
      <c r="P1019" s="14">
        <v>0.21943740305575099</v>
      </c>
      <c r="Q1019" s="14">
        <v>0.24808880942192199</v>
      </c>
      <c r="R1019" s="14"/>
      <c r="S1019" s="14">
        <v>0.31549394130516201</v>
      </c>
      <c r="T1019" s="14">
        <v>0.228723075821404</v>
      </c>
      <c r="U1019" s="14">
        <v>0.246453334434176</v>
      </c>
      <c r="V1019" s="14">
        <v>0.27287242618993401</v>
      </c>
      <c r="W1019" s="14">
        <v>0.27676670078321097</v>
      </c>
      <c r="X1019" s="14">
        <v>0.20177027180455401</v>
      </c>
      <c r="Y1019" s="14">
        <v>0.23123457621687099</v>
      </c>
      <c r="Z1019" s="14">
        <v>0.36470376769184298</v>
      </c>
      <c r="AA1019" s="14">
        <v>0.31405181851751002</v>
      </c>
      <c r="AB1019" s="14">
        <v>0.25755659019659599</v>
      </c>
      <c r="AC1019" s="14">
        <v>0.11553411167376799</v>
      </c>
      <c r="AD1019" s="14">
        <v>0.314485582742424</v>
      </c>
      <c r="AE1019" s="14"/>
      <c r="AF1019" s="14">
        <v>0.28072009950398202</v>
      </c>
      <c r="AG1019" s="14">
        <v>0.28462911072917302</v>
      </c>
      <c r="AH1019" s="14">
        <v>0.19485466514865701</v>
      </c>
      <c r="AI1019" s="14"/>
      <c r="AJ1019" s="14">
        <v>0.26658325191321303</v>
      </c>
      <c r="AK1019" s="14">
        <v>0.28696181375269098</v>
      </c>
      <c r="AL1019" s="14">
        <v>0.33204809164291799</v>
      </c>
      <c r="AM1019" s="14"/>
      <c r="AN1019" s="14">
        <v>0.28557703686692099</v>
      </c>
      <c r="AO1019" s="14">
        <v>0.25664599212120398</v>
      </c>
      <c r="AP1019" s="14">
        <v>0.24763354134226301</v>
      </c>
      <c r="AQ1019" s="14">
        <v>0.27599109489851698</v>
      </c>
      <c r="AR1019" s="14">
        <v>8.89216955715008E-2</v>
      </c>
    </row>
    <row r="1020" spans="2:44">
      <c r="B1020" t="s">
        <v>253</v>
      </c>
      <c r="C1020" s="14">
        <v>0.24235187997661101</v>
      </c>
      <c r="D1020" s="14">
        <v>0.22774301336349101</v>
      </c>
      <c r="E1020" s="14">
        <v>0.25902753815271201</v>
      </c>
      <c r="F1020" s="14"/>
      <c r="G1020" s="14">
        <v>0.23553207380684599</v>
      </c>
      <c r="H1020" s="14">
        <v>0.23340185684886799</v>
      </c>
      <c r="I1020" s="14">
        <v>0.25898389350908302</v>
      </c>
      <c r="J1020" s="14">
        <v>0.26735108047386602</v>
      </c>
      <c r="K1020" s="14">
        <v>0.26256787696065498</v>
      </c>
      <c r="L1020" s="14">
        <v>0.206385531447451</v>
      </c>
      <c r="M1020" s="14"/>
      <c r="N1020" s="14">
        <v>0.25025792014922599</v>
      </c>
      <c r="O1020" s="14">
        <v>0.238486850200713</v>
      </c>
      <c r="P1020" s="14">
        <v>0.24291598550196999</v>
      </c>
      <c r="Q1020" s="14">
        <v>0.23910325859869799</v>
      </c>
      <c r="R1020" s="14"/>
      <c r="S1020" s="14">
        <v>0.239961912272522</v>
      </c>
      <c r="T1020" s="14">
        <v>0.24109091634024701</v>
      </c>
      <c r="U1020" s="14">
        <v>0.182667070880981</v>
      </c>
      <c r="V1020" s="14">
        <v>0.28261483093615403</v>
      </c>
      <c r="W1020" s="14">
        <v>0.30171896363394402</v>
      </c>
      <c r="X1020" s="14">
        <v>0.235291906978772</v>
      </c>
      <c r="Y1020" s="14">
        <v>0.22825334065736999</v>
      </c>
      <c r="Z1020" s="14">
        <v>0.32779412221030702</v>
      </c>
      <c r="AA1020" s="14">
        <v>0.18229893529675201</v>
      </c>
      <c r="AB1020" s="14">
        <v>0.21034783362030601</v>
      </c>
      <c r="AC1020" s="14">
        <v>0.249696020667764</v>
      </c>
      <c r="AD1020" s="14">
        <v>0.36634683540957003</v>
      </c>
      <c r="AE1020" s="14"/>
      <c r="AF1020" s="14">
        <v>0.26278572627623797</v>
      </c>
      <c r="AG1020" s="14">
        <v>0.25658462762443002</v>
      </c>
      <c r="AH1020" s="14">
        <v>0.16682200919895099</v>
      </c>
      <c r="AI1020" s="14"/>
      <c r="AJ1020" s="14">
        <v>0.23279717531973099</v>
      </c>
      <c r="AK1020" s="14">
        <v>0.240954670194301</v>
      </c>
      <c r="AL1020" s="14">
        <v>0.40896978411934098</v>
      </c>
      <c r="AM1020" s="14"/>
      <c r="AN1020" s="14">
        <v>0.22972107319155499</v>
      </c>
      <c r="AO1020" s="14">
        <v>0.306519692128152</v>
      </c>
      <c r="AP1020" s="14">
        <v>0.21506213440226399</v>
      </c>
      <c r="AQ1020" s="14">
        <v>0.237512676847869</v>
      </c>
      <c r="AR1020" s="14">
        <v>0.174080677344884</v>
      </c>
    </row>
    <row r="1021" spans="2:44">
      <c r="B1021" t="s">
        <v>252</v>
      </c>
      <c r="C1021" s="14">
        <v>0.23209349186463499</v>
      </c>
      <c r="D1021" s="14">
        <v>0.24826582570537001</v>
      </c>
      <c r="E1021" s="14">
        <v>0.21721767547394299</v>
      </c>
      <c r="F1021" s="14"/>
      <c r="G1021" s="14">
        <v>0.22662857940967401</v>
      </c>
      <c r="H1021" s="14">
        <v>0.203639386629479</v>
      </c>
      <c r="I1021" s="14">
        <v>0.21493123355687299</v>
      </c>
      <c r="J1021" s="14">
        <v>0.25699398952958802</v>
      </c>
      <c r="K1021" s="14">
        <v>0.22036744009752501</v>
      </c>
      <c r="L1021" s="14">
        <v>0.25858166295690899</v>
      </c>
      <c r="M1021" s="14"/>
      <c r="N1021" s="14">
        <v>0.25756458734352999</v>
      </c>
      <c r="O1021" s="14">
        <v>0.196580482774908</v>
      </c>
      <c r="P1021" s="14">
        <v>0.22333654811391801</v>
      </c>
      <c r="Q1021" s="14">
        <v>0.23898718530236801</v>
      </c>
      <c r="R1021" s="14"/>
      <c r="S1021" s="14">
        <v>0.28201829011558299</v>
      </c>
      <c r="T1021" s="14">
        <v>0.23532171426553899</v>
      </c>
      <c r="U1021" s="14">
        <v>0.121897553458443</v>
      </c>
      <c r="V1021" s="14">
        <v>0.20285727282645599</v>
      </c>
      <c r="W1021" s="14">
        <v>0.36860946041943499</v>
      </c>
      <c r="X1021" s="14">
        <v>0.23266926892768</v>
      </c>
      <c r="Y1021" s="14">
        <v>0.18984131636728699</v>
      </c>
      <c r="Z1021" s="14">
        <v>0.270810426272106</v>
      </c>
      <c r="AA1021" s="14">
        <v>0.180453427478968</v>
      </c>
      <c r="AB1021" s="14">
        <v>0.25675612215482702</v>
      </c>
      <c r="AC1021" s="14">
        <v>0.18581580602136599</v>
      </c>
      <c r="AD1021" s="14">
        <v>0.25682126088066398</v>
      </c>
      <c r="AE1021" s="14"/>
      <c r="AF1021" s="14">
        <v>0.248316808977811</v>
      </c>
      <c r="AG1021" s="14">
        <v>0.25127960745056099</v>
      </c>
      <c r="AH1021" s="14">
        <v>0.15213734478263799</v>
      </c>
      <c r="AI1021" s="14"/>
      <c r="AJ1021" s="14">
        <v>0.285766728340695</v>
      </c>
      <c r="AK1021" s="14">
        <v>0.26589724471813297</v>
      </c>
      <c r="AL1021" s="14">
        <v>0.21095851857790299</v>
      </c>
      <c r="AM1021" s="14"/>
      <c r="AN1021" s="14">
        <v>0.23204347615142801</v>
      </c>
      <c r="AO1021" s="14">
        <v>0.23857368896518799</v>
      </c>
      <c r="AP1021" s="14">
        <v>0.227668692568197</v>
      </c>
      <c r="AQ1021" s="14">
        <v>0.25966078444431501</v>
      </c>
      <c r="AR1021" s="14">
        <v>0.169540330021207</v>
      </c>
    </row>
    <row r="1022" spans="2:44">
      <c r="B1022" t="s">
        <v>251</v>
      </c>
      <c r="C1022" s="14">
        <v>0.22754969126597399</v>
      </c>
      <c r="D1022" s="14">
        <v>0.23961068215622</v>
      </c>
      <c r="E1022" s="14">
        <v>0.216845735851319</v>
      </c>
      <c r="F1022" s="14"/>
      <c r="G1022" s="14">
        <v>0.272433681479965</v>
      </c>
      <c r="H1022" s="14">
        <v>0.19135801592981999</v>
      </c>
      <c r="I1022" s="14">
        <v>0.26143393212253802</v>
      </c>
      <c r="J1022" s="14">
        <v>0.20910359670783499</v>
      </c>
      <c r="K1022" s="14">
        <v>0.22362851528396599</v>
      </c>
      <c r="L1022" s="14">
        <v>0.21641763405870099</v>
      </c>
      <c r="M1022" s="14"/>
      <c r="N1022" s="14">
        <v>0.231108247415238</v>
      </c>
      <c r="O1022" s="14">
        <v>0.21382566983079801</v>
      </c>
      <c r="P1022" s="14">
        <v>0.22817004916405101</v>
      </c>
      <c r="Q1022" s="14">
        <v>0.234935337608563</v>
      </c>
      <c r="R1022" s="14"/>
      <c r="S1022" s="14">
        <v>0.27957894872420802</v>
      </c>
      <c r="T1022" s="14">
        <v>0.21301152436309301</v>
      </c>
      <c r="U1022" s="14">
        <v>0.191234908784158</v>
      </c>
      <c r="V1022" s="14">
        <v>0.265929490136878</v>
      </c>
      <c r="W1022" s="14">
        <v>0.24073089605206199</v>
      </c>
      <c r="X1022" s="14">
        <v>0.20949829890337701</v>
      </c>
      <c r="Y1022" s="14">
        <v>0.21856251460342799</v>
      </c>
      <c r="Z1022" s="14">
        <v>0.18654114119058199</v>
      </c>
      <c r="AA1022" s="14">
        <v>0.18414321861990099</v>
      </c>
      <c r="AB1022" s="14">
        <v>0.21585385345684999</v>
      </c>
      <c r="AC1022" s="14">
        <v>0.24610924547131699</v>
      </c>
      <c r="AD1022" s="14">
        <v>0.27148939730331001</v>
      </c>
      <c r="AE1022" s="14"/>
      <c r="AF1022" s="14">
        <v>0.209969144428337</v>
      </c>
      <c r="AG1022" s="14">
        <v>0.239941912728491</v>
      </c>
      <c r="AH1022" s="14">
        <v>0.27430288160695099</v>
      </c>
      <c r="AI1022" s="14"/>
      <c r="AJ1022" s="14">
        <v>0.247776403325282</v>
      </c>
      <c r="AK1022" s="14">
        <v>0.244275614966277</v>
      </c>
      <c r="AL1022" s="14">
        <v>0.18706891623216201</v>
      </c>
      <c r="AM1022" s="14"/>
      <c r="AN1022" s="14">
        <v>0.24819570917950201</v>
      </c>
      <c r="AO1022" s="14">
        <v>0.26274418112528902</v>
      </c>
      <c r="AP1022" s="14">
        <v>0.19194284891989799</v>
      </c>
      <c r="AQ1022" s="14">
        <v>0.274059141504301</v>
      </c>
      <c r="AR1022" s="14">
        <v>0.214957739739284</v>
      </c>
    </row>
    <row r="1023" spans="2:44">
      <c r="B1023" t="s">
        <v>256</v>
      </c>
      <c r="C1023" s="14">
        <v>0.18904733908325</v>
      </c>
      <c r="D1023" s="14">
        <v>0.230697258424955</v>
      </c>
      <c r="E1023" s="14">
        <v>0.14780884400744401</v>
      </c>
      <c r="F1023" s="14"/>
      <c r="G1023" s="14">
        <v>0.25210697749765298</v>
      </c>
      <c r="H1023" s="14">
        <v>0.22694941707211799</v>
      </c>
      <c r="I1023" s="14">
        <v>0.20269216220608599</v>
      </c>
      <c r="J1023" s="14">
        <v>0.20243004068058901</v>
      </c>
      <c r="K1023" s="14">
        <v>0.14934332607329301</v>
      </c>
      <c r="L1023" s="14">
        <v>0.12139114865192099</v>
      </c>
      <c r="M1023" s="14"/>
      <c r="N1023" s="14">
        <v>0.19634748832419299</v>
      </c>
      <c r="O1023" s="14">
        <v>0.18020282012684799</v>
      </c>
      <c r="P1023" s="14">
        <v>0.15527275833943099</v>
      </c>
      <c r="Q1023" s="14">
        <v>0.21153252681443099</v>
      </c>
      <c r="R1023" s="14"/>
      <c r="S1023" s="14">
        <v>0.25179701393738302</v>
      </c>
      <c r="T1023" s="14">
        <v>0.14549567831884699</v>
      </c>
      <c r="U1023" s="14">
        <v>0.13991995364446599</v>
      </c>
      <c r="V1023" s="14">
        <v>0.160786304674291</v>
      </c>
      <c r="W1023" s="14">
        <v>0.177598418473533</v>
      </c>
      <c r="X1023" s="14">
        <v>0.194641166976422</v>
      </c>
      <c r="Y1023" s="14">
        <v>0.114818566379757</v>
      </c>
      <c r="Z1023" s="14">
        <v>0.190614258957195</v>
      </c>
      <c r="AA1023" s="14">
        <v>0.22317393602143501</v>
      </c>
      <c r="AB1023" s="14">
        <v>0.182128780267902</v>
      </c>
      <c r="AC1023" s="14">
        <v>0.16560593232069301</v>
      </c>
      <c r="AD1023" s="14">
        <v>0.36053008822317201</v>
      </c>
      <c r="AE1023" s="14"/>
      <c r="AF1023" s="14">
        <v>0.17534647464648501</v>
      </c>
      <c r="AG1023" s="14">
        <v>0.202919717594231</v>
      </c>
      <c r="AH1023" s="14">
        <v>0.184904905749604</v>
      </c>
      <c r="AI1023" s="14"/>
      <c r="AJ1023" s="14">
        <v>0.18299580123796799</v>
      </c>
      <c r="AK1023" s="14">
        <v>0.20454170533559099</v>
      </c>
      <c r="AL1023" s="14">
        <v>0.217899004121965</v>
      </c>
      <c r="AM1023" s="14"/>
      <c r="AN1023" s="14">
        <v>0.17493673790790101</v>
      </c>
      <c r="AO1023" s="14">
        <v>0.16694892803462999</v>
      </c>
      <c r="AP1023" s="14">
        <v>0.21209301795503799</v>
      </c>
      <c r="AQ1023" s="14">
        <v>0.22678637077806901</v>
      </c>
      <c r="AR1023" s="14">
        <v>8.89216955715008E-2</v>
      </c>
    </row>
    <row r="1024" spans="2:44">
      <c r="B1024" t="s">
        <v>254</v>
      </c>
      <c r="C1024" s="14">
        <v>0.18297159442896199</v>
      </c>
      <c r="D1024" s="14">
        <v>0.19141249815087</v>
      </c>
      <c r="E1024" s="14">
        <v>0.17341714567078301</v>
      </c>
      <c r="F1024" s="14"/>
      <c r="G1024" s="14">
        <v>0.27105746546765203</v>
      </c>
      <c r="H1024" s="14">
        <v>0.21456561924772499</v>
      </c>
      <c r="I1024" s="14">
        <v>0.203968432885375</v>
      </c>
      <c r="J1024" s="14">
        <v>0.14349055478173001</v>
      </c>
      <c r="K1024" s="14">
        <v>0.13733098045519501</v>
      </c>
      <c r="L1024" s="14">
        <v>0.14578234985497401</v>
      </c>
      <c r="M1024" s="14"/>
      <c r="N1024" s="14">
        <v>0.172181043700218</v>
      </c>
      <c r="O1024" s="14">
        <v>0.21366735764605199</v>
      </c>
      <c r="P1024" s="14">
        <v>0.142976586151113</v>
      </c>
      <c r="Q1024" s="14">
        <v>0.19912307296561499</v>
      </c>
      <c r="R1024" s="14"/>
      <c r="S1024" s="14">
        <v>0.20188426666996601</v>
      </c>
      <c r="T1024" s="14">
        <v>0.20123891350937101</v>
      </c>
      <c r="U1024" s="14">
        <v>0.109349714857387</v>
      </c>
      <c r="V1024" s="14">
        <v>0.16151903292070499</v>
      </c>
      <c r="W1024" s="14">
        <v>0.17858553613227099</v>
      </c>
      <c r="X1024" s="14">
        <v>0.210210806696535</v>
      </c>
      <c r="Y1024" s="14">
        <v>0.13837109554650001</v>
      </c>
      <c r="Z1024" s="14">
        <v>0.243032541406146</v>
      </c>
      <c r="AA1024" s="14">
        <v>0.222765648602711</v>
      </c>
      <c r="AB1024" s="14">
        <v>0.15694723765026999</v>
      </c>
      <c r="AC1024" s="14">
        <v>0.132750908757549</v>
      </c>
      <c r="AD1024" s="14">
        <v>0.19225917843243301</v>
      </c>
      <c r="AE1024" s="14"/>
      <c r="AF1024" s="14">
        <v>0.16084560781344101</v>
      </c>
      <c r="AG1024" s="14">
        <v>0.18868515620011</v>
      </c>
      <c r="AH1024" s="14">
        <v>0.19279141023000801</v>
      </c>
      <c r="AI1024" s="14"/>
      <c r="AJ1024" s="14">
        <v>0.163020123652522</v>
      </c>
      <c r="AK1024" s="14">
        <v>0.21996988604349901</v>
      </c>
      <c r="AL1024" s="14">
        <v>0.159605246113419</v>
      </c>
      <c r="AM1024" s="14"/>
      <c r="AN1024" s="14">
        <v>0.15395181638901401</v>
      </c>
      <c r="AO1024" s="14">
        <v>0.20983877026375</v>
      </c>
      <c r="AP1024" s="14">
        <v>0.186695665037616</v>
      </c>
      <c r="AQ1024" s="14">
        <v>0.16539312068593201</v>
      </c>
      <c r="AR1024" s="14">
        <v>0.29557637418899002</v>
      </c>
    </row>
    <row r="1025" spans="2:44">
      <c r="B1025" t="s">
        <v>248</v>
      </c>
      <c r="C1025" s="14">
        <v>0.167657483231094</v>
      </c>
      <c r="D1025" s="14">
        <v>0.162146917543492</v>
      </c>
      <c r="E1025" s="14">
        <v>0.16956347615110801</v>
      </c>
      <c r="F1025" s="14"/>
      <c r="G1025" s="14">
        <v>0.14305791203628901</v>
      </c>
      <c r="H1025" s="14">
        <v>8.4257759459653997E-2</v>
      </c>
      <c r="I1025" s="14">
        <v>0.139345769301639</v>
      </c>
      <c r="J1025" s="14">
        <v>0.18628845628207</v>
      </c>
      <c r="K1025" s="14">
        <v>0.15168750027039399</v>
      </c>
      <c r="L1025" s="14">
        <v>0.26620909187335301</v>
      </c>
      <c r="M1025" s="14"/>
      <c r="N1025" s="14">
        <v>0.15647438866628399</v>
      </c>
      <c r="O1025" s="14">
        <v>0.17253505811452399</v>
      </c>
      <c r="P1025" s="14">
        <v>0.21223547876535201</v>
      </c>
      <c r="Q1025" s="14">
        <v>0.12767903977712</v>
      </c>
      <c r="R1025" s="14"/>
      <c r="S1025" s="14">
        <v>0.188697632295698</v>
      </c>
      <c r="T1025" s="14">
        <v>0.1865053110787</v>
      </c>
      <c r="U1025" s="14">
        <v>0.19398937712841</v>
      </c>
      <c r="V1025" s="14">
        <v>6.5749915072267601E-2</v>
      </c>
      <c r="W1025" s="14">
        <v>0.17520428216445999</v>
      </c>
      <c r="X1025" s="14">
        <v>0.218541854853185</v>
      </c>
      <c r="Y1025" s="14">
        <v>0.18135115528940601</v>
      </c>
      <c r="Z1025" s="14">
        <v>0.179131148133056</v>
      </c>
      <c r="AA1025" s="14">
        <v>0.118218555460065</v>
      </c>
      <c r="AB1025" s="14">
        <v>0.22412341875619901</v>
      </c>
      <c r="AC1025" s="14">
        <v>0.17523837873957199</v>
      </c>
      <c r="AD1025" s="14">
        <v>4.0661381307930497E-2</v>
      </c>
      <c r="AE1025" s="14"/>
      <c r="AF1025" s="14">
        <v>0.167264218911646</v>
      </c>
      <c r="AG1025" s="14">
        <v>0.16695188320253199</v>
      </c>
      <c r="AH1025" s="14">
        <v>0.15687246855576301</v>
      </c>
      <c r="AI1025" s="14"/>
      <c r="AJ1025" s="14">
        <v>0.20186378687137299</v>
      </c>
      <c r="AK1025" s="14">
        <v>0.13596276697872101</v>
      </c>
      <c r="AL1025" s="14">
        <v>0.17079445122194101</v>
      </c>
      <c r="AM1025" s="14"/>
      <c r="AN1025" s="14">
        <v>0.118814027551483</v>
      </c>
      <c r="AO1025" s="14">
        <v>0.19525603417426801</v>
      </c>
      <c r="AP1025" s="14">
        <v>0.17279122845241801</v>
      </c>
      <c r="AQ1025" s="14">
        <v>0.20589220696546101</v>
      </c>
      <c r="AR1025" s="14">
        <v>0.21474508545531301</v>
      </c>
    </row>
    <row r="1026" spans="2:44">
      <c r="B1026" t="s">
        <v>258</v>
      </c>
      <c r="C1026" s="14">
        <v>0.154757122535923</v>
      </c>
      <c r="D1026" s="14">
        <v>0.160876395122481</v>
      </c>
      <c r="E1026" s="14">
        <v>0.14737474416193</v>
      </c>
      <c r="F1026" s="14"/>
      <c r="G1026" s="14">
        <v>0.20478240082055099</v>
      </c>
      <c r="H1026" s="14">
        <v>0.15804190302274099</v>
      </c>
      <c r="I1026" s="14">
        <v>0.139127067309439</v>
      </c>
      <c r="J1026" s="14">
        <v>0.128814033995202</v>
      </c>
      <c r="K1026" s="14">
        <v>0.14861162460539601</v>
      </c>
      <c r="L1026" s="14">
        <v>0.158801275340967</v>
      </c>
      <c r="M1026" s="14"/>
      <c r="N1026" s="14">
        <v>0.15504648643986699</v>
      </c>
      <c r="O1026" s="14">
        <v>0.159491691479964</v>
      </c>
      <c r="P1026" s="14">
        <v>0.16103819561296701</v>
      </c>
      <c r="Q1026" s="14">
        <v>0.144375929975428</v>
      </c>
      <c r="R1026" s="14"/>
      <c r="S1026" s="14">
        <v>0.21229408959776699</v>
      </c>
      <c r="T1026" s="14">
        <v>0.21148825819895101</v>
      </c>
      <c r="U1026" s="14">
        <v>0.11949454598538201</v>
      </c>
      <c r="V1026" s="14">
        <v>0.12676173236844199</v>
      </c>
      <c r="W1026" s="14">
        <v>0.166828329768933</v>
      </c>
      <c r="X1026" s="14">
        <v>0.120091447458232</v>
      </c>
      <c r="Y1026" s="14">
        <v>8.3999522347191394E-2</v>
      </c>
      <c r="Z1026" s="14">
        <v>0.164348944453345</v>
      </c>
      <c r="AA1026" s="14">
        <v>6.8618660174507295E-2</v>
      </c>
      <c r="AB1026" s="14">
        <v>0.232438847216237</v>
      </c>
      <c r="AC1026" s="14">
        <v>0.108815280894452</v>
      </c>
      <c r="AD1026" s="14">
        <v>0.18167820737261201</v>
      </c>
      <c r="AE1026" s="14"/>
      <c r="AF1026" s="14">
        <v>0.14688621180984199</v>
      </c>
      <c r="AG1026" s="14">
        <v>0.17144236275084801</v>
      </c>
      <c r="AH1026" s="14">
        <v>0.13396364881113301</v>
      </c>
      <c r="AI1026" s="14"/>
      <c r="AJ1026" s="14">
        <v>0.18230251037022199</v>
      </c>
      <c r="AK1026" s="14">
        <v>0.18351364565709699</v>
      </c>
      <c r="AL1026" s="14">
        <v>0.130191323624504</v>
      </c>
      <c r="AM1026" s="14"/>
      <c r="AN1026" s="14">
        <v>0.14516792378583801</v>
      </c>
      <c r="AO1026" s="14">
        <v>0.141180738379792</v>
      </c>
      <c r="AP1026" s="14">
        <v>0.16825640991999199</v>
      </c>
      <c r="AQ1026" s="14">
        <v>0.114431608765408</v>
      </c>
      <c r="AR1026" s="14">
        <v>0.17032420890672301</v>
      </c>
    </row>
    <row r="1027" spans="2:44">
      <c r="B1027" t="s">
        <v>249</v>
      </c>
      <c r="C1027" s="14">
        <v>0.116846414406465</v>
      </c>
      <c r="D1027" s="14">
        <v>0.116287646072499</v>
      </c>
      <c r="E1027" s="14">
        <v>0.11574274910772001</v>
      </c>
      <c r="F1027" s="14"/>
      <c r="G1027" s="14">
        <v>8.6862222597996294E-2</v>
      </c>
      <c r="H1027" s="14">
        <v>7.99201805347836E-2</v>
      </c>
      <c r="I1027" s="14">
        <v>0.119816823017909</v>
      </c>
      <c r="J1027" s="14">
        <v>0.14277636908087599</v>
      </c>
      <c r="K1027" s="14">
        <v>0.14171246970222101</v>
      </c>
      <c r="L1027" s="14">
        <v>0.12517514944074301</v>
      </c>
      <c r="M1027" s="14"/>
      <c r="N1027" s="14">
        <v>0.12370292821575</v>
      </c>
      <c r="O1027" s="14">
        <v>0.10186277165593299</v>
      </c>
      <c r="P1027" s="14">
        <v>0.13970945470519899</v>
      </c>
      <c r="Q1027" s="14">
        <v>0.109388248335249</v>
      </c>
      <c r="R1027" s="14"/>
      <c r="S1027" s="14">
        <v>0.16242553758223899</v>
      </c>
      <c r="T1027" s="14">
        <v>0.10797536465023699</v>
      </c>
      <c r="U1027" s="14">
        <v>0.11568157303461001</v>
      </c>
      <c r="V1027" s="14">
        <v>0.12789873878256999</v>
      </c>
      <c r="W1027" s="14">
        <v>0.103558133065277</v>
      </c>
      <c r="X1027" s="14">
        <v>7.96989758849911E-2</v>
      </c>
      <c r="Y1027" s="14">
        <v>0.14187250491205899</v>
      </c>
      <c r="Z1027" s="14">
        <v>0.14996399288845699</v>
      </c>
      <c r="AA1027" s="14">
        <v>8.8850043485682997E-2</v>
      </c>
      <c r="AB1027" s="14">
        <v>0.12217982259674801</v>
      </c>
      <c r="AC1027" s="14">
        <v>4.1347554103628399E-2</v>
      </c>
      <c r="AD1027" s="14">
        <v>0.153683902124225</v>
      </c>
      <c r="AE1027" s="14"/>
      <c r="AF1027" s="14">
        <v>0.108110725404286</v>
      </c>
      <c r="AG1027" s="14">
        <v>0.109990220009415</v>
      </c>
      <c r="AH1027" s="14">
        <v>0.14587411062209199</v>
      </c>
      <c r="AI1027" s="14"/>
      <c r="AJ1027" s="14">
        <v>9.9598857682429903E-2</v>
      </c>
      <c r="AK1027" s="14">
        <v>0.114540651840632</v>
      </c>
      <c r="AL1027" s="14">
        <v>8.0761623262582696E-2</v>
      </c>
      <c r="AM1027" s="14"/>
      <c r="AN1027" s="14">
        <v>9.1484589906160499E-2</v>
      </c>
      <c r="AO1027" s="14">
        <v>8.3138478122224996E-2</v>
      </c>
      <c r="AP1027" s="14">
        <v>0.137371853756279</v>
      </c>
      <c r="AQ1027" s="14">
        <v>0.179705051536205</v>
      </c>
      <c r="AR1027" s="14">
        <v>0.40646455018877498</v>
      </c>
    </row>
    <row r="1028" spans="2:44">
      <c r="B1028" t="s">
        <v>257</v>
      </c>
      <c r="C1028" s="14">
        <v>0.105343782388077</v>
      </c>
      <c r="D1028" s="14">
        <v>0.105550413760854</v>
      </c>
      <c r="E1028" s="14">
        <v>0.101141800371272</v>
      </c>
      <c r="F1028" s="14"/>
      <c r="G1028" s="14">
        <v>0.16770242509988501</v>
      </c>
      <c r="H1028" s="14">
        <v>0.120529582437796</v>
      </c>
      <c r="I1028" s="14">
        <v>8.2676994100568196E-2</v>
      </c>
      <c r="J1028" s="14">
        <v>9.6272646155352998E-2</v>
      </c>
      <c r="K1028" s="14">
        <v>8.3933253303087096E-2</v>
      </c>
      <c r="L1028" s="14">
        <v>9.3576325844022201E-2</v>
      </c>
      <c r="M1028" s="14"/>
      <c r="N1028" s="14">
        <v>0.12072310471799701</v>
      </c>
      <c r="O1028" s="14">
        <v>0.148811311935483</v>
      </c>
      <c r="P1028" s="14">
        <v>5.5025571652501298E-2</v>
      </c>
      <c r="Q1028" s="14">
        <v>7.8652141345732604E-2</v>
      </c>
      <c r="R1028" s="14"/>
      <c r="S1028" s="14">
        <v>7.8398373339441302E-2</v>
      </c>
      <c r="T1028" s="14">
        <v>0.14290049730011201</v>
      </c>
      <c r="U1028" s="14">
        <v>7.4741611177769798E-2</v>
      </c>
      <c r="V1028" s="14">
        <v>0.13306005762192699</v>
      </c>
      <c r="W1028" s="14">
        <v>6.3294429996102505E-2</v>
      </c>
      <c r="X1028" s="14">
        <v>8.6708592895273398E-2</v>
      </c>
      <c r="Y1028" s="14">
        <v>8.4790627773173602E-2</v>
      </c>
      <c r="Z1028" s="14">
        <v>0.116363293501326</v>
      </c>
      <c r="AA1028" s="14">
        <v>0.153373363376203</v>
      </c>
      <c r="AB1028" s="14">
        <v>0.13253104627481299</v>
      </c>
      <c r="AC1028" s="14">
        <v>4.2130200411323399E-2</v>
      </c>
      <c r="AD1028" s="14">
        <v>6.6268073394527796E-2</v>
      </c>
      <c r="AE1028" s="14"/>
      <c r="AF1028" s="14">
        <v>8.5377562654017705E-2</v>
      </c>
      <c r="AG1028" s="14">
        <v>9.9077398921493198E-2</v>
      </c>
      <c r="AH1028" s="14">
        <v>9.7614983119975102E-2</v>
      </c>
      <c r="AI1028" s="14"/>
      <c r="AJ1028" s="14">
        <v>0.104807177509813</v>
      </c>
      <c r="AK1028" s="14">
        <v>0.11310121496433501</v>
      </c>
      <c r="AL1028" s="14">
        <v>7.1395807407563003E-2</v>
      </c>
      <c r="AM1028" s="14"/>
      <c r="AN1028" s="14">
        <v>6.8113798655712099E-2</v>
      </c>
      <c r="AO1028" s="14">
        <v>0.107191808541441</v>
      </c>
      <c r="AP1028" s="14">
        <v>0.14043880742152801</v>
      </c>
      <c r="AQ1028" s="14">
        <v>0.103495789127955</v>
      </c>
      <c r="AR1028" s="14">
        <v>0.20047373901652299</v>
      </c>
    </row>
    <row r="1029" spans="2:44">
      <c r="B1029" t="s">
        <v>260</v>
      </c>
      <c r="C1029" s="14">
        <v>8.3207714507359795E-2</v>
      </c>
      <c r="D1029" s="14">
        <v>9.1438672094330403E-2</v>
      </c>
      <c r="E1029" s="14">
        <v>7.5386494851184094E-2</v>
      </c>
      <c r="F1029" s="14"/>
      <c r="G1029" s="14">
        <v>0.111184733575187</v>
      </c>
      <c r="H1029" s="14">
        <v>6.5791141990744595E-2</v>
      </c>
      <c r="I1029" s="14">
        <v>7.1215864590319006E-2</v>
      </c>
      <c r="J1029" s="14">
        <v>9.2262666990487199E-2</v>
      </c>
      <c r="K1029" s="14">
        <v>9.2666671677323106E-2</v>
      </c>
      <c r="L1029" s="14">
        <v>7.5541839379456105E-2</v>
      </c>
      <c r="M1029" s="14"/>
      <c r="N1029" s="14">
        <v>7.5692994628003996E-2</v>
      </c>
      <c r="O1029" s="14">
        <v>9.2249318314113801E-2</v>
      </c>
      <c r="P1029" s="14">
        <v>8.1043582316594004E-2</v>
      </c>
      <c r="Q1029" s="14">
        <v>7.7893887121098807E-2</v>
      </c>
      <c r="R1029" s="14"/>
      <c r="S1029" s="14">
        <v>0.10807549445631601</v>
      </c>
      <c r="T1029" s="14">
        <v>8.4995942322893203E-2</v>
      </c>
      <c r="U1029" s="14">
        <v>4.4107333802800998E-2</v>
      </c>
      <c r="V1029" s="14">
        <v>7.2269318505379099E-2</v>
      </c>
      <c r="W1029" s="14">
        <v>0.11862299163085301</v>
      </c>
      <c r="X1029" s="14">
        <v>6.3991700004487298E-2</v>
      </c>
      <c r="Y1029" s="14">
        <v>2.6579852041037601E-2</v>
      </c>
      <c r="Z1029" s="14">
        <v>0.15129043654339799</v>
      </c>
      <c r="AA1029" s="14">
        <v>0.12839773097859999</v>
      </c>
      <c r="AB1029" s="14">
        <v>7.9182284978742704E-2</v>
      </c>
      <c r="AC1029" s="14">
        <v>2.1190219773785199E-2</v>
      </c>
      <c r="AD1029" s="14">
        <v>6.9826900004029899E-2</v>
      </c>
      <c r="AE1029" s="14"/>
      <c r="AF1029" s="14">
        <v>9.6327976934912796E-2</v>
      </c>
      <c r="AG1029" s="14">
        <v>8.2502259179410994E-2</v>
      </c>
      <c r="AH1029" s="14">
        <v>7.0552183046044603E-2</v>
      </c>
      <c r="AI1029" s="14"/>
      <c r="AJ1029" s="14">
        <v>0.104027839721428</v>
      </c>
      <c r="AK1029" s="14">
        <v>8.5913586977628104E-2</v>
      </c>
      <c r="AL1029" s="14">
        <v>9.9839805304165002E-2</v>
      </c>
      <c r="AM1029" s="14"/>
      <c r="AN1029" s="14">
        <v>7.1761718250568193E-2</v>
      </c>
      <c r="AO1029" s="14">
        <v>7.9147068680289603E-2</v>
      </c>
      <c r="AP1029" s="14">
        <v>9.3196090774696594E-2</v>
      </c>
      <c r="AQ1029" s="14">
        <v>6.7326184867432401E-2</v>
      </c>
      <c r="AR1029" s="14">
        <v>0</v>
      </c>
    </row>
    <row r="1030" spans="2:44">
      <c r="B1030" t="s">
        <v>129</v>
      </c>
      <c r="C1030" s="14">
        <v>6.7294846329101807E-2</v>
      </c>
      <c r="D1030" s="14">
        <v>6.4257925410559899E-2</v>
      </c>
      <c r="E1030" s="14">
        <v>7.0882581682465404E-2</v>
      </c>
      <c r="F1030" s="14"/>
      <c r="G1030" s="14">
        <v>8.2364006964189093E-2</v>
      </c>
      <c r="H1030" s="14">
        <v>4.9878311645344099E-2</v>
      </c>
      <c r="I1030" s="14">
        <v>8.5986342172395494E-2</v>
      </c>
      <c r="J1030" s="14">
        <v>4.0751762413734002E-2</v>
      </c>
      <c r="K1030" s="14">
        <v>6.5337548455902006E-2</v>
      </c>
      <c r="L1030" s="14">
        <v>7.8857717920560899E-2</v>
      </c>
      <c r="M1030" s="14"/>
      <c r="N1030" s="14">
        <v>4.4076861173443303E-2</v>
      </c>
      <c r="O1030" s="14">
        <v>4.5600671895001901E-2</v>
      </c>
      <c r="P1030" s="14">
        <v>6.1388324839378797E-2</v>
      </c>
      <c r="Q1030" s="14">
        <v>0.12255551369645799</v>
      </c>
      <c r="R1030" s="14"/>
      <c r="S1030" s="14">
        <v>3.7706603320988602E-2</v>
      </c>
      <c r="T1030" s="14">
        <v>6.0256513962354499E-2</v>
      </c>
      <c r="U1030" s="14">
        <v>0.13937122387505599</v>
      </c>
      <c r="V1030" s="14">
        <v>5.78934144405302E-2</v>
      </c>
      <c r="W1030" s="14">
        <v>6.3654104965991096E-2</v>
      </c>
      <c r="X1030" s="14">
        <v>7.4636691219001905E-2</v>
      </c>
      <c r="Y1030" s="14">
        <v>6.4142709553371202E-2</v>
      </c>
      <c r="Z1030" s="14">
        <v>3.07923709400032E-2</v>
      </c>
      <c r="AA1030" s="14">
        <v>7.7309736913150295E-2</v>
      </c>
      <c r="AB1030" s="14">
        <v>0.101182595390618</v>
      </c>
      <c r="AC1030" s="14">
        <v>6.8354944285977604E-2</v>
      </c>
      <c r="AD1030" s="14">
        <v>2.8491901398140399E-2</v>
      </c>
      <c r="AE1030" s="14"/>
      <c r="AF1030" s="14">
        <v>5.5783874097382398E-2</v>
      </c>
      <c r="AG1030" s="14">
        <v>6.0276053325991598E-2</v>
      </c>
      <c r="AH1030" s="14">
        <v>8.5600736602343297E-2</v>
      </c>
      <c r="AI1030" s="14"/>
      <c r="AJ1030" s="14">
        <v>3.9102034553780397E-2</v>
      </c>
      <c r="AK1030" s="14">
        <v>5.9448690829132199E-2</v>
      </c>
      <c r="AL1030" s="14">
        <v>0</v>
      </c>
      <c r="AM1030" s="14"/>
      <c r="AN1030" s="14">
        <v>0.104890032355894</v>
      </c>
      <c r="AO1030" s="14">
        <v>6.6567174331840104E-2</v>
      </c>
      <c r="AP1030" s="14">
        <v>3.4513750161813198E-2</v>
      </c>
      <c r="AQ1030" s="14">
        <v>3.9600954435018001E-2</v>
      </c>
      <c r="AR1030" s="14">
        <v>7.8993994774736495E-2</v>
      </c>
    </row>
    <row r="1031" spans="2:44">
      <c r="B1031" t="s">
        <v>255</v>
      </c>
      <c r="C1031" s="14">
        <v>6.6621909681275904E-2</v>
      </c>
      <c r="D1031" s="14">
        <v>7.2610782438503996E-2</v>
      </c>
      <c r="E1031" s="14">
        <v>5.8556497361187197E-2</v>
      </c>
      <c r="F1031" s="14"/>
      <c r="G1031" s="14">
        <v>7.9660735886705303E-2</v>
      </c>
      <c r="H1031" s="14">
        <v>3.6525609208804197E-2</v>
      </c>
      <c r="I1031" s="14">
        <v>6.2462101770394601E-2</v>
      </c>
      <c r="J1031" s="14">
        <v>9.0876491927429595E-2</v>
      </c>
      <c r="K1031" s="14">
        <v>8.1597907221634999E-2</v>
      </c>
      <c r="L1031" s="14">
        <v>5.5696621679515702E-2</v>
      </c>
      <c r="M1031" s="14"/>
      <c r="N1031" s="14">
        <v>5.5383646197529099E-2</v>
      </c>
      <c r="O1031" s="14">
        <v>9.0482859970549098E-2</v>
      </c>
      <c r="P1031" s="14">
        <v>4.2954031767249198E-2</v>
      </c>
      <c r="Q1031" s="14">
        <v>6.8267142451050006E-2</v>
      </c>
      <c r="R1031" s="14"/>
      <c r="S1031" s="14">
        <v>8.5815785003871201E-2</v>
      </c>
      <c r="T1031" s="14">
        <v>2.89867609256153E-2</v>
      </c>
      <c r="U1031" s="14">
        <v>8.6074370833081199E-2</v>
      </c>
      <c r="V1031" s="14">
        <v>0.118852996532833</v>
      </c>
      <c r="W1031" s="14">
        <v>2.9703043865683999E-2</v>
      </c>
      <c r="X1031" s="14">
        <v>4.0769993770200803E-2</v>
      </c>
      <c r="Y1031" s="14">
        <v>8.0991496685720102E-2</v>
      </c>
      <c r="Z1031" s="14">
        <v>5.6655558343623701E-2</v>
      </c>
      <c r="AA1031" s="14">
        <v>8.5196687720505607E-2</v>
      </c>
      <c r="AB1031" s="14">
        <v>0.102272364683737</v>
      </c>
      <c r="AC1031" s="14">
        <v>2.36414951247403E-2</v>
      </c>
      <c r="AD1031" s="14">
        <v>0</v>
      </c>
      <c r="AE1031" s="14"/>
      <c r="AF1031" s="14">
        <v>7.8758805700538295E-2</v>
      </c>
      <c r="AG1031" s="14">
        <v>5.1388853482415502E-2</v>
      </c>
      <c r="AH1031" s="14">
        <v>4.16799361006613E-2</v>
      </c>
      <c r="AI1031" s="14"/>
      <c r="AJ1031" s="14">
        <v>7.1911743103442297E-2</v>
      </c>
      <c r="AK1031" s="14">
        <v>5.3316940843249602E-2</v>
      </c>
      <c r="AL1031" s="14">
        <v>8.8493520476833398E-2</v>
      </c>
      <c r="AM1031" s="14"/>
      <c r="AN1031" s="14">
        <v>6.2508187815286997E-2</v>
      </c>
      <c r="AO1031" s="14">
        <v>6.4280447510381603E-2</v>
      </c>
      <c r="AP1031" s="14">
        <v>5.4860841124049098E-2</v>
      </c>
      <c r="AQ1031" s="14">
        <v>4.8532899565180601E-2</v>
      </c>
      <c r="AR1031" s="14">
        <v>0.12603604416778399</v>
      </c>
    </row>
    <row r="1032" spans="2:44">
      <c r="B1032" t="s">
        <v>259</v>
      </c>
      <c r="C1032" s="14">
        <v>6.0417043613516297E-2</v>
      </c>
      <c r="D1032" s="14">
        <v>5.6423445946222298E-2</v>
      </c>
      <c r="E1032" s="14">
        <v>6.4933842510280906E-2</v>
      </c>
      <c r="F1032" s="14"/>
      <c r="G1032" s="14">
        <v>6.10179451173039E-2</v>
      </c>
      <c r="H1032" s="14">
        <v>6.6685593716458602E-2</v>
      </c>
      <c r="I1032" s="14">
        <v>4.1978686719113603E-2</v>
      </c>
      <c r="J1032" s="14">
        <v>8.3090424475898303E-2</v>
      </c>
      <c r="K1032" s="14">
        <v>9.6263010719505104E-2</v>
      </c>
      <c r="L1032" s="14">
        <v>2.9549419779415401E-2</v>
      </c>
      <c r="M1032" s="14"/>
      <c r="N1032" s="14">
        <v>3.62204998656529E-2</v>
      </c>
      <c r="O1032" s="14">
        <v>6.8347188422898997E-2</v>
      </c>
      <c r="P1032" s="14">
        <v>7.0386830811528897E-2</v>
      </c>
      <c r="Q1032" s="14">
        <v>6.6351713584369795E-2</v>
      </c>
      <c r="R1032" s="14"/>
      <c r="S1032" s="14">
        <v>8.9518567970367606E-3</v>
      </c>
      <c r="T1032" s="14">
        <v>3.5671162960800903E-2</v>
      </c>
      <c r="U1032" s="14">
        <v>4.3255436694986597E-2</v>
      </c>
      <c r="V1032" s="14">
        <v>7.0902082233109301E-2</v>
      </c>
      <c r="W1032" s="14">
        <v>8.9614822717468096E-2</v>
      </c>
      <c r="X1032" s="14">
        <v>5.5117545460406002E-2</v>
      </c>
      <c r="Y1032" s="14">
        <v>0.107825598331383</v>
      </c>
      <c r="Z1032" s="14">
        <v>3.5081172745404003E-2</v>
      </c>
      <c r="AA1032" s="14">
        <v>8.1758582990545503E-2</v>
      </c>
      <c r="AB1032" s="14">
        <v>8.78194517563263E-2</v>
      </c>
      <c r="AC1032" s="14">
        <v>0.120511530339664</v>
      </c>
      <c r="AD1032" s="14">
        <v>3.0544480130424101E-2</v>
      </c>
      <c r="AE1032" s="14"/>
      <c r="AF1032" s="14">
        <v>5.5046592393785697E-2</v>
      </c>
      <c r="AG1032" s="14">
        <v>4.99864448887236E-2</v>
      </c>
      <c r="AH1032" s="14">
        <v>8.2814345429254602E-2</v>
      </c>
      <c r="AI1032" s="14"/>
      <c r="AJ1032" s="14">
        <v>6.19087023442021E-2</v>
      </c>
      <c r="AK1032" s="14">
        <v>4.9384246749498199E-2</v>
      </c>
      <c r="AL1032" s="14">
        <v>7.1874974360980504E-2</v>
      </c>
      <c r="AM1032" s="14"/>
      <c r="AN1032" s="14">
        <v>3.5903092875617902E-2</v>
      </c>
      <c r="AO1032" s="14">
        <v>8.2322977502452099E-2</v>
      </c>
      <c r="AP1032" s="14">
        <v>6.8446057604584803E-2</v>
      </c>
      <c r="AQ1032" s="14">
        <v>4.5435491391138297E-2</v>
      </c>
      <c r="AR1032" s="14">
        <v>0</v>
      </c>
    </row>
    <row r="1033" spans="2:44">
      <c r="B1033" t="s">
        <v>261</v>
      </c>
      <c r="C1033" s="14">
        <v>2.5304239711972602E-2</v>
      </c>
      <c r="D1033" s="14">
        <v>2.9749206130389401E-2</v>
      </c>
      <c r="E1033" s="14">
        <v>1.8521702701586099E-2</v>
      </c>
      <c r="F1033" s="14"/>
      <c r="G1033" s="14">
        <v>4.8481899462741902E-2</v>
      </c>
      <c r="H1033" s="14">
        <v>8.8958637086435591E-3</v>
      </c>
      <c r="I1033" s="14">
        <v>4.3322756461304797E-2</v>
      </c>
      <c r="J1033" s="14">
        <v>7.2214146921361399E-3</v>
      </c>
      <c r="K1033" s="14">
        <v>3.6839787658345398E-2</v>
      </c>
      <c r="L1033" s="14">
        <v>1.6079782004328899E-2</v>
      </c>
      <c r="M1033" s="14"/>
      <c r="N1033" s="14">
        <v>2.67944154419772E-2</v>
      </c>
      <c r="O1033" s="14">
        <v>1.22208244488511E-2</v>
      </c>
      <c r="P1033" s="14">
        <v>2.31089917454795E-2</v>
      </c>
      <c r="Q1033" s="14">
        <v>3.9753119745363302E-2</v>
      </c>
      <c r="R1033" s="14"/>
      <c r="S1033" s="14">
        <v>2.5846317029262999E-2</v>
      </c>
      <c r="T1033" s="14">
        <v>2.5701757057509701E-2</v>
      </c>
      <c r="U1033" s="14">
        <v>3.4279588391652599E-2</v>
      </c>
      <c r="V1033" s="14">
        <v>4.2061407332334003E-2</v>
      </c>
      <c r="W1033" s="14">
        <v>0</v>
      </c>
      <c r="X1033" s="14">
        <v>1.1885284306983501E-2</v>
      </c>
      <c r="Y1033" s="14">
        <v>4.5320899602240797E-2</v>
      </c>
      <c r="Z1033" s="14">
        <v>0</v>
      </c>
      <c r="AA1033" s="14">
        <v>3.3511019367039097E-2</v>
      </c>
      <c r="AB1033" s="14">
        <v>2.8386506442123E-2</v>
      </c>
      <c r="AC1033" s="14">
        <v>2.1190219773785199E-2</v>
      </c>
      <c r="AD1033" s="14">
        <v>0</v>
      </c>
      <c r="AE1033" s="14"/>
      <c r="AF1033" s="14">
        <v>3.1523152160129402E-2</v>
      </c>
      <c r="AG1033" s="14">
        <v>1.6255545380572702E-2</v>
      </c>
      <c r="AH1033" s="14">
        <v>3.0175587073096401E-2</v>
      </c>
      <c r="AI1033" s="14"/>
      <c r="AJ1033" s="14">
        <v>1.1245733612762401E-2</v>
      </c>
      <c r="AK1033" s="14">
        <v>3.6492612539893401E-2</v>
      </c>
      <c r="AL1033" s="14">
        <v>1.55209436069857E-2</v>
      </c>
      <c r="AM1033" s="14"/>
      <c r="AN1033" s="14">
        <v>1.75715875992738E-2</v>
      </c>
      <c r="AO1033" s="14">
        <v>3.6723034834091797E-2</v>
      </c>
      <c r="AP1033" s="14">
        <v>1.17896666341849E-2</v>
      </c>
      <c r="AQ1033" s="14">
        <v>1.1332099689770401E-2</v>
      </c>
      <c r="AR1033" s="14">
        <v>0.27614124073194801</v>
      </c>
    </row>
    <row r="1034" spans="2:44">
      <c r="B1034" t="s">
        <v>262</v>
      </c>
      <c r="C1034" s="14">
        <v>3.9940295470524398E-2</v>
      </c>
      <c r="D1034" s="14">
        <v>4.1503757101636202E-2</v>
      </c>
      <c r="E1034" s="14">
        <v>3.8627555343693498E-2</v>
      </c>
      <c r="F1034" s="14"/>
      <c r="G1034" s="14">
        <v>0</v>
      </c>
      <c r="H1034" s="14">
        <v>2.7658685409427699E-2</v>
      </c>
      <c r="I1034" s="14">
        <v>5.1507369730400501E-2</v>
      </c>
      <c r="J1034" s="14">
        <v>5.8881990534540997E-2</v>
      </c>
      <c r="K1034" s="14">
        <v>4.7948882846278802E-2</v>
      </c>
      <c r="L1034" s="14">
        <v>4.4531220527362102E-2</v>
      </c>
      <c r="M1034" s="14"/>
      <c r="N1034" s="14">
        <v>2.18697078985652E-2</v>
      </c>
      <c r="O1034" s="14">
        <v>3.4579449171936699E-2</v>
      </c>
      <c r="P1034" s="14">
        <v>5.9103170798677197E-2</v>
      </c>
      <c r="Q1034" s="14">
        <v>5.1524562798224101E-2</v>
      </c>
      <c r="R1034" s="14"/>
      <c r="S1034" s="14">
        <v>2.9640308967108599E-2</v>
      </c>
      <c r="T1034" s="14">
        <v>4.4839441903729897E-2</v>
      </c>
      <c r="U1034" s="14">
        <v>0</v>
      </c>
      <c r="V1034" s="14">
        <v>6.7852613244105395E-2</v>
      </c>
      <c r="W1034" s="14">
        <v>3.5100085123288202E-2</v>
      </c>
      <c r="X1034" s="14">
        <v>2.3222966932271799E-2</v>
      </c>
      <c r="Y1034" s="14">
        <v>3.66867541127417E-2</v>
      </c>
      <c r="Z1034" s="14">
        <v>2.8511421727108899E-2</v>
      </c>
      <c r="AA1034" s="14">
        <v>4.7813409098064003E-2</v>
      </c>
      <c r="AB1034" s="14">
        <v>1.33141444587565E-2</v>
      </c>
      <c r="AC1034" s="14">
        <v>8.3774878532072203E-2</v>
      </c>
      <c r="AD1034" s="14">
        <v>0.108703816710951</v>
      </c>
      <c r="AE1034" s="14"/>
      <c r="AF1034" s="14">
        <v>4.3663178885382299E-2</v>
      </c>
      <c r="AG1034" s="14">
        <v>3.7783174080720003E-2</v>
      </c>
      <c r="AH1034" s="14">
        <v>5.8787280755456001E-2</v>
      </c>
      <c r="AI1034" s="14"/>
      <c r="AJ1034" s="14">
        <v>2.7633482407473299E-2</v>
      </c>
      <c r="AK1034" s="14">
        <v>2.0374706623689301E-2</v>
      </c>
      <c r="AL1034" s="14">
        <v>7.0214540110722701E-2</v>
      </c>
      <c r="AM1034" s="14"/>
      <c r="AN1034" s="14">
        <v>5.600964504224E-2</v>
      </c>
      <c r="AO1034" s="14">
        <v>2.5558061691020401E-2</v>
      </c>
      <c r="AP1034" s="14">
        <v>5.0702797277310502E-2</v>
      </c>
      <c r="AQ1034" s="14">
        <v>2.4146458114654601E-2</v>
      </c>
      <c r="AR1034" s="14">
        <v>8.7395812814347704E-2</v>
      </c>
    </row>
    <row r="1035" spans="2:44">
      <c r="C1035" s="14"/>
      <c r="D1035" s="14"/>
      <c r="E1035" s="14"/>
      <c r="F1035" s="14"/>
      <c r="G1035" s="14"/>
      <c r="H1035" s="14"/>
      <c r="I1035" s="14"/>
      <c r="J1035" s="14"/>
      <c r="K1035" s="14"/>
      <c r="L1035" s="14"/>
      <c r="M1035" s="14"/>
      <c r="N1035" s="14"/>
      <c r="O1035" s="14"/>
      <c r="P1035" s="14"/>
      <c r="Q1035" s="14"/>
      <c r="R1035" s="14"/>
      <c r="S1035" s="14"/>
      <c r="T1035" s="14"/>
      <c r="U1035" s="14"/>
      <c r="V1035" s="14"/>
      <c r="W1035" s="14"/>
      <c r="X1035" s="14"/>
      <c r="Y1035" s="14"/>
      <c r="Z1035" s="14"/>
      <c r="AA1035" s="14"/>
      <c r="AB1035" s="14"/>
      <c r="AC1035" s="14"/>
      <c r="AD1035" s="14"/>
      <c r="AE1035" s="14"/>
      <c r="AF1035" s="14"/>
      <c r="AG1035" s="14"/>
      <c r="AH1035" s="14"/>
      <c r="AI1035" s="14"/>
      <c r="AJ1035" s="14"/>
      <c r="AK1035" s="14"/>
      <c r="AL1035" s="14"/>
      <c r="AM1035" s="14"/>
      <c r="AN1035" s="14"/>
      <c r="AO1035" s="14"/>
      <c r="AP1035" s="14"/>
      <c r="AQ1035" s="14"/>
      <c r="AR1035" s="14"/>
    </row>
    <row r="1036" spans="2:44">
      <c r="B1036" s="6" t="s">
        <v>275</v>
      </c>
      <c r="C1036" s="14"/>
      <c r="D1036" s="14"/>
      <c r="E1036" s="14"/>
      <c r="F1036" s="14"/>
      <c r="G1036" s="14"/>
      <c r="H1036" s="14"/>
      <c r="I1036" s="14"/>
      <c r="J1036" s="14"/>
      <c r="K1036" s="14"/>
      <c r="L1036" s="14"/>
      <c r="M1036" s="14"/>
      <c r="N1036" s="14"/>
      <c r="O1036" s="14"/>
      <c r="P1036" s="14"/>
      <c r="Q1036" s="14"/>
      <c r="R1036" s="14"/>
      <c r="S1036" s="14"/>
      <c r="T1036" s="14"/>
      <c r="U1036" s="14"/>
      <c r="V1036" s="14"/>
      <c r="W1036" s="14"/>
      <c r="X1036" s="14"/>
      <c r="Y1036" s="14"/>
      <c r="Z1036" s="14"/>
      <c r="AA1036" s="14"/>
      <c r="AB1036" s="14"/>
      <c r="AC1036" s="14"/>
      <c r="AD1036" s="14"/>
      <c r="AE1036" s="14"/>
      <c r="AF1036" s="14"/>
      <c r="AG1036" s="14"/>
      <c r="AH1036" s="14"/>
      <c r="AI1036" s="14"/>
      <c r="AJ1036" s="14"/>
      <c r="AK1036" s="14"/>
      <c r="AL1036" s="14"/>
      <c r="AM1036" s="14"/>
      <c r="AN1036" s="14"/>
      <c r="AO1036" s="14"/>
      <c r="AP1036" s="14"/>
      <c r="AQ1036" s="14"/>
      <c r="AR1036" s="14"/>
    </row>
    <row r="1037" spans="2:44">
      <c r="B1037" s="24" t="s">
        <v>15</v>
      </c>
      <c r="C1037" s="14"/>
      <c r="D1037" s="14"/>
      <c r="E1037" s="14"/>
      <c r="F1037" s="14"/>
      <c r="G1037" s="14"/>
      <c r="H1037" s="14"/>
      <c r="I1037" s="14"/>
      <c r="J1037" s="14"/>
      <c r="K1037" s="14"/>
      <c r="L1037" s="14"/>
      <c r="M1037" s="14"/>
      <c r="N1037" s="14"/>
      <c r="O1037" s="14"/>
      <c r="P1037" s="14"/>
      <c r="Q1037" s="14"/>
      <c r="R1037" s="14"/>
      <c r="S1037" s="14"/>
      <c r="T1037" s="14"/>
      <c r="U1037" s="14"/>
      <c r="V1037" s="14"/>
      <c r="W1037" s="14"/>
      <c r="X1037" s="14"/>
      <c r="Y1037" s="14"/>
      <c r="Z1037" s="14"/>
      <c r="AA1037" s="14"/>
      <c r="AB1037" s="14"/>
      <c r="AC1037" s="14"/>
      <c r="AD1037" s="14"/>
      <c r="AE1037" s="14"/>
      <c r="AF1037" s="14"/>
      <c r="AG1037" s="14"/>
      <c r="AH1037" s="14"/>
      <c r="AI1037" s="14"/>
      <c r="AJ1037" s="14"/>
      <c r="AK1037" s="14"/>
      <c r="AL1037" s="14"/>
      <c r="AM1037" s="14"/>
      <c r="AN1037" s="14"/>
      <c r="AO1037" s="14"/>
      <c r="AP1037" s="14"/>
      <c r="AQ1037" s="14"/>
      <c r="AR1037" s="14"/>
    </row>
    <row r="1038" spans="2:44">
      <c r="B1038" t="s">
        <v>248</v>
      </c>
      <c r="C1038" s="14">
        <v>0.27611866931071299</v>
      </c>
      <c r="D1038" s="14">
        <v>0.28970782186778699</v>
      </c>
      <c r="E1038" s="14">
        <v>0.262772061107581</v>
      </c>
      <c r="F1038" s="14"/>
      <c r="G1038" s="14">
        <v>0.34910738338180097</v>
      </c>
      <c r="H1038" s="14">
        <v>0.22065572206571299</v>
      </c>
      <c r="I1038" s="14">
        <v>0.25612190138556801</v>
      </c>
      <c r="J1038" s="14">
        <v>0.254451280035904</v>
      </c>
      <c r="K1038" s="14">
        <v>0.250443768464641</v>
      </c>
      <c r="L1038" s="14">
        <v>0.32286975562326897</v>
      </c>
      <c r="M1038" s="14"/>
      <c r="N1038" s="14">
        <v>0.25340023626486802</v>
      </c>
      <c r="O1038" s="14">
        <v>0.26803668603595698</v>
      </c>
      <c r="P1038" s="14">
        <v>0.29399534630781698</v>
      </c>
      <c r="Q1038" s="14">
        <v>0.29602830414144699</v>
      </c>
      <c r="R1038" s="14"/>
      <c r="S1038" s="14">
        <v>0.192654538105446</v>
      </c>
      <c r="T1038" s="14">
        <v>0.28246135842324499</v>
      </c>
      <c r="U1038" s="14">
        <v>0.335355799399633</v>
      </c>
      <c r="V1038" s="14">
        <v>0.28911864634519602</v>
      </c>
      <c r="W1038" s="14">
        <v>0.24441730427477601</v>
      </c>
      <c r="X1038" s="14">
        <v>0.29455392261911101</v>
      </c>
      <c r="Y1038" s="14">
        <v>0.26196638612366402</v>
      </c>
      <c r="Z1038" s="14">
        <v>0.313401560485155</v>
      </c>
      <c r="AA1038" s="14">
        <v>0.30782673549686101</v>
      </c>
      <c r="AB1038" s="14">
        <v>0.30295773893971201</v>
      </c>
      <c r="AC1038" s="14">
        <v>0.29065113020144001</v>
      </c>
      <c r="AD1038" s="14">
        <v>0.23693753763431799</v>
      </c>
      <c r="AE1038" s="14"/>
      <c r="AF1038" s="14">
        <v>0.28438906633314798</v>
      </c>
      <c r="AG1038" s="14">
        <v>0.24953596752297</v>
      </c>
      <c r="AH1038" s="14">
        <v>0.28074572854869301</v>
      </c>
      <c r="AI1038" s="14"/>
      <c r="AJ1038" s="14">
        <v>0.28315619433010503</v>
      </c>
      <c r="AK1038" s="14">
        <v>0.26037478774955802</v>
      </c>
      <c r="AL1038" s="14">
        <v>0.27296174419673003</v>
      </c>
      <c r="AM1038" s="14"/>
      <c r="AN1038" s="14">
        <v>0.24194079028027299</v>
      </c>
      <c r="AO1038" s="14">
        <v>0.31166184689936399</v>
      </c>
      <c r="AP1038" s="14">
        <v>0.29695624447811902</v>
      </c>
      <c r="AQ1038" s="14">
        <v>0.23632170407983899</v>
      </c>
      <c r="AR1038" s="14">
        <v>7.4110095648838401E-2</v>
      </c>
    </row>
    <row r="1039" spans="2:44">
      <c r="B1039" t="s">
        <v>250</v>
      </c>
      <c r="C1039" s="14">
        <v>0.22885754300677999</v>
      </c>
      <c r="D1039" s="14">
        <v>0.237843361151333</v>
      </c>
      <c r="E1039" s="14">
        <v>0.221937971270741</v>
      </c>
      <c r="F1039" s="14"/>
      <c r="G1039" s="14">
        <v>0.21348844096099401</v>
      </c>
      <c r="H1039" s="14">
        <v>0.19891445683100401</v>
      </c>
      <c r="I1039" s="14">
        <v>0.260418298864804</v>
      </c>
      <c r="J1039" s="14">
        <v>0.237582033665348</v>
      </c>
      <c r="K1039" s="14">
        <v>0.21460890215609499</v>
      </c>
      <c r="L1039" s="14">
        <v>0.24086416454246201</v>
      </c>
      <c r="M1039" s="14"/>
      <c r="N1039" s="14">
        <v>0.24931415182188901</v>
      </c>
      <c r="O1039" s="14">
        <v>0.24072812370843399</v>
      </c>
      <c r="P1039" s="14">
        <v>0.19643853411609399</v>
      </c>
      <c r="Q1039" s="14">
        <v>0.21620986566786601</v>
      </c>
      <c r="R1039" s="14"/>
      <c r="S1039" s="14">
        <v>0.31798360794095998</v>
      </c>
      <c r="T1039" s="14">
        <v>0.26358572710015499</v>
      </c>
      <c r="U1039" s="14">
        <v>0.24608276871103199</v>
      </c>
      <c r="V1039" s="14">
        <v>0.15756679182577099</v>
      </c>
      <c r="W1039" s="14">
        <v>0.24000112240014501</v>
      </c>
      <c r="X1039" s="14">
        <v>0.16978299054475199</v>
      </c>
      <c r="Y1039" s="14">
        <v>0.15151986131915701</v>
      </c>
      <c r="Z1039" s="14">
        <v>0.176649889235587</v>
      </c>
      <c r="AA1039" s="14">
        <v>0.16167334122006599</v>
      </c>
      <c r="AB1039" s="14">
        <v>0.269343134111656</v>
      </c>
      <c r="AC1039" s="14">
        <v>0.24894246842479401</v>
      </c>
      <c r="AD1039" s="14">
        <v>0.31428413812026501</v>
      </c>
      <c r="AE1039" s="14"/>
      <c r="AF1039" s="14">
        <v>0.2260104924396</v>
      </c>
      <c r="AG1039" s="14">
        <v>0.23691585731192599</v>
      </c>
      <c r="AH1039" s="14">
        <v>0.19908687369922001</v>
      </c>
      <c r="AI1039" s="14"/>
      <c r="AJ1039" s="14">
        <v>0.23147890003096599</v>
      </c>
      <c r="AK1039" s="14">
        <v>0.229889227638301</v>
      </c>
      <c r="AL1039" s="14">
        <v>0.32098473246245401</v>
      </c>
      <c r="AM1039" s="14"/>
      <c r="AN1039" s="14">
        <v>0.22809242030753901</v>
      </c>
      <c r="AO1039" s="14">
        <v>0.223876605099289</v>
      </c>
      <c r="AP1039" s="14">
        <v>0.25310728986422398</v>
      </c>
      <c r="AQ1039" s="14">
        <v>0.27406736201922799</v>
      </c>
      <c r="AR1039" s="14">
        <v>6.5451640091645794E-2</v>
      </c>
    </row>
    <row r="1040" spans="2:44">
      <c r="B1040" t="s">
        <v>249</v>
      </c>
      <c r="C1040" s="14">
        <v>0.196165484117094</v>
      </c>
      <c r="D1040" s="14">
        <v>0.199992414186523</v>
      </c>
      <c r="E1040" s="14">
        <v>0.191752945803948</v>
      </c>
      <c r="F1040" s="14"/>
      <c r="G1040" s="14">
        <v>0.19796078062528</v>
      </c>
      <c r="H1040" s="14">
        <v>0.17015865417487799</v>
      </c>
      <c r="I1040" s="14">
        <v>0.17695825067173401</v>
      </c>
      <c r="J1040" s="14">
        <v>0.15078055890574399</v>
      </c>
      <c r="K1040" s="14">
        <v>0.25384693943962799</v>
      </c>
      <c r="L1040" s="14">
        <v>0.228428378994147</v>
      </c>
      <c r="M1040" s="14"/>
      <c r="N1040" s="14">
        <v>0.18770810924425099</v>
      </c>
      <c r="O1040" s="14">
        <v>0.19828323218762101</v>
      </c>
      <c r="P1040" s="14">
        <v>0.21677852061069999</v>
      </c>
      <c r="Q1040" s="14">
        <v>0.18903645182293999</v>
      </c>
      <c r="R1040" s="14"/>
      <c r="S1040" s="14">
        <v>0.121445769786216</v>
      </c>
      <c r="T1040" s="14">
        <v>0.244884076122179</v>
      </c>
      <c r="U1040" s="14">
        <v>0.25754247597681701</v>
      </c>
      <c r="V1040" s="14">
        <v>0.230295079443809</v>
      </c>
      <c r="W1040" s="14">
        <v>0.14090423024982299</v>
      </c>
      <c r="X1040" s="14">
        <v>0.20624960769463599</v>
      </c>
      <c r="Y1040" s="14">
        <v>0.20566709803491101</v>
      </c>
      <c r="Z1040" s="14">
        <v>0.159818300168066</v>
      </c>
      <c r="AA1040" s="14">
        <v>0.17065971045544201</v>
      </c>
      <c r="AB1040" s="14">
        <v>0.20398194971565001</v>
      </c>
      <c r="AC1040" s="14">
        <v>0.195070596251707</v>
      </c>
      <c r="AD1040" s="14">
        <v>0.27601479877900198</v>
      </c>
      <c r="AE1040" s="14"/>
      <c r="AF1040" s="14">
        <v>0.19389457584636699</v>
      </c>
      <c r="AG1040" s="14">
        <v>0.19497170303623099</v>
      </c>
      <c r="AH1040" s="14">
        <v>0.19097004472165299</v>
      </c>
      <c r="AI1040" s="14"/>
      <c r="AJ1040" s="14">
        <v>0.19415881609829699</v>
      </c>
      <c r="AK1040" s="14">
        <v>0.208582386250939</v>
      </c>
      <c r="AL1040" s="14">
        <v>0.13666559076704701</v>
      </c>
      <c r="AM1040" s="14"/>
      <c r="AN1040" s="14">
        <v>0.17449195556945299</v>
      </c>
      <c r="AO1040" s="14">
        <v>0.22317426525266501</v>
      </c>
      <c r="AP1040" s="14">
        <v>0.165943961360037</v>
      </c>
      <c r="AQ1040" s="14">
        <v>0.214368573060604</v>
      </c>
      <c r="AR1040" s="14">
        <v>0.10134228123937</v>
      </c>
    </row>
    <row r="1041" spans="2:44">
      <c r="B1041" t="s">
        <v>254</v>
      </c>
      <c r="C1041" s="14">
        <v>0.189433339225348</v>
      </c>
      <c r="D1041" s="14">
        <v>0.19576568453327201</v>
      </c>
      <c r="E1041" s="14">
        <v>0.184793555006838</v>
      </c>
      <c r="F1041" s="14"/>
      <c r="G1041" s="14">
        <v>0.22633918160842301</v>
      </c>
      <c r="H1041" s="14">
        <v>0.23246920114153799</v>
      </c>
      <c r="I1041" s="14">
        <v>0.22528340643484801</v>
      </c>
      <c r="J1041" s="14">
        <v>0.20084125963886401</v>
      </c>
      <c r="K1041" s="14">
        <v>0.12936854547138399</v>
      </c>
      <c r="L1041" s="14">
        <v>0.13487016325200099</v>
      </c>
      <c r="M1041" s="14"/>
      <c r="N1041" s="14">
        <v>0.23349487206574199</v>
      </c>
      <c r="O1041" s="14">
        <v>0.19506551850409201</v>
      </c>
      <c r="P1041" s="14">
        <v>0.181796551995656</v>
      </c>
      <c r="Q1041" s="14">
        <v>0.13736444870964901</v>
      </c>
      <c r="R1041" s="14"/>
      <c r="S1041" s="14">
        <v>0.24034912912829101</v>
      </c>
      <c r="T1041" s="14">
        <v>0.193253039393043</v>
      </c>
      <c r="U1041" s="14">
        <v>0.149643872745824</v>
      </c>
      <c r="V1041" s="14">
        <v>0.138747144669887</v>
      </c>
      <c r="W1041" s="14">
        <v>0.18838636557763699</v>
      </c>
      <c r="X1041" s="14">
        <v>0.202639787649813</v>
      </c>
      <c r="Y1041" s="14">
        <v>0.13335911482545201</v>
      </c>
      <c r="Z1041" s="14">
        <v>0.18425195982979001</v>
      </c>
      <c r="AA1041" s="14">
        <v>0.16622821041525199</v>
      </c>
      <c r="AB1041" s="14">
        <v>0.28650664184824598</v>
      </c>
      <c r="AC1041" s="14">
        <v>0.160561886645124</v>
      </c>
      <c r="AD1041" s="14">
        <v>0.157969732670073</v>
      </c>
      <c r="AE1041" s="14"/>
      <c r="AF1041" s="14">
        <v>0.145971172693968</v>
      </c>
      <c r="AG1041" s="14">
        <v>0.23003774368335</v>
      </c>
      <c r="AH1041" s="14">
        <v>0.17091352769204701</v>
      </c>
      <c r="AI1041" s="14"/>
      <c r="AJ1041" s="14">
        <v>0.17097399336715899</v>
      </c>
      <c r="AK1041" s="14">
        <v>0.21932736441742401</v>
      </c>
      <c r="AL1041" s="14">
        <v>0.26266898536271799</v>
      </c>
      <c r="AM1041" s="14"/>
      <c r="AN1041" s="14">
        <v>0.110783502275175</v>
      </c>
      <c r="AO1041" s="14">
        <v>0.19259911875534999</v>
      </c>
      <c r="AP1041" s="14">
        <v>0.231520565300734</v>
      </c>
      <c r="AQ1041" s="14">
        <v>0.295851802728758</v>
      </c>
      <c r="AR1041" s="14">
        <v>0.33449714145495502</v>
      </c>
    </row>
    <row r="1042" spans="2:44">
      <c r="B1042" t="s">
        <v>251</v>
      </c>
      <c r="C1042" s="14">
        <v>0.17264530540842399</v>
      </c>
      <c r="D1042" s="14">
        <v>0.20595460402009899</v>
      </c>
      <c r="E1042" s="14">
        <v>0.139304672249838</v>
      </c>
      <c r="F1042" s="14"/>
      <c r="G1042" s="14">
        <v>0.156400103047836</v>
      </c>
      <c r="H1042" s="14">
        <v>0.22774015637147599</v>
      </c>
      <c r="I1042" s="14">
        <v>0.17395781489529599</v>
      </c>
      <c r="J1042" s="14">
        <v>0.13417769174512001</v>
      </c>
      <c r="K1042" s="14">
        <v>0.111330603531685</v>
      </c>
      <c r="L1042" s="14">
        <v>0.206377861025695</v>
      </c>
      <c r="M1042" s="14"/>
      <c r="N1042" s="14">
        <v>0.18122143892884299</v>
      </c>
      <c r="O1042" s="14">
        <v>0.156746501584933</v>
      </c>
      <c r="P1042" s="14">
        <v>0.17988011952963001</v>
      </c>
      <c r="Q1042" s="14">
        <v>0.176078705249959</v>
      </c>
      <c r="R1042" s="14"/>
      <c r="S1042" s="14">
        <v>0.23015191410825001</v>
      </c>
      <c r="T1042" s="14">
        <v>0.16390287118358199</v>
      </c>
      <c r="U1042" s="14">
        <v>0.170137922454969</v>
      </c>
      <c r="V1042" s="14">
        <v>0.19402031954947499</v>
      </c>
      <c r="W1042" s="14">
        <v>0.172704395469784</v>
      </c>
      <c r="X1042" s="14">
        <v>0.18312354673665701</v>
      </c>
      <c r="Y1042" s="14">
        <v>0.109085290530894</v>
      </c>
      <c r="Z1042" s="14">
        <v>0.14637603558637899</v>
      </c>
      <c r="AA1042" s="14">
        <v>0.16340145858049199</v>
      </c>
      <c r="AB1042" s="14">
        <v>0.21465606656132899</v>
      </c>
      <c r="AC1042" s="14">
        <v>2.0634659152415798E-2</v>
      </c>
      <c r="AD1042" s="14">
        <v>0.175598301754883</v>
      </c>
      <c r="AE1042" s="14"/>
      <c r="AF1042" s="14">
        <v>0.175487180236819</v>
      </c>
      <c r="AG1042" s="14">
        <v>0.16252262528480901</v>
      </c>
      <c r="AH1042" s="14">
        <v>0.172769891995805</v>
      </c>
      <c r="AI1042" s="14"/>
      <c r="AJ1042" s="14">
        <v>0.177644682055556</v>
      </c>
      <c r="AK1042" s="14">
        <v>0.188882096305554</v>
      </c>
      <c r="AL1042" s="14">
        <v>0.320881617814053</v>
      </c>
      <c r="AM1042" s="14"/>
      <c r="AN1042" s="14">
        <v>0.16635658642251899</v>
      </c>
      <c r="AO1042" s="14">
        <v>0.15551633341318399</v>
      </c>
      <c r="AP1042" s="14">
        <v>0.18380387506144</v>
      </c>
      <c r="AQ1042" s="14">
        <v>0.19929465369726099</v>
      </c>
      <c r="AR1042" s="14">
        <v>0.24425993740337201</v>
      </c>
    </row>
    <row r="1043" spans="2:44">
      <c r="B1043" t="s">
        <v>253</v>
      </c>
      <c r="C1043" s="14">
        <v>0.16359296357289199</v>
      </c>
      <c r="D1043" s="14">
        <v>0.16940921448476701</v>
      </c>
      <c r="E1043" s="14">
        <v>0.159243973711268</v>
      </c>
      <c r="F1043" s="14"/>
      <c r="G1043" s="14">
        <v>0.163777424710178</v>
      </c>
      <c r="H1043" s="14">
        <v>0.21822617254881299</v>
      </c>
      <c r="I1043" s="14">
        <v>0.17063002537413599</v>
      </c>
      <c r="J1043" s="14">
        <v>0.19316229994914699</v>
      </c>
      <c r="K1043" s="14">
        <v>9.3201488130831497E-2</v>
      </c>
      <c r="L1043" s="14">
        <v>0.13668277802818399</v>
      </c>
      <c r="M1043" s="14"/>
      <c r="N1043" s="14">
        <v>0.172200487015402</v>
      </c>
      <c r="O1043" s="14">
        <v>0.13761905779118899</v>
      </c>
      <c r="P1043" s="14">
        <v>0.15784686199999001</v>
      </c>
      <c r="Q1043" s="14">
        <v>0.184328186874401</v>
      </c>
      <c r="R1043" s="14"/>
      <c r="S1043" s="14">
        <v>0.21569999198672199</v>
      </c>
      <c r="T1043" s="14">
        <v>0.16784950019960099</v>
      </c>
      <c r="U1043" s="14">
        <v>5.19315293892888E-2</v>
      </c>
      <c r="V1043" s="14">
        <v>0.151175335360585</v>
      </c>
      <c r="W1043" s="14">
        <v>0.216789075263599</v>
      </c>
      <c r="X1043" s="14">
        <v>0.16406549826372899</v>
      </c>
      <c r="Y1043" s="14">
        <v>0.10979876440131101</v>
      </c>
      <c r="Z1043" s="14">
        <v>0.15530525445188501</v>
      </c>
      <c r="AA1043" s="14">
        <v>0.117451663321058</v>
      </c>
      <c r="AB1043" s="14">
        <v>0.21603437996879701</v>
      </c>
      <c r="AC1043" s="14">
        <v>0.23341480231369699</v>
      </c>
      <c r="AD1043" s="14">
        <v>0.21205620909223499</v>
      </c>
      <c r="AE1043" s="14"/>
      <c r="AF1043" s="14">
        <v>0.15178266966163501</v>
      </c>
      <c r="AG1043" s="14">
        <v>0.18184236139573601</v>
      </c>
      <c r="AH1043" s="14">
        <v>0.18436537686592699</v>
      </c>
      <c r="AI1043" s="14"/>
      <c r="AJ1043" s="14">
        <v>0.18694271438556001</v>
      </c>
      <c r="AK1043" s="14">
        <v>0.186545058720825</v>
      </c>
      <c r="AL1043" s="14">
        <v>0.159083942368792</v>
      </c>
      <c r="AM1043" s="14"/>
      <c r="AN1043" s="14">
        <v>0.183454361988793</v>
      </c>
      <c r="AO1043" s="14">
        <v>0.14258828932942899</v>
      </c>
      <c r="AP1043" s="14">
        <v>0.17263874822860301</v>
      </c>
      <c r="AQ1043" s="14">
        <v>0.187738906421934</v>
      </c>
      <c r="AR1043" s="14">
        <v>0.166793921331016</v>
      </c>
    </row>
    <row r="1044" spans="2:44">
      <c r="B1044" t="s">
        <v>256</v>
      </c>
      <c r="C1044" s="14">
        <v>0.160530886554686</v>
      </c>
      <c r="D1044" s="14">
        <v>0.19257859369598099</v>
      </c>
      <c r="E1044" s="14">
        <v>0.12832985591439899</v>
      </c>
      <c r="F1044" s="14"/>
      <c r="G1044" s="14">
        <v>0.14804256592426299</v>
      </c>
      <c r="H1044" s="14">
        <v>0.21466177888598001</v>
      </c>
      <c r="I1044" s="14">
        <v>0.16783305032922199</v>
      </c>
      <c r="J1044" s="14">
        <v>0.148412219618904</v>
      </c>
      <c r="K1044" s="14">
        <v>9.0931378989354994E-2</v>
      </c>
      <c r="L1044" s="14">
        <v>0.173214280843761</v>
      </c>
      <c r="M1044" s="14"/>
      <c r="N1044" s="14">
        <v>0.178869493893279</v>
      </c>
      <c r="O1044" s="14">
        <v>0.14915274347030399</v>
      </c>
      <c r="P1044" s="14">
        <v>0.15875221409950399</v>
      </c>
      <c r="Q1044" s="14">
        <v>0.15083269496308099</v>
      </c>
      <c r="R1044" s="14"/>
      <c r="S1044" s="14">
        <v>0.21454031204938101</v>
      </c>
      <c r="T1044" s="14">
        <v>0.16355576182305601</v>
      </c>
      <c r="U1044" s="14">
        <v>0.111900644593682</v>
      </c>
      <c r="V1044" s="14">
        <v>0.131177881668884</v>
      </c>
      <c r="W1044" s="14">
        <v>0.17464919256831901</v>
      </c>
      <c r="X1044" s="14">
        <v>0.15951923343722901</v>
      </c>
      <c r="Y1044" s="14">
        <v>0.110674982628459</v>
      </c>
      <c r="Z1044" s="14">
        <v>5.8111778402868901E-2</v>
      </c>
      <c r="AA1044" s="14">
        <v>0.15912163525708101</v>
      </c>
      <c r="AB1044" s="14">
        <v>0.23607168325331501</v>
      </c>
      <c r="AC1044" s="14">
        <v>8.4853771518576301E-2</v>
      </c>
      <c r="AD1044" s="14">
        <v>0.262255404174838</v>
      </c>
      <c r="AE1044" s="14"/>
      <c r="AF1044" s="14">
        <v>0.13916090030999101</v>
      </c>
      <c r="AG1044" s="14">
        <v>0.16788302143814099</v>
      </c>
      <c r="AH1044" s="14">
        <v>0.18778611458246999</v>
      </c>
      <c r="AI1044" s="14"/>
      <c r="AJ1044" s="14">
        <v>0.184723780990771</v>
      </c>
      <c r="AK1044" s="14">
        <v>0.17073636338072401</v>
      </c>
      <c r="AL1044" s="14">
        <v>0.18765616210401201</v>
      </c>
      <c r="AM1044" s="14"/>
      <c r="AN1044" s="14">
        <v>0.15914576688943</v>
      </c>
      <c r="AO1044" s="14">
        <v>0.12823947372164299</v>
      </c>
      <c r="AP1044" s="14">
        <v>0.17830391265742301</v>
      </c>
      <c r="AQ1044" s="14">
        <v>0.212357374935458</v>
      </c>
      <c r="AR1044" s="14">
        <v>0.30121339014875997</v>
      </c>
    </row>
    <row r="1045" spans="2:44">
      <c r="B1045" t="s">
        <v>252</v>
      </c>
      <c r="C1045" s="14">
        <v>0.149329110451492</v>
      </c>
      <c r="D1045" s="14">
        <v>0.18618275744518001</v>
      </c>
      <c r="E1045" s="14">
        <v>0.11432105667902499</v>
      </c>
      <c r="F1045" s="14"/>
      <c r="G1045" s="14">
        <v>0.173292467220692</v>
      </c>
      <c r="H1045" s="14">
        <v>0.18544426608064299</v>
      </c>
      <c r="I1045" s="14">
        <v>0.216627233648328</v>
      </c>
      <c r="J1045" s="14">
        <v>0.104247680579847</v>
      </c>
      <c r="K1045" s="14">
        <v>9.1301610267206804E-2</v>
      </c>
      <c r="L1045" s="14">
        <v>0.12688859125138399</v>
      </c>
      <c r="M1045" s="14"/>
      <c r="N1045" s="14">
        <v>0.133497254955005</v>
      </c>
      <c r="O1045" s="14">
        <v>0.15142965641355</v>
      </c>
      <c r="P1045" s="14">
        <v>0.15992411030088</v>
      </c>
      <c r="Q1045" s="14">
        <v>0.158969520436823</v>
      </c>
      <c r="R1045" s="14"/>
      <c r="S1045" s="14">
        <v>0.21316458260082899</v>
      </c>
      <c r="T1045" s="14">
        <v>0.154498704780372</v>
      </c>
      <c r="U1045" s="14">
        <v>0.107282242229229</v>
      </c>
      <c r="V1045" s="14">
        <v>0.118862912567038</v>
      </c>
      <c r="W1045" s="14">
        <v>0.172677702348882</v>
      </c>
      <c r="X1045" s="14">
        <v>0.118625958365766</v>
      </c>
      <c r="Y1045" s="14">
        <v>0.173318518879405</v>
      </c>
      <c r="Z1045" s="14">
        <v>9.2091613695896801E-2</v>
      </c>
      <c r="AA1045" s="14">
        <v>0.114838279119585</v>
      </c>
      <c r="AB1045" s="14">
        <v>0.208561249540577</v>
      </c>
      <c r="AC1045" s="14">
        <v>8.3316015370797497E-2</v>
      </c>
      <c r="AD1045" s="14">
        <v>0.16038210655891599</v>
      </c>
      <c r="AE1045" s="14"/>
      <c r="AF1045" s="14">
        <v>0.122459979698899</v>
      </c>
      <c r="AG1045" s="14">
        <v>0.15117359825492899</v>
      </c>
      <c r="AH1045" s="14">
        <v>0.20902633587302399</v>
      </c>
      <c r="AI1045" s="14"/>
      <c r="AJ1045" s="14">
        <v>0.16833233428246699</v>
      </c>
      <c r="AK1045" s="14">
        <v>0.12890998228081099</v>
      </c>
      <c r="AL1045" s="14">
        <v>0.23582266737986499</v>
      </c>
      <c r="AM1045" s="14"/>
      <c r="AN1045" s="14">
        <v>0.157293983831964</v>
      </c>
      <c r="AO1045" s="14">
        <v>0.11825248687819601</v>
      </c>
      <c r="AP1045" s="14">
        <v>0.151931807786745</v>
      </c>
      <c r="AQ1045" s="14">
        <v>0.16526269538515401</v>
      </c>
      <c r="AR1045" s="14">
        <v>0.47440439968116399</v>
      </c>
    </row>
    <row r="1046" spans="2:44">
      <c r="B1046" t="s">
        <v>255</v>
      </c>
      <c r="C1046" s="14">
        <v>0.12743903898048201</v>
      </c>
      <c r="D1046" s="14">
        <v>0.14425145360470601</v>
      </c>
      <c r="E1046" s="14">
        <v>0.11196673084695</v>
      </c>
      <c r="F1046" s="14"/>
      <c r="G1046" s="14">
        <v>0.18577433468986099</v>
      </c>
      <c r="H1046" s="14">
        <v>0.12121539624217199</v>
      </c>
      <c r="I1046" s="14">
        <v>8.8157347801439301E-2</v>
      </c>
      <c r="J1046" s="14">
        <v>0.15196358570881699</v>
      </c>
      <c r="K1046" s="14">
        <v>9.3478070994709894E-2</v>
      </c>
      <c r="L1046" s="14">
        <v>0.128315320367441</v>
      </c>
      <c r="M1046" s="14"/>
      <c r="N1046" s="14">
        <v>0.110926760930367</v>
      </c>
      <c r="O1046" s="14">
        <v>0.126360291812459</v>
      </c>
      <c r="P1046" s="14">
        <v>0.1360989607053</v>
      </c>
      <c r="Q1046" s="14">
        <v>0.14256118528044401</v>
      </c>
      <c r="R1046" s="14"/>
      <c r="S1046" s="14">
        <v>0.132384816086695</v>
      </c>
      <c r="T1046" s="14">
        <v>0.102425702280207</v>
      </c>
      <c r="U1046" s="14">
        <v>0.189435799569178</v>
      </c>
      <c r="V1046" s="14">
        <v>0.11327087280135199</v>
      </c>
      <c r="W1046" s="14">
        <v>8.4228022131420693E-2</v>
      </c>
      <c r="X1046" s="14">
        <v>0.117102903668623</v>
      </c>
      <c r="Y1046" s="14">
        <v>0.18289921926542199</v>
      </c>
      <c r="Z1046" s="14">
        <v>0.10860214697574801</v>
      </c>
      <c r="AA1046" s="14">
        <v>0.14532557495457399</v>
      </c>
      <c r="AB1046" s="14">
        <v>0.10267380116397</v>
      </c>
      <c r="AC1046" s="14">
        <v>0.136822262945099</v>
      </c>
      <c r="AD1046" s="14">
        <v>4.49397357305025E-2</v>
      </c>
      <c r="AE1046" s="14"/>
      <c r="AF1046" s="14">
        <v>0.121079336365514</v>
      </c>
      <c r="AG1046" s="14">
        <v>0.120510083001841</v>
      </c>
      <c r="AH1046" s="14">
        <v>0.13642509687294299</v>
      </c>
      <c r="AI1046" s="14"/>
      <c r="AJ1046" s="14">
        <v>0.117390127111432</v>
      </c>
      <c r="AK1046" s="14">
        <v>0.149454646979883</v>
      </c>
      <c r="AL1046" s="14">
        <v>4.6810909287434997E-2</v>
      </c>
      <c r="AM1046" s="14"/>
      <c r="AN1046" s="14">
        <v>0.12595770603641801</v>
      </c>
      <c r="AO1046" s="14">
        <v>0.17557707172812101</v>
      </c>
      <c r="AP1046" s="14">
        <v>9.8921546864570095E-2</v>
      </c>
      <c r="AQ1046" s="14">
        <v>7.9268486096894603E-2</v>
      </c>
      <c r="AR1046" s="14">
        <v>6.0284057943136203E-2</v>
      </c>
    </row>
    <row r="1047" spans="2:44">
      <c r="B1047" t="s">
        <v>257</v>
      </c>
      <c r="C1047" s="14">
        <v>0.12089476977569601</v>
      </c>
      <c r="D1047" s="14">
        <v>0.135322591502892</v>
      </c>
      <c r="E1047" s="14">
        <v>0.107713822513506</v>
      </c>
      <c r="F1047" s="14"/>
      <c r="G1047" s="14">
        <v>0.11960385259350099</v>
      </c>
      <c r="H1047" s="14">
        <v>0.151280034825962</v>
      </c>
      <c r="I1047" s="14">
        <v>0.137039862724115</v>
      </c>
      <c r="J1047" s="14">
        <v>9.1451610451000198E-2</v>
      </c>
      <c r="K1047" s="14">
        <v>0.167218071800351</v>
      </c>
      <c r="L1047" s="14">
        <v>7.8773163055248493E-2</v>
      </c>
      <c r="M1047" s="14"/>
      <c r="N1047" s="14">
        <v>0.13744493694097601</v>
      </c>
      <c r="O1047" s="14">
        <v>0.115581136801074</v>
      </c>
      <c r="P1047" s="14">
        <v>0.129651292253774</v>
      </c>
      <c r="Q1047" s="14">
        <v>0.10147977805625499</v>
      </c>
      <c r="R1047" s="14"/>
      <c r="S1047" s="14">
        <v>0.124616902107656</v>
      </c>
      <c r="T1047" s="14">
        <v>0.21032022778397699</v>
      </c>
      <c r="U1047" s="14">
        <v>0.106287146182757</v>
      </c>
      <c r="V1047" s="14">
        <v>0.165581566450551</v>
      </c>
      <c r="W1047" s="14">
        <v>6.9061170539610806E-2</v>
      </c>
      <c r="X1047" s="14">
        <v>7.8579112443974197E-2</v>
      </c>
      <c r="Y1047" s="14">
        <v>0.12271809154812</v>
      </c>
      <c r="Z1047" s="14">
        <v>0</v>
      </c>
      <c r="AA1047" s="14">
        <v>8.9554558469357504E-2</v>
      </c>
      <c r="AB1047" s="14">
        <v>0.16728885465024099</v>
      </c>
      <c r="AC1047" s="14">
        <v>8.25998819124793E-2</v>
      </c>
      <c r="AD1047" s="14">
        <v>7.1020031873592002E-2</v>
      </c>
      <c r="AE1047" s="14"/>
      <c r="AF1047" s="14">
        <v>0.116125979530153</v>
      </c>
      <c r="AG1047" s="14">
        <v>0.13184818682666</v>
      </c>
      <c r="AH1047" s="14">
        <v>0.10372067782209</v>
      </c>
      <c r="AI1047" s="14"/>
      <c r="AJ1047" s="14">
        <v>7.2202958897742503E-2</v>
      </c>
      <c r="AK1047" s="14">
        <v>0.142520657978641</v>
      </c>
      <c r="AL1047" s="14">
        <v>0.174606316269516</v>
      </c>
      <c r="AM1047" s="14"/>
      <c r="AN1047" s="14">
        <v>0.108654471696153</v>
      </c>
      <c r="AO1047" s="14">
        <v>0.115271095064407</v>
      </c>
      <c r="AP1047" s="14">
        <v>0.133706264915952</v>
      </c>
      <c r="AQ1047" s="14">
        <v>0.11969004766722301</v>
      </c>
      <c r="AR1047" s="14">
        <v>0.23189902268234999</v>
      </c>
    </row>
    <row r="1048" spans="2:44">
      <c r="B1048" t="s">
        <v>258</v>
      </c>
      <c r="C1048" s="14">
        <v>0.106402301175637</v>
      </c>
      <c r="D1048" s="14">
        <v>0.11187958087009101</v>
      </c>
      <c r="E1048" s="14">
        <v>0.10190653374610401</v>
      </c>
      <c r="F1048" s="14"/>
      <c r="G1048" s="14">
        <v>0.158167520534998</v>
      </c>
      <c r="H1048" s="14">
        <v>0.15987651747562401</v>
      </c>
      <c r="I1048" s="14">
        <v>0.12934958042771899</v>
      </c>
      <c r="J1048" s="14">
        <v>8.4912441202039599E-2</v>
      </c>
      <c r="K1048" s="14">
        <v>4.5279337790023098E-2</v>
      </c>
      <c r="L1048" s="14">
        <v>6.9964210854183501E-2</v>
      </c>
      <c r="M1048" s="14"/>
      <c r="N1048" s="14">
        <v>0.128308746372606</v>
      </c>
      <c r="O1048" s="14">
        <v>0.12998897429315701</v>
      </c>
      <c r="P1048" s="14">
        <v>5.38595732023327E-2</v>
      </c>
      <c r="Q1048" s="14">
        <v>0.100016503682944</v>
      </c>
      <c r="R1048" s="14"/>
      <c r="S1048" s="14">
        <v>0.202582190452989</v>
      </c>
      <c r="T1048" s="14">
        <v>7.9864277864861499E-2</v>
      </c>
      <c r="U1048" s="14">
        <v>4.8058644380618798E-2</v>
      </c>
      <c r="V1048" s="14">
        <v>5.1631110789185801E-2</v>
      </c>
      <c r="W1048" s="14">
        <v>0.13248143828131401</v>
      </c>
      <c r="X1048" s="14">
        <v>0.114895596599928</v>
      </c>
      <c r="Y1048" s="14">
        <v>3.9774314349724997E-2</v>
      </c>
      <c r="Z1048" s="14">
        <v>0.22091991820585699</v>
      </c>
      <c r="AA1048" s="14">
        <v>7.8162289628034801E-2</v>
      </c>
      <c r="AB1048" s="14">
        <v>0.10648894513662201</v>
      </c>
      <c r="AC1048" s="14">
        <v>0.102267636259034</v>
      </c>
      <c r="AD1048" s="14">
        <v>0.11903362610988499</v>
      </c>
      <c r="AE1048" s="14"/>
      <c r="AF1048" s="14">
        <v>8.4516354250303793E-2</v>
      </c>
      <c r="AG1048" s="14">
        <v>0.128348139635795</v>
      </c>
      <c r="AH1048" s="14">
        <v>0.111690892339553</v>
      </c>
      <c r="AI1048" s="14"/>
      <c r="AJ1048" s="14">
        <v>0.117421714473673</v>
      </c>
      <c r="AK1048" s="14">
        <v>0.12538655143887201</v>
      </c>
      <c r="AL1048" s="14">
        <v>0.13651005275521699</v>
      </c>
      <c r="AM1048" s="14"/>
      <c r="AN1048" s="14">
        <v>8.0585501518822295E-2</v>
      </c>
      <c r="AO1048" s="14">
        <v>0.116981433381419</v>
      </c>
      <c r="AP1048" s="14">
        <v>0.139152764791276</v>
      </c>
      <c r="AQ1048" s="14">
        <v>0.15267737302234899</v>
      </c>
      <c r="AR1048" s="14">
        <v>6.3631714979619905E-2</v>
      </c>
    </row>
    <row r="1049" spans="2:44">
      <c r="B1049" t="s">
        <v>259</v>
      </c>
      <c r="C1049" s="14">
        <v>9.3670253598746103E-2</v>
      </c>
      <c r="D1049" s="14">
        <v>8.0408476294749398E-2</v>
      </c>
      <c r="E1049" s="14">
        <v>0.107505867817918</v>
      </c>
      <c r="F1049" s="14"/>
      <c r="G1049" s="14">
        <v>0.14104932719177299</v>
      </c>
      <c r="H1049" s="14">
        <v>8.5851187003022106E-2</v>
      </c>
      <c r="I1049" s="14">
        <v>7.5345724782264201E-2</v>
      </c>
      <c r="J1049" s="14">
        <v>9.0593220886298897E-2</v>
      </c>
      <c r="K1049" s="14">
        <v>0.108157807695137</v>
      </c>
      <c r="L1049" s="14">
        <v>7.7446865880365798E-2</v>
      </c>
      <c r="M1049" s="14"/>
      <c r="N1049" s="14">
        <v>8.6774215102909794E-2</v>
      </c>
      <c r="O1049" s="14">
        <v>0.11125672227434701</v>
      </c>
      <c r="P1049" s="14">
        <v>9.3485056033250802E-2</v>
      </c>
      <c r="Q1049" s="14">
        <v>8.5092146297559304E-2</v>
      </c>
      <c r="R1049" s="14"/>
      <c r="S1049" s="14">
        <v>7.6662199006286597E-2</v>
      </c>
      <c r="T1049" s="14">
        <v>9.1118203203484002E-2</v>
      </c>
      <c r="U1049" s="14">
        <v>8.9165569261767094E-2</v>
      </c>
      <c r="V1049" s="14">
        <v>0.134685680218051</v>
      </c>
      <c r="W1049" s="14">
        <v>0.10532937014685</v>
      </c>
      <c r="X1049" s="14">
        <v>7.8698362026198995E-2</v>
      </c>
      <c r="Y1049" s="14">
        <v>0.106237463346469</v>
      </c>
      <c r="Z1049" s="14">
        <v>0.175395852288629</v>
      </c>
      <c r="AA1049" s="14">
        <v>8.7660006711366506E-2</v>
      </c>
      <c r="AB1049" s="14">
        <v>7.8980884615909894E-2</v>
      </c>
      <c r="AC1049" s="14">
        <v>3.7908188040820898E-2</v>
      </c>
      <c r="AD1049" s="14">
        <v>0.136693380407543</v>
      </c>
      <c r="AE1049" s="14"/>
      <c r="AF1049" s="14">
        <v>9.0821407850378094E-2</v>
      </c>
      <c r="AG1049" s="14">
        <v>8.0740059356205998E-2</v>
      </c>
      <c r="AH1049" s="14">
        <v>0.10991353432326099</v>
      </c>
      <c r="AI1049" s="14"/>
      <c r="AJ1049" s="14">
        <v>7.7963205859830506E-2</v>
      </c>
      <c r="AK1049" s="14">
        <v>0.101748658957676</v>
      </c>
      <c r="AL1049" s="14">
        <v>9.2150161341242598E-2</v>
      </c>
      <c r="AM1049" s="14"/>
      <c r="AN1049" s="14">
        <v>8.5465418521396205E-2</v>
      </c>
      <c r="AO1049" s="14">
        <v>0.11399970640429399</v>
      </c>
      <c r="AP1049" s="14">
        <v>8.7711521149774804E-2</v>
      </c>
      <c r="AQ1049" s="14">
        <v>4.6306460992022097E-2</v>
      </c>
      <c r="AR1049" s="14">
        <v>0</v>
      </c>
    </row>
    <row r="1050" spans="2:44">
      <c r="B1050" t="s">
        <v>260</v>
      </c>
      <c r="C1050" s="14">
        <v>6.4312694684113297E-2</v>
      </c>
      <c r="D1050" s="14">
        <v>7.4212304169948298E-2</v>
      </c>
      <c r="E1050" s="14">
        <v>5.5112088059253203E-2</v>
      </c>
      <c r="F1050" s="14"/>
      <c r="G1050" s="14">
        <v>6.3534207516605795E-2</v>
      </c>
      <c r="H1050" s="14">
        <v>9.9592882628696103E-2</v>
      </c>
      <c r="I1050" s="14">
        <v>3.9352746782192999E-2</v>
      </c>
      <c r="J1050" s="14">
        <v>5.8420028319303999E-2</v>
      </c>
      <c r="K1050" s="14">
        <v>5.14281129586815E-2</v>
      </c>
      <c r="L1050" s="14">
        <v>6.8137112199053995E-2</v>
      </c>
      <c r="M1050" s="14"/>
      <c r="N1050" s="14">
        <v>4.30447394389816E-2</v>
      </c>
      <c r="O1050" s="14">
        <v>8.7422428450514095E-2</v>
      </c>
      <c r="P1050" s="14">
        <v>6.0875209623687497E-2</v>
      </c>
      <c r="Q1050" s="14">
        <v>6.9137593446493506E-2</v>
      </c>
      <c r="R1050" s="14"/>
      <c r="S1050" s="14">
        <v>0.130292296462381</v>
      </c>
      <c r="T1050" s="14">
        <v>5.3195488652507499E-2</v>
      </c>
      <c r="U1050" s="14">
        <v>1.03006349431033E-2</v>
      </c>
      <c r="V1050" s="14">
        <v>7.37728530532792E-2</v>
      </c>
      <c r="W1050" s="14">
        <v>6.0533550332278301E-2</v>
      </c>
      <c r="X1050" s="14">
        <v>6.7468383183828098E-2</v>
      </c>
      <c r="Y1050" s="14">
        <v>2.9007547993269E-2</v>
      </c>
      <c r="Z1050" s="14">
        <v>2.75851452170469E-2</v>
      </c>
      <c r="AA1050" s="14">
        <v>3.9930702857523301E-2</v>
      </c>
      <c r="AB1050" s="14">
        <v>9.2503724365679704E-2</v>
      </c>
      <c r="AC1050" s="14">
        <v>0</v>
      </c>
      <c r="AD1050" s="14">
        <v>0.169706530058716</v>
      </c>
      <c r="AE1050" s="14"/>
      <c r="AF1050" s="14">
        <v>7.2649300798541497E-2</v>
      </c>
      <c r="AG1050" s="14">
        <v>6.5550021832008795E-2</v>
      </c>
      <c r="AH1050" s="14">
        <v>4.7747187721156797E-2</v>
      </c>
      <c r="AI1050" s="14"/>
      <c r="AJ1050" s="14">
        <v>8.1262905320915402E-2</v>
      </c>
      <c r="AK1050" s="14">
        <v>6.9347324074925998E-2</v>
      </c>
      <c r="AL1050" s="14">
        <v>7.8168402696990602E-2</v>
      </c>
      <c r="AM1050" s="14"/>
      <c r="AN1050" s="14">
        <v>6.7931885349199694E-2</v>
      </c>
      <c r="AO1050" s="14">
        <v>1.9159913718491298E-2</v>
      </c>
      <c r="AP1050" s="14">
        <v>8.1827163048436E-2</v>
      </c>
      <c r="AQ1050" s="14">
        <v>0.111952303104702</v>
      </c>
      <c r="AR1050" s="14">
        <v>8.0895057063522596E-2</v>
      </c>
    </row>
    <row r="1051" spans="2:44">
      <c r="B1051" t="s">
        <v>129</v>
      </c>
      <c r="C1051" s="14">
        <v>5.8483562339030501E-2</v>
      </c>
      <c r="D1051" s="14">
        <v>5.7111351528620298E-2</v>
      </c>
      <c r="E1051" s="14">
        <v>5.8252765524717302E-2</v>
      </c>
      <c r="F1051" s="14"/>
      <c r="G1051" s="14">
        <v>2.8451321465376302E-2</v>
      </c>
      <c r="H1051" s="14">
        <v>4.66237875314921E-2</v>
      </c>
      <c r="I1051" s="14">
        <v>6.7660073284921102E-2</v>
      </c>
      <c r="J1051" s="14">
        <v>8.6781397353166506E-2</v>
      </c>
      <c r="K1051" s="14">
        <v>6.1846125015254501E-2</v>
      </c>
      <c r="L1051" s="14">
        <v>5.5743830711831602E-2</v>
      </c>
      <c r="M1051" s="14"/>
      <c r="N1051" s="14">
        <v>6.0185873212090901E-2</v>
      </c>
      <c r="O1051" s="14">
        <v>4.74617661659891E-2</v>
      </c>
      <c r="P1051" s="14">
        <v>4.8773530202775701E-2</v>
      </c>
      <c r="Q1051" s="14">
        <v>7.3152174768091494E-2</v>
      </c>
      <c r="R1051" s="14"/>
      <c r="S1051" s="14">
        <v>4.2439945820462802E-2</v>
      </c>
      <c r="T1051" s="14">
        <v>5.0923486729028598E-2</v>
      </c>
      <c r="U1051" s="14">
        <v>4.0311689339399701E-2</v>
      </c>
      <c r="V1051" s="14">
        <v>7.4085730074665707E-2</v>
      </c>
      <c r="W1051" s="14">
        <v>8.7200320186732405E-2</v>
      </c>
      <c r="X1051" s="14">
        <v>3.7806699072422102E-2</v>
      </c>
      <c r="Y1051" s="14">
        <v>6.8196564989585207E-2</v>
      </c>
      <c r="Z1051" s="14">
        <v>0.13358066919024</v>
      </c>
      <c r="AA1051" s="14">
        <v>8.1034531033655294E-2</v>
      </c>
      <c r="AB1051" s="14">
        <v>2.82590125771809E-2</v>
      </c>
      <c r="AC1051" s="14">
        <v>5.0468650676705903E-2</v>
      </c>
      <c r="AD1051" s="14">
        <v>8.7444309879662299E-2</v>
      </c>
      <c r="AE1051" s="14"/>
      <c r="AF1051" s="14">
        <v>7.4013532450297403E-2</v>
      </c>
      <c r="AG1051" s="14">
        <v>5.0382186454261298E-2</v>
      </c>
      <c r="AH1051" s="14">
        <v>5.1749616754533802E-2</v>
      </c>
      <c r="AI1051" s="14"/>
      <c r="AJ1051" s="14">
        <v>3.96318461307247E-2</v>
      </c>
      <c r="AK1051" s="14">
        <v>4.5201769323200497E-2</v>
      </c>
      <c r="AL1051" s="14">
        <v>2.63505751373183E-2</v>
      </c>
      <c r="AM1051" s="14"/>
      <c r="AN1051" s="14">
        <v>7.8724196739977895E-2</v>
      </c>
      <c r="AO1051" s="14">
        <v>5.1623920544063603E-2</v>
      </c>
      <c r="AP1051" s="14">
        <v>3.5252356998223301E-2</v>
      </c>
      <c r="AQ1051" s="14">
        <v>6.4109242639085795E-2</v>
      </c>
      <c r="AR1051" s="14">
        <v>7.7442853837179901E-2</v>
      </c>
    </row>
    <row r="1052" spans="2:44">
      <c r="B1052" t="s">
        <v>261</v>
      </c>
      <c r="C1052" s="14">
        <v>2.39775571870839E-2</v>
      </c>
      <c r="D1052" s="14">
        <v>2.8082257398410498E-2</v>
      </c>
      <c r="E1052" s="14">
        <v>2.01401066173987E-2</v>
      </c>
      <c r="F1052" s="14"/>
      <c r="G1052" s="14">
        <v>9.3714255050990194E-2</v>
      </c>
      <c r="H1052" s="14">
        <v>1.8501328613609602E-2</v>
      </c>
      <c r="I1052" s="14">
        <v>9.2293600474035401E-3</v>
      </c>
      <c r="J1052" s="14">
        <v>2.1739499418039199E-2</v>
      </c>
      <c r="K1052" s="14">
        <v>1.34926321762622E-2</v>
      </c>
      <c r="L1052" s="14">
        <v>4.5534023192475501E-3</v>
      </c>
      <c r="M1052" s="14"/>
      <c r="N1052" s="14">
        <v>9.0895906119709009E-3</v>
      </c>
      <c r="O1052" s="14">
        <v>1.6092586019571101E-2</v>
      </c>
      <c r="P1052" s="14">
        <v>2.69061958289398E-2</v>
      </c>
      <c r="Q1052" s="14">
        <v>4.7595940861041498E-2</v>
      </c>
      <c r="R1052" s="14"/>
      <c r="S1052" s="14">
        <v>1.9783832843053E-2</v>
      </c>
      <c r="T1052" s="14">
        <v>4.00424186077111E-2</v>
      </c>
      <c r="U1052" s="14">
        <v>1.12476439310702E-2</v>
      </c>
      <c r="V1052" s="14">
        <v>3.7735236177007699E-2</v>
      </c>
      <c r="W1052" s="14">
        <v>0</v>
      </c>
      <c r="X1052" s="14">
        <v>2.1412017594956201E-2</v>
      </c>
      <c r="Y1052" s="14">
        <v>1.24514973340017E-2</v>
      </c>
      <c r="Z1052" s="14">
        <v>3.1106647897816499E-2</v>
      </c>
      <c r="AA1052" s="14">
        <v>2.38659314686963E-2</v>
      </c>
      <c r="AB1052" s="14">
        <v>2.7455427462049199E-2</v>
      </c>
      <c r="AC1052" s="14">
        <v>2.0187755897904999E-2</v>
      </c>
      <c r="AD1052" s="14">
        <v>5.4914982715075597E-2</v>
      </c>
      <c r="AE1052" s="14"/>
      <c r="AF1052" s="14">
        <v>2.7789478295676299E-2</v>
      </c>
      <c r="AG1052" s="14">
        <v>1.46476747550085E-2</v>
      </c>
      <c r="AH1052" s="14">
        <v>3.8025483337165503E-2</v>
      </c>
      <c r="AI1052" s="14"/>
      <c r="AJ1052" s="14">
        <v>0</v>
      </c>
      <c r="AK1052" s="14">
        <v>3.6112639805035103E-2</v>
      </c>
      <c r="AL1052" s="14">
        <v>1.6299355299602501E-2</v>
      </c>
      <c r="AM1052" s="14"/>
      <c r="AN1052" s="14">
        <v>2.79052535588361E-2</v>
      </c>
      <c r="AO1052" s="14">
        <v>4.1115704517079903E-2</v>
      </c>
      <c r="AP1052" s="14">
        <v>1.4213056950650499E-2</v>
      </c>
      <c r="AQ1052" s="14">
        <v>9.2962021236533306E-3</v>
      </c>
      <c r="AR1052" s="14">
        <v>0.10134228123937</v>
      </c>
    </row>
    <row r="1053" spans="2:44">
      <c r="B1053" t="s">
        <v>262</v>
      </c>
      <c r="C1053" s="14">
        <v>2.7031105821239E-2</v>
      </c>
      <c r="D1053" s="14">
        <v>2.5962799090369498E-2</v>
      </c>
      <c r="E1053" s="14">
        <v>2.6293422479545501E-2</v>
      </c>
      <c r="F1053" s="14"/>
      <c r="G1053" s="14">
        <v>1.78284048226456E-2</v>
      </c>
      <c r="H1053" s="14">
        <v>1.83518521534097E-2</v>
      </c>
      <c r="I1053" s="14">
        <v>3.1413168962803099E-2</v>
      </c>
      <c r="J1053" s="14">
        <v>1.1162916076838199E-2</v>
      </c>
      <c r="K1053" s="14">
        <v>4.4175689430049403E-2</v>
      </c>
      <c r="L1053" s="14">
        <v>3.76816694050741E-2</v>
      </c>
      <c r="M1053" s="14"/>
      <c r="N1053" s="14">
        <v>2.63363405208079E-2</v>
      </c>
      <c r="O1053" s="14">
        <v>3.8102632853735503E-2</v>
      </c>
      <c r="P1053" s="14">
        <v>1.7305909156048599E-2</v>
      </c>
      <c r="Q1053" s="14">
        <v>2.53568856496478E-2</v>
      </c>
      <c r="R1053" s="14"/>
      <c r="S1053" s="14">
        <v>0</v>
      </c>
      <c r="T1053" s="14">
        <v>3.60282761368566E-2</v>
      </c>
      <c r="U1053" s="14">
        <v>4.3983664936337902E-2</v>
      </c>
      <c r="V1053" s="14">
        <v>2.3444349725217199E-2</v>
      </c>
      <c r="W1053" s="14">
        <v>4.7594043150203401E-2</v>
      </c>
      <c r="X1053" s="14">
        <v>2.1203477622596899E-2</v>
      </c>
      <c r="Y1053" s="14">
        <v>3.94715204828361E-2</v>
      </c>
      <c r="Z1053" s="14">
        <v>2.6818847054913299E-2</v>
      </c>
      <c r="AA1053" s="14">
        <v>3.3334602805539799E-2</v>
      </c>
      <c r="AB1053" s="14">
        <v>1.7198622954863001E-2</v>
      </c>
      <c r="AC1053" s="14">
        <v>4.66034865406574E-2</v>
      </c>
      <c r="AD1053" s="14">
        <v>0</v>
      </c>
      <c r="AE1053" s="14"/>
      <c r="AF1053" s="14">
        <v>2.8185842060794102E-2</v>
      </c>
      <c r="AG1053" s="14">
        <v>2.3952616594312099E-2</v>
      </c>
      <c r="AH1053" s="14">
        <v>4.2797567362714103E-2</v>
      </c>
      <c r="AI1053" s="14"/>
      <c r="AJ1053" s="14">
        <v>2.43275868778919E-2</v>
      </c>
      <c r="AK1053" s="14">
        <v>1.9114864144659401E-2</v>
      </c>
      <c r="AL1053" s="14">
        <v>4.2947881938640603E-2</v>
      </c>
      <c r="AM1053" s="14"/>
      <c r="AN1053" s="14">
        <v>4.2391518674552299E-2</v>
      </c>
      <c r="AO1053" s="14">
        <v>2.6782087689927299E-2</v>
      </c>
      <c r="AP1053" s="14">
        <v>1.48019562286856E-2</v>
      </c>
      <c r="AQ1053" s="14">
        <v>1.94349846259592E-2</v>
      </c>
      <c r="AR1053" s="14">
        <v>0</v>
      </c>
    </row>
    <row r="1054" spans="2:44">
      <c r="C1054" s="14"/>
      <c r="D1054" s="14"/>
      <c r="E1054" s="14"/>
      <c r="F1054" s="14"/>
      <c r="G1054" s="14"/>
      <c r="H1054" s="14"/>
      <c r="I1054" s="14"/>
      <c r="J1054" s="14"/>
      <c r="K1054" s="14"/>
      <c r="L1054" s="14"/>
      <c r="M1054" s="14"/>
      <c r="N1054" s="14"/>
      <c r="O1054" s="14"/>
      <c r="P1054" s="14"/>
      <c r="Q1054" s="14"/>
      <c r="R1054" s="14"/>
      <c r="S1054" s="14"/>
      <c r="T1054" s="14"/>
      <c r="U1054" s="14"/>
      <c r="V1054" s="14"/>
      <c r="W1054" s="14"/>
      <c r="X1054" s="14"/>
      <c r="Y1054" s="14"/>
      <c r="Z1054" s="14"/>
      <c r="AA1054" s="14"/>
      <c r="AB1054" s="14"/>
      <c r="AC1054" s="14"/>
      <c r="AD1054" s="14"/>
      <c r="AE1054" s="14"/>
      <c r="AF1054" s="14"/>
      <c r="AG1054" s="14"/>
      <c r="AH1054" s="14"/>
      <c r="AI1054" s="14"/>
      <c r="AJ1054" s="14"/>
      <c r="AK1054" s="14"/>
      <c r="AL1054" s="14"/>
      <c r="AM1054" s="14"/>
      <c r="AN1054" s="14"/>
      <c r="AO1054" s="14"/>
      <c r="AP1054" s="14"/>
      <c r="AQ1054" s="14"/>
      <c r="AR1054" s="14"/>
    </row>
    <row r="1055" spans="2:44">
      <c r="B1055" s="6" t="s">
        <v>276</v>
      </c>
      <c r="C1055" s="14"/>
      <c r="D1055" s="14"/>
      <c r="E1055" s="14"/>
      <c r="F1055" s="14"/>
      <c r="G1055" s="14"/>
      <c r="H1055" s="14"/>
      <c r="I1055" s="14"/>
      <c r="J1055" s="14"/>
      <c r="K1055" s="14"/>
      <c r="L1055" s="14"/>
      <c r="M1055" s="14"/>
      <c r="N1055" s="14"/>
      <c r="O1055" s="14"/>
      <c r="P1055" s="14"/>
      <c r="Q1055" s="14"/>
      <c r="R1055" s="14"/>
      <c r="S1055" s="14"/>
      <c r="T1055" s="14"/>
      <c r="U1055" s="14"/>
      <c r="V1055" s="14"/>
      <c r="W1055" s="14"/>
      <c r="X1055" s="14"/>
      <c r="Y1055" s="14"/>
      <c r="Z1055" s="14"/>
      <c r="AA1055" s="14"/>
      <c r="AB1055" s="14"/>
      <c r="AC1055" s="14"/>
      <c r="AD1055" s="14"/>
      <c r="AE1055" s="14"/>
      <c r="AF1055" s="14"/>
      <c r="AG1055" s="14"/>
      <c r="AH1055" s="14"/>
      <c r="AI1055" s="14"/>
      <c r="AJ1055" s="14"/>
      <c r="AK1055" s="14"/>
      <c r="AL1055" s="14"/>
      <c r="AM1055" s="14"/>
      <c r="AN1055" s="14"/>
      <c r="AO1055" s="14"/>
      <c r="AP1055" s="14"/>
      <c r="AQ1055" s="14"/>
      <c r="AR1055" s="14"/>
    </row>
    <row r="1056" spans="2:44">
      <c r="B1056" s="24" t="s">
        <v>15</v>
      </c>
      <c r="C1056" s="14"/>
      <c r="D1056" s="14"/>
      <c r="E1056" s="14"/>
      <c r="F1056" s="14"/>
      <c r="G1056" s="14"/>
      <c r="H1056" s="14"/>
      <c r="I1056" s="14"/>
      <c r="J1056" s="14"/>
      <c r="K1056" s="14"/>
      <c r="L1056" s="14"/>
      <c r="M1056" s="14"/>
      <c r="N1056" s="14"/>
      <c r="O1056" s="14"/>
      <c r="P1056" s="14"/>
      <c r="Q1056" s="14"/>
      <c r="R1056" s="14"/>
      <c r="S1056" s="14"/>
      <c r="T1056" s="14"/>
      <c r="U1056" s="14"/>
      <c r="V1056" s="14"/>
      <c r="W1056" s="14"/>
      <c r="X1056" s="14"/>
      <c r="Y1056" s="14"/>
      <c r="Z1056" s="14"/>
      <c r="AA1056" s="14"/>
      <c r="AB1056" s="14"/>
      <c r="AC1056" s="14"/>
      <c r="AD1056" s="14"/>
      <c r="AE1056" s="14"/>
      <c r="AF1056" s="14"/>
      <c r="AG1056" s="14"/>
      <c r="AH1056" s="14"/>
      <c r="AI1056" s="14"/>
      <c r="AJ1056" s="14"/>
      <c r="AK1056" s="14"/>
      <c r="AL1056" s="14"/>
      <c r="AM1056" s="14"/>
      <c r="AN1056" s="14"/>
      <c r="AO1056" s="14"/>
      <c r="AP1056" s="14"/>
      <c r="AQ1056" s="14"/>
      <c r="AR1056" s="14"/>
    </row>
    <row r="1057" spans="2:44">
      <c r="B1057" t="s">
        <v>251</v>
      </c>
      <c r="C1057" s="14">
        <v>0.320641692460642</v>
      </c>
      <c r="D1057" s="14">
        <v>0.33782170333772499</v>
      </c>
      <c r="E1057" s="14">
        <v>0.30566793560445998</v>
      </c>
      <c r="F1057" s="14"/>
      <c r="G1057" s="14">
        <v>0.350405007646377</v>
      </c>
      <c r="H1057" s="14">
        <v>0.26659398609080098</v>
      </c>
      <c r="I1057" s="14">
        <v>0.244830600195451</v>
      </c>
      <c r="J1057" s="14">
        <v>0.32165589688824398</v>
      </c>
      <c r="K1057" s="14">
        <v>0.34497375891698001</v>
      </c>
      <c r="L1057" s="14">
        <v>0.40220513204217501</v>
      </c>
      <c r="M1057" s="14"/>
      <c r="N1057" s="14">
        <v>0.31908884319507602</v>
      </c>
      <c r="O1057" s="14">
        <v>0.30941035216888801</v>
      </c>
      <c r="P1057" s="14">
        <v>0.31007041445126099</v>
      </c>
      <c r="Q1057" s="14">
        <v>0.33446079875729101</v>
      </c>
      <c r="R1057" s="14"/>
      <c r="S1057" s="14">
        <v>0.34013794858685398</v>
      </c>
      <c r="T1057" s="14">
        <v>0.37852144582304198</v>
      </c>
      <c r="U1057" s="14">
        <v>0.311078858824969</v>
      </c>
      <c r="V1057" s="14">
        <v>0.27340205647077997</v>
      </c>
      <c r="W1057" s="14">
        <v>0.34670174199881898</v>
      </c>
      <c r="X1057" s="14">
        <v>0.25246001785744498</v>
      </c>
      <c r="Y1057" s="14">
        <v>0.32349019391072098</v>
      </c>
      <c r="Z1057" s="14">
        <v>0.24343320392218301</v>
      </c>
      <c r="AA1057" s="14">
        <v>0.382047402705737</v>
      </c>
      <c r="AB1057" s="14">
        <v>0.247241605944718</v>
      </c>
      <c r="AC1057" s="14">
        <v>0.246282469690246</v>
      </c>
      <c r="AD1057" s="14">
        <v>0.55623920358489598</v>
      </c>
      <c r="AE1057" s="14"/>
      <c r="AF1057" s="14">
        <v>0.34493816158514301</v>
      </c>
      <c r="AG1057" s="14">
        <v>0.287099915412447</v>
      </c>
      <c r="AH1057" s="14">
        <v>0.32431452174133801</v>
      </c>
      <c r="AI1057" s="14"/>
      <c r="AJ1057" s="14">
        <v>0.34227675707504102</v>
      </c>
      <c r="AK1057" s="14">
        <v>0.312002295362169</v>
      </c>
      <c r="AL1057" s="14">
        <v>0.26897573532268698</v>
      </c>
      <c r="AM1057" s="14"/>
      <c r="AN1057" s="14">
        <v>0.34353602505970898</v>
      </c>
      <c r="AO1057" s="14">
        <v>0.316135934767244</v>
      </c>
      <c r="AP1057" s="14">
        <v>0.31685270430027801</v>
      </c>
      <c r="AQ1057" s="14">
        <v>0.27256725863328501</v>
      </c>
      <c r="AR1057" s="14">
        <v>0.172902599724053</v>
      </c>
    </row>
    <row r="1058" spans="2:44">
      <c r="B1058" t="s">
        <v>250</v>
      </c>
      <c r="C1058" s="14">
        <v>0.28612346325553301</v>
      </c>
      <c r="D1058" s="14">
        <v>0.28697330818689598</v>
      </c>
      <c r="E1058" s="14">
        <v>0.28730903778573202</v>
      </c>
      <c r="F1058" s="14"/>
      <c r="G1058" s="14">
        <v>0.206120565191934</v>
      </c>
      <c r="H1058" s="14">
        <v>0.29790692905191801</v>
      </c>
      <c r="I1058" s="14">
        <v>0.19862579913473499</v>
      </c>
      <c r="J1058" s="14">
        <v>0.29706445199425202</v>
      </c>
      <c r="K1058" s="14">
        <v>0.36218674236760701</v>
      </c>
      <c r="L1058" s="14">
        <v>0.35420719237121301</v>
      </c>
      <c r="M1058" s="14"/>
      <c r="N1058" s="14">
        <v>0.28601763420963999</v>
      </c>
      <c r="O1058" s="14">
        <v>0.291341787778712</v>
      </c>
      <c r="P1058" s="14">
        <v>0.30163652765974902</v>
      </c>
      <c r="Q1058" s="14">
        <v>0.26084421674298702</v>
      </c>
      <c r="R1058" s="14"/>
      <c r="S1058" s="14">
        <v>0.28495225526672602</v>
      </c>
      <c r="T1058" s="14">
        <v>0.34820018801331398</v>
      </c>
      <c r="U1058" s="14">
        <v>0.28662462382671799</v>
      </c>
      <c r="V1058" s="14">
        <v>0.30728616446489898</v>
      </c>
      <c r="W1058" s="14">
        <v>0.16068668587384499</v>
      </c>
      <c r="X1058" s="14">
        <v>0.20965861391704699</v>
      </c>
      <c r="Y1058" s="14">
        <v>0.27811635507764199</v>
      </c>
      <c r="Z1058" s="14">
        <v>0.35881868296407199</v>
      </c>
      <c r="AA1058" s="14">
        <v>0.37111091807993002</v>
      </c>
      <c r="AB1058" s="14">
        <v>0.21697164485252701</v>
      </c>
      <c r="AC1058" s="14">
        <v>0.26868187569716201</v>
      </c>
      <c r="AD1058" s="14">
        <v>0.42092357366842897</v>
      </c>
      <c r="AE1058" s="14"/>
      <c r="AF1058" s="14">
        <v>0.30454427770799197</v>
      </c>
      <c r="AG1058" s="14">
        <v>0.28531661191963198</v>
      </c>
      <c r="AH1058" s="14">
        <v>0.28458990201582102</v>
      </c>
      <c r="AI1058" s="14"/>
      <c r="AJ1058" s="14">
        <v>0.31109211782805402</v>
      </c>
      <c r="AK1058" s="14">
        <v>0.30068580697977598</v>
      </c>
      <c r="AL1058" s="14">
        <v>0.29496275532284399</v>
      </c>
      <c r="AM1058" s="14"/>
      <c r="AN1058" s="14">
        <v>0.301049970708891</v>
      </c>
      <c r="AO1058" s="14">
        <v>0.28868282089820102</v>
      </c>
      <c r="AP1058" s="14">
        <v>0.30907353441096003</v>
      </c>
      <c r="AQ1058" s="14">
        <v>0.230268627889746</v>
      </c>
      <c r="AR1058" s="14">
        <v>0.35290670933028301</v>
      </c>
    </row>
    <row r="1059" spans="2:44">
      <c r="B1059" t="s">
        <v>252</v>
      </c>
      <c r="C1059" s="14">
        <v>0.24183600175019601</v>
      </c>
      <c r="D1059" s="14">
        <v>0.25599877775073898</v>
      </c>
      <c r="E1059" s="14">
        <v>0.229331688550479</v>
      </c>
      <c r="F1059" s="14"/>
      <c r="G1059" s="14">
        <v>0.26467924781326901</v>
      </c>
      <c r="H1059" s="14">
        <v>0.21225693552668801</v>
      </c>
      <c r="I1059" s="14">
        <v>0.24291105015408701</v>
      </c>
      <c r="J1059" s="14">
        <v>0.210628322669068</v>
      </c>
      <c r="K1059" s="14">
        <v>0.28631852764446902</v>
      </c>
      <c r="L1059" s="14">
        <v>0.24569820278037799</v>
      </c>
      <c r="M1059" s="14"/>
      <c r="N1059" s="14">
        <v>0.23637727618606799</v>
      </c>
      <c r="O1059" s="14">
        <v>0.22252619504747101</v>
      </c>
      <c r="P1059" s="14">
        <v>0.28796629095425502</v>
      </c>
      <c r="Q1059" s="14">
        <v>0.22709844853841399</v>
      </c>
      <c r="R1059" s="14"/>
      <c r="S1059" s="14">
        <v>0.25860115908190601</v>
      </c>
      <c r="T1059" s="14">
        <v>0.26463836770337001</v>
      </c>
      <c r="U1059" s="14">
        <v>0.22884920914053899</v>
      </c>
      <c r="V1059" s="14">
        <v>0.22760456767262399</v>
      </c>
      <c r="W1059" s="14">
        <v>0.166013693992454</v>
      </c>
      <c r="X1059" s="14">
        <v>0.17935359312662499</v>
      </c>
      <c r="Y1059" s="14">
        <v>0.25187306634601098</v>
      </c>
      <c r="Z1059" s="14">
        <v>0.30331129443534299</v>
      </c>
      <c r="AA1059" s="14">
        <v>0.25074476659623601</v>
      </c>
      <c r="AB1059" s="14">
        <v>0.24440111733675901</v>
      </c>
      <c r="AC1059" s="14">
        <v>0.31489109466762</v>
      </c>
      <c r="AD1059" s="14">
        <v>0.29823564043829198</v>
      </c>
      <c r="AE1059" s="14"/>
      <c r="AF1059" s="14">
        <v>0.23906941685323199</v>
      </c>
      <c r="AG1059" s="14">
        <v>0.25660120758725902</v>
      </c>
      <c r="AH1059" s="14">
        <v>0.20571500075151</v>
      </c>
      <c r="AI1059" s="14"/>
      <c r="AJ1059" s="14">
        <v>0.26082530982169899</v>
      </c>
      <c r="AK1059" s="14">
        <v>0.262780696639491</v>
      </c>
      <c r="AL1059" s="14">
        <v>0.20203303584601201</v>
      </c>
      <c r="AM1059" s="14"/>
      <c r="AN1059" s="14">
        <v>0.24104425031497001</v>
      </c>
      <c r="AO1059" s="14">
        <v>0.24703466191998</v>
      </c>
      <c r="AP1059" s="14">
        <v>0.23564364854204201</v>
      </c>
      <c r="AQ1059" s="14">
        <v>0.19114704863731199</v>
      </c>
      <c r="AR1059" s="14">
        <v>0.38187797977594101</v>
      </c>
    </row>
    <row r="1060" spans="2:44">
      <c r="B1060" t="s">
        <v>253</v>
      </c>
      <c r="C1060" s="14">
        <v>0.24133575075920299</v>
      </c>
      <c r="D1060" s="14">
        <v>0.225813923972188</v>
      </c>
      <c r="E1060" s="14">
        <v>0.25864915826534801</v>
      </c>
      <c r="F1060" s="14"/>
      <c r="G1060" s="14">
        <v>0.17554179718308199</v>
      </c>
      <c r="H1060" s="14">
        <v>0.23713822271755799</v>
      </c>
      <c r="I1060" s="14">
        <v>0.22719511287383201</v>
      </c>
      <c r="J1060" s="14">
        <v>0.26049946411995401</v>
      </c>
      <c r="K1060" s="14">
        <v>0.28785572040403201</v>
      </c>
      <c r="L1060" s="14">
        <v>0.25751074810727997</v>
      </c>
      <c r="M1060" s="14"/>
      <c r="N1060" s="14">
        <v>0.27376747416132702</v>
      </c>
      <c r="O1060" s="14">
        <v>0.19844554801557199</v>
      </c>
      <c r="P1060" s="14">
        <v>0.234089822685739</v>
      </c>
      <c r="Q1060" s="14">
        <v>0.24633684727473201</v>
      </c>
      <c r="R1060" s="14"/>
      <c r="S1060" s="14">
        <v>0.23041320737804899</v>
      </c>
      <c r="T1060" s="14">
        <v>0.24211368221931401</v>
      </c>
      <c r="U1060" s="14">
        <v>0.245088985625705</v>
      </c>
      <c r="V1060" s="14">
        <v>0.192651376238414</v>
      </c>
      <c r="W1060" s="14">
        <v>0.16095984366091801</v>
      </c>
      <c r="X1060" s="14">
        <v>0.25840961545866098</v>
      </c>
      <c r="Y1060" s="14">
        <v>0.277738299628074</v>
      </c>
      <c r="Z1060" s="14">
        <v>0.19568581770060101</v>
      </c>
      <c r="AA1060" s="14">
        <v>0.28673455604663201</v>
      </c>
      <c r="AB1060" s="14">
        <v>0.270723706202185</v>
      </c>
      <c r="AC1060" s="14">
        <v>0.25092316908700202</v>
      </c>
      <c r="AD1060" s="14">
        <v>0.21751311088969</v>
      </c>
      <c r="AE1060" s="14"/>
      <c r="AF1060" s="14">
        <v>0.262636445855148</v>
      </c>
      <c r="AG1060" s="14">
        <v>0.25838892633053301</v>
      </c>
      <c r="AH1060" s="14">
        <v>0.164805573382698</v>
      </c>
      <c r="AI1060" s="14"/>
      <c r="AJ1060" s="14">
        <v>0.27647865743526101</v>
      </c>
      <c r="AK1060" s="14">
        <v>0.27125063163191598</v>
      </c>
      <c r="AL1060" s="14">
        <v>0.20987565774332101</v>
      </c>
      <c r="AM1060" s="14"/>
      <c r="AN1060" s="14">
        <v>0.24455864264147201</v>
      </c>
      <c r="AO1060" s="14">
        <v>0.21579108852859299</v>
      </c>
      <c r="AP1060" s="14">
        <v>0.26954416551964699</v>
      </c>
      <c r="AQ1060" s="14">
        <v>0.17706785813659501</v>
      </c>
      <c r="AR1060" s="14">
        <v>0.20411881701623799</v>
      </c>
    </row>
    <row r="1061" spans="2:44">
      <c r="B1061" t="s">
        <v>256</v>
      </c>
      <c r="C1061" s="14">
        <v>0.21588272531848399</v>
      </c>
      <c r="D1061" s="14">
        <v>0.24008677137512799</v>
      </c>
      <c r="E1061" s="14">
        <v>0.19310592595027701</v>
      </c>
      <c r="F1061" s="14"/>
      <c r="G1061" s="14">
        <v>0.26919560666782999</v>
      </c>
      <c r="H1061" s="14">
        <v>0.184276919607372</v>
      </c>
      <c r="I1061" s="14">
        <v>0.19625886191049599</v>
      </c>
      <c r="J1061" s="14">
        <v>0.226050413199121</v>
      </c>
      <c r="K1061" s="14">
        <v>0.22263980147693699</v>
      </c>
      <c r="L1061" s="14">
        <v>0.21054780619287899</v>
      </c>
      <c r="M1061" s="14"/>
      <c r="N1061" s="14">
        <v>0.22775336458345199</v>
      </c>
      <c r="O1061" s="14">
        <v>0.160761532740302</v>
      </c>
      <c r="P1061" s="14">
        <v>0.236988215190997</v>
      </c>
      <c r="Q1061" s="14">
        <v>0.233435918063259</v>
      </c>
      <c r="R1061" s="14"/>
      <c r="S1061" s="14">
        <v>0.26051301581666297</v>
      </c>
      <c r="T1061" s="14">
        <v>0.32272428853254598</v>
      </c>
      <c r="U1061" s="14">
        <v>0.170468688299867</v>
      </c>
      <c r="V1061" s="14">
        <v>0.15715385777031199</v>
      </c>
      <c r="W1061" s="14">
        <v>0.16232525731210501</v>
      </c>
      <c r="X1061" s="14">
        <v>0.12686086072490399</v>
      </c>
      <c r="Y1061" s="14">
        <v>0.144842605935705</v>
      </c>
      <c r="Z1061" s="14">
        <v>0.1932034274154</v>
      </c>
      <c r="AA1061" s="14">
        <v>0.2330245479792</v>
      </c>
      <c r="AB1061" s="14">
        <v>0.22789031809315299</v>
      </c>
      <c r="AC1061" s="14">
        <v>0.20272912294460901</v>
      </c>
      <c r="AD1061" s="14">
        <v>0.43167222884055001</v>
      </c>
      <c r="AE1061" s="14"/>
      <c r="AF1061" s="14">
        <v>0.188670977374093</v>
      </c>
      <c r="AG1061" s="14">
        <v>0.23553473993694299</v>
      </c>
      <c r="AH1061" s="14">
        <v>0.24449986364727699</v>
      </c>
      <c r="AI1061" s="14"/>
      <c r="AJ1061" s="14">
        <v>0.25290534935981701</v>
      </c>
      <c r="AK1061" s="14">
        <v>0.21693287634788799</v>
      </c>
      <c r="AL1061" s="14">
        <v>0.27382625573302799</v>
      </c>
      <c r="AM1061" s="14"/>
      <c r="AN1061" s="14">
        <v>0.20537295002046699</v>
      </c>
      <c r="AO1061" s="14">
        <v>0.26328161970729902</v>
      </c>
      <c r="AP1061" s="14">
        <v>0.2063285031837</v>
      </c>
      <c r="AQ1061" s="14">
        <v>0.15454806893171499</v>
      </c>
      <c r="AR1061" s="14">
        <v>0.34873758486510298</v>
      </c>
    </row>
    <row r="1062" spans="2:44">
      <c r="B1062" t="s">
        <v>254</v>
      </c>
      <c r="C1062" s="14">
        <v>0.21282148561826</v>
      </c>
      <c r="D1062" s="14">
        <v>0.21383610124632499</v>
      </c>
      <c r="E1062" s="14">
        <v>0.21331907409046599</v>
      </c>
      <c r="F1062" s="14"/>
      <c r="G1062" s="14">
        <v>0.33054244683300998</v>
      </c>
      <c r="H1062" s="14">
        <v>0.25140374780116398</v>
      </c>
      <c r="I1062" s="14">
        <v>0.191434384081865</v>
      </c>
      <c r="J1062" s="14">
        <v>0.172275326983023</v>
      </c>
      <c r="K1062" s="14">
        <v>0.18886795318315</v>
      </c>
      <c r="L1062" s="14">
        <v>0.16291127602925701</v>
      </c>
      <c r="M1062" s="14"/>
      <c r="N1062" s="14">
        <v>0.25454832035601199</v>
      </c>
      <c r="O1062" s="14">
        <v>0.215151099757909</v>
      </c>
      <c r="P1062" s="14">
        <v>0.19559594815294401</v>
      </c>
      <c r="Q1062" s="14">
        <v>0.16610703852553699</v>
      </c>
      <c r="R1062" s="14"/>
      <c r="S1062" s="14">
        <v>0.253435491191778</v>
      </c>
      <c r="T1062" s="14">
        <v>0.230327522659206</v>
      </c>
      <c r="U1062" s="14">
        <v>0.17495108074985199</v>
      </c>
      <c r="V1062" s="14">
        <v>0.186600832840951</v>
      </c>
      <c r="W1062" s="14">
        <v>0.201672737115415</v>
      </c>
      <c r="X1062" s="14">
        <v>0.24758885708006401</v>
      </c>
      <c r="Y1062" s="14">
        <v>0.27301935731461902</v>
      </c>
      <c r="Z1062" s="14">
        <v>0.19171841506012299</v>
      </c>
      <c r="AA1062" s="14">
        <v>0.20515972119855999</v>
      </c>
      <c r="AB1062" s="14">
        <v>0.175977442036507</v>
      </c>
      <c r="AC1062" s="14">
        <v>0.18022141038728601</v>
      </c>
      <c r="AD1062" s="14">
        <v>8.6940881943212506E-2</v>
      </c>
      <c r="AE1062" s="14"/>
      <c r="AF1062" s="14">
        <v>0.177116770628474</v>
      </c>
      <c r="AG1062" s="14">
        <v>0.21393794284751699</v>
      </c>
      <c r="AH1062" s="14">
        <v>0.23207045279167801</v>
      </c>
      <c r="AI1062" s="14"/>
      <c r="AJ1062" s="14">
        <v>0.20164916562110799</v>
      </c>
      <c r="AK1062" s="14">
        <v>0.21464554962961899</v>
      </c>
      <c r="AL1062" s="14">
        <v>0.17300965485591999</v>
      </c>
      <c r="AM1062" s="14"/>
      <c r="AN1062" s="14">
        <v>0.17141695378638899</v>
      </c>
      <c r="AO1062" s="14">
        <v>0.19782984620477401</v>
      </c>
      <c r="AP1062" s="14">
        <v>0.26389208801970698</v>
      </c>
      <c r="AQ1062" s="14">
        <v>0.24178472766918799</v>
      </c>
      <c r="AR1062" s="14">
        <v>0.30565868836952498</v>
      </c>
    </row>
    <row r="1063" spans="2:44">
      <c r="B1063" t="s">
        <v>258</v>
      </c>
      <c r="C1063" s="14">
        <v>0.142155555240494</v>
      </c>
      <c r="D1063" s="14">
        <v>0.16270998171772799</v>
      </c>
      <c r="E1063" s="14">
        <v>0.12251969299736599</v>
      </c>
      <c r="F1063" s="14"/>
      <c r="G1063" s="14">
        <v>0.15782751168679199</v>
      </c>
      <c r="H1063" s="14">
        <v>0.15778361761176399</v>
      </c>
      <c r="I1063" s="14">
        <v>0.148787900180473</v>
      </c>
      <c r="J1063" s="14">
        <v>0.136431463273334</v>
      </c>
      <c r="K1063" s="14">
        <v>0.15624264190842099</v>
      </c>
      <c r="L1063" s="14">
        <v>0.10471395613745001</v>
      </c>
      <c r="M1063" s="14"/>
      <c r="N1063" s="14">
        <v>0.14771527196735801</v>
      </c>
      <c r="O1063" s="14">
        <v>0.11555292059895</v>
      </c>
      <c r="P1063" s="14">
        <v>0.174543303652714</v>
      </c>
      <c r="Q1063" s="14">
        <v>0.12641993253943101</v>
      </c>
      <c r="R1063" s="14"/>
      <c r="S1063" s="14">
        <v>0.169201518677981</v>
      </c>
      <c r="T1063" s="14">
        <v>0.10549931868791</v>
      </c>
      <c r="U1063" s="14">
        <v>0.16882391696214699</v>
      </c>
      <c r="V1063" s="14">
        <v>0.12562869040472399</v>
      </c>
      <c r="W1063" s="14">
        <v>0.14358031274989499</v>
      </c>
      <c r="X1063" s="14">
        <v>0.123182549414686</v>
      </c>
      <c r="Y1063" s="14">
        <v>8.96705110239846E-2</v>
      </c>
      <c r="Z1063" s="14">
        <v>0.249695080578621</v>
      </c>
      <c r="AA1063" s="14">
        <v>0.12251891030111201</v>
      </c>
      <c r="AB1063" s="14">
        <v>0.15833663008676599</v>
      </c>
      <c r="AC1063" s="14">
        <v>0.137176260357675</v>
      </c>
      <c r="AD1063" s="14">
        <v>0.25862406766075802</v>
      </c>
      <c r="AE1063" s="14"/>
      <c r="AF1063" s="14">
        <v>0.127933650705572</v>
      </c>
      <c r="AG1063" s="14">
        <v>0.16770903092902001</v>
      </c>
      <c r="AH1063" s="14">
        <v>0.13739433002797799</v>
      </c>
      <c r="AI1063" s="14"/>
      <c r="AJ1063" s="14">
        <v>0.174494428666191</v>
      </c>
      <c r="AK1063" s="14">
        <v>0.152335883708546</v>
      </c>
      <c r="AL1063" s="14">
        <v>7.4524136010023806E-2</v>
      </c>
      <c r="AM1063" s="14"/>
      <c r="AN1063" s="14">
        <v>0.121724229109378</v>
      </c>
      <c r="AO1063" s="14">
        <v>0.129952992975334</v>
      </c>
      <c r="AP1063" s="14">
        <v>0.118070728653418</v>
      </c>
      <c r="AQ1063" s="14">
        <v>0.23011038421657001</v>
      </c>
      <c r="AR1063" s="14">
        <v>0.193174753031816</v>
      </c>
    </row>
    <row r="1064" spans="2:44">
      <c r="B1064" t="s">
        <v>260</v>
      </c>
      <c r="C1064" s="14">
        <v>0.11795199237036499</v>
      </c>
      <c r="D1064" s="14">
        <v>0.116572473182791</v>
      </c>
      <c r="E1064" s="14">
        <v>0.120178561302741</v>
      </c>
      <c r="F1064" s="14"/>
      <c r="G1064" s="14">
        <v>0.149608920044386</v>
      </c>
      <c r="H1064" s="14">
        <v>0.12952978620366001</v>
      </c>
      <c r="I1064" s="14">
        <v>8.4566696455636303E-2</v>
      </c>
      <c r="J1064" s="14">
        <v>9.9740512656968094E-2</v>
      </c>
      <c r="K1064" s="14">
        <v>0.116800855867353</v>
      </c>
      <c r="L1064" s="14">
        <v>0.13233170038145201</v>
      </c>
      <c r="M1064" s="14"/>
      <c r="N1064" s="14">
        <v>0.15840689915190301</v>
      </c>
      <c r="O1064" s="14">
        <v>7.5267219479759895E-2</v>
      </c>
      <c r="P1064" s="14">
        <v>0.115045644571784</v>
      </c>
      <c r="Q1064" s="14">
        <v>0.105818974515538</v>
      </c>
      <c r="R1064" s="14"/>
      <c r="S1064" s="14">
        <v>0.13490170695045001</v>
      </c>
      <c r="T1064" s="14">
        <v>8.8593368693088106E-2</v>
      </c>
      <c r="U1064" s="14">
        <v>8.7712943273296207E-2</v>
      </c>
      <c r="V1064" s="14">
        <v>0.200270343812541</v>
      </c>
      <c r="W1064" s="14">
        <v>6.3345252861635906E-2</v>
      </c>
      <c r="X1064" s="14">
        <v>8.1462058943720897E-2</v>
      </c>
      <c r="Y1064" s="14">
        <v>7.8200346005958002E-2</v>
      </c>
      <c r="Z1064" s="14">
        <v>0.109982160301935</v>
      </c>
      <c r="AA1064" s="14">
        <v>0.13534786421146</v>
      </c>
      <c r="AB1064" s="14">
        <v>0.148330850155101</v>
      </c>
      <c r="AC1064" s="14">
        <v>9.9502366741265794E-2</v>
      </c>
      <c r="AD1064" s="14">
        <v>0.24798905801264701</v>
      </c>
      <c r="AE1064" s="14"/>
      <c r="AF1064" s="14">
        <v>8.5760949525366295E-2</v>
      </c>
      <c r="AG1064" s="14">
        <v>0.140828313105097</v>
      </c>
      <c r="AH1064" s="14">
        <v>0.11444734498706199</v>
      </c>
      <c r="AI1064" s="14"/>
      <c r="AJ1064" s="14">
        <v>0.128265114302823</v>
      </c>
      <c r="AK1064" s="14">
        <v>0.14055099209712299</v>
      </c>
      <c r="AL1064" s="14">
        <v>6.9596937209562199E-2</v>
      </c>
      <c r="AM1064" s="14"/>
      <c r="AN1064" s="14">
        <v>9.9892995795776304E-2</v>
      </c>
      <c r="AO1064" s="14">
        <v>0.10330360746086301</v>
      </c>
      <c r="AP1064" s="14">
        <v>0.13850693809887801</v>
      </c>
      <c r="AQ1064" s="14">
        <v>0.14518450620436399</v>
      </c>
      <c r="AR1064" s="14">
        <v>0.14705603639713</v>
      </c>
    </row>
    <row r="1065" spans="2:44">
      <c r="B1065" t="s">
        <v>257</v>
      </c>
      <c r="C1065" s="14">
        <v>0.11118251179103</v>
      </c>
      <c r="D1065" s="14">
        <v>0.101388546835065</v>
      </c>
      <c r="E1065" s="14">
        <v>0.121814021821034</v>
      </c>
      <c r="F1065" s="14"/>
      <c r="G1065" s="14">
        <v>0.13236311688879801</v>
      </c>
      <c r="H1065" s="14">
        <v>7.7617068922865698E-2</v>
      </c>
      <c r="I1065" s="14">
        <v>0.17207868851950101</v>
      </c>
      <c r="J1065" s="14">
        <v>0.10514092127432299</v>
      </c>
      <c r="K1065" s="14">
        <v>7.2205228815557701E-2</v>
      </c>
      <c r="L1065" s="14">
        <v>0.101109268058547</v>
      </c>
      <c r="M1065" s="14"/>
      <c r="N1065" s="14">
        <v>0.11397597213585001</v>
      </c>
      <c r="O1065" s="14">
        <v>0.12748636122228499</v>
      </c>
      <c r="P1065" s="14">
        <v>8.9736647983885198E-2</v>
      </c>
      <c r="Q1065" s="14">
        <v>0.111037091429458</v>
      </c>
      <c r="R1065" s="14"/>
      <c r="S1065" s="14">
        <v>0.117883594359445</v>
      </c>
      <c r="T1065" s="14">
        <v>0.105480565324614</v>
      </c>
      <c r="U1065" s="14">
        <v>0.118922521168442</v>
      </c>
      <c r="V1065" s="14">
        <v>0.10776573019678599</v>
      </c>
      <c r="W1065" s="14">
        <v>0.148871476989131</v>
      </c>
      <c r="X1065" s="14">
        <v>0.164283281155821</v>
      </c>
      <c r="Y1065" s="14">
        <v>0.13121800617144799</v>
      </c>
      <c r="Z1065" s="14">
        <v>9.5741916035916794E-2</v>
      </c>
      <c r="AA1065" s="14">
        <v>0.107376430899064</v>
      </c>
      <c r="AB1065" s="14">
        <v>7.0864695011024506E-2</v>
      </c>
      <c r="AC1065" s="14">
        <v>2.9049395806681699E-2</v>
      </c>
      <c r="AD1065" s="14">
        <v>5.1349960491558197E-2</v>
      </c>
      <c r="AE1065" s="14"/>
      <c r="AF1065" s="14">
        <v>0.103739301746963</v>
      </c>
      <c r="AG1065" s="14">
        <v>0.111739055074617</v>
      </c>
      <c r="AH1065" s="14">
        <v>0.116032820097342</v>
      </c>
      <c r="AI1065" s="14"/>
      <c r="AJ1065" s="14">
        <v>9.2223456262380696E-2</v>
      </c>
      <c r="AK1065" s="14">
        <v>0.126828197097405</v>
      </c>
      <c r="AL1065" s="14">
        <v>0.157886208975169</v>
      </c>
      <c r="AM1065" s="14"/>
      <c r="AN1065" s="14">
        <v>9.1666504202607801E-2</v>
      </c>
      <c r="AO1065" s="14">
        <v>0.11747225933083601</v>
      </c>
      <c r="AP1065" s="14">
        <v>0.102889163861119</v>
      </c>
      <c r="AQ1065" s="14">
        <v>0.140092861135618</v>
      </c>
      <c r="AR1065" s="14">
        <v>7.7318796622905306E-2</v>
      </c>
    </row>
    <row r="1066" spans="2:44">
      <c r="B1066" t="s">
        <v>249</v>
      </c>
      <c r="C1066" s="14">
        <v>9.83479919556597E-2</v>
      </c>
      <c r="D1066" s="14">
        <v>9.8043761172606894E-2</v>
      </c>
      <c r="E1066" s="14">
        <v>9.6759652840516297E-2</v>
      </c>
      <c r="F1066" s="14"/>
      <c r="G1066" s="14">
        <v>0.12443401048055</v>
      </c>
      <c r="H1066" s="14">
        <v>6.4241432722594805E-2</v>
      </c>
      <c r="I1066" s="14">
        <v>0.111309367557132</v>
      </c>
      <c r="J1066" s="14">
        <v>9.0631232282776503E-2</v>
      </c>
      <c r="K1066" s="14">
        <v>0.102345357783899</v>
      </c>
      <c r="L1066" s="14">
        <v>0.101555470045243</v>
      </c>
      <c r="M1066" s="14"/>
      <c r="N1066" s="14">
        <v>9.4672037922482896E-2</v>
      </c>
      <c r="O1066" s="14">
        <v>8.6781075333674601E-2</v>
      </c>
      <c r="P1066" s="14">
        <v>0.118154625273662</v>
      </c>
      <c r="Q1066" s="14">
        <v>0.101003126670414</v>
      </c>
      <c r="R1066" s="14"/>
      <c r="S1066" s="14">
        <v>9.4120460823087504E-2</v>
      </c>
      <c r="T1066" s="14">
        <v>6.6190385948509095E-2</v>
      </c>
      <c r="U1066" s="14">
        <v>0.15633624316161099</v>
      </c>
      <c r="V1066" s="14">
        <v>7.7399598638611206E-2</v>
      </c>
      <c r="W1066" s="14">
        <v>7.5554950608510404E-2</v>
      </c>
      <c r="X1066" s="14">
        <v>0.13083398634987201</v>
      </c>
      <c r="Y1066" s="14">
        <v>8.8742479708877803E-2</v>
      </c>
      <c r="Z1066" s="14">
        <v>0.16985831459114101</v>
      </c>
      <c r="AA1066" s="14">
        <v>9.4641518715365205E-2</v>
      </c>
      <c r="AB1066" s="14">
        <v>8.5261175639078604E-2</v>
      </c>
      <c r="AC1066" s="14">
        <v>0.13159693734778699</v>
      </c>
      <c r="AD1066" s="14">
        <v>5.1349960491558197E-2</v>
      </c>
      <c r="AE1066" s="14"/>
      <c r="AF1066" s="14">
        <v>0.101545168082787</v>
      </c>
      <c r="AG1066" s="14">
        <v>8.8354180160557697E-2</v>
      </c>
      <c r="AH1066" s="14">
        <v>0.100506396404556</v>
      </c>
      <c r="AI1066" s="14"/>
      <c r="AJ1066" s="14">
        <v>6.5276257045540201E-2</v>
      </c>
      <c r="AK1066" s="14">
        <v>9.4744538865615693E-2</v>
      </c>
      <c r="AL1066" s="14">
        <v>0.106816778313907</v>
      </c>
      <c r="AM1066" s="14"/>
      <c r="AN1066" s="14">
        <v>7.5042710712181701E-2</v>
      </c>
      <c r="AO1066" s="14">
        <v>0.114164435527064</v>
      </c>
      <c r="AP1066" s="14">
        <v>0.11016161355637299</v>
      </c>
      <c r="AQ1066" s="14">
        <v>8.00126587493383E-2</v>
      </c>
      <c r="AR1066" s="14">
        <v>6.1670548242847803E-2</v>
      </c>
    </row>
    <row r="1067" spans="2:44">
      <c r="B1067" t="s">
        <v>248</v>
      </c>
      <c r="C1067" s="14">
        <v>9.4949225395310102E-2</v>
      </c>
      <c r="D1067" s="14">
        <v>9.5860216699717005E-2</v>
      </c>
      <c r="E1067" s="14">
        <v>9.2115844113228998E-2</v>
      </c>
      <c r="F1067" s="14"/>
      <c r="G1067" s="14">
        <v>7.7565111894053199E-2</v>
      </c>
      <c r="H1067" s="14">
        <v>0.101197375805086</v>
      </c>
      <c r="I1067" s="14">
        <v>0.11344241766001199</v>
      </c>
      <c r="J1067" s="14">
        <v>7.2073199180011094E-2</v>
      </c>
      <c r="K1067" s="14">
        <v>9.5385714000359195E-2</v>
      </c>
      <c r="L1067" s="14">
        <v>0.10367999743296701</v>
      </c>
      <c r="M1067" s="14"/>
      <c r="N1067" s="14">
        <v>7.8501091648855506E-2</v>
      </c>
      <c r="O1067" s="14">
        <v>0.107868213228465</v>
      </c>
      <c r="P1067" s="14">
        <v>0.100950026707102</v>
      </c>
      <c r="Q1067" s="14">
        <v>9.7642674243413705E-2</v>
      </c>
      <c r="R1067" s="14"/>
      <c r="S1067" s="14">
        <v>5.8081210981841901E-2</v>
      </c>
      <c r="T1067" s="14">
        <v>8.9806712672872005E-2</v>
      </c>
      <c r="U1067" s="14">
        <v>0.112945183640972</v>
      </c>
      <c r="V1067" s="14">
        <v>8.3163554059902806E-2</v>
      </c>
      <c r="W1067" s="14">
        <v>0.15524173098850599</v>
      </c>
      <c r="X1067" s="14">
        <v>0.10246620898901</v>
      </c>
      <c r="Y1067" s="14">
        <v>0.145464789019465</v>
      </c>
      <c r="Z1067" s="14">
        <v>0.143971715437198</v>
      </c>
      <c r="AA1067" s="14">
        <v>7.00666710464702E-2</v>
      </c>
      <c r="AB1067" s="14">
        <v>0.10036522230035</v>
      </c>
      <c r="AC1067" s="14">
        <v>7.7669804508979895E-2</v>
      </c>
      <c r="AD1067" s="14">
        <v>0</v>
      </c>
      <c r="AE1067" s="14"/>
      <c r="AF1067" s="14">
        <v>0.114991547534412</v>
      </c>
      <c r="AG1067" s="14">
        <v>9.4883658117646597E-2</v>
      </c>
      <c r="AH1067" s="14">
        <v>4.9864058379874801E-2</v>
      </c>
      <c r="AI1067" s="14"/>
      <c r="AJ1067" s="14">
        <v>7.1141774874463298E-2</v>
      </c>
      <c r="AK1067" s="14">
        <v>8.0507453293445094E-2</v>
      </c>
      <c r="AL1067" s="14">
        <v>0.230574159827933</v>
      </c>
      <c r="AM1067" s="14"/>
      <c r="AN1067" s="14">
        <v>8.4730286340931299E-2</v>
      </c>
      <c r="AO1067" s="14">
        <v>8.1991306125281702E-2</v>
      </c>
      <c r="AP1067" s="14">
        <v>0.10958915963469</v>
      </c>
      <c r="AQ1067" s="14">
        <v>0.100362759093339</v>
      </c>
      <c r="AR1067" s="14">
        <v>6.8942620984204506E-2</v>
      </c>
    </row>
    <row r="1068" spans="2:44">
      <c r="B1068" t="s">
        <v>255</v>
      </c>
      <c r="C1068" s="14">
        <v>6.6367783644566303E-2</v>
      </c>
      <c r="D1068" s="14">
        <v>6.9198434934325398E-2</v>
      </c>
      <c r="E1068" s="14">
        <v>6.3997132059380707E-2</v>
      </c>
      <c r="F1068" s="14"/>
      <c r="G1068" s="14">
        <v>8.5937194441961601E-2</v>
      </c>
      <c r="H1068" s="14">
        <v>6.7559733009442194E-2</v>
      </c>
      <c r="I1068" s="14">
        <v>7.5499462584712296E-2</v>
      </c>
      <c r="J1068" s="14">
        <v>2.9829769488469299E-2</v>
      </c>
      <c r="K1068" s="14">
        <v>7.0917417823921594E-2</v>
      </c>
      <c r="L1068" s="14">
        <v>7.0091966406791703E-2</v>
      </c>
      <c r="M1068" s="14"/>
      <c r="N1068" s="14">
        <v>6.4947186702514606E-2</v>
      </c>
      <c r="O1068" s="14">
        <v>8.2674887236352204E-2</v>
      </c>
      <c r="P1068" s="14">
        <v>7.1634430841547803E-2</v>
      </c>
      <c r="Q1068" s="14">
        <v>4.8456851700199803E-2</v>
      </c>
      <c r="R1068" s="14"/>
      <c r="S1068" s="14">
        <v>5.5087210097653903E-2</v>
      </c>
      <c r="T1068" s="14">
        <v>1.54591621894462E-2</v>
      </c>
      <c r="U1068" s="14">
        <v>4.3876706500650099E-2</v>
      </c>
      <c r="V1068" s="14">
        <v>6.9164208081425205E-2</v>
      </c>
      <c r="W1068" s="14">
        <v>9.6469439929297796E-2</v>
      </c>
      <c r="X1068" s="14">
        <v>6.5085084341686403E-2</v>
      </c>
      <c r="Y1068" s="14">
        <v>8.7307126989528597E-2</v>
      </c>
      <c r="Z1068" s="14">
        <v>9.8376181757668907E-2</v>
      </c>
      <c r="AA1068" s="14">
        <v>7.34371351481828E-2</v>
      </c>
      <c r="AB1068" s="14">
        <v>9.9514233226122004E-2</v>
      </c>
      <c r="AC1068" s="14">
        <v>8.7863611103633096E-2</v>
      </c>
      <c r="AD1068" s="14">
        <v>4.2415914008877897E-2</v>
      </c>
      <c r="AE1068" s="14"/>
      <c r="AF1068" s="14">
        <v>7.6734496608809502E-2</v>
      </c>
      <c r="AG1068" s="14">
        <v>5.5646532721980398E-2</v>
      </c>
      <c r="AH1068" s="14">
        <v>4.5795203121153198E-2</v>
      </c>
      <c r="AI1068" s="14"/>
      <c r="AJ1068" s="14">
        <v>5.7140425549303299E-2</v>
      </c>
      <c r="AK1068" s="14">
        <v>7.5749142301521993E-2</v>
      </c>
      <c r="AL1068" s="14">
        <v>9.9246435242781095E-2</v>
      </c>
      <c r="AM1068" s="14"/>
      <c r="AN1068" s="14">
        <v>7.8496979775132203E-2</v>
      </c>
      <c r="AO1068" s="14">
        <v>6.8779279854229394E-2</v>
      </c>
      <c r="AP1068" s="14">
        <v>7.8968722664069999E-2</v>
      </c>
      <c r="AQ1068" s="14">
        <v>4.7635347278214599E-2</v>
      </c>
      <c r="AR1068" s="14">
        <v>0</v>
      </c>
    </row>
    <row r="1069" spans="2:44">
      <c r="B1069" t="s">
        <v>259</v>
      </c>
      <c r="C1069" s="14">
        <v>6.4434384529607799E-2</v>
      </c>
      <c r="D1069" s="14">
        <v>6.4960033308753107E-2</v>
      </c>
      <c r="E1069" s="14">
        <v>6.4365568673601797E-2</v>
      </c>
      <c r="F1069" s="14"/>
      <c r="G1069" s="14">
        <v>0.122284225030481</v>
      </c>
      <c r="H1069" s="14">
        <v>6.5876547738059399E-2</v>
      </c>
      <c r="I1069" s="14">
        <v>7.1867330361693904E-2</v>
      </c>
      <c r="J1069" s="14">
        <v>4.9011719038695202E-2</v>
      </c>
      <c r="K1069" s="14">
        <v>5.4429916544852498E-2</v>
      </c>
      <c r="L1069" s="14">
        <v>3.36197393211791E-2</v>
      </c>
      <c r="M1069" s="14"/>
      <c r="N1069" s="14">
        <v>4.03119553166661E-2</v>
      </c>
      <c r="O1069" s="14">
        <v>0.10630171314716599</v>
      </c>
      <c r="P1069" s="14">
        <v>4.8057456187132003E-2</v>
      </c>
      <c r="Q1069" s="14">
        <v>6.2993822943800099E-2</v>
      </c>
      <c r="R1069" s="14"/>
      <c r="S1069" s="14">
        <v>3.58136407579559E-2</v>
      </c>
      <c r="T1069" s="14">
        <v>4.2168731504757098E-2</v>
      </c>
      <c r="U1069" s="14">
        <v>4.4339843021076297E-2</v>
      </c>
      <c r="V1069" s="14">
        <v>4.8537579959440101E-2</v>
      </c>
      <c r="W1069" s="14">
        <v>0.11825673918993999</v>
      </c>
      <c r="X1069" s="14">
        <v>0.10123983413377199</v>
      </c>
      <c r="Y1069" s="14">
        <v>3.7867068469973598E-2</v>
      </c>
      <c r="Z1069" s="14">
        <v>0.12664271595465501</v>
      </c>
      <c r="AA1069" s="14">
        <v>7.2475595989105301E-2</v>
      </c>
      <c r="AB1069" s="14">
        <v>6.6122967043562006E-2</v>
      </c>
      <c r="AC1069" s="14">
        <v>0.120319359402042</v>
      </c>
      <c r="AD1069" s="14">
        <v>0</v>
      </c>
      <c r="AE1069" s="14"/>
      <c r="AF1069" s="14">
        <v>6.8430024100295903E-2</v>
      </c>
      <c r="AG1069" s="14">
        <v>5.5217213771847302E-2</v>
      </c>
      <c r="AH1069" s="14">
        <v>3.8689360658793602E-2</v>
      </c>
      <c r="AI1069" s="14"/>
      <c r="AJ1069" s="14">
        <v>6.2589701478208096E-2</v>
      </c>
      <c r="AK1069" s="14">
        <v>6.1913634167102702E-2</v>
      </c>
      <c r="AL1069" s="14">
        <v>6.2629793296931899E-2</v>
      </c>
      <c r="AM1069" s="14"/>
      <c r="AN1069" s="14">
        <v>7.7795171562327903E-2</v>
      </c>
      <c r="AO1069" s="14">
        <v>7.8222577509437105E-2</v>
      </c>
      <c r="AP1069" s="14">
        <v>6.5166253288831799E-2</v>
      </c>
      <c r="AQ1069" s="14">
        <v>1.38055883649226E-2</v>
      </c>
      <c r="AR1069" s="14">
        <v>0</v>
      </c>
    </row>
    <row r="1070" spans="2:44">
      <c r="B1070" t="s">
        <v>129</v>
      </c>
      <c r="C1070" s="14">
        <v>4.8703582411975803E-2</v>
      </c>
      <c r="D1070" s="14">
        <v>5.07382212296658E-2</v>
      </c>
      <c r="E1070" s="14">
        <v>4.4842535553977401E-2</v>
      </c>
      <c r="F1070" s="14"/>
      <c r="G1070" s="14">
        <v>4.0196662659802603E-2</v>
      </c>
      <c r="H1070" s="14">
        <v>5.0834621951181297E-2</v>
      </c>
      <c r="I1070" s="14">
        <v>7.5876051287892599E-2</v>
      </c>
      <c r="J1070" s="14">
        <v>3.86961897602984E-2</v>
      </c>
      <c r="K1070" s="14">
        <v>3.79048689717503E-2</v>
      </c>
      <c r="L1070" s="14">
        <v>4.3379579640794398E-2</v>
      </c>
      <c r="M1070" s="14"/>
      <c r="N1070" s="14">
        <v>3.31416753051752E-2</v>
      </c>
      <c r="O1070" s="14">
        <v>6.0507868122116899E-2</v>
      </c>
      <c r="P1070" s="14">
        <v>3.08996024714632E-2</v>
      </c>
      <c r="Q1070" s="14">
        <v>6.9522701706632897E-2</v>
      </c>
      <c r="R1070" s="14"/>
      <c r="S1070" s="14">
        <v>4.0429234340364002E-2</v>
      </c>
      <c r="T1070" s="14">
        <v>4.3201802999500397E-2</v>
      </c>
      <c r="U1070" s="14">
        <v>7.7483524563127806E-2</v>
      </c>
      <c r="V1070" s="14">
        <v>4.3665154124830803E-2</v>
      </c>
      <c r="W1070" s="14">
        <v>4.7495480189376001E-2</v>
      </c>
      <c r="X1070" s="14">
        <v>6.9460875045716797E-2</v>
      </c>
      <c r="Y1070" s="14">
        <v>1.5325985301147101E-2</v>
      </c>
      <c r="Z1070" s="14">
        <v>5.5230718255585703E-2</v>
      </c>
      <c r="AA1070" s="14">
        <v>4.2327869047932197E-2</v>
      </c>
      <c r="AB1070" s="14">
        <v>3.6393104444174998E-2</v>
      </c>
      <c r="AC1070" s="14">
        <v>6.8673071555702098E-2</v>
      </c>
      <c r="AD1070" s="14">
        <v>0.10931951085258799</v>
      </c>
      <c r="AE1070" s="14"/>
      <c r="AF1070" s="14">
        <v>3.2037638925946299E-2</v>
      </c>
      <c r="AG1070" s="14">
        <v>4.7071626881122201E-2</v>
      </c>
      <c r="AH1070" s="14">
        <v>7.0311763354882095E-2</v>
      </c>
      <c r="AI1070" s="14"/>
      <c r="AJ1070" s="14">
        <v>3.3546241635456497E-2</v>
      </c>
      <c r="AK1070" s="14">
        <v>3.2125778401318299E-2</v>
      </c>
      <c r="AL1070" s="14">
        <v>0</v>
      </c>
      <c r="AM1070" s="14"/>
      <c r="AN1070" s="14">
        <v>7.1426487250745296E-2</v>
      </c>
      <c r="AO1070" s="14">
        <v>5.6894245721973699E-2</v>
      </c>
      <c r="AP1070" s="14">
        <v>1.5217247708248499E-2</v>
      </c>
      <c r="AQ1070" s="14">
        <v>5.8567314457842801E-2</v>
      </c>
      <c r="AR1070" s="14">
        <v>0</v>
      </c>
    </row>
    <row r="1071" spans="2:44">
      <c r="B1071" t="s">
        <v>261</v>
      </c>
      <c r="C1071" s="14">
        <v>3.24885643284143E-2</v>
      </c>
      <c r="D1071" s="14">
        <v>3.0900383903080499E-2</v>
      </c>
      <c r="E1071" s="14">
        <v>3.4315618402147099E-2</v>
      </c>
      <c r="F1071" s="14"/>
      <c r="G1071" s="14">
        <v>6.4410733353228999E-2</v>
      </c>
      <c r="H1071" s="14">
        <v>2.6990368614434199E-2</v>
      </c>
      <c r="I1071" s="14">
        <v>2.9958226009373801E-2</v>
      </c>
      <c r="J1071" s="14">
        <v>3.0237939841411599E-2</v>
      </c>
      <c r="K1071" s="14">
        <v>3.7551089462054002E-2</v>
      </c>
      <c r="L1071" s="14">
        <v>1.46137605876924E-2</v>
      </c>
      <c r="M1071" s="14"/>
      <c r="N1071" s="14">
        <v>1.9584916199423499E-2</v>
      </c>
      <c r="O1071" s="14">
        <v>4.64169151771954E-2</v>
      </c>
      <c r="P1071" s="14">
        <v>2.1915671911475799E-2</v>
      </c>
      <c r="Q1071" s="14">
        <v>4.1903981883533399E-2</v>
      </c>
      <c r="R1071" s="14"/>
      <c r="S1071" s="14">
        <v>1.50863656202042E-2</v>
      </c>
      <c r="T1071" s="14">
        <v>3.2390573136912897E-2</v>
      </c>
      <c r="U1071" s="14">
        <v>2.64833883095652E-2</v>
      </c>
      <c r="V1071" s="14">
        <v>1.08045534802984E-2</v>
      </c>
      <c r="W1071" s="14">
        <v>4.5354374497453602E-2</v>
      </c>
      <c r="X1071" s="14">
        <v>7.9211818734093997E-2</v>
      </c>
      <c r="Y1071" s="14">
        <v>2.5817039135787499E-2</v>
      </c>
      <c r="Z1071" s="14">
        <v>5.1322255380471998E-2</v>
      </c>
      <c r="AA1071" s="14">
        <v>4.7930497284062401E-2</v>
      </c>
      <c r="AB1071" s="14">
        <v>2.5624597964167599E-2</v>
      </c>
      <c r="AC1071" s="14">
        <v>0</v>
      </c>
      <c r="AD1071" s="14">
        <v>0</v>
      </c>
      <c r="AE1071" s="14"/>
      <c r="AF1071" s="14">
        <v>3.0484755403667799E-2</v>
      </c>
      <c r="AG1071" s="14">
        <v>3.4392371289507298E-2</v>
      </c>
      <c r="AH1071" s="14">
        <v>0</v>
      </c>
      <c r="AI1071" s="14"/>
      <c r="AJ1071" s="14">
        <v>3.1860994137642797E-2</v>
      </c>
      <c r="AK1071" s="14">
        <v>3.9699592312235597E-2</v>
      </c>
      <c r="AL1071" s="14">
        <v>2.07172185932906E-2</v>
      </c>
      <c r="AM1071" s="14"/>
      <c r="AN1071" s="14">
        <v>1.98520518382043E-2</v>
      </c>
      <c r="AO1071" s="14">
        <v>6.6766909270623995E-2</v>
      </c>
      <c r="AP1071" s="14">
        <v>3.50046503464716E-2</v>
      </c>
      <c r="AQ1071" s="14">
        <v>9.3678819021963695E-3</v>
      </c>
      <c r="AR1071" s="14">
        <v>0</v>
      </c>
    </row>
    <row r="1072" spans="2:44">
      <c r="B1072" t="s">
        <v>262</v>
      </c>
      <c r="C1072" s="14">
        <v>2.80515528911622E-2</v>
      </c>
      <c r="D1072" s="14">
        <v>1.7815939540953601E-2</v>
      </c>
      <c r="E1072" s="14">
        <v>3.6165889859773002E-2</v>
      </c>
      <c r="F1072" s="14"/>
      <c r="G1072" s="14">
        <v>1.5737003619326999E-2</v>
      </c>
      <c r="H1072" s="14">
        <v>2.5668524797080299E-2</v>
      </c>
      <c r="I1072" s="14">
        <v>3.8806887343755099E-2</v>
      </c>
      <c r="J1072" s="14">
        <v>2.7817741555084499E-2</v>
      </c>
      <c r="K1072" s="14">
        <v>3.7223525732498701E-2</v>
      </c>
      <c r="L1072" s="14">
        <v>2.2652361724585401E-2</v>
      </c>
      <c r="M1072" s="14"/>
      <c r="N1072" s="14">
        <v>2.0832388059823501E-2</v>
      </c>
      <c r="O1072" s="14">
        <v>2.6105543568623699E-2</v>
      </c>
      <c r="P1072" s="14">
        <v>2.14738714603325E-2</v>
      </c>
      <c r="Q1072" s="14">
        <v>4.4189483936278799E-2</v>
      </c>
      <c r="R1072" s="14"/>
      <c r="S1072" s="14">
        <v>1.30111439744612E-2</v>
      </c>
      <c r="T1072" s="14">
        <v>7.39833113000955E-2</v>
      </c>
      <c r="U1072" s="14">
        <v>2.9867099124170401E-2</v>
      </c>
      <c r="V1072" s="14">
        <v>3.1597776867264803E-2</v>
      </c>
      <c r="W1072" s="14">
        <v>1.4788504382258601E-2</v>
      </c>
      <c r="X1072" s="14">
        <v>0</v>
      </c>
      <c r="Y1072" s="14">
        <v>1.3354658633288E-2</v>
      </c>
      <c r="Z1072" s="14">
        <v>4.7554845051711203E-2</v>
      </c>
      <c r="AA1072" s="14">
        <v>3.6145726570032302E-2</v>
      </c>
      <c r="AB1072" s="14">
        <v>2.2072018090522699E-2</v>
      </c>
      <c r="AC1072" s="14">
        <v>4.1625053723213602E-2</v>
      </c>
      <c r="AD1072" s="14">
        <v>0</v>
      </c>
      <c r="AE1072" s="14"/>
      <c r="AF1072" s="14">
        <v>3.1075573506115801E-2</v>
      </c>
      <c r="AG1072" s="14">
        <v>2.83449333282366E-2</v>
      </c>
      <c r="AH1072" s="14">
        <v>2.3608470513134399E-2</v>
      </c>
      <c r="AI1072" s="14"/>
      <c r="AJ1072" s="14">
        <v>2.6160624045060601E-2</v>
      </c>
      <c r="AK1072" s="14">
        <v>2.60099363931716E-2</v>
      </c>
      <c r="AL1072" s="14">
        <v>1.8671987726531201E-2</v>
      </c>
      <c r="AM1072" s="14"/>
      <c r="AN1072" s="14">
        <v>2.6102021768316001E-2</v>
      </c>
      <c r="AO1072" s="14">
        <v>2.5140483892400301E-2</v>
      </c>
      <c r="AP1072" s="14">
        <v>3.3112226473374001E-2</v>
      </c>
      <c r="AQ1072" s="14">
        <v>3.8137810452181599E-2</v>
      </c>
      <c r="AR1072" s="14">
        <v>0</v>
      </c>
    </row>
    <row r="1073" spans="2:44">
      <c r="C1073" s="14"/>
      <c r="D1073" s="14"/>
      <c r="E1073" s="14"/>
      <c r="F1073" s="14"/>
      <c r="G1073" s="14"/>
      <c r="H1073" s="14"/>
      <c r="I1073" s="14"/>
      <c r="J1073" s="14"/>
      <c r="K1073" s="14"/>
      <c r="L1073" s="14"/>
      <c r="M1073" s="14"/>
      <c r="N1073" s="14"/>
      <c r="O1073" s="14"/>
      <c r="P1073" s="14"/>
      <c r="Q1073" s="14"/>
      <c r="R1073" s="14"/>
      <c r="S1073" s="14"/>
      <c r="T1073" s="14"/>
      <c r="U1073" s="14"/>
      <c r="V1073" s="14"/>
      <c r="W1073" s="14"/>
      <c r="X1073" s="14"/>
      <c r="Y1073" s="14"/>
      <c r="Z1073" s="14"/>
      <c r="AA1073" s="14"/>
      <c r="AB1073" s="14"/>
      <c r="AC1073" s="14"/>
      <c r="AD1073" s="14"/>
      <c r="AE1073" s="14"/>
      <c r="AF1073" s="14"/>
      <c r="AG1073" s="14"/>
      <c r="AH1073" s="14"/>
      <c r="AI1073" s="14"/>
      <c r="AJ1073" s="14"/>
      <c r="AK1073" s="14"/>
      <c r="AL1073" s="14"/>
      <c r="AM1073" s="14"/>
      <c r="AN1073" s="14"/>
      <c r="AO1073" s="14"/>
      <c r="AP1073" s="14"/>
      <c r="AQ1073" s="14"/>
      <c r="AR1073" s="14"/>
    </row>
    <row r="1074" spans="2:44">
      <c r="B1074" s="6" t="s">
        <v>277</v>
      </c>
      <c r="C1074" s="14"/>
      <c r="D1074" s="14"/>
      <c r="E1074" s="14"/>
      <c r="F1074" s="14"/>
      <c r="G1074" s="14"/>
      <c r="H1074" s="14"/>
      <c r="I1074" s="14"/>
      <c r="J1074" s="14"/>
      <c r="K1074" s="14"/>
      <c r="L1074" s="14"/>
      <c r="M1074" s="14"/>
      <c r="N1074" s="14"/>
      <c r="O1074" s="14"/>
      <c r="P1074" s="14"/>
      <c r="Q1074" s="14"/>
      <c r="R1074" s="14"/>
      <c r="S1074" s="14"/>
      <c r="T1074" s="14"/>
      <c r="U1074" s="14"/>
      <c r="V1074" s="14"/>
      <c r="W1074" s="14"/>
      <c r="X1074" s="14"/>
      <c r="Y1074" s="14"/>
      <c r="Z1074" s="14"/>
      <c r="AA1074" s="14"/>
      <c r="AB1074" s="14"/>
      <c r="AC1074" s="14"/>
      <c r="AD1074" s="14"/>
      <c r="AE1074" s="14"/>
      <c r="AF1074" s="14"/>
      <c r="AG1074" s="14"/>
      <c r="AH1074" s="14"/>
      <c r="AI1074" s="14"/>
      <c r="AJ1074" s="14"/>
      <c r="AK1074" s="14"/>
      <c r="AL1074" s="14"/>
      <c r="AM1074" s="14"/>
      <c r="AN1074" s="14"/>
      <c r="AO1074" s="14"/>
      <c r="AP1074" s="14"/>
      <c r="AQ1074" s="14"/>
      <c r="AR1074" s="14"/>
    </row>
    <row r="1075" spans="2:44">
      <c r="B1075" s="24" t="s">
        <v>15</v>
      </c>
      <c r="C1075" s="14"/>
      <c r="D1075" s="14"/>
      <c r="E1075" s="14"/>
      <c r="F1075" s="14"/>
      <c r="G1075" s="14"/>
      <c r="H1075" s="14"/>
      <c r="I1075" s="14"/>
      <c r="J1075" s="14"/>
      <c r="K1075" s="14"/>
      <c r="L1075" s="14"/>
      <c r="M1075" s="14"/>
      <c r="N1075" s="14"/>
      <c r="O1075" s="14"/>
      <c r="P1075" s="14"/>
      <c r="Q1075" s="14"/>
      <c r="R1075" s="14"/>
      <c r="S1075" s="14"/>
      <c r="T1075" s="14"/>
      <c r="U1075" s="14"/>
      <c r="V1075" s="14"/>
      <c r="W1075" s="14"/>
      <c r="X1075" s="14"/>
      <c r="Y1075" s="14"/>
      <c r="Z1075" s="14"/>
      <c r="AA1075" s="14"/>
      <c r="AB1075" s="14"/>
      <c r="AC1075" s="14"/>
      <c r="AD1075" s="14"/>
      <c r="AE1075" s="14"/>
      <c r="AF1075" s="14"/>
      <c r="AG1075" s="14"/>
      <c r="AH1075" s="14"/>
      <c r="AI1075" s="14"/>
      <c r="AJ1075" s="14"/>
      <c r="AK1075" s="14"/>
      <c r="AL1075" s="14"/>
      <c r="AM1075" s="14"/>
      <c r="AN1075" s="14"/>
      <c r="AO1075" s="14"/>
      <c r="AP1075" s="14"/>
      <c r="AQ1075" s="14"/>
      <c r="AR1075" s="14"/>
    </row>
    <row r="1076" spans="2:44">
      <c r="B1076" t="s">
        <v>254</v>
      </c>
      <c r="C1076" s="14">
        <v>0.28917938713272501</v>
      </c>
      <c r="D1076" s="14">
        <v>0.29131212687889002</v>
      </c>
      <c r="E1076" s="14">
        <v>0.285538717931766</v>
      </c>
      <c r="F1076" s="14"/>
      <c r="G1076" s="14">
        <v>0.39698719059255899</v>
      </c>
      <c r="H1076" s="14">
        <v>0.28666066601791201</v>
      </c>
      <c r="I1076" s="14">
        <v>0.29177435678802199</v>
      </c>
      <c r="J1076" s="14">
        <v>0.29579681907775501</v>
      </c>
      <c r="K1076" s="14">
        <v>0.28229652673413602</v>
      </c>
      <c r="L1076" s="14">
        <v>0.225263304152414</v>
      </c>
      <c r="M1076" s="14"/>
      <c r="N1076" s="14">
        <v>0.28296091676993101</v>
      </c>
      <c r="O1076" s="14">
        <v>0.31884167631084998</v>
      </c>
      <c r="P1076" s="14">
        <v>0.29917943110478601</v>
      </c>
      <c r="Q1076" s="14">
        <v>0.260964645142718</v>
      </c>
      <c r="R1076" s="14"/>
      <c r="S1076" s="14">
        <v>0.30178067591548402</v>
      </c>
      <c r="T1076" s="14">
        <v>0.33970042138731099</v>
      </c>
      <c r="U1076" s="14">
        <v>0.247452491480119</v>
      </c>
      <c r="V1076" s="14">
        <v>0.33915782358249702</v>
      </c>
      <c r="W1076" s="14">
        <v>0.22430024460137499</v>
      </c>
      <c r="X1076" s="14">
        <v>0.29905824731525599</v>
      </c>
      <c r="Y1076" s="14">
        <v>0.27092146180558302</v>
      </c>
      <c r="Z1076" s="14">
        <v>0.32321612976919001</v>
      </c>
      <c r="AA1076" s="14">
        <v>0.23091917542142301</v>
      </c>
      <c r="AB1076" s="14">
        <v>0.328738051981042</v>
      </c>
      <c r="AC1076" s="14">
        <v>0.21663836935104</v>
      </c>
      <c r="AD1076" s="14">
        <v>0.28006119819601999</v>
      </c>
      <c r="AE1076" s="14"/>
      <c r="AF1076" s="14">
        <v>0.27870112096475003</v>
      </c>
      <c r="AG1076" s="14">
        <v>0.30720369308643403</v>
      </c>
      <c r="AH1076" s="14">
        <v>0.20837656444521799</v>
      </c>
      <c r="AI1076" s="14"/>
      <c r="AJ1076" s="14">
        <v>0.30700061947817597</v>
      </c>
      <c r="AK1076" s="14">
        <v>0.30682329852043599</v>
      </c>
      <c r="AL1076" s="14">
        <v>0.39088388763307202</v>
      </c>
      <c r="AM1076" s="14"/>
      <c r="AN1076" s="14">
        <v>0.26034909130135098</v>
      </c>
      <c r="AO1076" s="14">
        <v>0.30061458555611797</v>
      </c>
      <c r="AP1076" s="14">
        <v>0.29589363842960298</v>
      </c>
      <c r="AQ1076" s="14">
        <v>0.30962375166896</v>
      </c>
      <c r="AR1076" s="14">
        <v>7.0423828862837198E-2</v>
      </c>
    </row>
    <row r="1077" spans="2:44">
      <c r="B1077" t="s">
        <v>251</v>
      </c>
      <c r="C1077" s="14">
        <v>0.27982161301296599</v>
      </c>
      <c r="D1077" s="14">
        <v>0.29732028895882301</v>
      </c>
      <c r="E1077" s="14">
        <v>0.26294479885515498</v>
      </c>
      <c r="F1077" s="14"/>
      <c r="G1077" s="14">
        <v>0.21627604968706801</v>
      </c>
      <c r="H1077" s="14">
        <v>0.222609502835972</v>
      </c>
      <c r="I1077" s="14">
        <v>0.25821030511045201</v>
      </c>
      <c r="J1077" s="14">
        <v>0.23752502233849099</v>
      </c>
      <c r="K1077" s="14">
        <v>0.35768788840704302</v>
      </c>
      <c r="L1077" s="14">
        <v>0.36498523065965</v>
      </c>
      <c r="M1077" s="14"/>
      <c r="N1077" s="14">
        <v>0.26362765736310101</v>
      </c>
      <c r="O1077" s="14">
        <v>0.25265366994630101</v>
      </c>
      <c r="P1077" s="14">
        <v>0.35011909618565701</v>
      </c>
      <c r="Q1077" s="14">
        <v>0.27228408968878798</v>
      </c>
      <c r="R1077" s="14"/>
      <c r="S1077" s="14">
        <v>0.27153003060359698</v>
      </c>
      <c r="T1077" s="14">
        <v>0.24619103408530099</v>
      </c>
      <c r="U1077" s="14">
        <v>0.27760988664514502</v>
      </c>
      <c r="V1077" s="14">
        <v>0.39371023471253003</v>
      </c>
      <c r="W1077" s="14">
        <v>0.22752328408892999</v>
      </c>
      <c r="X1077" s="14">
        <v>0.21771816999624799</v>
      </c>
      <c r="Y1077" s="14">
        <v>0.22803147105381699</v>
      </c>
      <c r="Z1077" s="14">
        <v>0.463186582941231</v>
      </c>
      <c r="AA1077" s="14">
        <v>0.31801400885971598</v>
      </c>
      <c r="AB1077" s="14">
        <v>0.27558209613204099</v>
      </c>
      <c r="AC1077" s="14">
        <v>0.24921751365398701</v>
      </c>
      <c r="AD1077" s="14">
        <v>0.256150534686721</v>
      </c>
      <c r="AE1077" s="14"/>
      <c r="AF1077" s="14">
        <v>0.33290270961387702</v>
      </c>
      <c r="AG1077" s="14">
        <v>0.26963493752146001</v>
      </c>
      <c r="AH1077" s="14">
        <v>0.19866755551704399</v>
      </c>
      <c r="AI1077" s="14"/>
      <c r="AJ1077" s="14">
        <v>0.26579848461003502</v>
      </c>
      <c r="AK1077" s="14">
        <v>0.30423709642664098</v>
      </c>
      <c r="AL1077" s="14">
        <v>0.195518886189853</v>
      </c>
      <c r="AM1077" s="14"/>
      <c r="AN1077" s="14">
        <v>0.29549108308557098</v>
      </c>
      <c r="AO1077" s="14">
        <v>0.27181842799759898</v>
      </c>
      <c r="AP1077" s="14">
        <v>0.26484858439696701</v>
      </c>
      <c r="AQ1077" s="14">
        <v>0.26614844639280699</v>
      </c>
      <c r="AR1077" s="14">
        <v>6.0511842742772999E-2</v>
      </c>
    </row>
    <row r="1078" spans="2:44">
      <c r="B1078" t="s">
        <v>256</v>
      </c>
      <c r="C1078" s="14">
        <v>0.27323682802612498</v>
      </c>
      <c r="D1078" s="14">
        <v>0.320488409510641</v>
      </c>
      <c r="E1078" s="14">
        <v>0.22663894376497601</v>
      </c>
      <c r="F1078" s="14"/>
      <c r="G1078" s="14">
        <v>0.214960066445814</v>
      </c>
      <c r="H1078" s="14">
        <v>0.34119813946041899</v>
      </c>
      <c r="I1078" s="14">
        <v>0.21075091439656901</v>
      </c>
      <c r="J1078" s="14">
        <v>0.16923317678055999</v>
      </c>
      <c r="K1078" s="14">
        <v>0.32943455234102198</v>
      </c>
      <c r="L1078" s="14">
        <v>0.34083298651829902</v>
      </c>
      <c r="M1078" s="14"/>
      <c r="N1078" s="14">
        <v>0.25517805713747799</v>
      </c>
      <c r="O1078" s="14">
        <v>0.29519735539705999</v>
      </c>
      <c r="P1078" s="14">
        <v>0.24456724084693099</v>
      </c>
      <c r="Q1078" s="14">
        <v>0.29321960016838999</v>
      </c>
      <c r="R1078" s="14"/>
      <c r="S1078" s="14">
        <v>0.28547534523858098</v>
      </c>
      <c r="T1078" s="14">
        <v>0.35057461994593803</v>
      </c>
      <c r="U1078" s="14">
        <v>0.232669717031185</v>
      </c>
      <c r="V1078" s="14">
        <v>0.32807862662137999</v>
      </c>
      <c r="W1078" s="14">
        <v>0.210592109649374</v>
      </c>
      <c r="X1078" s="14">
        <v>0.20082868610555399</v>
      </c>
      <c r="Y1078" s="14">
        <v>0.26727473560591097</v>
      </c>
      <c r="Z1078" s="14">
        <v>0.17940624058483801</v>
      </c>
      <c r="AA1078" s="14">
        <v>0.25925176516887499</v>
      </c>
      <c r="AB1078" s="14">
        <v>0.29189845974862599</v>
      </c>
      <c r="AC1078" s="14">
        <v>0.27150402907722099</v>
      </c>
      <c r="AD1078" s="14">
        <v>0.21661779884531701</v>
      </c>
      <c r="AE1078" s="14"/>
      <c r="AF1078" s="14">
        <v>0.29385088848398599</v>
      </c>
      <c r="AG1078" s="14">
        <v>0.27785002117435398</v>
      </c>
      <c r="AH1078" s="14">
        <v>0.26130351779026101</v>
      </c>
      <c r="AI1078" s="14"/>
      <c r="AJ1078" s="14">
        <v>0.31782478062111502</v>
      </c>
      <c r="AK1078" s="14">
        <v>0.29692478843994102</v>
      </c>
      <c r="AL1078" s="14">
        <v>0.24078126856955501</v>
      </c>
      <c r="AM1078" s="14"/>
      <c r="AN1078" s="14">
        <v>0.30015326195183001</v>
      </c>
      <c r="AO1078" s="14">
        <v>0.25256687732007999</v>
      </c>
      <c r="AP1078" s="14">
        <v>0.264956702104377</v>
      </c>
      <c r="AQ1078" s="14">
        <v>0.22432509104732601</v>
      </c>
      <c r="AR1078" s="14">
        <v>0.27070318197615101</v>
      </c>
    </row>
    <row r="1079" spans="2:44">
      <c r="B1079" t="s">
        <v>253</v>
      </c>
      <c r="C1079" s="14">
        <v>0.21785681328465401</v>
      </c>
      <c r="D1079" s="14">
        <v>0.23517433796484299</v>
      </c>
      <c r="E1079" s="14">
        <v>0.19890311870154301</v>
      </c>
      <c r="F1079" s="14"/>
      <c r="G1079" s="14">
        <v>0.21601315778719099</v>
      </c>
      <c r="H1079" s="14">
        <v>0.23047038289556199</v>
      </c>
      <c r="I1079" s="14">
        <v>0.20792468879606901</v>
      </c>
      <c r="J1079" s="14">
        <v>0.15059620038618399</v>
      </c>
      <c r="K1079" s="14">
        <v>0.24630079053031201</v>
      </c>
      <c r="L1079" s="14">
        <v>0.24633650345275401</v>
      </c>
      <c r="M1079" s="14"/>
      <c r="N1079" s="14">
        <v>0.265956037365151</v>
      </c>
      <c r="O1079" s="14">
        <v>0.20055052993730699</v>
      </c>
      <c r="P1079" s="14">
        <v>0.19288923236234401</v>
      </c>
      <c r="Q1079" s="14">
        <v>0.21017654061020399</v>
      </c>
      <c r="R1079" s="14"/>
      <c r="S1079" s="14">
        <v>0.177030576067289</v>
      </c>
      <c r="T1079" s="14">
        <v>0.18669366509773899</v>
      </c>
      <c r="U1079" s="14">
        <v>0.166168051357687</v>
      </c>
      <c r="V1079" s="14">
        <v>0.205978604142141</v>
      </c>
      <c r="W1079" s="14">
        <v>0.20471599400763099</v>
      </c>
      <c r="X1079" s="14">
        <v>0.23771390654306401</v>
      </c>
      <c r="Y1079" s="14">
        <v>0.21691416801149299</v>
      </c>
      <c r="Z1079" s="14">
        <v>0.29165358395637903</v>
      </c>
      <c r="AA1079" s="14">
        <v>0.262099550090994</v>
      </c>
      <c r="AB1079" s="14">
        <v>0.29484610328284699</v>
      </c>
      <c r="AC1079" s="14">
        <v>0.23226017586471601</v>
      </c>
      <c r="AD1079" s="14">
        <v>0.203684463554481</v>
      </c>
      <c r="AE1079" s="14"/>
      <c r="AF1079" s="14">
        <v>0.207171240307959</v>
      </c>
      <c r="AG1079" s="14">
        <v>0.253463704367693</v>
      </c>
      <c r="AH1079" s="14">
        <v>0.186665840320032</v>
      </c>
      <c r="AI1079" s="14"/>
      <c r="AJ1079" s="14">
        <v>0.242752341267615</v>
      </c>
      <c r="AK1079" s="14">
        <v>0.216217656353166</v>
      </c>
      <c r="AL1079" s="14">
        <v>0.23020153617238401</v>
      </c>
      <c r="AM1079" s="14"/>
      <c r="AN1079" s="14">
        <v>0.193149202937901</v>
      </c>
      <c r="AO1079" s="14">
        <v>0.19127889254737099</v>
      </c>
      <c r="AP1079" s="14">
        <v>0.22506897273051099</v>
      </c>
      <c r="AQ1079" s="14">
        <v>0.31592607994418997</v>
      </c>
      <c r="AR1079" s="14">
        <v>0.179239843025782</v>
      </c>
    </row>
    <row r="1080" spans="2:44">
      <c r="B1080" t="s">
        <v>250</v>
      </c>
      <c r="C1080" s="14">
        <v>0.21614087187005701</v>
      </c>
      <c r="D1080" s="14">
        <v>0.21767113104036401</v>
      </c>
      <c r="E1080" s="14">
        <v>0.21294647416807999</v>
      </c>
      <c r="F1080" s="14"/>
      <c r="G1080" s="14">
        <v>0.18274514644367801</v>
      </c>
      <c r="H1080" s="14">
        <v>0.15746646971685499</v>
      </c>
      <c r="I1080" s="14">
        <v>0.18911263085848001</v>
      </c>
      <c r="J1080" s="14">
        <v>0.23549241158159101</v>
      </c>
      <c r="K1080" s="14">
        <v>0.26492283303041098</v>
      </c>
      <c r="L1080" s="14">
        <v>0.26364746708556802</v>
      </c>
      <c r="M1080" s="14"/>
      <c r="N1080" s="14">
        <v>0.23563943924979</v>
      </c>
      <c r="O1080" s="14">
        <v>0.188338046857179</v>
      </c>
      <c r="P1080" s="14">
        <v>0.254731129553805</v>
      </c>
      <c r="Q1080" s="14">
        <v>0.193497913050687</v>
      </c>
      <c r="R1080" s="14"/>
      <c r="S1080" s="14">
        <v>0.25207698060994499</v>
      </c>
      <c r="T1080" s="14">
        <v>0.214711656005763</v>
      </c>
      <c r="U1080" s="14">
        <v>0.14873023932959001</v>
      </c>
      <c r="V1080" s="14">
        <v>0.18594652906624701</v>
      </c>
      <c r="W1080" s="14">
        <v>0.25029586484549199</v>
      </c>
      <c r="X1080" s="14">
        <v>0.13301145830062999</v>
      </c>
      <c r="Y1080" s="14">
        <v>0.26010618796152901</v>
      </c>
      <c r="Z1080" s="14">
        <v>0.42418219246776301</v>
      </c>
      <c r="AA1080" s="14">
        <v>0.21697063949964701</v>
      </c>
      <c r="AB1080" s="14">
        <v>0.239902989286711</v>
      </c>
      <c r="AC1080" s="14">
        <v>0.24886796622582699</v>
      </c>
      <c r="AD1080" s="14">
        <v>0</v>
      </c>
      <c r="AE1080" s="14"/>
      <c r="AF1080" s="14">
        <v>0.23865117922012999</v>
      </c>
      <c r="AG1080" s="14">
        <v>0.23082014547669899</v>
      </c>
      <c r="AH1080" s="14">
        <v>0.15963163209557199</v>
      </c>
      <c r="AI1080" s="14"/>
      <c r="AJ1080" s="14">
        <v>0.224265933782969</v>
      </c>
      <c r="AK1080" s="14">
        <v>0.23956987640229699</v>
      </c>
      <c r="AL1080" s="14">
        <v>0.19874203133755999</v>
      </c>
      <c r="AM1080" s="14"/>
      <c r="AN1080" s="14">
        <v>0.24452604193236599</v>
      </c>
      <c r="AO1080" s="14">
        <v>0.175232202034799</v>
      </c>
      <c r="AP1080" s="14">
        <v>0.228051831502464</v>
      </c>
      <c r="AQ1080" s="14">
        <v>0.27025108538030101</v>
      </c>
      <c r="AR1080" s="14">
        <v>0</v>
      </c>
    </row>
    <row r="1081" spans="2:44">
      <c r="B1081" t="s">
        <v>252</v>
      </c>
      <c r="C1081" s="14">
        <v>0.18187530580483299</v>
      </c>
      <c r="D1081" s="14">
        <v>0.20972630457782099</v>
      </c>
      <c r="E1081" s="14">
        <v>0.15445388144882199</v>
      </c>
      <c r="F1081" s="14"/>
      <c r="G1081" s="14">
        <v>0.15917449587757401</v>
      </c>
      <c r="H1081" s="14">
        <v>0.16822654098262599</v>
      </c>
      <c r="I1081" s="14">
        <v>0.167333405299842</v>
      </c>
      <c r="J1081" s="14">
        <v>0.13558505509858801</v>
      </c>
      <c r="K1081" s="14">
        <v>0.23934418321404</v>
      </c>
      <c r="L1081" s="14">
        <v>0.216323469925845</v>
      </c>
      <c r="M1081" s="14"/>
      <c r="N1081" s="14">
        <v>0.18821310964548801</v>
      </c>
      <c r="O1081" s="14">
        <v>0.17183747767688101</v>
      </c>
      <c r="P1081" s="14">
        <v>0.17819866707936799</v>
      </c>
      <c r="Q1081" s="14">
        <v>0.188247644698262</v>
      </c>
      <c r="R1081" s="14"/>
      <c r="S1081" s="14">
        <v>0.17622661428831199</v>
      </c>
      <c r="T1081" s="14">
        <v>0.18513932067059299</v>
      </c>
      <c r="U1081" s="14">
        <v>0.17867920738923301</v>
      </c>
      <c r="V1081" s="14">
        <v>0.14796004099871399</v>
      </c>
      <c r="W1081" s="14">
        <v>0.29827091691827401</v>
      </c>
      <c r="X1081" s="14">
        <v>0.125724206135813</v>
      </c>
      <c r="Y1081" s="14">
        <v>0.165633908414413</v>
      </c>
      <c r="Z1081" s="14">
        <v>0.25721275284301898</v>
      </c>
      <c r="AA1081" s="14">
        <v>0.16847280240773699</v>
      </c>
      <c r="AB1081" s="14">
        <v>0.22154004068062699</v>
      </c>
      <c r="AC1081" s="14">
        <v>0.18446633674323501</v>
      </c>
      <c r="AD1081" s="14">
        <v>0.135383388315125</v>
      </c>
      <c r="AE1081" s="14"/>
      <c r="AF1081" s="14">
        <v>0.197377342665921</v>
      </c>
      <c r="AG1081" s="14">
        <v>0.18657399144012701</v>
      </c>
      <c r="AH1081" s="14">
        <v>0.17201012360179899</v>
      </c>
      <c r="AI1081" s="14"/>
      <c r="AJ1081" s="14">
        <v>0.225514898487432</v>
      </c>
      <c r="AK1081" s="14">
        <v>0.19038999248374699</v>
      </c>
      <c r="AL1081" s="14">
        <v>0.12484385133853999</v>
      </c>
      <c r="AM1081" s="14"/>
      <c r="AN1081" s="14">
        <v>0.18739630156661399</v>
      </c>
      <c r="AO1081" s="14">
        <v>0.185648590490048</v>
      </c>
      <c r="AP1081" s="14">
        <v>0.183156927454035</v>
      </c>
      <c r="AQ1081" s="14">
        <v>0.20108840307696699</v>
      </c>
      <c r="AR1081" s="14">
        <v>0.13589050913841499</v>
      </c>
    </row>
    <row r="1082" spans="2:44">
      <c r="B1082" t="s">
        <v>258</v>
      </c>
      <c r="C1082" s="14">
        <v>0.124374397212768</v>
      </c>
      <c r="D1082" s="14">
        <v>0.15825211554640201</v>
      </c>
      <c r="E1082" s="14">
        <v>9.0813289776528403E-2</v>
      </c>
      <c r="F1082" s="14"/>
      <c r="G1082" s="14">
        <v>0.17260269175925799</v>
      </c>
      <c r="H1082" s="14">
        <v>0.130592538170581</v>
      </c>
      <c r="I1082" s="14">
        <v>0.158260556808658</v>
      </c>
      <c r="J1082" s="14">
        <v>6.10197470859404E-2</v>
      </c>
      <c r="K1082" s="14">
        <v>0.123562492228097</v>
      </c>
      <c r="L1082" s="14">
        <v>0.10789356355827399</v>
      </c>
      <c r="M1082" s="14"/>
      <c r="N1082" s="14">
        <v>0.126383823917817</v>
      </c>
      <c r="O1082" s="14">
        <v>0.118899179992537</v>
      </c>
      <c r="P1082" s="14">
        <v>0.15331565691742199</v>
      </c>
      <c r="Q1082" s="14">
        <v>0.106396139417289</v>
      </c>
      <c r="R1082" s="14"/>
      <c r="S1082" s="14">
        <v>0.15478532729431699</v>
      </c>
      <c r="T1082" s="14">
        <v>0.13195987156656799</v>
      </c>
      <c r="U1082" s="14">
        <v>7.3971893675689099E-2</v>
      </c>
      <c r="V1082" s="14">
        <v>0.118164479862892</v>
      </c>
      <c r="W1082" s="14">
        <v>0.15524753415386</v>
      </c>
      <c r="X1082" s="14">
        <v>0.10777680061693599</v>
      </c>
      <c r="Y1082" s="14">
        <v>0.14283958532093</v>
      </c>
      <c r="Z1082" s="14">
        <v>0.25170045591028101</v>
      </c>
      <c r="AA1082" s="14">
        <v>0.140564277174382</v>
      </c>
      <c r="AB1082" s="14">
        <v>7.5731039175719703E-2</v>
      </c>
      <c r="AC1082" s="14">
        <v>0.104511387091033</v>
      </c>
      <c r="AD1082" s="14">
        <v>0</v>
      </c>
      <c r="AE1082" s="14"/>
      <c r="AF1082" s="14">
        <v>0.11394055995211901</v>
      </c>
      <c r="AG1082" s="14">
        <v>0.150500609936257</v>
      </c>
      <c r="AH1082" s="14">
        <v>9.0722647849678095E-2</v>
      </c>
      <c r="AI1082" s="14"/>
      <c r="AJ1082" s="14">
        <v>0.13823429052634401</v>
      </c>
      <c r="AK1082" s="14">
        <v>0.15636260339431701</v>
      </c>
      <c r="AL1082" s="14">
        <v>9.47287959194823E-2</v>
      </c>
      <c r="AM1082" s="14"/>
      <c r="AN1082" s="14">
        <v>8.0435797968870307E-2</v>
      </c>
      <c r="AO1082" s="14">
        <v>0.13805549569655001</v>
      </c>
      <c r="AP1082" s="14">
        <v>0.131753321829022</v>
      </c>
      <c r="AQ1082" s="14">
        <v>0.16327801594233601</v>
      </c>
      <c r="AR1082" s="14">
        <v>6.4388843974899093E-2</v>
      </c>
    </row>
    <row r="1083" spans="2:44">
      <c r="B1083" t="s">
        <v>260</v>
      </c>
      <c r="C1083" s="14">
        <v>0.12390864632828701</v>
      </c>
      <c r="D1083" s="14">
        <v>0.13649963632362599</v>
      </c>
      <c r="E1083" s="14">
        <v>0.109474469963854</v>
      </c>
      <c r="F1083" s="14"/>
      <c r="G1083" s="14">
        <v>0.105557773571191</v>
      </c>
      <c r="H1083" s="14">
        <v>0.14834434415248399</v>
      </c>
      <c r="I1083" s="14">
        <v>4.0786266564926003E-2</v>
      </c>
      <c r="J1083" s="14">
        <v>0.106325811920288</v>
      </c>
      <c r="K1083" s="14">
        <v>0.13955080229731001</v>
      </c>
      <c r="L1083" s="14">
        <v>0.18452797731413101</v>
      </c>
      <c r="M1083" s="14"/>
      <c r="N1083" s="14">
        <v>0.14379261866662801</v>
      </c>
      <c r="O1083" s="14">
        <v>0.113202170012577</v>
      </c>
      <c r="P1083" s="14">
        <v>0.13837675814718001</v>
      </c>
      <c r="Q1083" s="14">
        <v>0.101096360819436</v>
      </c>
      <c r="R1083" s="14"/>
      <c r="S1083" s="14">
        <v>0.13796414431116599</v>
      </c>
      <c r="T1083" s="14">
        <v>0.14399155418881401</v>
      </c>
      <c r="U1083" s="14">
        <v>0.108587304136727</v>
      </c>
      <c r="V1083" s="14">
        <v>0.107543677257952</v>
      </c>
      <c r="W1083" s="14">
        <v>9.9170390559898194E-2</v>
      </c>
      <c r="X1083" s="14">
        <v>9.9317018947906205E-2</v>
      </c>
      <c r="Y1083" s="14">
        <v>0.13571984785750699</v>
      </c>
      <c r="Z1083" s="14">
        <v>0.152833670211729</v>
      </c>
      <c r="AA1083" s="14">
        <v>0.121447751672477</v>
      </c>
      <c r="AB1083" s="14">
        <v>0.14348726709168499</v>
      </c>
      <c r="AC1083" s="14">
        <v>0.12851649685639399</v>
      </c>
      <c r="AD1083" s="14">
        <v>4.6147691889460503E-2</v>
      </c>
      <c r="AE1083" s="14"/>
      <c r="AF1083" s="14">
        <v>0.13597049624787</v>
      </c>
      <c r="AG1083" s="14">
        <v>0.125619610936095</v>
      </c>
      <c r="AH1083" s="14">
        <v>8.7620622070679804E-2</v>
      </c>
      <c r="AI1083" s="14"/>
      <c r="AJ1083" s="14">
        <v>0.12778558205107299</v>
      </c>
      <c r="AK1083" s="14">
        <v>0.13171714116083999</v>
      </c>
      <c r="AL1083" s="14">
        <v>6.8614812600252206E-2</v>
      </c>
      <c r="AM1083" s="14"/>
      <c r="AN1083" s="14">
        <v>0.12860175655630299</v>
      </c>
      <c r="AO1083" s="14">
        <v>8.2142351659423601E-2</v>
      </c>
      <c r="AP1083" s="14">
        <v>0.157272021509923</v>
      </c>
      <c r="AQ1083" s="14">
        <v>0.155274995794386</v>
      </c>
      <c r="AR1083" s="14">
        <v>0</v>
      </c>
    </row>
    <row r="1084" spans="2:44">
      <c r="B1084" t="s">
        <v>248</v>
      </c>
      <c r="C1084" s="14">
        <v>0.120382242432022</v>
      </c>
      <c r="D1084" s="14">
        <v>0.107016565661378</v>
      </c>
      <c r="E1084" s="14">
        <v>0.13185724902457099</v>
      </c>
      <c r="F1084" s="14"/>
      <c r="G1084" s="14">
        <v>0.13454105117274401</v>
      </c>
      <c r="H1084" s="14">
        <v>0.121976245935858</v>
      </c>
      <c r="I1084" s="14">
        <v>0.130909482822961</v>
      </c>
      <c r="J1084" s="14">
        <v>0.160891940675012</v>
      </c>
      <c r="K1084" s="14">
        <v>0.10836673103762499</v>
      </c>
      <c r="L1084" s="14">
        <v>8.1341477891736305E-2</v>
      </c>
      <c r="M1084" s="14"/>
      <c r="N1084" s="14">
        <v>0.10543690209941101</v>
      </c>
      <c r="O1084" s="14">
        <v>0.13127086469766899</v>
      </c>
      <c r="P1084" s="14">
        <v>0.105443770765647</v>
      </c>
      <c r="Q1084" s="14">
        <v>0.138656036412906</v>
      </c>
      <c r="R1084" s="14"/>
      <c r="S1084" s="14">
        <v>0.115852366893823</v>
      </c>
      <c r="T1084" s="14">
        <v>0.114938833781162</v>
      </c>
      <c r="U1084" s="14">
        <v>0.14472419550266699</v>
      </c>
      <c r="V1084" s="14">
        <v>0.161783522199376</v>
      </c>
      <c r="W1084" s="14">
        <v>0.13326631149307799</v>
      </c>
      <c r="X1084" s="14">
        <v>0.147157392704379</v>
      </c>
      <c r="Y1084" s="14">
        <v>7.0526444056831894E-2</v>
      </c>
      <c r="Z1084" s="14">
        <v>0</v>
      </c>
      <c r="AA1084" s="14">
        <v>0.13347340414473899</v>
      </c>
      <c r="AB1084" s="14">
        <v>0.136688207559023</v>
      </c>
      <c r="AC1084" s="14">
        <v>0.12220358267661099</v>
      </c>
      <c r="AD1084" s="14">
        <v>0</v>
      </c>
      <c r="AE1084" s="14"/>
      <c r="AF1084" s="14">
        <v>0.102732003030599</v>
      </c>
      <c r="AG1084" s="14">
        <v>0.1426826496568</v>
      </c>
      <c r="AH1084" s="14">
        <v>9.82878773807951E-2</v>
      </c>
      <c r="AI1084" s="14"/>
      <c r="AJ1084" s="14">
        <v>0.103942833237917</v>
      </c>
      <c r="AK1084" s="14">
        <v>0.13207040120156099</v>
      </c>
      <c r="AL1084" s="14">
        <v>0.16947159572095699</v>
      </c>
      <c r="AM1084" s="14"/>
      <c r="AN1084" s="14">
        <v>0.12538919709995</v>
      </c>
      <c r="AO1084" s="14">
        <v>0.14198756843461799</v>
      </c>
      <c r="AP1084" s="14">
        <v>0.131652395605174</v>
      </c>
      <c r="AQ1084" s="14">
        <v>7.55506928113443E-2</v>
      </c>
      <c r="AR1084" s="14">
        <v>0.14211195097504101</v>
      </c>
    </row>
    <row r="1085" spans="2:44">
      <c r="B1085" t="s">
        <v>249</v>
      </c>
      <c r="C1085" s="14">
        <v>0.112392225973948</v>
      </c>
      <c r="D1085" s="14">
        <v>0.10605364180016599</v>
      </c>
      <c r="E1085" s="14">
        <v>0.118959992975226</v>
      </c>
      <c r="F1085" s="14"/>
      <c r="G1085" s="14">
        <v>0.12619692535347701</v>
      </c>
      <c r="H1085" s="14">
        <v>0.143146872696609</v>
      </c>
      <c r="I1085" s="14">
        <v>8.5211898943012093E-2</v>
      </c>
      <c r="J1085" s="14">
        <v>0.116700489367249</v>
      </c>
      <c r="K1085" s="14">
        <v>0.100429511079731</v>
      </c>
      <c r="L1085" s="14">
        <v>0.10497444512125501</v>
      </c>
      <c r="M1085" s="14"/>
      <c r="N1085" s="14">
        <v>0.127648570777596</v>
      </c>
      <c r="O1085" s="14">
        <v>8.7372766496704599E-2</v>
      </c>
      <c r="P1085" s="14">
        <v>8.9079084119582999E-2</v>
      </c>
      <c r="Q1085" s="14">
        <v>0.14385445953605999</v>
      </c>
      <c r="R1085" s="14"/>
      <c r="S1085" s="14">
        <v>0.125654734297064</v>
      </c>
      <c r="T1085" s="14">
        <v>0.15183537158812599</v>
      </c>
      <c r="U1085" s="14">
        <v>8.4775683379412797E-2</v>
      </c>
      <c r="V1085" s="14">
        <v>0.114608865557481</v>
      </c>
      <c r="W1085" s="14">
        <v>4.7609717206353298E-2</v>
      </c>
      <c r="X1085" s="14">
        <v>0.118994816194092</v>
      </c>
      <c r="Y1085" s="14">
        <v>6.4788490797864307E-2</v>
      </c>
      <c r="Z1085" s="14">
        <v>4.3298018119441298E-2</v>
      </c>
      <c r="AA1085" s="14">
        <v>0.10689620684797201</v>
      </c>
      <c r="AB1085" s="14">
        <v>0.140363408220916</v>
      </c>
      <c r="AC1085" s="14">
        <v>0.14371080329514299</v>
      </c>
      <c r="AD1085" s="14">
        <v>0.123593960744305</v>
      </c>
      <c r="AE1085" s="14"/>
      <c r="AF1085" s="14">
        <v>0.11364512324713</v>
      </c>
      <c r="AG1085" s="14">
        <v>0.111377506333037</v>
      </c>
      <c r="AH1085" s="14">
        <v>0.120969988979057</v>
      </c>
      <c r="AI1085" s="14"/>
      <c r="AJ1085" s="14">
        <v>8.2229593147547894E-2</v>
      </c>
      <c r="AK1085" s="14">
        <v>0.112239184910882</v>
      </c>
      <c r="AL1085" s="14">
        <v>0.12620720276349601</v>
      </c>
      <c r="AM1085" s="14"/>
      <c r="AN1085" s="14">
        <v>0.120333769269945</v>
      </c>
      <c r="AO1085" s="14">
        <v>0.13136749938943099</v>
      </c>
      <c r="AP1085" s="14">
        <v>9.8251835356719802E-2</v>
      </c>
      <c r="AQ1085" s="14">
        <v>0.117406886116849</v>
      </c>
      <c r="AR1085" s="14">
        <v>0.118834596109161</v>
      </c>
    </row>
    <row r="1086" spans="2:44">
      <c r="B1086" t="s">
        <v>257</v>
      </c>
      <c r="C1086" s="14">
        <v>8.9848720301427404E-2</v>
      </c>
      <c r="D1086" s="14">
        <v>9.0329775622108699E-2</v>
      </c>
      <c r="E1086" s="14">
        <v>8.9559425740890597E-2</v>
      </c>
      <c r="F1086" s="14"/>
      <c r="G1086" s="14">
        <v>0.116752416466369</v>
      </c>
      <c r="H1086" s="14">
        <v>8.8993974070196699E-2</v>
      </c>
      <c r="I1086" s="14">
        <v>0.111953984663321</v>
      </c>
      <c r="J1086" s="14">
        <v>0.10374722451691</v>
      </c>
      <c r="K1086" s="14">
        <v>7.2624851341670696E-2</v>
      </c>
      <c r="L1086" s="14">
        <v>5.7459418845211899E-2</v>
      </c>
      <c r="M1086" s="14"/>
      <c r="N1086" s="14">
        <v>0.109559738059889</v>
      </c>
      <c r="O1086" s="14">
        <v>8.8792541168297795E-2</v>
      </c>
      <c r="P1086" s="14">
        <v>8.0742014478464005E-2</v>
      </c>
      <c r="Q1086" s="14">
        <v>7.9430664751080501E-2</v>
      </c>
      <c r="R1086" s="14"/>
      <c r="S1086" s="14">
        <v>6.1010666452246697E-2</v>
      </c>
      <c r="T1086" s="14">
        <v>8.5996284433593806E-2</v>
      </c>
      <c r="U1086" s="14">
        <v>8.8429357681842E-2</v>
      </c>
      <c r="V1086" s="14">
        <v>6.19757175375973E-2</v>
      </c>
      <c r="W1086" s="14">
        <v>0.179298505760323</v>
      </c>
      <c r="X1086" s="14">
        <v>0.102624427715824</v>
      </c>
      <c r="Y1086" s="14">
        <v>0.110319849530084</v>
      </c>
      <c r="Z1086" s="14">
        <v>0.120657232064698</v>
      </c>
      <c r="AA1086" s="14">
        <v>8.4780778593313996E-2</v>
      </c>
      <c r="AB1086" s="14">
        <v>0.104158613960966</v>
      </c>
      <c r="AC1086" s="14">
        <v>7.5715272699396693E-2</v>
      </c>
      <c r="AD1086" s="14">
        <v>4.4105865424691401E-2</v>
      </c>
      <c r="AE1086" s="14"/>
      <c r="AF1086" s="14">
        <v>7.2996231186236299E-2</v>
      </c>
      <c r="AG1086" s="14">
        <v>9.6837632679158306E-2</v>
      </c>
      <c r="AH1086" s="14">
        <v>8.8986545322144103E-2</v>
      </c>
      <c r="AI1086" s="14"/>
      <c r="AJ1086" s="14">
        <v>5.3574963499539399E-2</v>
      </c>
      <c r="AK1086" s="14">
        <v>0.103631683028282</v>
      </c>
      <c r="AL1086" s="14">
        <v>0.114298430133843</v>
      </c>
      <c r="AM1086" s="14"/>
      <c r="AN1086" s="14">
        <v>8.05993070767103E-2</v>
      </c>
      <c r="AO1086" s="14">
        <v>9.0049627479815902E-2</v>
      </c>
      <c r="AP1086" s="14">
        <v>8.6279128683714595E-2</v>
      </c>
      <c r="AQ1086" s="14">
        <v>0.14421572720210399</v>
      </c>
      <c r="AR1086" s="14">
        <v>0</v>
      </c>
    </row>
    <row r="1087" spans="2:44">
      <c r="B1087" t="s">
        <v>259</v>
      </c>
      <c r="C1087" s="14">
        <v>7.0283106052342698E-2</v>
      </c>
      <c r="D1087" s="14">
        <v>7.3731954756098103E-2</v>
      </c>
      <c r="E1087" s="14">
        <v>6.6988993256898804E-2</v>
      </c>
      <c r="F1087" s="14"/>
      <c r="G1087" s="14">
        <v>5.4901225243616597E-2</v>
      </c>
      <c r="H1087" s="14">
        <v>0.102124770005667</v>
      </c>
      <c r="I1087" s="14">
        <v>7.2537446747469495E-2</v>
      </c>
      <c r="J1087" s="14">
        <v>5.3758886985819501E-2</v>
      </c>
      <c r="K1087" s="14">
        <v>8.7728065501969696E-2</v>
      </c>
      <c r="L1087" s="14">
        <v>5.2518728649314901E-2</v>
      </c>
      <c r="M1087" s="14"/>
      <c r="N1087" s="14">
        <v>4.658620589622E-2</v>
      </c>
      <c r="O1087" s="14">
        <v>9.1516303455828493E-2</v>
      </c>
      <c r="P1087" s="14">
        <v>4.6532491336517698E-2</v>
      </c>
      <c r="Q1087" s="14">
        <v>8.4860406914616895E-2</v>
      </c>
      <c r="R1087" s="14"/>
      <c r="S1087" s="14">
        <v>5.5932626062966097E-2</v>
      </c>
      <c r="T1087" s="14">
        <v>7.6811639534430098E-2</v>
      </c>
      <c r="U1087" s="14">
        <v>7.4919227508942296E-2</v>
      </c>
      <c r="V1087" s="14">
        <v>5.4058040673092E-2</v>
      </c>
      <c r="W1087" s="14">
        <v>0.100368336100033</v>
      </c>
      <c r="X1087" s="14">
        <v>4.2512030158032899E-2</v>
      </c>
      <c r="Y1087" s="14">
        <v>0.10845391195031499</v>
      </c>
      <c r="Z1087" s="14">
        <v>8.5785806223626804E-2</v>
      </c>
      <c r="AA1087" s="14">
        <v>5.2992943946230803E-2</v>
      </c>
      <c r="AB1087" s="14">
        <v>6.3078283501895996E-2</v>
      </c>
      <c r="AC1087" s="14">
        <v>0.120450380569983</v>
      </c>
      <c r="AD1087" s="14">
        <v>6.3377966699677296E-2</v>
      </c>
      <c r="AE1087" s="14"/>
      <c r="AF1087" s="14">
        <v>5.5961946370074699E-2</v>
      </c>
      <c r="AG1087" s="14">
        <v>7.49173337304887E-2</v>
      </c>
      <c r="AH1087" s="14">
        <v>9.1544008350072106E-2</v>
      </c>
      <c r="AI1087" s="14"/>
      <c r="AJ1087" s="14">
        <v>6.9060135192343899E-2</v>
      </c>
      <c r="AK1087" s="14">
        <v>7.2351935984112506E-2</v>
      </c>
      <c r="AL1087" s="14">
        <v>4.7345712306827298E-2</v>
      </c>
      <c r="AM1087" s="14"/>
      <c r="AN1087" s="14">
        <v>7.6469429592809696E-2</v>
      </c>
      <c r="AO1087" s="14">
        <v>6.1978675934477798E-2</v>
      </c>
      <c r="AP1087" s="14">
        <v>6.3365953535745201E-2</v>
      </c>
      <c r="AQ1087" s="14">
        <v>1.9640264642168E-2</v>
      </c>
      <c r="AR1087" s="14">
        <v>0.243985343253703</v>
      </c>
    </row>
    <row r="1088" spans="2:44">
      <c r="B1088" t="s">
        <v>255</v>
      </c>
      <c r="C1088" s="14">
        <v>6.6078739455092003E-2</v>
      </c>
      <c r="D1088" s="14">
        <v>8.1870243965488698E-2</v>
      </c>
      <c r="E1088" s="14">
        <v>5.0452046349342201E-2</v>
      </c>
      <c r="F1088" s="14"/>
      <c r="G1088" s="14">
        <v>6.8324178671982899E-2</v>
      </c>
      <c r="H1088" s="14">
        <v>9.9223409657505202E-2</v>
      </c>
      <c r="I1088" s="14">
        <v>4.09553613059499E-2</v>
      </c>
      <c r="J1088" s="14">
        <v>5.87463388083522E-2</v>
      </c>
      <c r="K1088" s="14">
        <v>7.9525439929212405E-2</v>
      </c>
      <c r="L1088" s="14">
        <v>5.4932738054711001E-2</v>
      </c>
      <c r="M1088" s="14"/>
      <c r="N1088" s="14">
        <v>7.5406650233242695E-2</v>
      </c>
      <c r="O1088" s="14">
        <v>7.7641434491526204E-2</v>
      </c>
      <c r="P1088" s="14">
        <v>4.2169717720381597E-2</v>
      </c>
      <c r="Q1088" s="14">
        <v>6.4885850874399506E-2</v>
      </c>
      <c r="R1088" s="14"/>
      <c r="S1088" s="14">
        <v>5.9576375057717998E-2</v>
      </c>
      <c r="T1088" s="14">
        <v>0.10315381642277301</v>
      </c>
      <c r="U1088" s="14">
        <v>0.12140680755182599</v>
      </c>
      <c r="V1088" s="14">
        <v>8.6938738291873097E-2</v>
      </c>
      <c r="W1088" s="14">
        <v>9.7082839180138894E-2</v>
      </c>
      <c r="X1088" s="14">
        <v>1.23338690388158E-2</v>
      </c>
      <c r="Y1088" s="14">
        <v>5.5785621436894098E-2</v>
      </c>
      <c r="Z1088" s="14">
        <v>4.7261226283757903E-2</v>
      </c>
      <c r="AA1088" s="14">
        <v>7.0799013566068504E-3</v>
      </c>
      <c r="AB1088" s="14">
        <v>6.2815098815123496E-2</v>
      </c>
      <c r="AC1088" s="14">
        <v>4.8267408782245898E-2</v>
      </c>
      <c r="AD1088" s="14">
        <v>0.13827912252848501</v>
      </c>
      <c r="AE1088" s="14"/>
      <c r="AF1088" s="14">
        <v>7.0153540221191593E-2</v>
      </c>
      <c r="AG1088" s="14">
        <v>5.4764645774215401E-2</v>
      </c>
      <c r="AH1088" s="14">
        <v>6.8070037267884798E-2</v>
      </c>
      <c r="AI1088" s="14"/>
      <c r="AJ1088" s="14">
        <v>8.1188966370588797E-2</v>
      </c>
      <c r="AK1088" s="14">
        <v>6.0373841700163397E-2</v>
      </c>
      <c r="AL1088" s="14">
        <v>8.0344092729020905E-2</v>
      </c>
      <c r="AM1088" s="14"/>
      <c r="AN1088" s="14">
        <v>4.0056599217797501E-2</v>
      </c>
      <c r="AO1088" s="14">
        <v>6.06648423807504E-2</v>
      </c>
      <c r="AP1088" s="14">
        <v>6.2265153309891401E-2</v>
      </c>
      <c r="AQ1088" s="14">
        <v>7.7630405054370605E-2</v>
      </c>
      <c r="AR1088" s="14">
        <v>0.11667496158</v>
      </c>
    </row>
    <row r="1089" spans="2:44">
      <c r="B1089" t="s">
        <v>129</v>
      </c>
      <c r="C1089" s="14">
        <v>4.6834890964400903E-2</v>
      </c>
      <c r="D1089" s="14">
        <v>4.70257230026472E-2</v>
      </c>
      <c r="E1089" s="14">
        <v>4.67439245657221E-2</v>
      </c>
      <c r="F1089" s="14"/>
      <c r="G1089" s="14">
        <v>4.3092501564209802E-2</v>
      </c>
      <c r="H1089" s="14">
        <v>5.4654092563475101E-2</v>
      </c>
      <c r="I1089" s="14">
        <v>6.1918850113927802E-2</v>
      </c>
      <c r="J1089" s="14">
        <v>4.3831791198722901E-2</v>
      </c>
      <c r="K1089" s="14">
        <v>4.8273377874470398E-2</v>
      </c>
      <c r="L1089" s="14">
        <v>3.1694039714238502E-2</v>
      </c>
      <c r="M1089" s="14"/>
      <c r="N1089" s="14">
        <v>4.6134927721159701E-2</v>
      </c>
      <c r="O1089" s="14">
        <v>5.2381719351727002E-2</v>
      </c>
      <c r="P1089" s="14">
        <v>5.5433571718577497E-2</v>
      </c>
      <c r="Q1089" s="14">
        <v>3.5446406608253898E-2</v>
      </c>
      <c r="R1089" s="14"/>
      <c r="S1089" s="14">
        <v>8.5699441185639297E-2</v>
      </c>
      <c r="T1089" s="14">
        <v>4.50431171927883E-2</v>
      </c>
      <c r="U1089" s="14">
        <v>3.5092772750046602E-2</v>
      </c>
      <c r="V1089" s="14">
        <v>1.4069747329034999E-2</v>
      </c>
      <c r="W1089" s="14">
        <v>3.4304574322894597E-2</v>
      </c>
      <c r="X1089" s="14">
        <v>2.1115744319237101E-2</v>
      </c>
      <c r="Y1089" s="14">
        <v>2.92052762910107E-2</v>
      </c>
      <c r="Z1089" s="14">
        <v>6.0687958053691898E-2</v>
      </c>
      <c r="AA1089" s="14">
        <v>4.3335134656755502E-2</v>
      </c>
      <c r="AB1089" s="14">
        <v>2.0671967887795399E-2</v>
      </c>
      <c r="AC1089" s="14">
        <v>6.6930431753351102E-2</v>
      </c>
      <c r="AD1089" s="14">
        <v>0.208138674411737</v>
      </c>
      <c r="AE1089" s="14"/>
      <c r="AF1089" s="14">
        <v>2.80112302491069E-2</v>
      </c>
      <c r="AG1089" s="14">
        <v>3.44395958656767E-2</v>
      </c>
      <c r="AH1089" s="14">
        <v>0.100618861900156</v>
      </c>
      <c r="AI1089" s="14"/>
      <c r="AJ1089" s="14">
        <v>3.5911149351529302E-2</v>
      </c>
      <c r="AK1089" s="14">
        <v>3.6384438460714E-2</v>
      </c>
      <c r="AL1089" s="14">
        <v>2.8355651493287799E-2</v>
      </c>
      <c r="AM1089" s="14"/>
      <c r="AN1089" s="14">
        <v>5.3945829412106197E-2</v>
      </c>
      <c r="AO1089" s="14">
        <v>5.2458279193535497E-2</v>
      </c>
      <c r="AP1089" s="14">
        <v>4.3869559689117099E-2</v>
      </c>
      <c r="AQ1089" s="14">
        <v>3.3633893423085502E-2</v>
      </c>
      <c r="AR1089" s="14">
        <v>0.14280499161008001</v>
      </c>
    </row>
    <row r="1090" spans="2:44">
      <c r="B1090" t="s">
        <v>261</v>
      </c>
      <c r="C1090" s="14">
        <v>3.5141714854685299E-2</v>
      </c>
      <c r="D1090" s="14">
        <v>3.4822252318310001E-2</v>
      </c>
      <c r="E1090" s="14">
        <v>3.5535397051763902E-2</v>
      </c>
      <c r="F1090" s="14"/>
      <c r="G1090" s="14">
        <v>7.9622789087428897E-2</v>
      </c>
      <c r="H1090" s="14">
        <v>3.2089780043678399E-2</v>
      </c>
      <c r="I1090" s="14">
        <v>4.8707592406398097E-2</v>
      </c>
      <c r="J1090" s="14">
        <v>1.4951353400276E-2</v>
      </c>
      <c r="K1090" s="14">
        <v>2.9847452828324898E-2</v>
      </c>
      <c r="L1090" s="14">
        <v>1.7645354221626001E-2</v>
      </c>
      <c r="M1090" s="14"/>
      <c r="N1090" s="14">
        <v>1.8309782097770601E-2</v>
      </c>
      <c r="O1090" s="14">
        <v>3.6913886053460999E-2</v>
      </c>
      <c r="P1090" s="14">
        <v>3.6872922321060701E-2</v>
      </c>
      <c r="Q1090" s="14">
        <v>4.9917564801582097E-2</v>
      </c>
      <c r="R1090" s="14"/>
      <c r="S1090" s="14">
        <v>3.02873818104991E-2</v>
      </c>
      <c r="T1090" s="14">
        <v>5.6803125002932497E-2</v>
      </c>
      <c r="U1090" s="14">
        <v>4.5022494490049997E-2</v>
      </c>
      <c r="V1090" s="14">
        <v>5.0942600013512897E-2</v>
      </c>
      <c r="W1090" s="14">
        <v>3.4199757668900301E-2</v>
      </c>
      <c r="X1090" s="14">
        <v>2.78277681763082E-2</v>
      </c>
      <c r="Y1090" s="14">
        <v>1.4848147099747E-2</v>
      </c>
      <c r="Z1090" s="14">
        <v>0</v>
      </c>
      <c r="AA1090" s="14">
        <v>1.8778673455575001E-2</v>
      </c>
      <c r="AB1090" s="14">
        <v>3.6479600066200199E-2</v>
      </c>
      <c r="AC1090" s="14">
        <v>4.3468546178071103E-2</v>
      </c>
      <c r="AD1090" s="14">
        <v>4.4907823919610797E-2</v>
      </c>
      <c r="AE1090" s="14"/>
      <c r="AF1090" s="14">
        <v>4.0381947664324798E-2</v>
      </c>
      <c r="AG1090" s="14">
        <v>2.7496522301487299E-2</v>
      </c>
      <c r="AH1090" s="14">
        <v>3.3758929788408103E-2</v>
      </c>
      <c r="AI1090" s="14"/>
      <c r="AJ1090" s="14">
        <v>2.8437854228624399E-2</v>
      </c>
      <c r="AK1090" s="14">
        <v>2.0820978606227999E-2</v>
      </c>
      <c r="AL1090" s="14">
        <v>2.95479959671699E-2</v>
      </c>
      <c r="AM1090" s="14"/>
      <c r="AN1090" s="14">
        <v>5.2827160017366398E-2</v>
      </c>
      <c r="AO1090" s="14">
        <v>3.57996127136328E-2</v>
      </c>
      <c r="AP1090" s="14">
        <v>2.19295568767129E-2</v>
      </c>
      <c r="AQ1090" s="14">
        <v>2.1572279461455901E-2</v>
      </c>
      <c r="AR1090" s="14">
        <v>0.16092219952978301</v>
      </c>
    </row>
    <row r="1091" spans="2:44">
      <c r="B1091" t="s">
        <v>262</v>
      </c>
      <c r="C1091" s="14">
        <v>3.4698907010377901E-2</v>
      </c>
      <c r="D1091" s="14">
        <v>2.1639009062173802E-2</v>
      </c>
      <c r="E1091" s="14">
        <v>4.7812456377159598E-2</v>
      </c>
      <c r="F1091" s="14"/>
      <c r="G1091" s="14">
        <v>3.8627991179424503E-2</v>
      </c>
      <c r="H1091" s="14">
        <v>1.66122650825485E-2</v>
      </c>
      <c r="I1091" s="14">
        <v>3.4220958615992399E-2</v>
      </c>
      <c r="J1091" s="14">
        <v>4.8625982423545398E-2</v>
      </c>
      <c r="K1091" s="14">
        <v>3.0917448677185901E-2</v>
      </c>
      <c r="L1091" s="14">
        <v>4.0225502019481697E-2</v>
      </c>
      <c r="M1091" s="14"/>
      <c r="N1091" s="14">
        <v>4.26062943437042E-2</v>
      </c>
      <c r="O1091" s="14">
        <v>2.80400175854876E-2</v>
      </c>
      <c r="P1091" s="14">
        <v>2.8479863104776099E-2</v>
      </c>
      <c r="Q1091" s="14">
        <v>3.4596021589875001E-2</v>
      </c>
      <c r="R1091" s="14"/>
      <c r="S1091" s="14">
        <v>2.0714930945452601E-2</v>
      </c>
      <c r="T1091" s="14">
        <v>2.5080490635750598E-2</v>
      </c>
      <c r="U1091" s="14">
        <v>7.3735803063590399E-2</v>
      </c>
      <c r="V1091" s="14">
        <v>1.34799451233897E-2</v>
      </c>
      <c r="W1091" s="14">
        <v>1.90183875921714E-2</v>
      </c>
      <c r="X1091" s="14">
        <v>7.3788357354322903E-2</v>
      </c>
      <c r="Y1091" s="14">
        <v>5.2548994463849502E-2</v>
      </c>
      <c r="Z1091" s="14">
        <v>0</v>
      </c>
      <c r="AA1091" s="14">
        <v>4.5019207566758999E-2</v>
      </c>
      <c r="AB1091" s="14">
        <v>3.4481553519739097E-2</v>
      </c>
      <c r="AC1091" s="14">
        <v>2.3309185215779502E-2</v>
      </c>
      <c r="AD1091" s="14">
        <v>0</v>
      </c>
      <c r="AE1091" s="14"/>
      <c r="AF1091" s="14">
        <v>3.80629072160431E-2</v>
      </c>
      <c r="AG1091" s="14">
        <v>2.6735563363449798E-2</v>
      </c>
      <c r="AH1091" s="14">
        <v>5.81394608293141E-2</v>
      </c>
      <c r="AI1091" s="14"/>
      <c r="AJ1091" s="14">
        <v>3.0853265936754401E-2</v>
      </c>
      <c r="AK1091" s="14">
        <v>3.0518965855640599E-2</v>
      </c>
      <c r="AL1091" s="14">
        <v>3.4089095444796297E-2</v>
      </c>
      <c r="AM1091" s="14"/>
      <c r="AN1091" s="14">
        <v>4.5848956244473903E-2</v>
      </c>
      <c r="AO1091" s="14">
        <v>3.2100532829015899E-2</v>
      </c>
      <c r="AP1091" s="14">
        <v>3.4115089955068498E-2</v>
      </c>
      <c r="AQ1091" s="14">
        <v>4.9968805844872899E-2</v>
      </c>
      <c r="AR1091" s="14">
        <v>0</v>
      </c>
    </row>
    <row r="1092" spans="2:44">
      <c r="C1092" s="14"/>
      <c r="D1092" s="14"/>
      <c r="E1092" s="14"/>
      <c r="F1092" s="14"/>
      <c r="G1092" s="14"/>
      <c r="H1092" s="14"/>
      <c r="I1092" s="14"/>
      <c r="J1092" s="14"/>
      <c r="K1092" s="14"/>
      <c r="L1092" s="14"/>
      <c r="M1092" s="14"/>
      <c r="N1092" s="14"/>
      <c r="O1092" s="14"/>
      <c r="P1092" s="14"/>
      <c r="Q1092" s="14"/>
      <c r="R1092" s="14"/>
      <c r="S1092" s="14"/>
      <c r="T1092" s="14"/>
      <c r="U1092" s="14"/>
      <c r="V1092" s="14"/>
      <c r="W1092" s="14"/>
      <c r="X1092" s="14"/>
      <c r="Y1092" s="14"/>
      <c r="Z1092" s="14"/>
      <c r="AA1092" s="14"/>
      <c r="AB1092" s="14"/>
      <c r="AC1092" s="14"/>
      <c r="AD1092" s="14"/>
      <c r="AE1092" s="14"/>
      <c r="AF1092" s="14"/>
      <c r="AG1092" s="14"/>
      <c r="AH1092" s="14"/>
      <c r="AI1092" s="14"/>
      <c r="AJ1092" s="14"/>
      <c r="AK1092" s="14"/>
      <c r="AL1092" s="14"/>
      <c r="AM1092" s="14"/>
      <c r="AN1092" s="14"/>
      <c r="AO1092" s="14"/>
      <c r="AP1092" s="14"/>
      <c r="AQ1092" s="14"/>
      <c r="AR1092" s="14"/>
    </row>
    <row r="1093" spans="2:44">
      <c r="B1093" s="6" t="s">
        <v>278</v>
      </c>
      <c r="C1093" s="14"/>
      <c r="D1093" s="14"/>
      <c r="E1093" s="14"/>
      <c r="F1093" s="14"/>
      <c r="G1093" s="14"/>
      <c r="H1093" s="14"/>
      <c r="I1093" s="14"/>
      <c r="J1093" s="14"/>
      <c r="K1093" s="14"/>
      <c r="L1093" s="14"/>
      <c r="M1093" s="14"/>
      <c r="N1093" s="14"/>
      <c r="O1093" s="14"/>
      <c r="P1093" s="14"/>
      <c r="Q1093" s="14"/>
      <c r="R1093" s="14"/>
      <c r="S1093" s="14"/>
      <c r="T1093" s="14"/>
      <c r="U1093" s="14"/>
      <c r="V1093" s="14"/>
      <c r="W1093" s="14"/>
      <c r="X1093" s="14"/>
      <c r="Y1093" s="14"/>
      <c r="Z1093" s="14"/>
      <c r="AA1093" s="14"/>
      <c r="AB1093" s="14"/>
      <c r="AC1093" s="14"/>
      <c r="AD1093" s="14"/>
      <c r="AE1093" s="14"/>
      <c r="AF1093" s="14"/>
      <c r="AG1093" s="14"/>
      <c r="AH1093" s="14"/>
      <c r="AI1093" s="14"/>
      <c r="AJ1093" s="14"/>
      <c r="AK1093" s="14"/>
      <c r="AL1093" s="14"/>
      <c r="AM1093" s="14"/>
      <c r="AN1093" s="14"/>
      <c r="AO1093" s="14"/>
      <c r="AP1093" s="14"/>
      <c r="AQ1093" s="14"/>
      <c r="AR1093" s="14"/>
    </row>
    <row r="1094" spans="2:44">
      <c r="B1094" s="24" t="s">
        <v>15</v>
      </c>
      <c r="C1094" s="14"/>
      <c r="D1094" s="14"/>
      <c r="E1094" s="14"/>
      <c r="F1094" s="14"/>
      <c r="G1094" s="14"/>
      <c r="H1094" s="14"/>
      <c r="I1094" s="14"/>
      <c r="J1094" s="14"/>
      <c r="K1094" s="14"/>
      <c r="L1094" s="14"/>
      <c r="M1094" s="14"/>
      <c r="N1094" s="14"/>
      <c r="O1094" s="14"/>
      <c r="P1094" s="14"/>
      <c r="Q1094" s="14"/>
      <c r="R1094" s="14"/>
      <c r="S1094" s="14"/>
      <c r="T1094" s="14"/>
      <c r="U1094" s="14"/>
      <c r="V1094" s="14"/>
      <c r="W1094" s="14"/>
      <c r="X1094" s="14"/>
      <c r="Y1094" s="14"/>
      <c r="Z1094" s="14"/>
      <c r="AA1094" s="14"/>
      <c r="AB1094" s="14"/>
      <c r="AC1094" s="14"/>
      <c r="AD1094" s="14"/>
      <c r="AE1094" s="14"/>
      <c r="AF1094" s="14"/>
      <c r="AG1094" s="14"/>
      <c r="AH1094" s="14"/>
      <c r="AI1094" s="14"/>
      <c r="AJ1094" s="14"/>
      <c r="AK1094" s="14"/>
      <c r="AL1094" s="14"/>
      <c r="AM1094" s="14"/>
      <c r="AN1094" s="14"/>
      <c r="AO1094" s="14"/>
      <c r="AP1094" s="14"/>
      <c r="AQ1094" s="14"/>
      <c r="AR1094" s="14"/>
    </row>
    <row r="1095" spans="2:44">
      <c r="B1095" t="s">
        <v>251</v>
      </c>
      <c r="C1095" s="14">
        <v>0.29328627224165199</v>
      </c>
      <c r="D1095" s="14">
        <v>0.29028252764852502</v>
      </c>
      <c r="E1095" s="14">
        <v>0.29713984222576301</v>
      </c>
      <c r="F1095" s="14"/>
      <c r="G1095" s="14">
        <v>0.222108654772769</v>
      </c>
      <c r="H1095" s="14">
        <v>0.30232904497412999</v>
      </c>
      <c r="I1095" s="14">
        <v>0.27145659289362101</v>
      </c>
      <c r="J1095" s="14">
        <v>0.29117755340432</v>
      </c>
      <c r="K1095" s="14">
        <v>0.30592298152604502</v>
      </c>
      <c r="L1095" s="14">
        <v>0.34568343354380399</v>
      </c>
      <c r="M1095" s="14"/>
      <c r="N1095" s="14">
        <v>0.352550159445294</v>
      </c>
      <c r="O1095" s="14">
        <v>0.24581185467135799</v>
      </c>
      <c r="P1095" s="14">
        <v>0.26355767608358899</v>
      </c>
      <c r="Q1095" s="14">
        <v>0.30262244734591398</v>
      </c>
      <c r="R1095" s="14"/>
      <c r="S1095" s="14">
        <v>0.35213354382996098</v>
      </c>
      <c r="T1095" s="14">
        <v>0.34951143609247898</v>
      </c>
      <c r="U1095" s="14">
        <v>0.27125747240389197</v>
      </c>
      <c r="V1095" s="14">
        <v>0.31782435444963902</v>
      </c>
      <c r="W1095" s="14">
        <v>0.23158217037474499</v>
      </c>
      <c r="X1095" s="14">
        <v>0.27790978204967198</v>
      </c>
      <c r="Y1095" s="14">
        <v>0.28254906125089602</v>
      </c>
      <c r="Z1095" s="14">
        <v>0.27326716738387702</v>
      </c>
      <c r="AA1095" s="14">
        <v>0.26907404969549498</v>
      </c>
      <c r="AB1095" s="14">
        <v>0.37703308561658</v>
      </c>
      <c r="AC1095" s="14">
        <v>0.110731768226521</v>
      </c>
      <c r="AD1095" s="14">
        <v>0.18983217567388599</v>
      </c>
      <c r="AE1095" s="14"/>
      <c r="AF1095" s="14">
        <v>0.30687100426840103</v>
      </c>
      <c r="AG1095" s="14">
        <v>0.316980495030249</v>
      </c>
      <c r="AH1095" s="14">
        <v>0.25096364653733999</v>
      </c>
      <c r="AI1095" s="14"/>
      <c r="AJ1095" s="14">
        <v>0.34916377334882298</v>
      </c>
      <c r="AK1095" s="14">
        <v>0.31701260962934102</v>
      </c>
      <c r="AL1095" s="14">
        <v>0.235334865891833</v>
      </c>
      <c r="AM1095" s="14"/>
      <c r="AN1095" s="14">
        <v>0.32386092552843598</v>
      </c>
      <c r="AO1095" s="14">
        <v>0.29264118810068701</v>
      </c>
      <c r="AP1095" s="14">
        <v>0.30962344269980802</v>
      </c>
      <c r="AQ1095" s="14">
        <v>0.22271302896651601</v>
      </c>
      <c r="AR1095" s="14">
        <v>0.38889826557732299</v>
      </c>
    </row>
    <row r="1096" spans="2:44">
      <c r="B1096" t="s">
        <v>252</v>
      </c>
      <c r="C1096" s="14">
        <v>0.28938756970735402</v>
      </c>
      <c r="D1096" s="14">
        <v>0.30553639533944599</v>
      </c>
      <c r="E1096" s="14">
        <v>0.27634155595287901</v>
      </c>
      <c r="F1096" s="14"/>
      <c r="G1096" s="14">
        <v>0.24271182164569699</v>
      </c>
      <c r="H1096" s="14">
        <v>0.31234684071508301</v>
      </c>
      <c r="I1096" s="14">
        <v>0.29616076659680801</v>
      </c>
      <c r="J1096" s="14">
        <v>0.300795138636062</v>
      </c>
      <c r="K1096" s="14">
        <v>0.26375443698096901</v>
      </c>
      <c r="L1096" s="14">
        <v>0.30946746186180202</v>
      </c>
      <c r="M1096" s="14"/>
      <c r="N1096" s="14">
        <v>0.27751185763408898</v>
      </c>
      <c r="O1096" s="14">
        <v>0.27554002711501602</v>
      </c>
      <c r="P1096" s="14">
        <v>0.29610216393139799</v>
      </c>
      <c r="Q1096" s="14">
        <v>0.30963637953914003</v>
      </c>
      <c r="R1096" s="14"/>
      <c r="S1096" s="14">
        <v>0.29900928466779098</v>
      </c>
      <c r="T1096" s="14">
        <v>0.31887407362633302</v>
      </c>
      <c r="U1096" s="14">
        <v>0.17428061657417601</v>
      </c>
      <c r="V1096" s="14">
        <v>0.310031602704047</v>
      </c>
      <c r="W1096" s="14">
        <v>0.348963236690851</v>
      </c>
      <c r="X1096" s="14">
        <v>0.25013511332323901</v>
      </c>
      <c r="Y1096" s="14">
        <v>0.30070342641047898</v>
      </c>
      <c r="Z1096" s="14">
        <v>0.19709267690104201</v>
      </c>
      <c r="AA1096" s="14">
        <v>0.30225944941946398</v>
      </c>
      <c r="AB1096" s="14">
        <v>0.32489194012712302</v>
      </c>
      <c r="AC1096" s="14">
        <v>0.28743286933523798</v>
      </c>
      <c r="AD1096" s="14">
        <v>0.362290233000506</v>
      </c>
      <c r="AE1096" s="14"/>
      <c r="AF1096" s="14">
        <v>0.31167560281793</v>
      </c>
      <c r="AG1096" s="14">
        <v>0.29520237711839897</v>
      </c>
      <c r="AH1096" s="14">
        <v>0.24782480055445699</v>
      </c>
      <c r="AI1096" s="14"/>
      <c r="AJ1096" s="14">
        <v>0.32705830701910399</v>
      </c>
      <c r="AK1096" s="14">
        <v>0.31474569110900402</v>
      </c>
      <c r="AL1096" s="14">
        <v>0.28619229184044398</v>
      </c>
      <c r="AM1096" s="14"/>
      <c r="AN1096" s="14">
        <v>0.29294297631967903</v>
      </c>
      <c r="AO1096" s="14">
        <v>0.34337277403826499</v>
      </c>
      <c r="AP1096" s="14">
        <v>0.241488030256504</v>
      </c>
      <c r="AQ1096" s="14">
        <v>0.28803133492134603</v>
      </c>
      <c r="AR1096" s="14">
        <v>0.48324938288890001</v>
      </c>
    </row>
    <row r="1097" spans="2:44">
      <c r="B1097" t="s">
        <v>250</v>
      </c>
      <c r="C1097" s="14">
        <v>0.24480062162601601</v>
      </c>
      <c r="D1097" s="14">
        <v>0.260694594087864</v>
      </c>
      <c r="E1097" s="14">
        <v>0.23179597448632999</v>
      </c>
      <c r="F1097" s="14"/>
      <c r="G1097" s="14">
        <v>0.165745084652094</v>
      </c>
      <c r="H1097" s="14">
        <v>0.23835077128315599</v>
      </c>
      <c r="I1097" s="14">
        <v>0.23626398684911801</v>
      </c>
      <c r="J1097" s="14">
        <v>0.201773630056197</v>
      </c>
      <c r="K1097" s="14">
        <v>0.30438315613660599</v>
      </c>
      <c r="L1097" s="14">
        <v>0.30295570365087798</v>
      </c>
      <c r="M1097" s="14"/>
      <c r="N1097" s="14">
        <v>0.26455453227625902</v>
      </c>
      <c r="O1097" s="14">
        <v>0.20258261056545701</v>
      </c>
      <c r="P1097" s="14">
        <v>0.25241281425135698</v>
      </c>
      <c r="Q1097" s="14">
        <v>0.26181388047176501</v>
      </c>
      <c r="R1097" s="14"/>
      <c r="S1097" s="14">
        <v>0.25128338212634599</v>
      </c>
      <c r="T1097" s="14">
        <v>0.181950865968773</v>
      </c>
      <c r="U1097" s="14">
        <v>0.244192108441005</v>
      </c>
      <c r="V1097" s="14">
        <v>0.26698237914846001</v>
      </c>
      <c r="W1097" s="14">
        <v>0.24916685822387999</v>
      </c>
      <c r="X1097" s="14">
        <v>0.26697204369025201</v>
      </c>
      <c r="Y1097" s="14">
        <v>0.25283621830588898</v>
      </c>
      <c r="Z1097" s="14">
        <v>0.17343577435041499</v>
      </c>
      <c r="AA1097" s="14">
        <v>0.25823737986838002</v>
      </c>
      <c r="AB1097" s="14">
        <v>0.34325859487941501</v>
      </c>
      <c r="AC1097" s="14">
        <v>0.16526549488942599</v>
      </c>
      <c r="AD1097" s="14">
        <v>0.23209920501942399</v>
      </c>
      <c r="AE1097" s="14"/>
      <c r="AF1097" s="14">
        <v>0.24388823593190301</v>
      </c>
      <c r="AG1097" s="14">
        <v>0.26182750898596102</v>
      </c>
      <c r="AH1097" s="14">
        <v>0.23516730371712899</v>
      </c>
      <c r="AI1097" s="14"/>
      <c r="AJ1097" s="14">
        <v>0.29196913955864801</v>
      </c>
      <c r="AK1097" s="14">
        <v>0.25496909796487299</v>
      </c>
      <c r="AL1097" s="14">
        <v>0.18045360028246099</v>
      </c>
      <c r="AM1097" s="14"/>
      <c r="AN1097" s="14">
        <v>0.24452682874311599</v>
      </c>
      <c r="AO1097" s="14">
        <v>0.24467442824725899</v>
      </c>
      <c r="AP1097" s="14">
        <v>0.25413340486654601</v>
      </c>
      <c r="AQ1097" s="14">
        <v>0.202619148757858</v>
      </c>
      <c r="AR1097" s="14">
        <v>0.46198107230811902</v>
      </c>
    </row>
    <row r="1098" spans="2:44">
      <c r="B1098" t="s">
        <v>256</v>
      </c>
      <c r="C1098" s="14">
        <v>0.23425548528853901</v>
      </c>
      <c r="D1098" s="14">
        <v>0.29176569627034898</v>
      </c>
      <c r="E1098" s="14">
        <v>0.18452154417086999</v>
      </c>
      <c r="F1098" s="14"/>
      <c r="G1098" s="14">
        <v>0.22467766747773099</v>
      </c>
      <c r="H1098" s="14">
        <v>0.26701985237209203</v>
      </c>
      <c r="I1098" s="14">
        <v>0.24465506309549501</v>
      </c>
      <c r="J1098" s="14">
        <v>0.19533308808698399</v>
      </c>
      <c r="K1098" s="14">
        <v>0.23479914622408499</v>
      </c>
      <c r="L1098" s="14">
        <v>0.23996886423858299</v>
      </c>
      <c r="M1098" s="14"/>
      <c r="N1098" s="14">
        <v>0.28074000231454899</v>
      </c>
      <c r="O1098" s="14">
        <v>0.243070197013496</v>
      </c>
      <c r="P1098" s="14">
        <v>0.223160515734174</v>
      </c>
      <c r="Q1098" s="14">
        <v>0.19236433910121101</v>
      </c>
      <c r="R1098" s="14"/>
      <c r="S1098" s="14">
        <v>0.33460086223395502</v>
      </c>
      <c r="T1098" s="14">
        <v>0.30098708920601103</v>
      </c>
      <c r="U1098" s="14">
        <v>0.19016047580248599</v>
      </c>
      <c r="V1098" s="14">
        <v>0.25161434894548601</v>
      </c>
      <c r="W1098" s="14">
        <v>0.23594606800711701</v>
      </c>
      <c r="X1098" s="14">
        <v>0.174558751170687</v>
      </c>
      <c r="Y1098" s="14">
        <v>0.195638481915139</v>
      </c>
      <c r="Z1098" s="14">
        <v>0.21118352346993999</v>
      </c>
      <c r="AA1098" s="14">
        <v>0.20960351039301101</v>
      </c>
      <c r="AB1098" s="14">
        <v>0.213249788483615</v>
      </c>
      <c r="AC1098" s="14">
        <v>0.11663467468657</v>
      </c>
      <c r="AD1098" s="14">
        <v>0.23835080302619299</v>
      </c>
      <c r="AE1098" s="14"/>
      <c r="AF1098" s="14">
        <v>0.24328264373861</v>
      </c>
      <c r="AG1098" s="14">
        <v>0.26636091080784402</v>
      </c>
      <c r="AH1098" s="14">
        <v>0.20031586629381101</v>
      </c>
      <c r="AI1098" s="14"/>
      <c r="AJ1098" s="14">
        <v>0.308810331560744</v>
      </c>
      <c r="AK1098" s="14">
        <v>0.24032142752949201</v>
      </c>
      <c r="AL1098" s="14">
        <v>0.26021342809495601</v>
      </c>
      <c r="AM1098" s="14"/>
      <c r="AN1098" s="14">
        <v>0.247361539944082</v>
      </c>
      <c r="AO1098" s="14">
        <v>0.19723852058756799</v>
      </c>
      <c r="AP1098" s="14">
        <v>0.28189299190566403</v>
      </c>
      <c r="AQ1098" s="14">
        <v>0.23821354336089101</v>
      </c>
      <c r="AR1098" s="14">
        <v>0.42062949790645998</v>
      </c>
    </row>
    <row r="1099" spans="2:44">
      <c r="B1099" t="s">
        <v>253</v>
      </c>
      <c r="C1099" s="14">
        <v>0.21551245176429101</v>
      </c>
      <c r="D1099" s="14">
        <v>0.23825181476371299</v>
      </c>
      <c r="E1099" s="14">
        <v>0.196352988927252</v>
      </c>
      <c r="F1099" s="14"/>
      <c r="G1099" s="14">
        <v>0.123432932932758</v>
      </c>
      <c r="H1099" s="14">
        <v>0.29420109247994197</v>
      </c>
      <c r="I1099" s="14">
        <v>0.21448659848861601</v>
      </c>
      <c r="J1099" s="14">
        <v>0.18656269720687299</v>
      </c>
      <c r="K1099" s="14">
        <v>0.217552209754657</v>
      </c>
      <c r="L1099" s="14">
        <v>0.24044282941658901</v>
      </c>
      <c r="M1099" s="14"/>
      <c r="N1099" s="14">
        <v>0.28169180129446603</v>
      </c>
      <c r="O1099" s="14">
        <v>0.163523269847728</v>
      </c>
      <c r="P1099" s="14">
        <v>0.21874300582433701</v>
      </c>
      <c r="Q1099" s="14">
        <v>0.20469590509868599</v>
      </c>
      <c r="R1099" s="14"/>
      <c r="S1099" s="14">
        <v>0.32014527617444399</v>
      </c>
      <c r="T1099" s="14">
        <v>0.20566549218003299</v>
      </c>
      <c r="U1099" s="14">
        <v>0.14188754609172999</v>
      </c>
      <c r="V1099" s="14">
        <v>0.238079375787588</v>
      </c>
      <c r="W1099" s="14">
        <v>0.26510173485279298</v>
      </c>
      <c r="X1099" s="14">
        <v>0.22590701067673899</v>
      </c>
      <c r="Y1099" s="14">
        <v>0.15877249686669201</v>
      </c>
      <c r="Z1099" s="14">
        <v>0.244984273495119</v>
      </c>
      <c r="AA1099" s="14">
        <v>0.16887793925918099</v>
      </c>
      <c r="AB1099" s="14">
        <v>0.25614087513120198</v>
      </c>
      <c r="AC1099" s="14">
        <v>7.2092554652257501E-2</v>
      </c>
      <c r="AD1099" s="14">
        <v>0.193556739303236</v>
      </c>
      <c r="AE1099" s="14"/>
      <c r="AF1099" s="14">
        <v>0.21852249550887701</v>
      </c>
      <c r="AG1099" s="14">
        <v>0.24506055349785399</v>
      </c>
      <c r="AH1099" s="14">
        <v>0.185060893458904</v>
      </c>
      <c r="AI1099" s="14"/>
      <c r="AJ1099" s="14">
        <v>0.25621531356644001</v>
      </c>
      <c r="AK1099" s="14">
        <v>0.215251480160363</v>
      </c>
      <c r="AL1099" s="14">
        <v>0.16182317057089801</v>
      </c>
      <c r="AM1099" s="14"/>
      <c r="AN1099" s="14">
        <v>0.238317043171306</v>
      </c>
      <c r="AO1099" s="14">
        <v>0.174365605105922</v>
      </c>
      <c r="AP1099" s="14">
        <v>0.218829150171863</v>
      </c>
      <c r="AQ1099" s="14">
        <v>0.242468191976871</v>
      </c>
      <c r="AR1099" s="14">
        <v>0.42438922678827401</v>
      </c>
    </row>
    <row r="1100" spans="2:44">
      <c r="B1100" t="s">
        <v>254</v>
      </c>
      <c r="C1100" s="14">
        <v>0.19520886807752499</v>
      </c>
      <c r="D1100" s="14">
        <v>0.193153052035792</v>
      </c>
      <c r="E1100" s="14">
        <v>0.19782362134439499</v>
      </c>
      <c r="F1100" s="14"/>
      <c r="G1100" s="14">
        <v>0.22598384557444701</v>
      </c>
      <c r="H1100" s="14">
        <v>0.19436809894760201</v>
      </c>
      <c r="I1100" s="14">
        <v>0.20459627453322199</v>
      </c>
      <c r="J1100" s="14">
        <v>0.15005736729236299</v>
      </c>
      <c r="K1100" s="14">
        <v>0.16147814703499999</v>
      </c>
      <c r="L1100" s="14">
        <v>0.236034094155601</v>
      </c>
      <c r="M1100" s="14"/>
      <c r="N1100" s="14">
        <v>0.212068138672416</v>
      </c>
      <c r="O1100" s="14">
        <v>0.194456341607182</v>
      </c>
      <c r="P1100" s="14">
        <v>0.16955169572418899</v>
      </c>
      <c r="Q1100" s="14">
        <v>0.19335140901780001</v>
      </c>
      <c r="R1100" s="14"/>
      <c r="S1100" s="14">
        <v>0.24764602373288999</v>
      </c>
      <c r="T1100" s="14">
        <v>0.18823059912399201</v>
      </c>
      <c r="U1100" s="14">
        <v>0.160646000965316</v>
      </c>
      <c r="V1100" s="14">
        <v>0.202932389477017</v>
      </c>
      <c r="W1100" s="14">
        <v>0.23951759277404899</v>
      </c>
      <c r="X1100" s="14">
        <v>0.26194925808176001</v>
      </c>
      <c r="Y1100" s="14">
        <v>0.11188746871564099</v>
      </c>
      <c r="Z1100" s="14">
        <v>0.15991716126519701</v>
      </c>
      <c r="AA1100" s="14">
        <v>0.107576941956781</v>
      </c>
      <c r="AB1100" s="14">
        <v>0.24668036663553899</v>
      </c>
      <c r="AC1100" s="14">
        <v>0.25829815788732402</v>
      </c>
      <c r="AD1100" s="14">
        <v>0.146511651002937</v>
      </c>
      <c r="AE1100" s="14"/>
      <c r="AF1100" s="14">
        <v>0.19805483680167499</v>
      </c>
      <c r="AG1100" s="14">
        <v>0.201522633953331</v>
      </c>
      <c r="AH1100" s="14">
        <v>0.13082707360638801</v>
      </c>
      <c r="AI1100" s="14"/>
      <c r="AJ1100" s="14">
        <v>0.20215058625753399</v>
      </c>
      <c r="AK1100" s="14">
        <v>0.22496801037145001</v>
      </c>
      <c r="AL1100" s="14">
        <v>7.34232615325177E-2</v>
      </c>
      <c r="AM1100" s="14"/>
      <c r="AN1100" s="14">
        <v>0.22276924685691801</v>
      </c>
      <c r="AO1100" s="14">
        <v>0.17599594660211601</v>
      </c>
      <c r="AP1100" s="14">
        <v>0.20604638758831501</v>
      </c>
      <c r="AQ1100" s="14">
        <v>0.18401463826754899</v>
      </c>
      <c r="AR1100" s="14">
        <v>0.35534077347167398</v>
      </c>
    </row>
    <row r="1101" spans="2:44">
      <c r="B1101" t="s">
        <v>258</v>
      </c>
      <c r="C1101" s="14">
        <v>0.11974044301838201</v>
      </c>
      <c r="D1101" s="14">
        <v>0.15067484283055599</v>
      </c>
      <c r="E1101" s="14">
        <v>9.2963100775529994E-2</v>
      </c>
      <c r="F1101" s="14"/>
      <c r="G1101" s="14">
        <v>0.115212901540462</v>
      </c>
      <c r="H1101" s="14">
        <v>0.137194462689056</v>
      </c>
      <c r="I1101" s="14">
        <v>0.15004372136004601</v>
      </c>
      <c r="J1101" s="14">
        <v>0.12543222580084301</v>
      </c>
      <c r="K1101" s="14">
        <v>8.8803649690036901E-2</v>
      </c>
      <c r="L1101" s="14">
        <v>0.104940998377839</v>
      </c>
      <c r="M1101" s="14"/>
      <c r="N1101" s="14">
        <v>0.166082164302091</v>
      </c>
      <c r="O1101" s="14">
        <v>9.8771297738310698E-2</v>
      </c>
      <c r="P1101" s="14">
        <v>7.1756331237376597E-2</v>
      </c>
      <c r="Q1101" s="14">
        <v>0.13776992702924801</v>
      </c>
      <c r="R1101" s="14"/>
      <c r="S1101" s="14">
        <v>0.16040070956864</v>
      </c>
      <c r="T1101" s="14">
        <v>0.144696495443741</v>
      </c>
      <c r="U1101" s="14">
        <v>9.9555303147132193E-2</v>
      </c>
      <c r="V1101" s="14">
        <v>0.174362755483602</v>
      </c>
      <c r="W1101" s="14">
        <v>8.4023673326074994E-2</v>
      </c>
      <c r="X1101" s="14">
        <v>9.7685298896821898E-2</v>
      </c>
      <c r="Y1101" s="14">
        <v>7.7690059540793194E-2</v>
      </c>
      <c r="Z1101" s="14">
        <v>0.120195333290948</v>
      </c>
      <c r="AA1101" s="14">
        <v>8.0447001242078306E-2</v>
      </c>
      <c r="AB1101" s="14">
        <v>0.15920805726190901</v>
      </c>
      <c r="AC1101" s="14">
        <v>6.6832525813335597E-2</v>
      </c>
      <c r="AD1101" s="14">
        <v>0.12624933711408901</v>
      </c>
      <c r="AE1101" s="14"/>
      <c r="AF1101" s="14">
        <v>0.103819661072054</v>
      </c>
      <c r="AG1101" s="14">
        <v>0.14890538917215901</v>
      </c>
      <c r="AH1101" s="14">
        <v>9.8668793183584597E-2</v>
      </c>
      <c r="AI1101" s="14"/>
      <c r="AJ1101" s="14">
        <v>0.15487678177655001</v>
      </c>
      <c r="AK1101" s="14">
        <v>0.104989543770707</v>
      </c>
      <c r="AL1101" s="14">
        <v>0.18565326135523699</v>
      </c>
      <c r="AM1101" s="14"/>
      <c r="AN1101" s="14">
        <v>0.11740837187188</v>
      </c>
      <c r="AO1101" s="14">
        <v>0.102544726044053</v>
      </c>
      <c r="AP1101" s="14">
        <v>0.102335956758176</v>
      </c>
      <c r="AQ1101" s="14">
        <v>0.185034698614258</v>
      </c>
      <c r="AR1101" s="14">
        <v>0.44218813308770299</v>
      </c>
    </row>
    <row r="1102" spans="2:44">
      <c r="B1102" t="s">
        <v>248</v>
      </c>
      <c r="C1102" s="14">
        <v>0.11308551623529001</v>
      </c>
      <c r="D1102" s="14">
        <v>0.105978340704684</v>
      </c>
      <c r="E1102" s="14">
        <v>0.11981558846463899</v>
      </c>
      <c r="F1102" s="14"/>
      <c r="G1102" s="14">
        <v>0.14049610329447601</v>
      </c>
      <c r="H1102" s="14">
        <v>9.3114217774925206E-2</v>
      </c>
      <c r="I1102" s="14">
        <v>6.3984000531769503E-2</v>
      </c>
      <c r="J1102" s="14">
        <v>0.11233815263798801</v>
      </c>
      <c r="K1102" s="14">
        <v>0.103450216445682</v>
      </c>
      <c r="L1102" s="14">
        <v>0.15848321519543301</v>
      </c>
      <c r="M1102" s="14"/>
      <c r="N1102" s="14">
        <v>0.129611969766497</v>
      </c>
      <c r="O1102" s="14">
        <v>0.10626969170059899</v>
      </c>
      <c r="P1102" s="14">
        <v>0.116843991205783</v>
      </c>
      <c r="Q1102" s="14">
        <v>0.102460864332917</v>
      </c>
      <c r="R1102" s="14"/>
      <c r="S1102" s="14">
        <v>7.4434611548573906E-2</v>
      </c>
      <c r="T1102" s="14">
        <v>0.14101036928272301</v>
      </c>
      <c r="U1102" s="14">
        <v>0.21336074303272001</v>
      </c>
      <c r="V1102" s="14">
        <v>6.4714981690862095E-2</v>
      </c>
      <c r="W1102" s="14">
        <v>0.11767244041057601</v>
      </c>
      <c r="X1102" s="14">
        <v>0.132228010071541</v>
      </c>
      <c r="Y1102" s="14">
        <v>8.0486763916894494E-2</v>
      </c>
      <c r="Z1102" s="14">
        <v>0.100796227427091</v>
      </c>
      <c r="AA1102" s="14">
        <v>0.103765069735709</v>
      </c>
      <c r="AB1102" s="14">
        <v>0.105350747413043</v>
      </c>
      <c r="AC1102" s="14">
        <v>0.11660067527679301</v>
      </c>
      <c r="AD1102" s="14">
        <v>6.55812891107765E-2</v>
      </c>
      <c r="AE1102" s="14"/>
      <c r="AF1102" s="14">
        <v>0.109498577677628</v>
      </c>
      <c r="AG1102" s="14">
        <v>0.10060084568118401</v>
      </c>
      <c r="AH1102" s="14">
        <v>0.13067714330052499</v>
      </c>
      <c r="AI1102" s="14"/>
      <c r="AJ1102" s="14">
        <v>0.101940516590032</v>
      </c>
      <c r="AK1102" s="14">
        <v>0.118580758726583</v>
      </c>
      <c r="AL1102" s="14">
        <v>0.129116367117657</v>
      </c>
      <c r="AM1102" s="14"/>
      <c r="AN1102" s="14">
        <v>6.9445021337104396E-2</v>
      </c>
      <c r="AO1102" s="14">
        <v>0.11385338454592001</v>
      </c>
      <c r="AP1102" s="14">
        <v>0.12492583885976</v>
      </c>
      <c r="AQ1102" s="14">
        <v>0.145393494655435</v>
      </c>
      <c r="AR1102" s="14">
        <v>0</v>
      </c>
    </row>
    <row r="1103" spans="2:44">
      <c r="B1103" t="s">
        <v>260</v>
      </c>
      <c r="C1103" s="14">
        <v>0.10288108184684</v>
      </c>
      <c r="D1103" s="14">
        <v>0.122310699308065</v>
      </c>
      <c r="E1103" s="14">
        <v>8.6176237389714999E-2</v>
      </c>
      <c r="F1103" s="14"/>
      <c r="G1103" s="14">
        <v>0.101720384937475</v>
      </c>
      <c r="H1103" s="14">
        <v>0.13548320541463399</v>
      </c>
      <c r="I1103" s="14">
        <v>5.6476608965145697E-2</v>
      </c>
      <c r="J1103" s="14">
        <v>6.7326099470762596E-2</v>
      </c>
      <c r="K1103" s="14">
        <v>0.115601384469629</v>
      </c>
      <c r="L1103" s="14">
        <v>0.13470348376812999</v>
      </c>
      <c r="M1103" s="14"/>
      <c r="N1103" s="14">
        <v>0.14846850115355201</v>
      </c>
      <c r="O1103" s="14">
        <v>7.7365888303410596E-2</v>
      </c>
      <c r="P1103" s="14">
        <v>7.6189412121238198E-2</v>
      </c>
      <c r="Q1103" s="14">
        <v>0.10226198779528101</v>
      </c>
      <c r="R1103" s="14"/>
      <c r="S1103" s="14">
        <v>0.13305453420266999</v>
      </c>
      <c r="T1103" s="14">
        <v>9.73086958025184E-2</v>
      </c>
      <c r="U1103" s="14">
        <v>6.6251888775915702E-2</v>
      </c>
      <c r="V1103" s="14">
        <v>0.16768140986705901</v>
      </c>
      <c r="W1103" s="14">
        <v>0.17713202600806399</v>
      </c>
      <c r="X1103" s="14">
        <v>7.7032924370692604E-2</v>
      </c>
      <c r="Y1103" s="14">
        <v>8.3727779570347993E-2</v>
      </c>
      <c r="Z1103" s="14">
        <v>8.3770352505515303E-2</v>
      </c>
      <c r="AA1103" s="14">
        <v>4.5044256270109002E-2</v>
      </c>
      <c r="AB1103" s="14">
        <v>0.121187037404151</v>
      </c>
      <c r="AC1103" s="14">
        <v>4.6961558091784698E-2</v>
      </c>
      <c r="AD1103" s="14">
        <v>0.15085453488247699</v>
      </c>
      <c r="AE1103" s="14"/>
      <c r="AF1103" s="14">
        <v>8.27653205203778E-2</v>
      </c>
      <c r="AG1103" s="14">
        <v>0.114803723373171</v>
      </c>
      <c r="AH1103" s="14">
        <v>0.106300693446544</v>
      </c>
      <c r="AI1103" s="14"/>
      <c r="AJ1103" s="14">
        <v>0.165340648912851</v>
      </c>
      <c r="AK1103" s="14">
        <v>0.104224087634253</v>
      </c>
      <c r="AL1103" s="14">
        <v>4.8138875441871697E-2</v>
      </c>
      <c r="AM1103" s="14"/>
      <c r="AN1103" s="14">
        <v>0.10458084778389</v>
      </c>
      <c r="AO1103" s="14">
        <v>6.80090346889696E-2</v>
      </c>
      <c r="AP1103" s="14">
        <v>0.12569950978156999</v>
      </c>
      <c r="AQ1103" s="14">
        <v>9.4945637869890506E-2</v>
      </c>
      <c r="AR1103" s="14">
        <v>0.42438922678827401</v>
      </c>
    </row>
    <row r="1104" spans="2:44">
      <c r="B1104" t="s">
        <v>257</v>
      </c>
      <c r="C1104" s="14">
        <v>9.8637483063242506E-2</v>
      </c>
      <c r="D1104" s="14">
        <v>9.9246095843732396E-2</v>
      </c>
      <c r="E1104" s="14">
        <v>9.8506465062481896E-2</v>
      </c>
      <c r="F1104" s="14"/>
      <c r="G1104" s="14">
        <v>9.7514133651093002E-2</v>
      </c>
      <c r="H1104" s="14">
        <v>0.102420844983141</v>
      </c>
      <c r="I1104" s="14">
        <v>9.0225441633492498E-2</v>
      </c>
      <c r="J1104" s="14">
        <v>0.14330002793918301</v>
      </c>
      <c r="K1104" s="14">
        <v>7.9416733632387104E-2</v>
      </c>
      <c r="L1104" s="14">
        <v>7.8505202114982894E-2</v>
      </c>
      <c r="M1104" s="14"/>
      <c r="N1104" s="14">
        <v>0.112258261186775</v>
      </c>
      <c r="O1104" s="14">
        <v>0.121141798688178</v>
      </c>
      <c r="P1104" s="14">
        <v>6.4957849899749703E-2</v>
      </c>
      <c r="Q1104" s="14">
        <v>8.7039501255197105E-2</v>
      </c>
      <c r="R1104" s="14"/>
      <c r="S1104" s="14">
        <v>0.142345228159026</v>
      </c>
      <c r="T1104" s="14">
        <v>0.10177917679233001</v>
      </c>
      <c r="U1104" s="14">
        <v>4.7288802867382601E-2</v>
      </c>
      <c r="V1104" s="14">
        <v>5.3295090108757798E-2</v>
      </c>
      <c r="W1104" s="14">
        <v>0.172710598059517</v>
      </c>
      <c r="X1104" s="14">
        <v>7.4982377087007696E-2</v>
      </c>
      <c r="Y1104" s="14">
        <v>0.140874082464506</v>
      </c>
      <c r="Z1104" s="14">
        <v>6.2681575283392604E-2</v>
      </c>
      <c r="AA1104" s="14">
        <v>0.14208194010223699</v>
      </c>
      <c r="AB1104" s="14">
        <v>6.4153822555257103E-2</v>
      </c>
      <c r="AC1104" s="14">
        <v>2.2939315114174401E-2</v>
      </c>
      <c r="AD1104" s="14">
        <v>6.6565728843898594E-2</v>
      </c>
      <c r="AE1104" s="14"/>
      <c r="AF1104" s="14">
        <v>8.5239949351333402E-2</v>
      </c>
      <c r="AG1104" s="14">
        <v>0.120180552079193</v>
      </c>
      <c r="AH1104" s="14">
        <v>7.4637708234356503E-2</v>
      </c>
      <c r="AI1104" s="14"/>
      <c r="AJ1104" s="14">
        <v>7.9752122341273796E-2</v>
      </c>
      <c r="AK1104" s="14">
        <v>0.12741560085496501</v>
      </c>
      <c r="AL1104" s="14">
        <v>0.10435439158887801</v>
      </c>
      <c r="AM1104" s="14"/>
      <c r="AN1104" s="14">
        <v>7.6291494306899604E-2</v>
      </c>
      <c r="AO1104" s="14">
        <v>8.37918480456743E-2</v>
      </c>
      <c r="AP1104" s="14">
        <v>0.111709646317889</v>
      </c>
      <c r="AQ1104" s="14">
        <v>0.14742924511477301</v>
      </c>
      <c r="AR1104" s="14">
        <v>0</v>
      </c>
    </row>
    <row r="1105" spans="2:44">
      <c r="B1105" t="s">
        <v>249</v>
      </c>
      <c r="C1105" s="14">
        <v>8.5485015560363906E-2</v>
      </c>
      <c r="D1105" s="14">
        <v>7.4848249203334397E-2</v>
      </c>
      <c r="E1105" s="14">
        <v>9.5213062543532803E-2</v>
      </c>
      <c r="F1105" s="14"/>
      <c r="G1105" s="14">
        <v>0.14516160518676199</v>
      </c>
      <c r="H1105" s="14">
        <v>5.5308399758756899E-2</v>
      </c>
      <c r="I1105" s="14">
        <v>6.2033115456175597E-2</v>
      </c>
      <c r="J1105" s="14">
        <v>9.9005485669151794E-2</v>
      </c>
      <c r="K1105" s="14">
        <v>9.2867472328596101E-2</v>
      </c>
      <c r="L1105" s="14">
        <v>6.8259652772563795E-2</v>
      </c>
      <c r="M1105" s="14"/>
      <c r="N1105" s="14">
        <v>8.1583557660335093E-2</v>
      </c>
      <c r="O1105" s="14">
        <v>9.28850467074116E-2</v>
      </c>
      <c r="P1105" s="14">
        <v>8.9160296570499398E-2</v>
      </c>
      <c r="Q1105" s="14">
        <v>7.5240393294944793E-2</v>
      </c>
      <c r="R1105" s="14"/>
      <c r="S1105" s="14">
        <v>4.0885004376451699E-2</v>
      </c>
      <c r="T1105" s="14">
        <v>9.8443227078592196E-2</v>
      </c>
      <c r="U1105" s="14">
        <v>0.119929062914383</v>
      </c>
      <c r="V1105" s="14">
        <v>0.116545263194932</v>
      </c>
      <c r="W1105" s="14">
        <v>5.6504023544309001E-2</v>
      </c>
      <c r="X1105" s="14">
        <v>9.7168602367174797E-2</v>
      </c>
      <c r="Y1105" s="14">
        <v>9.7184362986061604E-2</v>
      </c>
      <c r="Z1105" s="14">
        <v>0.15169916966890201</v>
      </c>
      <c r="AA1105" s="14">
        <v>8.3551469583276403E-2</v>
      </c>
      <c r="AB1105" s="14">
        <v>8.6439019758019403E-2</v>
      </c>
      <c r="AC1105" s="14">
        <v>0</v>
      </c>
      <c r="AD1105" s="14">
        <v>7.3722190942276E-2</v>
      </c>
      <c r="AE1105" s="14"/>
      <c r="AF1105" s="14">
        <v>8.2423005989972598E-2</v>
      </c>
      <c r="AG1105" s="14">
        <v>6.2841846089631406E-2</v>
      </c>
      <c r="AH1105" s="14">
        <v>0.12633788133635199</v>
      </c>
      <c r="AI1105" s="14"/>
      <c r="AJ1105" s="14">
        <v>7.3143620927559494E-2</v>
      </c>
      <c r="AK1105" s="14">
        <v>7.6216358645421006E-2</v>
      </c>
      <c r="AL1105" s="14">
        <v>0.15252260882737201</v>
      </c>
      <c r="AM1105" s="14"/>
      <c r="AN1105" s="14">
        <v>4.9895459289433799E-2</v>
      </c>
      <c r="AO1105" s="14">
        <v>0.117812834437499</v>
      </c>
      <c r="AP1105" s="14">
        <v>8.0908415375263096E-2</v>
      </c>
      <c r="AQ1105" s="14">
        <v>8.5080831010830499E-2</v>
      </c>
      <c r="AR1105" s="14">
        <v>6.0579573261228301E-2</v>
      </c>
    </row>
    <row r="1106" spans="2:44">
      <c r="B1106" t="s">
        <v>255</v>
      </c>
      <c r="C1106" s="14">
        <v>8.2093018698599099E-2</v>
      </c>
      <c r="D1106" s="14">
        <v>8.7414936545632704E-2</v>
      </c>
      <c r="E1106" s="14">
        <v>7.5711905661630802E-2</v>
      </c>
      <c r="F1106" s="14"/>
      <c r="G1106" s="14">
        <v>9.0954939693421402E-2</v>
      </c>
      <c r="H1106" s="14">
        <v>7.9169950317013099E-2</v>
      </c>
      <c r="I1106" s="14">
        <v>7.3686686642659996E-2</v>
      </c>
      <c r="J1106" s="14">
        <v>9.5124508594969598E-2</v>
      </c>
      <c r="K1106" s="14">
        <v>0.105327138482285</v>
      </c>
      <c r="L1106" s="14">
        <v>5.3282375560333203E-2</v>
      </c>
      <c r="M1106" s="14"/>
      <c r="N1106" s="14">
        <v>5.6925477671715102E-2</v>
      </c>
      <c r="O1106" s="14">
        <v>0.10640816484860301</v>
      </c>
      <c r="P1106" s="14">
        <v>9.0610984856545396E-2</v>
      </c>
      <c r="Q1106" s="14">
        <v>7.5865917515692605E-2</v>
      </c>
      <c r="R1106" s="14"/>
      <c r="S1106" s="14">
        <v>8.0999239771231094E-2</v>
      </c>
      <c r="T1106" s="14">
        <v>0.115063311120913</v>
      </c>
      <c r="U1106" s="14">
        <v>0.116398811468704</v>
      </c>
      <c r="V1106" s="14">
        <v>9.3985335504179798E-2</v>
      </c>
      <c r="W1106" s="14">
        <v>7.9904880145111795E-2</v>
      </c>
      <c r="X1106" s="14">
        <v>2.54511098538549E-2</v>
      </c>
      <c r="Y1106" s="14">
        <v>8.4291977360541906E-2</v>
      </c>
      <c r="Z1106" s="14">
        <v>7.7698598701957E-2</v>
      </c>
      <c r="AA1106" s="14">
        <v>7.1001795059988201E-2</v>
      </c>
      <c r="AB1106" s="14">
        <v>6.2546369222853795E-2</v>
      </c>
      <c r="AC1106" s="14">
        <v>8.5615065404423596E-2</v>
      </c>
      <c r="AD1106" s="14">
        <v>6.6565728843898594E-2</v>
      </c>
      <c r="AE1106" s="14"/>
      <c r="AF1106" s="14">
        <v>5.6986267740075397E-2</v>
      </c>
      <c r="AG1106" s="14">
        <v>0.111437842609444</v>
      </c>
      <c r="AH1106" s="14">
        <v>5.3913644695047502E-2</v>
      </c>
      <c r="AI1106" s="14"/>
      <c r="AJ1106" s="14">
        <v>6.7065705625883196E-2</v>
      </c>
      <c r="AK1106" s="14">
        <v>9.8564286783167407E-2</v>
      </c>
      <c r="AL1106" s="14">
        <v>0.15482606925293599</v>
      </c>
      <c r="AM1106" s="14"/>
      <c r="AN1106" s="14">
        <v>7.1060911924996098E-2</v>
      </c>
      <c r="AO1106" s="14">
        <v>8.7686584440016702E-2</v>
      </c>
      <c r="AP1106" s="14">
        <v>9.8300564861205794E-2</v>
      </c>
      <c r="AQ1106" s="14">
        <v>0.101738567034919</v>
      </c>
      <c r="AR1106" s="14">
        <v>0</v>
      </c>
    </row>
    <row r="1107" spans="2:44">
      <c r="B1107" t="s">
        <v>259</v>
      </c>
      <c r="C1107" s="14">
        <v>5.7923559451645699E-2</v>
      </c>
      <c r="D1107" s="14">
        <v>5.66068529241587E-2</v>
      </c>
      <c r="E1107" s="14">
        <v>5.7295230867270203E-2</v>
      </c>
      <c r="F1107" s="14"/>
      <c r="G1107" s="14">
        <v>8.6192763179463394E-2</v>
      </c>
      <c r="H1107" s="14">
        <v>9.4221360168875903E-2</v>
      </c>
      <c r="I1107" s="14">
        <v>6.7486339972857107E-2</v>
      </c>
      <c r="J1107" s="14">
        <v>2.5526421481828199E-2</v>
      </c>
      <c r="K1107" s="14">
        <v>5.0627537006838197E-2</v>
      </c>
      <c r="L1107" s="14">
        <v>3.4637780038221697E-2</v>
      </c>
      <c r="M1107" s="14"/>
      <c r="N1107" s="14">
        <v>3.2042751401697399E-2</v>
      </c>
      <c r="O1107" s="14">
        <v>7.9187301035176905E-2</v>
      </c>
      <c r="P1107" s="14">
        <v>5.8911630157541903E-2</v>
      </c>
      <c r="Q1107" s="14">
        <v>6.1466480413892299E-2</v>
      </c>
      <c r="R1107" s="14"/>
      <c r="S1107" s="14">
        <v>4.4689216793134499E-2</v>
      </c>
      <c r="T1107" s="14">
        <v>5.72685643873578E-2</v>
      </c>
      <c r="U1107" s="14">
        <v>8.4918678623625607E-2</v>
      </c>
      <c r="V1107" s="14">
        <v>4.9731097636095199E-2</v>
      </c>
      <c r="W1107" s="14">
        <v>6.8441898968286799E-2</v>
      </c>
      <c r="X1107" s="14">
        <v>2.7851211194221501E-2</v>
      </c>
      <c r="Y1107" s="14">
        <v>0.13068095583570699</v>
      </c>
      <c r="Z1107" s="14">
        <v>1.8141301968465699E-2</v>
      </c>
      <c r="AA1107" s="14">
        <v>6.23987310721658E-2</v>
      </c>
      <c r="AB1107" s="14">
        <v>3.1499161188097098E-2</v>
      </c>
      <c r="AC1107" s="14">
        <v>6.9035907061862703E-2</v>
      </c>
      <c r="AD1107" s="14">
        <v>3.15610629395967E-2</v>
      </c>
      <c r="AE1107" s="14"/>
      <c r="AF1107" s="14">
        <v>3.45429059109593E-2</v>
      </c>
      <c r="AG1107" s="14">
        <v>6.6961243694489206E-2</v>
      </c>
      <c r="AH1107" s="14">
        <v>5.7676431314230399E-2</v>
      </c>
      <c r="AI1107" s="14"/>
      <c r="AJ1107" s="14">
        <v>3.1336573392419402E-2</v>
      </c>
      <c r="AK1107" s="14">
        <v>7.1841826424691002E-2</v>
      </c>
      <c r="AL1107" s="14">
        <v>7.7718595562771497E-2</v>
      </c>
      <c r="AM1107" s="14"/>
      <c r="AN1107" s="14">
        <v>4.3919781561493398E-2</v>
      </c>
      <c r="AO1107" s="14">
        <v>6.3166063202919995E-2</v>
      </c>
      <c r="AP1107" s="14">
        <v>5.35200455855743E-2</v>
      </c>
      <c r="AQ1107" s="14">
        <v>5.9614641180626898E-2</v>
      </c>
      <c r="AR1107" s="14">
        <v>0</v>
      </c>
    </row>
    <row r="1108" spans="2:44">
      <c r="B1108" t="s">
        <v>129</v>
      </c>
      <c r="C1108" s="14">
        <v>5.5762220896470302E-2</v>
      </c>
      <c r="D1108" s="14">
        <v>4.0081714950125399E-2</v>
      </c>
      <c r="E1108" s="14">
        <v>6.7730515472133601E-2</v>
      </c>
      <c r="F1108" s="14"/>
      <c r="G1108" s="14">
        <v>3.6072344703111402E-2</v>
      </c>
      <c r="H1108" s="14">
        <v>9.7920986280846001E-2</v>
      </c>
      <c r="I1108" s="14">
        <v>6.00145683287448E-2</v>
      </c>
      <c r="J1108" s="14">
        <v>4.28140857643486E-2</v>
      </c>
      <c r="K1108" s="14">
        <v>8.7459387492878501E-2</v>
      </c>
      <c r="L1108" s="14">
        <v>1.55195960656953E-2</v>
      </c>
      <c r="M1108" s="14"/>
      <c r="N1108" s="14">
        <v>2.7010914749129401E-2</v>
      </c>
      <c r="O1108" s="14">
        <v>5.3359619178116803E-2</v>
      </c>
      <c r="P1108" s="14">
        <v>4.3678604431524902E-2</v>
      </c>
      <c r="Q1108" s="14">
        <v>9.7400779261428302E-2</v>
      </c>
      <c r="R1108" s="14"/>
      <c r="S1108" s="14">
        <v>3.3741856014336498E-2</v>
      </c>
      <c r="T1108" s="14">
        <v>2.2583355591750801E-2</v>
      </c>
      <c r="U1108" s="14">
        <v>0.104794645065778</v>
      </c>
      <c r="V1108" s="14">
        <v>3.02225833536417E-2</v>
      </c>
      <c r="W1108" s="14">
        <v>3.5266884996690902E-2</v>
      </c>
      <c r="X1108" s="14">
        <v>0.12014372247553801</v>
      </c>
      <c r="Y1108" s="14">
        <v>2.7295454434850999E-2</v>
      </c>
      <c r="Z1108" s="14">
        <v>4.03171602328984E-2</v>
      </c>
      <c r="AA1108" s="14">
        <v>5.95234406607466E-2</v>
      </c>
      <c r="AB1108" s="14">
        <v>5.1969107743642003E-2</v>
      </c>
      <c r="AC1108" s="14">
        <v>9.9966533823352702E-2</v>
      </c>
      <c r="AD1108" s="14">
        <v>9.7847557055032702E-2</v>
      </c>
      <c r="AE1108" s="14"/>
      <c r="AF1108" s="14">
        <v>5.3290054071428901E-2</v>
      </c>
      <c r="AG1108" s="14">
        <v>5.1239658429688799E-2</v>
      </c>
      <c r="AH1108" s="14">
        <v>6.2803998049694304E-2</v>
      </c>
      <c r="AI1108" s="14"/>
      <c r="AJ1108" s="14">
        <v>3.6144314106718402E-2</v>
      </c>
      <c r="AK1108" s="14">
        <v>3.6948785171768E-2</v>
      </c>
      <c r="AL1108" s="14">
        <v>3.28547352134805E-2</v>
      </c>
      <c r="AM1108" s="14"/>
      <c r="AN1108" s="14">
        <v>7.6791386744692394E-2</v>
      </c>
      <c r="AO1108" s="14">
        <v>3.7680315917541299E-2</v>
      </c>
      <c r="AP1108" s="14">
        <v>5.4300963097483203E-2</v>
      </c>
      <c r="AQ1108" s="14">
        <v>4.1082432959552301E-2</v>
      </c>
      <c r="AR1108" s="14">
        <v>6.5171023974536002E-2</v>
      </c>
    </row>
    <row r="1109" spans="2:44">
      <c r="B1109" t="s">
        <v>261</v>
      </c>
      <c r="C1109" s="14">
        <v>5.3266264785830297E-2</v>
      </c>
      <c r="D1109" s="14">
        <v>4.6266382956905397E-2</v>
      </c>
      <c r="E1109" s="14">
        <v>5.9655841476518402E-2</v>
      </c>
      <c r="F1109" s="14"/>
      <c r="G1109" s="14">
        <v>5.1641535789158401E-2</v>
      </c>
      <c r="H1109" s="14">
        <v>4.7251488064949103E-2</v>
      </c>
      <c r="I1109" s="14">
        <v>7.5838415580858298E-2</v>
      </c>
      <c r="J1109" s="14">
        <v>5.7511601748210399E-2</v>
      </c>
      <c r="K1109" s="14">
        <v>7.2132884851474899E-2</v>
      </c>
      <c r="L1109" s="14">
        <v>2.1606107172847201E-2</v>
      </c>
      <c r="M1109" s="14"/>
      <c r="N1109" s="14">
        <v>7.3357614925943504E-2</v>
      </c>
      <c r="O1109" s="14">
        <v>4.10691746188242E-2</v>
      </c>
      <c r="P1109" s="14">
        <v>3.4703787171663898E-2</v>
      </c>
      <c r="Q1109" s="14">
        <v>6.2431782507530703E-2</v>
      </c>
      <c r="R1109" s="14"/>
      <c r="S1109" s="14">
        <v>6.5070875117862706E-2</v>
      </c>
      <c r="T1109" s="14">
        <v>4.1005234543976601E-2</v>
      </c>
      <c r="U1109" s="14">
        <v>3.53454551294217E-2</v>
      </c>
      <c r="V1109" s="14">
        <v>5.2028272793532601E-2</v>
      </c>
      <c r="W1109" s="14">
        <v>4.9090903426986E-2</v>
      </c>
      <c r="X1109" s="14">
        <v>9.2375032436511795E-2</v>
      </c>
      <c r="Y1109" s="14">
        <v>8.3462929272276998E-2</v>
      </c>
      <c r="Z1109" s="14">
        <v>5.9487942011330397E-2</v>
      </c>
      <c r="AA1109" s="14">
        <v>6.0292690944701202E-2</v>
      </c>
      <c r="AB1109" s="14">
        <v>2.4599777040911701E-2</v>
      </c>
      <c r="AC1109" s="14">
        <v>2.3514427515970202E-2</v>
      </c>
      <c r="AD1109" s="14">
        <v>3.5004665904301902E-2</v>
      </c>
      <c r="AE1109" s="14"/>
      <c r="AF1109" s="14">
        <v>4.8477652627022902E-2</v>
      </c>
      <c r="AG1109" s="14">
        <v>5.1071337078179603E-2</v>
      </c>
      <c r="AH1109" s="14">
        <v>9.3482240249998697E-2</v>
      </c>
      <c r="AI1109" s="14"/>
      <c r="AJ1109" s="14">
        <v>3.5588833929164301E-2</v>
      </c>
      <c r="AK1109" s="14">
        <v>4.6432255696442701E-2</v>
      </c>
      <c r="AL1109" s="14">
        <v>9.8384060631204903E-2</v>
      </c>
      <c r="AM1109" s="14"/>
      <c r="AN1109" s="14">
        <v>2.56858774037249E-2</v>
      </c>
      <c r="AO1109" s="14">
        <v>5.3839308351481902E-2</v>
      </c>
      <c r="AP1109" s="14">
        <v>7.7281164844699601E-2</v>
      </c>
      <c r="AQ1109" s="14">
        <v>0.10134545547337299</v>
      </c>
      <c r="AR1109" s="14">
        <v>7.9761867238519801E-2</v>
      </c>
    </row>
    <row r="1110" spans="2:44">
      <c r="B1110" t="s">
        <v>262</v>
      </c>
      <c r="C1110" s="14">
        <v>3.07342284278539E-2</v>
      </c>
      <c r="D1110" s="14">
        <v>1.9767342323711402E-2</v>
      </c>
      <c r="E1110" s="14">
        <v>4.0528208869209499E-2</v>
      </c>
      <c r="F1110" s="14"/>
      <c r="G1110" s="14">
        <v>3.4157625280788098E-2</v>
      </c>
      <c r="H1110" s="14">
        <v>6.1014310002524197E-3</v>
      </c>
      <c r="I1110" s="14">
        <v>1.6897918936743299E-2</v>
      </c>
      <c r="J1110" s="14">
        <v>4.56897559611174E-2</v>
      </c>
      <c r="K1110" s="14">
        <v>4.7029738317972303E-2</v>
      </c>
      <c r="L1110" s="14">
        <v>3.2860777261253901E-2</v>
      </c>
      <c r="M1110" s="14"/>
      <c r="N1110" s="14">
        <v>2.52401894891984E-2</v>
      </c>
      <c r="O1110" s="14">
        <v>3.1034151138288502E-2</v>
      </c>
      <c r="P1110" s="14">
        <v>1.9476801881121299E-2</v>
      </c>
      <c r="Q1110" s="14">
        <v>4.5689740052830802E-2</v>
      </c>
      <c r="R1110" s="14"/>
      <c r="S1110" s="14">
        <v>9.2294640248295704E-3</v>
      </c>
      <c r="T1110" s="14">
        <v>2.89986309973384E-2</v>
      </c>
      <c r="U1110" s="14">
        <v>2.82589102368755E-2</v>
      </c>
      <c r="V1110" s="14">
        <v>1.98621175386045E-2</v>
      </c>
      <c r="W1110" s="14">
        <v>2.90937155720963E-2</v>
      </c>
      <c r="X1110" s="14">
        <v>2.7903389146013199E-2</v>
      </c>
      <c r="Y1110" s="14">
        <v>3.8342248646791401E-2</v>
      </c>
      <c r="Z1110" s="14">
        <v>6.6045212700553399E-2</v>
      </c>
      <c r="AA1110" s="14">
        <v>5.6908825975602297E-2</v>
      </c>
      <c r="AB1110" s="14">
        <v>2.3514207478395301E-2</v>
      </c>
      <c r="AC1110" s="14">
        <v>2.5246455553994601E-2</v>
      </c>
      <c r="AD1110" s="14">
        <v>3.5924474655415997E-2</v>
      </c>
      <c r="AE1110" s="14"/>
      <c r="AF1110" s="14">
        <v>3.6273191621980297E-2</v>
      </c>
      <c r="AG1110" s="14">
        <v>2.3827034257529401E-2</v>
      </c>
      <c r="AH1110" s="14">
        <v>2.3045843950754801E-2</v>
      </c>
      <c r="AI1110" s="14"/>
      <c r="AJ1110" s="14">
        <v>1.2502250768939301E-2</v>
      </c>
      <c r="AK1110" s="14">
        <v>2.0389842238806001E-2</v>
      </c>
      <c r="AL1110" s="14">
        <v>4.9342540569010301E-2</v>
      </c>
      <c r="AM1110" s="14"/>
      <c r="AN1110" s="14">
        <v>4.5475655601834399E-2</v>
      </c>
      <c r="AO1110" s="14">
        <v>2.3899368686770301E-2</v>
      </c>
      <c r="AP1110" s="14">
        <v>3.1043328584551701E-2</v>
      </c>
      <c r="AQ1110" s="14">
        <v>3.87378155156013E-2</v>
      </c>
      <c r="AR1110" s="14">
        <v>7.6039968657176604E-2</v>
      </c>
    </row>
    <row r="1111" spans="2:44">
      <c r="C1111" s="14"/>
      <c r="D1111" s="14"/>
      <c r="E1111" s="14"/>
      <c r="F1111" s="14"/>
      <c r="G1111" s="14"/>
      <c r="H1111" s="14"/>
      <c r="I1111" s="14"/>
      <c r="J1111" s="14"/>
      <c r="K1111" s="14"/>
      <c r="L1111" s="14"/>
      <c r="M1111" s="14"/>
      <c r="N1111" s="14"/>
      <c r="O1111" s="14"/>
      <c r="P1111" s="14"/>
      <c r="Q1111" s="14"/>
      <c r="R1111" s="14"/>
      <c r="S1111" s="14"/>
      <c r="T1111" s="14"/>
      <c r="U1111" s="14"/>
      <c r="V1111" s="14"/>
      <c r="W1111" s="14"/>
      <c r="X1111" s="14"/>
      <c r="Y1111" s="14"/>
      <c r="Z1111" s="14"/>
      <c r="AA1111" s="14"/>
      <c r="AB1111" s="14"/>
      <c r="AC1111" s="14"/>
      <c r="AD1111" s="14"/>
      <c r="AE1111" s="14"/>
      <c r="AF1111" s="14"/>
      <c r="AG1111" s="14"/>
      <c r="AH1111" s="14"/>
      <c r="AI1111" s="14"/>
      <c r="AJ1111" s="14"/>
      <c r="AK1111" s="14"/>
      <c r="AL1111" s="14"/>
      <c r="AM1111" s="14"/>
      <c r="AN1111" s="14"/>
      <c r="AO1111" s="14"/>
      <c r="AP1111" s="14"/>
      <c r="AQ1111" s="14"/>
      <c r="AR1111" s="14"/>
    </row>
    <row r="1112" spans="2:44">
      <c r="B1112" s="6" t="s">
        <v>279</v>
      </c>
      <c r="C1112" s="14"/>
      <c r="D1112" s="14"/>
      <c r="E1112" s="14"/>
      <c r="F1112" s="14"/>
      <c r="G1112" s="14"/>
      <c r="H1112" s="14"/>
      <c r="I1112" s="14"/>
      <c r="J1112" s="14"/>
      <c r="K1112" s="14"/>
      <c r="L1112" s="14"/>
      <c r="M1112" s="14"/>
      <c r="N1112" s="14"/>
      <c r="O1112" s="14"/>
      <c r="P1112" s="14"/>
      <c r="Q1112" s="14"/>
      <c r="R1112" s="14"/>
      <c r="S1112" s="14"/>
      <c r="T1112" s="14"/>
      <c r="U1112" s="14"/>
      <c r="V1112" s="14"/>
      <c r="W1112" s="14"/>
      <c r="X1112" s="14"/>
      <c r="Y1112" s="14"/>
      <c r="Z1112" s="14"/>
      <c r="AA1112" s="14"/>
      <c r="AB1112" s="14"/>
      <c r="AC1112" s="14"/>
      <c r="AD1112" s="14"/>
      <c r="AE1112" s="14"/>
      <c r="AF1112" s="14"/>
      <c r="AG1112" s="14"/>
      <c r="AH1112" s="14"/>
      <c r="AI1112" s="14"/>
      <c r="AJ1112" s="14"/>
      <c r="AK1112" s="14"/>
      <c r="AL1112" s="14"/>
      <c r="AM1112" s="14"/>
      <c r="AN1112" s="14"/>
      <c r="AO1112" s="14"/>
      <c r="AP1112" s="14"/>
      <c r="AQ1112" s="14"/>
      <c r="AR1112" s="14"/>
    </row>
    <row r="1113" spans="2:44">
      <c r="B1113" s="24" t="s">
        <v>15</v>
      </c>
      <c r="C1113" s="14"/>
      <c r="D1113" s="14"/>
      <c r="E1113" s="14"/>
      <c r="F1113" s="14"/>
      <c r="G1113" s="14"/>
      <c r="H1113" s="14"/>
      <c r="I1113" s="14"/>
      <c r="J1113" s="14"/>
      <c r="K1113" s="14"/>
      <c r="L1113" s="14"/>
      <c r="M1113" s="14"/>
      <c r="N1113" s="14"/>
      <c r="O1113" s="14"/>
      <c r="P1113" s="14"/>
      <c r="Q1113" s="14"/>
      <c r="R1113" s="14"/>
      <c r="S1113" s="14"/>
      <c r="T1113" s="14"/>
      <c r="U1113" s="14"/>
      <c r="V1113" s="14"/>
      <c r="W1113" s="14"/>
      <c r="X1113" s="14"/>
      <c r="Y1113" s="14"/>
      <c r="Z1113" s="14"/>
      <c r="AA1113" s="14"/>
      <c r="AB1113" s="14"/>
      <c r="AC1113" s="14"/>
      <c r="AD1113" s="14"/>
      <c r="AE1113" s="14"/>
      <c r="AF1113" s="14"/>
      <c r="AG1113" s="14"/>
      <c r="AH1113" s="14"/>
      <c r="AI1113" s="14"/>
      <c r="AJ1113" s="14"/>
      <c r="AK1113" s="14"/>
      <c r="AL1113" s="14"/>
      <c r="AM1113" s="14"/>
      <c r="AN1113" s="14"/>
      <c r="AO1113" s="14"/>
      <c r="AP1113" s="14"/>
      <c r="AQ1113" s="14"/>
      <c r="AR1113" s="14"/>
    </row>
    <row r="1114" spans="2:44">
      <c r="B1114" t="s">
        <v>251</v>
      </c>
      <c r="C1114" s="14">
        <v>0.26185432074507498</v>
      </c>
      <c r="D1114" s="14">
        <v>0.27190091065543398</v>
      </c>
      <c r="E1114" s="14">
        <v>0.252690101930447</v>
      </c>
      <c r="F1114" s="14"/>
      <c r="G1114" s="14">
        <v>0.209090030365571</v>
      </c>
      <c r="H1114" s="14">
        <v>0.26300087755814999</v>
      </c>
      <c r="I1114" s="14">
        <v>0.26436375824249098</v>
      </c>
      <c r="J1114" s="14">
        <v>0.24882709158102201</v>
      </c>
      <c r="K1114" s="14">
        <v>0.29767670637598498</v>
      </c>
      <c r="L1114" s="14">
        <v>0.28606852504659203</v>
      </c>
      <c r="M1114" s="14"/>
      <c r="N1114" s="14">
        <v>0.196837802869335</v>
      </c>
      <c r="O1114" s="14">
        <v>0.29924941864529397</v>
      </c>
      <c r="P1114" s="14">
        <v>0.30399464117000902</v>
      </c>
      <c r="Q1114" s="14">
        <v>0.258704100675205</v>
      </c>
      <c r="R1114" s="14"/>
      <c r="S1114" s="14">
        <v>0.33140750026160198</v>
      </c>
      <c r="T1114" s="14">
        <v>0.23561746184084201</v>
      </c>
      <c r="U1114" s="14">
        <v>0.20522146546647799</v>
      </c>
      <c r="V1114" s="14">
        <v>0.197776718784375</v>
      </c>
      <c r="W1114" s="14">
        <v>0.23179955743797701</v>
      </c>
      <c r="X1114" s="14">
        <v>0.31994930073204297</v>
      </c>
      <c r="Y1114" s="14">
        <v>0.30827085317508801</v>
      </c>
      <c r="Z1114" s="14">
        <v>0.26016855607523698</v>
      </c>
      <c r="AA1114" s="14">
        <v>0.25316394871035702</v>
      </c>
      <c r="AB1114" s="14">
        <v>0.28496521110742501</v>
      </c>
      <c r="AC1114" s="14">
        <v>0.25579749164878002</v>
      </c>
      <c r="AD1114" s="14">
        <v>0.17424663732465301</v>
      </c>
      <c r="AE1114" s="14"/>
      <c r="AF1114" s="14">
        <v>0.32608565429713798</v>
      </c>
      <c r="AG1114" s="14">
        <v>0.27156735185251402</v>
      </c>
      <c r="AH1114" s="14">
        <v>0.15727694375664</v>
      </c>
      <c r="AI1114" s="14"/>
      <c r="AJ1114" s="14">
        <v>0.329365542444296</v>
      </c>
      <c r="AK1114" s="14">
        <v>0.268332232589301</v>
      </c>
      <c r="AL1114" s="14">
        <v>0.22074716987563001</v>
      </c>
      <c r="AM1114" s="14"/>
      <c r="AN1114" s="14">
        <v>0.26689487343978302</v>
      </c>
      <c r="AO1114" s="14">
        <v>0.29213656907591201</v>
      </c>
      <c r="AP1114" s="14">
        <v>0.22435727694674501</v>
      </c>
      <c r="AQ1114" s="14">
        <v>0.27670637722948899</v>
      </c>
      <c r="AR1114" s="14">
        <v>0.178140901470002</v>
      </c>
    </row>
    <row r="1115" spans="2:44">
      <c r="B1115" t="s">
        <v>250</v>
      </c>
      <c r="C1115" s="14">
        <v>0.24554056061510399</v>
      </c>
      <c r="D1115" s="14">
        <v>0.235081708160851</v>
      </c>
      <c r="E1115" s="14">
        <v>0.25622909755765499</v>
      </c>
      <c r="F1115" s="14"/>
      <c r="G1115" s="14">
        <v>0.17554661613105901</v>
      </c>
      <c r="H1115" s="14">
        <v>0.19794055773626501</v>
      </c>
      <c r="I1115" s="14">
        <v>0.23793842799985401</v>
      </c>
      <c r="J1115" s="14">
        <v>0.241466629879631</v>
      </c>
      <c r="K1115" s="14">
        <v>0.28374468654139701</v>
      </c>
      <c r="L1115" s="14">
        <v>0.32055351050182201</v>
      </c>
      <c r="M1115" s="14"/>
      <c r="N1115" s="14">
        <v>0.287353336758011</v>
      </c>
      <c r="O1115" s="14">
        <v>0.23979133802792901</v>
      </c>
      <c r="P1115" s="14">
        <v>0.23468538217510099</v>
      </c>
      <c r="Q1115" s="14">
        <v>0.215814450399366</v>
      </c>
      <c r="R1115" s="14"/>
      <c r="S1115" s="14">
        <v>0.24039499048075499</v>
      </c>
      <c r="T1115" s="14">
        <v>0.24708595351430199</v>
      </c>
      <c r="U1115" s="14">
        <v>0.23775845384913599</v>
      </c>
      <c r="V1115" s="14">
        <v>0.271784353448907</v>
      </c>
      <c r="W1115" s="14">
        <v>0.25483705168801302</v>
      </c>
      <c r="X1115" s="14">
        <v>0.21373304951650501</v>
      </c>
      <c r="Y1115" s="14">
        <v>0.21050093572654199</v>
      </c>
      <c r="Z1115" s="14">
        <v>0.28078354011988099</v>
      </c>
      <c r="AA1115" s="14">
        <v>0.22981815096741401</v>
      </c>
      <c r="AB1115" s="14">
        <v>0.242389229682755</v>
      </c>
      <c r="AC1115" s="14">
        <v>0.33664964142209702</v>
      </c>
      <c r="AD1115" s="14">
        <v>0.217368990203444</v>
      </c>
      <c r="AE1115" s="14"/>
      <c r="AF1115" s="14">
        <v>0.25442516625077299</v>
      </c>
      <c r="AG1115" s="14">
        <v>0.31144465415112899</v>
      </c>
      <c r="AH1115" s="14">
        <v>0.14103448150099199</v>
      </c>
      <c r="AI1115" s="14"/>
      <c r="AJ1115" s="14">
        <v>0.34221071869089498</v>
      </c>
      <c r="AK1115" s="14">
        <v>0.231905187217707</v>
      </c>
      <c r="AL1115" s="14">
        <v>0.25532174165551502</v>
      </c>
      <c r="AM1115" s="14"/>
      <c r="AN1115" s="14">
        <v>0.27554931060861698</v>
      </c>
      <c r="AO1115" s="14">
        <v>0.23290779610921</v>
      </c>
      <c r="AP1115" s="14">
        <v>0.24332039271469399</v>
      </c>
      <c r="AQ1115" s="14">
        <v>0.22583002606950001</v>
      </c>
      <c r="AR1115" s="14">
        <v>0.178140901470002</v>
      </c>
    </row>
    <row r="1116" spans="2:44">
      <c r="B1116" t="s">
        <v>253</v>
      </c>
      <c r="C1116" s="14">
        <v>0.21977015383542201</v>
      </c>
      <c r="D1116" s="14">
        <v>0.24908560783130701</v>
      </c>
      <c r="E1116" s="14">
        <v>0.19182316041115899</v>
      </c>
      <c r="F1116" s="14"/>
      <c r="G1116" s="14">
        <v>0.20552678740260599</v>
      </c>
      <c r="H1116" s="14">
        <v>0.235527555698402</v>
      </c>
      <c r="I1116" s="14">
        <v>0.20084320020372001</v>
      </c>
      <c r="J1116" s="14">
        <v>0.20965364791987701</v>
      </c>
      <c r="K1116" s="14">
        <v>0.20092986573919899</v>
      </c>
      <c r="L1116" s="14">
        <v>0.25150214030944001</v>
      </c>
      <c r="M1116" s="14"/>
      <c r="N1116" s="14">
        <v>0.238499886720625</v>
      </c>
      <c r="O1116" s="14">
        <v>0.20980048552522201</v>
      </c>
      <c r="P1116" s="14">
        <v>0.24007488366125301</v>
      </c>
      <c r="Q1116" s="14">
        <v>0.196108077720068</v>
      </c>
      <c r="R1116" s="14"/>
      <c r="S1116" s="14">
        <v>0.24692775065859901</v>
      </c>
      <c r="T1116" s="14">
        <v>0.223602384256576</v>
      </c>
      <c r="U1116" s="14">
        <v>0.18010961596199601</v>
      </c>
      <c r="V1116" s="14">
        <v>0.25484805954090201</v>
      </c>
      <c r="W1116" s="14">
        <v>0.169309385411474</v>
      </c>
      <c r="X1116" s="14">
        <v>0.20897415740814501</v>
      </c>
      <c r="Y1116" s="14">
        <v>0.193085009072824</v>
      </c>
      <c r="Z1116" s="14">
        <v>0.17418504883136701</v>
      </c>
      <c r="AA1116" s="14">
        <v>0.22243425303748801</v>
      </c>
      <c r="AB1116" s="14">
        <v>0.248439731102999</v>
      </c>
      <c r="AC1116" s="14">
        <v>0.21001662857301701</v>
      </c>
      <c r="AD1116" s="14">
        <v>0.320774112014167</v>
      </c>
      <c r="AE1116" s="14"/>
      <c r="AF1116" s="14">
        <v>0.20209221691776699</v>
      </c>
      <c r="AG1116" s="14">
        <v>0.25651599833178002</v>
      </c>
      <c r="AH1116" s="14">
        <v>0.20220294599666799</v>
      </c>
      <c r="AI1116" s="14"/>
      <c r="AJ1116" s="14">
        <v>0.26270633025447498</v>
      </c>
      <c r="AK1116" s="14">
        <v>0.246098778665091</v>
      </c>
      <c r="AL1116" s="14">
        <v>0.221245642386244</v>
      </c>
      <c r="AM1116" s="14"/>
      <c r="AN1116" s="14">
        <v>0.212906103613515</v>
      </c>
      <c r="AO1116" s="14">
        <v>0.19959153206755001</v>
      </c>
      <c r="AP1116" s="14">
        <v>0.215871875948312</v>
      </c>
      <c r="AQ1116" s="14">
        <v>0.26776528945057898</v>
      </c>
      <c r="AR1116" s="14">
        <v>0.453266527827625</v>
      </c>
    </row>
    <row r="1117" spans="2:44">
      <c r="B1117" t="s">
        <v>252</v>
      </c>
      <c r="C1117" s="14">
        <v>0.218559442263735</v>
      </c>
      <c r="D1117" s="14">
        <v>0.22800846175442799</v>
      </c>
      <c r="E1117" s="14">
        <v>0.209878879924774</v>
      </c>
      <c r="F1117" s="14"/>
      <c r="G1117" s="14">
        <v>0.13435947771231399</v>
      </c>
      <c r="H1117" s="14">
        <v>0.18462954456745501</v>
      </c>
      <c r="I1117" s="14">
        <v>0.323996618101972</v>
      </c>
      <c r="J1117" s="14">
        <v>0.249670209621425</v>
      </c>
      <c r="K1117" s="14">
        <v>0.19376940438677001</v>
      </c>
      <c r="L1117" s="14">
        <v>0.22691075099076199</v>
      </c>
      <c r="M1117" s="14"/>
      <c r="N1117" s="14">
        <v>0.22933787227837099</v>
      </c>
      <c r="O1117" s="14">
        <v>0.18496226997134901</v>
      </c>
      <c r="P1117" s="14">
        <v>0.24561742355643801</v>
      </c>
      <c r="Q1117" s="14">
        <v>0.22335143440914401</v>
      </c>
      <c r="R1117" s="14"/>
      <c r="S1117" s="14">
        <v>0.25187956291041003</v>
      </c>
      <c r="T1117" s="14">
        <v>0.18385871846430099</v>
      </c>
      <c r="U1117" s="14">
        <v>0.14875110845044601</v>
      </c>
      <c r="V1117" s="14">
        <v>0.14555813776660101</v>
      </c>
      <c r="W1117" s="14">
        <v>0.16699642705078399</v>
      </c>
      <c r="X1117" s="14">
        <v>0.18340413464295999</v>
      </c>
      <c r="Y1117" s="14">
        <v>0.26370951517673502</v>
      </c>
      <c r="Z1117" s="14">
        <v>0.23399404170677601</v>
      </c>
      <c r="AA1117" s="14">
        <v>0.24222302464111001</v>
      </c>
      <c r="AB1117" s="14">
        <v>0.34053205061136299</v>
      </c>
      <c r="AC1117" s="14">
        <v>0.241173752969462</v>
      </c>
      <c r="AD1117" s="14">
        <v>0.24824878333273301</v>
      </c>
      <c r="AE1117" s="14"/>
      <c r="AF1117" s="14">
        <v>0.23632517136790099</v>
      </c>
      <c r="AG1117" s="14">
        <v>0.25670647525094198</v>
      </c>
      <c r="AH1117" s="14">
        <v>0.12210209374545899</v>
      </c>
      <c r="AI1117" s="14"/>
      <c r="AJ1117" s="14">
        <v>0.296598394202715</v>
      </c>
      <c r="AK1117" s="14">
        <v>0.222226712551754</v>
      </c>
      <c r="AL1117" s="14">
        <v>0.23830459528748901</v>
      </c>
      <c r="AM1117" s="14"/>
      <c r="AN1117" s="14">
        <v>0.25238862087130098</v>
      </c>
      <c r="AO1117" s="14">
        <v>0.20367875163079599</v>
      </c>
      <c r="AP1117" s="14">
        <v>0.22523874767059601</v>
      </c>
      <c r="AQ1117" s="14">
        <v>0.20631874840071801</v>
      </c>
      <c r="AR1117" s="14">
        <v>0.178140901470002</v>
      </c>
    </row>
    <row r="1118" spans="2:44">
      <c r="B1118" t="s">
        <v>254</v>
      </c>
      <c r="C1118" s="14">
        <v>0.189227089065031</v>
      </c>
      <c r="D1118" s="14">
        <v>0.19186658749163399</v>
      </c>
      <c r="E1118" s="14">
        <v>0.18708630301624701</v>
      </c>
      <c r="F1118" s="14"/>
      <c r="G1118" s="14">
        <v>0.194529579150479</v>
      </c>
      <c r="H1118" s="14">
        <v>0.215530319404557</v>
      </c>
      <c r="I1118" s="14">
        <v>0.18946931475592199</v>
      </c>
      <c r="J1118" s="14">
        <v>0.16507788174754101</v>
      </c>
      <c r="K1118" s="14">
        <v>0.165735070380015</v>
      </c>
      <c r="L1118" s="14">
        <v>0.200141148130699</v>
      </c>
      <c r="M1118" s="14"/>
      <c r="N1118" s="14">
        <v>0.21142629571983401</v>
      </c>
      <c r="O1118" s="14">
        <v>0.18572183990558999</v>
      </c>
      <c r="P1118" s="14">
        <v>0.16484350609714299</v>
      </c>
      <c r="Q1118" s="14">
        <v>0.18554404684923001</v>
      </c>
      <c r="R1118" s="14"/>
      <c r="S1118" s="14">
        <v>0.217865240663424</v>
      </c>
      <c r="T1118" s="14">
        <v>0.19428396028204001</v>
      </c>
      <c r="U1118" s="14">
        <v>0.14148161982261501</v>
      </c>
      <c r="V1118" s="14">
        <v>0.163377621909089</v>
      </c>
      <c r="W1118" s="14">
        <v>0.21934233959421101</v>
      </c>
      <c r="X1118" s="14">
        <v>7.8634568542289396E-2</v>
      </c>
      <c r="Y1118" s="14">
        <v>0.19803503983940099</v>
      </c>
      <c r="Z1118" s="14">
        <v>0.198867459246936</v>
      </c>
      <c r="AA1118" s="14">
        <v>0.24000353287318599</v>
      </c>
      <c r="AB1118" s="14">
        <v>0.21958622539181999</v>
      </c>
      <c r="AC1118" s="14">
        <v>0.16967932839029701</v>
      </c>
      <c r="AD1118" s="14">
        <v>0.19690878510008</v>
      </c>
      <c r="AE1118" s="14"/>
      <c r="AF1118" s="14">
        <v>0.17249813077034001</v>
      </c>
      <c r="AG1118" s="14">
        <v>0.202966310920173</v>
      </c>
      <c r="AH1118" s="14">
        <v>0.20828801334282901</v>
      </c>
      <c r="AI1118" s="14"/>
      <c r="AJ1118" s="14">
        <v>0.20778828537108501</v>
      </c>
      <c r="AK1118" s="14">
        <v>0.21413594379807099</v>
      </c>
      <c r="AL1118" s="14">
        <v>0.16700203891776799</v>
      </c>
      <c r="AM1118" s="14"/>
      <c r="AN1118" s="14">
        <v>0.13463999740823199</v>
      </c>
      <c r="AO1118" s="14">
        <v>0.17195406622305101</v>
      </c>
      <c r="AP1118" s="14">
        <v>0.260481548604309</v>
      </c>
      <c r="AQ1118" s="14">
        <v>0.17901791375170401</v>
      </c>
      <c r="AR1118" s="14">
        <v>0.21808432170394901</v>
      </c>
    </row>
    <row r="1119" spans="2:44">
      <c r="B1119" t="s">
        <v>256</v>
      </c>
      <c r="C1119" s="14">
        <v>0.16901042354839599</v>
      </c>
      <c r="D1119" s="14">
        <v>0.196600385706998</v>
      </c>
      <c r="E1119" s="14">
        <v>0.14262455196499799</v>
      </c>
      <c r="F1119" s="14"/>
      <c r="G1119" s="14">
        <v>0.20136866677771201</v>
      </c>
      <c r="H1119" s="14">
        <v>0.15128383528581599</v>
      </c>
      <c r="I1119" s="14">
        <v>0.164916397316719</v>
      </c>
      <c r="J1119" s="14">
        <v>0.15813178032386399</v>
      </c>
      <c r="K1119" s="14">
        <v>0.18150534981038099</v>
      </c>
      <c r="L1119" s="14">
        <v>0.16383157247763999</v>
      </c>
      <c r="M1119" s="14"/>
      <c r="N1119" s="14">
        <v>0.16356808167925599</v>
      </c>
      <c r="O1119" s="14">
        <v>0.15630446160891701</v>
      </c>
      <c r="P1119" s="14">
        <v>0.18319147756151299</v>
      </c>
      <c r="Q1119" s="14">
        <v>0.17983349585081301</v>
      </c>
      <c r="R1119" s="14"/>
      <c r="S1119" s="14">
        <v>0.21104098495806101</v>
      </c>
      <c r="T1119" s="14">
        <v>0.129352056082459</v>
      </c>
      <c r="U1119" s="14">
        <v>0.104297797606744</v>
      </c>
      <c r="V1119" s="14">
        <v>0.159642953112556</v>
      </c>
      <c r="W1119" s="14">
        <v>0.21678091711007799</v>
      </c>
      <c r="X1119" s="14">
        <v>0.151433391440355</v>
      </c>
      <c r="Y1119" s="14">
        <v>0.210667529240366</v>
      </c>
      <c r="Z1119" s="14">
        <v>0.21857713328095299</v>
      </c>
      <c r="AA1119" s="14">
        <v>0.15855333473045399</v>
      </c>
      <c r="AB1119" s="14">
        <v>0.147948874800999</v>
      </c>
      <c r="AC1119" s="14">
        <v>0.21035539600844499</v>
      </c>
      <c r="AD1119" s="14">
        <v>0.191133988562287</v>
      </c>
      <c r="AE1119" s="14"/>
      <c r="AF1119" s="14">
        <v>0.16984684147193099</v>
      </c>
      <c r="AG1119" s="14">
        <v>0.20322857767440899</v>
      </c>
      <c r="AH1119" s="14">
        <v>0.121501058640859</v>
      </c>
      <c r="AI1119" s="14"/>
      <c r="AJ1119" s="14">
        <v>0.240477609509757</v>
      </c>
      <c r="AK1119" s="14">
        <v>0.190831772292335</v>
      </c>
      <c r="AL1119" s="14">
        <v>0.20843746832393201</v>
      </c>
      <c r="AM1119" s="14"/>
      <c r="AN1119" s="14">
        <v>0.16895318249901101</v>
      </c>
      <c r="AO1119" s="14">
        <v>0.172920691408188</v>
      </c>
      <c r="AP1119" s="14">
        <v>0.19347096574109501</v>
      </c>
      <c r="AQ1119" s="14">
        <v>0.15775442629574499</v>
      </c>
      <c r="AR1119" s="14">
        <v>0.178140901470002</v>
      </c>
    </row>
    <row r="1120" spans="2:44">
      <c r="B1120" t="s">
        <v>258</v>
      </c>
      <c r="C1120" s="14">
        <v>0.147517710266479</v>
      </c>
      <c r="D1120" s="14">
        <v>0.17180812726877601</v>
      </c>
      <c r="E1120" s="14">
        <v>0.124284546477602</v>
      </c>
      <c r="F1120" s="14"/>
      <c r="G1120" s="14">
        <v>0.145949130819193</v>
      </c>
      <c r="H1120" s="14">
        <v>0.181050666495888</v>
      </c>
      <c r="I1120" s="14">
        <v>0.16169629690378901</v>
      </c>
      <c r="J1120" s="14">
        <v>0.123605879086084</v>
      </c>
      <c r="K1120" s="14">
        <v>0.13878158800149901</v>
      </c>
      <c r="L1120" s="14">
        <v>0.138039336657996</v>
      </c>
      <c r="M1120" s="14"/>
      <c r="N1120" s="14">
        <v>0.187372778337726</v>
      </c>
      <c r="O1120" s="14">
        <v>0.108426952411598</v>
      </c>
      <c r="P1120" s="14">
        <v>0.16409980924550299</v>
      </c>
      <c r="Q1120" s="14">
        <v>0.128995062823829</v>
      </c>
      <c r="R1120" s="14"/>
      <c r="S1120" s="14">
        <v>0.20499534533088001</v>
      </c>
      <c r="T1120" s="14">
        <v>0.14681837465727299</v>
      </c>
      <c r="U1120" s="14">
        <v>0.109847960719906</v>
      </c>
      <c r="V1120" s="14">
        <v>0.112613823982918</v>
      </c>
      <c r="W1120" s="14">
        <v>9.2077982086214802E-2</v>
      </c>
      <c r="X1120" s="14">
        <v>0.221241127928644</v>
      </c>
      <c r="Y1120" s="14">
        <v>8.7354699127739605E-2</v>
      </c>
      <c r="Z1120" s="14">
        <v>9.9574098476615594E-2</v>
      </c>
      <c r="AA1120" s="14">
        <v>0.14821547583030101</v>
      </c>
      <c r="AB1120" s="14">
        <v>0.187334502381241</v>
      </c>
      <c r="AC1120" s="14">
        <v>0.107043042336071</v>
      </c>
      <c r="AD1120" s="14">
        <v>0.223382159337632</v>
      </c>
      <c r="AE1120" s="14"/>
      <c r="AF1120" s="14">
        <v>0.13536517594731401</v>
      </c>
      <c r="AG1120" s="14">
        <v>0.16773112102344201</v>
      </c>
      <c r="AH1120" s="14">
        <v>0.13597315030996199</v>
      </c>
      <c r="AI1120" s="14"/>
      <c r="AJ1120" s="14">
        <v>0.17487395311488699</v>
      </c>
      <c r="AK1120" s="14">
        <v>0.16990560355548601</v>
      </c>
      <c r="AL1120" s="14">
        <v>0.14899708926577401</v>
      </c>
      <c r="AM1120" s="14"/>
      <c r="AN1120" s="14">
        <v>0.136871904890563</v>
      </c>
      <c r="AO1120" s="14">
        <v>0.154238575409337</v>
      </c>
      <c r="AP1120" s="14">
        <v>0.15615802890844299</v>
      </c>
      <c r="AQ1120" s="14">
        <v>0.17189308857024499</v>
      </c>
      <c r="AR1120" s="14">
        <v>0.178140901470002</v>
      </c>
    </row>
    <row r="1121" spans="2:44">
      <c r="B1121" t="s">
        <v>248</v>
      </c>
      <c r="C1121" s="14">
        <v>0.12603124565083801</v>
      </c>
      <c r="D1121" s="14">
        <v>0.119927888974789</v>
      </c>
      <c r="E1121" s="14">
        <v>0.13223039497962599</v>
      </c>
      <c r="F1121" s="14"/>
      <c r="G1121" s="14">
        <v>0.14906282555160699</v>
      </c>
      <c r="H1121" s="14">
        <v>0.152238578070608</v>
      </c>
      <c r="I1121" s="14">
        <v>6.2626966991641594E-2</v>
      </c>
      <c r="J1121" s="14">
        <v>0.152031759742565</v>
      </c>
      <c r="K1121" s="14">
        <v>0.102690699499721</v>
      </c>
      <c r="L1121" s="14">
        <v>0.12262000538239499</v>
      </c>
      <c r="M1121" s="14"/>
      <c r="N1121" s="14">
        <v>0.13544319258664</v>
      </c>
      <c r="O1121" s="14">
        <v>0.13198465666676701</v>
      </c>
      <c r="P1121" s="14">
        <v>0.14295754670882599</v>
      </c>
      <c r="Q1121" s="14">
        <v>9.2648552969296097E-2</v>
      </c>
      <c r="R1121" s="14"/>
      <c r="S1121" s="14">
        <v>0.123021449424979</v>
      </c>
      <c r="T1121" s="14">
        <v>0.188971003070981</v>
      </c>
      <c r="U1121" s="14">
        <v>0.11517035143791</v>
      </c>
      <c r="V1121" s="14">
        <v>4.9758759605696999E-2</v>
      </c>
      <c r="W1121" s="14">
        <v>0.11612333909096099</v>
      </c>
      <c r="X1121" s="14">
        <v>9.3613849061042906E-2</v>
      </c>
      <c r="Y1121" s="14">
        <v>9.1648980538521205E-2</v>
      </c>
      <c r="Z1121" s="14">
        <v>4.8965430490770998E-2</v>
      </c>
      <c r="AA1121" s="14">
        <v>0.18540660246176399</v>
      </c>
      <c r="AB1121" s="14">
        <v>0.188346037006352</v>
      </c>
      <c r="AC1121" s="14">
        <v>7.3082557257491701E-2</v>
      </c>
      <c r="AD1121" s="14">
        <v>5.2227910250888597E-2</v>
      </c>
      <c r="AE1121" s="14"/>
      <c r="AF1121" s="14">
        <v>0.15311437452884599</v>
      </c>
      <c r="AG1121" s="14">
        <v>9.7641603590594303E-2</v>
      </c>
      <c r="AH1121" s="14">
        <v>0.10619142622951699</v>
      </c>
      <c r="AI1121" s="14"/>
      <c r="AJ1121" s="14">
        <v>0.114446887501398</v>
      </c>
      <c r="AK1121" s="14">
        <v>0.13449777650129699</v>
      </c>
      <c r="AL1121" s="14">
        <v>7.4467681434901303E-2</v>
      </c>
      <c r="AM1121" s="14"/>
      <c r="AN1121" s="14">
        <v>9.0091432852473494E-2</v>
      </c>
      <c r="AO1121" s="14">
        <v>0.123445384100717</v>
      </c>
      <c r="AP1121" s="14">
        <v>0.139465294793017</v>
      </c>
      <c r="AQ1121" s="14">
        <v>0.15287866007676401</v>
      </c>
      <c r="AR1121" s="14">
        <v>0</v>
      </c>
    </row>
    <row r="1122" spans="2:44">
      <c r="B1122" t="s">
        <v>257</v>
      </c>
      <c r="C1122" s="14">
        <v>0.116654576603116</v>
      </c>
      <c r="D1122" s="14">
        <v>0.132934300065779</v>
      </c>
      <c r="E1122" s="14">
        <v>0.10112285375178801</v>
      </c>
      <c r="F1122" s="14"/>
      <c r="G1122" s="14">
        <v>0.16730399142866001</v>
      </c>
      <c r="H1122" s="14">
        <v>0.1376236979703</v>
      </c>
      <c r="I1122" s="14">
        <v>0.13666879111673</v>
      </c>
      <c r="J1122" s="14">
        <v>0.137795604107152</v>
      </c>
      <c r="K1122" s="14">
        <v>8.2079481732243401E-2</v>
      </c>
      <c r="L1122" s="14">
        <v>5.2310986982834297E-2</v>
      </c>
      <c r="M1122" s="14"/>
      <c r="N1122" s="14">
        <v>0.140565444972482</v>
      </c>
      <c r="O1122" s="14">
        <v>0.12501076689281501</v>
      </c>
      <c r="P1122" s="14">
        <v>9.3776833756482006E-2</v>
      </c>
      <c r="Q1122" s="14">
        <v>0.103568789774099</v>
      </c>
      <c r="R1122" s="14"/>
      <c r="S1122" s="14">
        <v>0.116680557401242</v>
      </c>
      <c r="T1122" s="14">
        <v>0.16295368366801</v>
      </c>
      <c r="U1122" s="14">
        <v>8.9050104658868395E-2</v>
      </c>
      <c r="V1122" s="14">
        <v>8.0348277850272196E-2</v>
      </c>
      <c r="W1122" s="14">
        <v>0.17100481944467499</v>
      </c>
      <c r="X1122" s="14">
        <v>0.12658854376398901</v>
      </c>
      <c r="Y1122" s="14">
        <v>7.5383187642852498E-2</v>
      </c>
      <c r="Z1122" s="14">
        <v>5.2283707966053701E-2</v>
      </c>
      <c r="AA1122" s="14">
        <v>0.16754340127615699</v>
      </c>
      <c r="AB1122" s="14">
        <v>7.0816543141940594E-2</v>
      </c>
      <c r="AC1122" s="14">
        <v>0.10843438395687199</v>
      </c>
      <c r="AD1122" s="14">
        <v>4.9555070732845798E-2</v>
      </c>
      <c r="AE1122" s="14"/>
      <c r="AF1122" s="14">
        <v>0.12542390636207401</v>
      </c>
      <c r="AG1122" s="14">
        <v>0.11015233929436399</v>
      </c>
      <c r="AH1122" s="14">
        <v>9.0271602247984098E-2</v>
      </c>
      <c r="AI1122" s="14"/>
      <c r="AJ1122" s="14">
        <v>7.25596979372016E-2</v>
      </c>
      <c r="AK1122" s="14">
        <v>0.134197829398915</v>
      </c>
      <c r="AL1122" s="14">
        <v>0.18285075624920799</v>
      </c>
      <c r="AM1122" s="14"/>
      <c r="AN1122" s="14">
        <v>8.7297910232671694E-2</v>
      </c>
      <c r="AO1122" s="14">
        <v>0.13238855552242901</v>
      </c>
      <c r="AP1122" s="14">
        <v>0.12570513771942901</v>
      </c>
      <c r="AQ1122" s="14">
        <v>0.149311763915524</v>
      </c>
      <c r="AR1122" s="14">
        <v>0</v>
      </c>
    </row>
    <row r="1123" spans="2:44">
      <c r="B1123" t="s">
        <v>249</v>
      </c>
      <c r="C1123" s="14">
        <v>0.109465430392011</v>
      </c>
      <c r="D1123" s="14">
        <v>8.5365124404590195E-2</v>
      </c>
      <c r="E1123" s="14">
        <v>0.13308370622520099</v>
      </c>
      <c r="F1123" s="14"/>
      <c r="G1123" s="14">
        <v>0.16678504079447401</v>
      </c>
      <c r="H1123" s="14">
        <v>0.116034463214105</v>
      </c>
      <c r="I1123" s="14">
        <v>7.3102482994356094E-2</v>
      </c>
      <c r="J1123" s="14">
        <v>8.8812836707429593E-2</v>
      </c>
      <c r="K1123" s="14">
        <v>8.3772481946564406E-2</v>
      </c>
      <c r="L1123" s="14">
        <v>0.121391181040754</v>
      </c>
      <c r="M1123" s="14"/>
      <c r="N1123" s="14">
        <v>0.113996960770911</v>
      </c>
      <c r="O1123" s="14">
        <v>0.106105526450747</v>
      </c>
      <c r="P1123" s="14">
        <v>0.105436404776256</v>
      </c>
      <c r="Q1123" s="14">
        <v>0.113908394904573</v>
      </c>
      <c r="R1123" s="14"/>
      <c r="S1123" s="14">
        <v>0.132689153378445</v>
      </c>
      <c r="T1123" s="14">
        <v>0.111013095103122</v>
      </c>
      <c r="U1123" s="14">
        <v>0.13417029669980801</v>
      </c>
      <c r="V1123" s="14">
        <v>9.3501608084574694E-2</v>
      </c>
      <c r="W1123" s="14">
        <v>0.129991764881598</v>
      </c>
      <c r="X1123" s="14">
        <v>0.111374114395888</v>
      </c>
      <c r="Y1123" s="14">
        <v>9.5803754758594997E-2</v>
      </c>
      <c r="Z1123" s="14">
        <v>7.5172404582554794E-2</v>
      </c>
      <c r="AA1123" s="14">
        <v>0.10349740458618401</v>
      </c>
      <c r="AB1123" s="14">
        <v>0.11918283272057199</v>
      </c>
      <c r="AC1123" s="14">
        <v>8.9589954847607498E-2</v>
      </c>
      <c r="AD1123" s="14">
        <v>0</v>
      </c>
      <c r="AE1123" s="14"/>
      <c r="AF1123" s="14">
        <v>0.131036818639064</v>
      </c>
      <c r="AG1123" s="14">
        <v>7.1009513569569402E-2</v>
      </c>
      <c r="AH1123" s="14">
        <v>0.13120391915263599</v>
      </c>
      <c r="AI1123" s="14"/>
      <c r="AJ1123" s="14">
        <v>9.2709598509610205E-2</v>
      </c>
      <c r="AK1123" s="14">
        <v>0.10820069396071801</v>
      </c>
      <c r="AL1123" s="14">
        <v>5.6217621841952198E-2</v>
      </c>
      <c r="AM1123" s="14"/>
      <c r="AN1123" s="14">
        <v>0.106810053997049</v>
      </c>
      <c r="AO1123" s="14">
        <v>0.103453838411645</v>
      </c>
      <c r="AP1123" s="14">
        <v>0.109904495192163</v>
      </c>
      <c r="AQ1123" s="14">
        <v>0.123430208662946</v>
      </c>
      <c r="AR1123" s="14">
        <v>0</v>
      </c>
    </row>
    <row r="1124" spans="2:44">
      <c r="B1124" t="s">
        <v>255</v>
      </c>
      <c r="C1124" s="14">
        <v>8.63963259484513E-2</v>
      </c>
      <c r="D1124" s="14">
        <v>8.8760487257252801E-2</v>
      </c>
      <c r="E1124" s="14">
        <v>8.4294712577587902E-2</v>
      </c>
      <c r="F1124" s="14"/>
      <c r="G1124" s="14">
        <v>0.16703288271966099</v>
      </c>
      <c r="H1124" s="14">
        <v>7.51287833348733E-2</v>
      </c>
      <c r="I1124" s="14">
        <v>7.7794673296460698E-2</v>
      </c>
      <c r="J1124" s="14">
        <v>8.1443313859391797E-2</v>
      </c>
      <c r="K1124" s="14">
        <v>5.7739341120842801E-2</v>
      </c>
      <c r="L1124" s="14">
        <v>6.5163358486369005E-2</v>
      </c>
      <c r="M1124" s="14"/>
      <c r="N1124" s="14">
        <v>8.23430431721969E-2</v>
      </c>
      <c r="O1124" s="14">
        <v>8.53206302373994E-2</v>
      </c>
      <c r="P1124" s="14">
        <v>0.10078119577383</v>
      </c>
      <c r="Q1124" s="14">
        <v>8.1150994932278994E-2</v>
      </c>
      <c r="R1124" s="14"/>
      <c r="S1124" s="14">
        <v>9.9230759244743894E-2</v>
      </c>
      <c r="T1124" s="14">
        <v>0.14323388743350701</v>
      </c>
      <c r="U1124" s="14">
        <v>7.1788253156052195E-2</v>
      </c>
      <c r="V1124" s="14">
        <v>0.12949219309183499</v>
      </c>
      <c r="W1124" s="14">
        <v>5.2828632607203697E-2</v>
      </c>
      <c r="X1124" s="14">
        <v>7.1583976991471399E-2</v>
      </c>
      <c r="Y1124" s="14">
        <v>6.3524167372971896E-2</v>
      </c>
      <c r="Z1124" s="14">
        <v>6.8886805673727999E-2</v>
      </c>
      <c r="AA1124" s="14">
        <v>7.93873438673601E-2</v>
      </c>
      <c r="AB1124" s="14">
        <v>5.9569893921912802E-2</v>
      </c>
      <c r="AC1124" s="14">
        <v>3.9670191648492198E-2</v>
      </c>
      <c r="AD1124" s="14">
        <v>5.9992834853338201E-2</v>
      </c>
      <c r="AE1124" s="14"/>
      <c r="AF1124" s="14">
        <v>8.5994864554293504E-2</v>
      </c>
      <c r="AG1124" s="14">
        <v>5.3214895803846501E-2</v>
      </c>
      <c r="AH1124" s="14">
        <v>0.11896069288349199</v>
      </c>
      <c r="AI1124" s="14"/>
      <c r="AJ1124" s="14">
        <v>5.4172193895996097E-2</v>
      </c>
      <c r="AK1124" s="14">
        <v>7.8576125759976995E-2</v>
      </c>
      <c r="AL1124" s="14">
        <v>0.13300368158585801</v>
      </c>
      <c r="AM1124" s="14"/>
      <c r="AN1124" s="14">
        <v>8.28753244260379E-2</v>
      </c>
      <c r="AO1124" s="14">
        <v>0.109622515588398</v>
      </c>
      <c r="AP1124" s="14">
        <v>7.7000326757036094E-2</v>
      </c>
      <c r="AQ1124" s="14">
        <v>0.111965376586109</v>
      </c>
      <c r="AR1124" s="14">
        <v>0.196350465064389</v>
      </c>
    </row>
    <row r="1125" spans="2:44">
      <c r="B1125" t="s">
        <v>259</v>
      </c>
      <c r="C1125" s="14">
        <v>8.4080228073302093E-2</v>
      </c>
      <c r="D1125" s="14">
        <v>8.5744847431004301E-2</v>
      </c>
      <c r="E1125" s="14">
        <v>8.2651990893156002E-2</v>
      </c>
      <c r="F1125" s="14"/>
      <c r="G1125" s="14">
        <v>0.157177078275552</v>
      </c>
      <c r="H1125" s="14">
        <v>9.7740868886134799E-2</v>
      </c>
      <c r="I1125" s="14">
        <v>9.56158227879641E-2</v>
      </c>
      <c r="J1125" s="14">
        <v>4.9284400005736501E-2</v>
      </c>
      <c r="K1125" s="14">
        <v>7.0533946711384896E-2</v>
      </c>
      <c r="L1125" s="14">
        <v>5.0319360273121699E-2</v>
      </c>
      <c r="M1125" s="14"/>
      <c r="N1125" s="14">
        <v>8.3841789879156498E-2</v>
      </c>
      <c r="O1125" s="14">
        <v>7.0865254261697902E-2</v>
      </c>
      <c r="P1125" s="14">
        <v>9.9186110944133904E-2</v>
      </c>
      <c r="Q1125" s="14">
        <v>8.2361512683118698E-2</v>
      </c>
      <c r="R1125" s="14"/>
      <c r="S1125" s="14">
        <v>0.10752359683297801</v>
      </c>
      <c r="T1125" s="14">
        <v>9.5176303690306496E-2</v>
      </c>
      <c r="U1125" s="14">
        <v>8.1275786301527098E-2</v>
      </c>
      <c r="V1125" s="14">
        <v>0.14543481400633099</v>
      </c>
      <c r="W1125" s="14">
        <v>0.100590926783062</v>
      </c>
      <c r="X1125" s="14">
        <v>8.3525751737539497E-2</v>
      </c>
      <c r="Y1125" s="14">
        <v>7.4545727824922803E-2</v>
      </c>
      <c r="Z1125" s="14">
        <v>0.11998083932717001</v>
      </c>
      <c r="AA1125" s="14">
        <v>7.5408869328611294E-2</v>
      </c>
      <c r="AB1125" s="14">
        <v>1.9956045417685801E-2</v>
      </c>
      <c r="AC1125" s="14">
        <v>0</v>
      </c>
      <c r="AD1125" s="14">
        <v>6.2492560510239901E-2</v>
      </c>
      <c r="AE1125" s="14"/>
      <c r="AF1125" s="14">
        <v>9.1196194964747707E-2</v>
      </c>
      <c r="AG1125" s="14">
        <v>6.2864487011098494E-2</v>
      </c>
      <c r="AH1125" s="14">
        <v>9.0526848173969499E-2</v>
      </c>
      <c r="AI1125" s="14"/>
      <c r="AJ1125" s="14">
        <v>7.6009973534730504E-2</v>
      </c>
      <c r="AK1125" s="14">
        <v>8.3232972189420801E-2</v>
      </c>
      <c r="AL1125" s="14">
        <v>0.100915101536928</v>
      </c>
      <c r="AM1125" s="14"/>
      <c r="AN1125" s="14">
        <v>7.2734140284975796E-2</v>
      </c>
      <c r="AO1125" s="14">
        <v>8.3260497266921002E-2</v>
      </c>
      <c r="AP1125" s="14">
        <v>0.106761017310706</v>
      </c>
      <c r="AQ1125" s="14">
        <v>0.10646761316433399</v>
      </c>
      <c r="AR1125" s="14">
        <v>0.32864915046842602</v>
      </c>
    </row>
    <row r="1126" spans="2:44">
      <c r="B1126" t="s">
        <v>260</v>
      </c>
      <c r="C1126" s="14">
        <v>8.1190782464486397E-2</v>
      </c>
      <c r="D1126" s="14">
        <v>9.7126074741856E-2</v>
      </c>
      <c r="E1126" s="14">
        <v>6.5914542613811203E-2</v>
      </c>
      <c r="F1126" s="14"/>
      <c r="G1126" s="14">
        <v>9.9886416831120595E-2</v>
      </c>
      <c r="H1126" s="14">
        <v>8.0567103675038707E-2</v>
      </c>
      <c r="I1126" s="14">
        <v>8.1434448776728799E-2</v>
      </c>
      <c r="J1126" s="14">
        <v>7.4832992436778697E-2</v>
      </c>
      <c r="K1126" s="14">
        <v>8.3742475915461703E-2</v>
      </c>
      <c r="L1126" s="14">
        <v>7.1578851397136004E-2</v>
      </c>
      <c r="M1126" s="14"/>
      <c r="N1126" s="14">
        <v>0.115050973763425</v>
      </c>
      <c r="O1126" s="14">
        <v>6.8864168326808403E-2</v>
      </c>
      <c r="P1126" s="14">
        <v>5.02711439853568E-2</v>
      </c>
      <c r="Q1126" s="14">
        <v>8.5695553177319E-2</v>
      </c>
      <c r="R1126" s="14"/>
      <c r="S1126" s="14">
        <v>0.11816965197167199</v>
      </c>
      <c r="T1126" s="14">
        <v>7.8688696797886801E-2</v>
      </c>
      <c r="U1126" s="14">
        <v>6.2219294267100399E-2</v>
      </c>
      <c r="V1126" s="14">
        <v>0.108365591559115</v>
      </c>
      <c r="W1126" s="14">
        <v>0.110084458999479</v>
      </c>
      <c r="X1126" s="14">
        <v>0.12365639524896201</v>
      </c>
      <c r="Y1126" s="14">
        <v>5.7152243098839497E-2</v>
      </c>
      <c r="Z1126" s="14">
        <v>1.9684567651380502E-2</v>
      </c>
      <c r="AA1126" s="14">
        <v>7.5713331537507797E-2</v>
      </c>
      <c r="AB1126" s="14">
        <v>5.2236342802467702E-2</v>
      </c>
      <c r="AC1126" s="14">
        <v>5.2869730411457302E-2</v>
      </c>
      <c r="AD1126" s="14">
        <v>0</v>
      </c>
      <c r="AE1126" s="14"/>
      <c r="AF1126" s="14">
        <v>7.9029224919255001E-2</v>
      </c>
      <c r="AG1126" s="14">
        <v>9.8101597271311403E-2</v>
      </c>
      <c r="AH1126" s="14">
        <v>5.9154737654319098E-2</v>
      </c>
      <c r="AI1126" s="14"/>
      <c r="AJ1126" s="14">
        <v>0.13900176333380601</v>
      </c>
      <c r="AK1126" s="14">
        <v>8.8890615353325597E-2</v>
      </c>
      <c r="AL1126" s="14">
        <v>6.7247548002062396E-2</v>
      </c>
      <c r="AM1126" s="14"/>
      <c r="AN1126" s="14">
        <v>7.03186981642311E-2</v>
      </c>
      <c r="AO1126" s="14">
        <v>6.2705655747641295E-2</v>
      </c>
      <c r="AP1126" s="14">
        <v>0.113351250684825</v>
      </c>
      <c r="AQ1126" s="14">
        <v>8.8299746763619499E-2</v>
      </c>
      <c r="AR1126" s="14">
        <v>0.178140901470002</v>
      </c>
    </row>
    <row r="1127" spans="2:44">
      <c r="B1127" t="s">
        <v>129</v>
      </c>
      <c r="C1127" s="14">
        <v>6.8149060551812801E-2</v>
      </c>
      <c r="D1127" s="14">
        <v>6.7340066409002405E-2</v>
      </c>
      <c r="E1127" s="14">
        <v>6.6868631697820799E-2</v>
      </c>
      <c r="F1127" s="14"/>
      <c r="G1127" s="14">
        <v>6.2905186639796301E-2</v>
      </c>
      <c r="H1127" s="14">
        <v>5.4823572272360101E-2</v>
      </c>
      <c r="I1127" s="14">
        <v>0.10062645251491301</v>
      </c>
      <c r="J1127" s="14">
        <v>5.5904188065389097E-2</v>
      </c>
      <c r="K1127" s="14">
        <v>5.7583505397569901E-2</v>
      </c>
      <c r="L1127" s="14">
        <v>7.8973426544456202E-2</v>
      </c>
      <c r="M1127" s="14"/>
      <c r="N1127" s="14">
        <v>5.5793399400852602E-2</v>
      </c>
      <c r="O1127" s="14">
        <v>6.08986858081123E-2</v>
      </c>
      <c r="P1127" s="14">
        <v>5.6272638175813003E-2</v>
      </c>
      <c r="Q1127" s="14">
        <v>0.101874095394964</v>
      </c>
      <c r="R1127" s="14"/>
      <c r="S1127" s="14">
        <v>5.3703376980782799E-2</v>
      </c>
      <c r="T1127" s="14">
        <v>2.2012563301727701E-2</v>
      </c>
      <c r="U1127" s="14">
        <v>0.11623332437622901</v>
      </c>
      <c r="V1127" s="14">
        <v>5.2620933010705501E-2</v>
      </c>
      <c r="W1127" s="14">
        <v>7.6221539772983696E-2</v>
      </c>
      <c r="X1127" s="14">
        <v>7.2588068264150304E-2</v>
      </c>
      <c r="Y1127" s="14">
        <v>9.2236134114755702E-2</v>
      </c>
      <c r="Z1127" s="14">
        <v>7.4206970852571399E-2</v>
      </c>
      <c r="AA1127" s="14">
        <v>6.0141133699657699E-2</v>
      </c>
      <c r="AB1127" s="14">
        <v>0.124067059201401</v>
      </c>
      <c r="AC1127" s="14">
        <v>4.5322100379055201E-2</v>
      </c>
      <c r="AD1127" s="14">
        <v>6.2492560510239901E-2</v>
      </c>
      <c r="AE1127" s="14"/>
      <c r="AF1127" s="14">
        <v>4.7462027887538699E-2</v>
      </c>
      <c r="AG1127" s="14">
        <v>6.3542297135628895E-2</v>
      </c>
      <c r="AH1127" s="14">
        <v>0.11697744809633299</v>
      </c>
      <c r="AI1127" s="14"/>
      <c r="AJ1127" s="14">
        <v>4.4249346487737901E-2</v>
      </c>
      <c r="AK1127" s="14">
        <v>3.67408367879574E-2</v>
      </c>
      <c r="AL1127" s="14">
        <v>3.1782377309648398E-2</v>
      </c>
      <c r="AM1127" s="14"/>
      <c r="AN1127" s="14">
        <v>9.7165084230937795E-2</v>
      </c>
      <c r="AO1127" s="14">
        <v>6.0471487822887297E-2</v>
      </c>
      <c r="AP1127" s="14">
        <v>2.5391515502710099E-2</v>
      </c>
      <c r="AQ1127" s="14">
        <v>7.6008372719690104E-2</v>
      </c>
      <c r="AR1127" s="14">
        <v>0</v>
      </c>
    </row>
    <row r="1128" spans="2:44">
      <c r="B1128" t="s">
        <v>261</v>
      </c>
      <c r="C1128" s="14">
        <v>6.1277022137139397E-2</v>
      </c>
      <c r="D1128" s="14">
        <v>6.3396168605060102E-2</v>
      </c>
      <c r="E1128" s="14">
        <v>5.9357389249228898E-2</v>
      </c>
      <c r="F1128" s="14"/>
      <c r="G1128" s="14">
        <v>0.128700985078924</v>
      </c>
      <c r="H1128" s="14">
        <v>4.5454582419714902E-2</v>
      </c>
      <c r="I1128" s="14">
        <v>5.20188358535843E-2</v>
      </c>
      <c r="J1128" s="14">
        <v>5.7204044853201401E-2</v>
      </c>
      <c r="K1128" s="14">
        <v>6.4019757127082494E-2</v>
      </c>
      <c r="L1128" s="14">
        <v>3.2444427987273698E-2</v>
      </c>
      <c r="M1128" s="14"/>
      <c r="N1128" s="14">
        <v>6.9918854101426703E-2</v>
      </c>
      <c r="O1128" s="14">
        <v>4.2362293261653403E-2</v>
      </c>
      <c r="P1128" s="14">
        <v>5.4460848006528902E-2</v>
      </c>
      <c r="Q1128" s="14">
        <v>7.1060518738763997E-2</v>
      </c>
      <c r="R1128" s="14"/>
      <c r="S1128" s="14">
        <v>8.3803686734183994E-2</v>
      </c>
      <c r="T1128" s="14">
        <v>6.9265958717289203E-2</v>
      </c>
      <c r="U1128" s="14">
        <v>7.1190944639385301E-2</v>
      </c>
      <c r="V1128" s="14">
        <v>6.9054516439667701E-2</v>
      </c>
      <c r="W1128" s="14">
        <v>3.9350463943767802E-2</v>
      </c>
      <c r="X1128" s="14">
        <v>4.1171632270468599E-2</v>
      </c>
      <c r="Y1128" s="14">
        <v>4.9637824930309403E-2</v>
      </c>
      <c r="Z1128" s="14">
        <v>5.8897398627532301E-2</v>
      </c>
      <c r="AA1128" s="14">
        <v>7.6059690268452496E-2</v>
      </c>
      <c r="AB1128" s="14">
        <v>4.7981326223348802E-2</v>
      </c>
      <c r="AC1128" s="14">
        <v>2.2118212290233401E-2</v>
      </c>
      <c r="AD1128" s="14">
        <v>5.2227910250888597E-2</v>
      </c>
      <c r="AE1128" s="14"/>
      <c r="AF1128" s="14">
        <v>4.3638244819732101E-2</v>
      </c>
      <c r="AG1128" s="14">
        <v>5.15780923422419E-2</v>
      </c>
      <c r="AH1128" s="14">
        <v>8.7776551622938404E-2</v>
      </c>
      <c r="AI1128" s="14"/>
      <c r="AJ1128" s="14">
        <v>3.34378966187567E-2</v>
      </c>
      <c r="AK1128" s="14">
        <v>6.2944987210563602E-2</v>
      </c>
      <c r="AL1128" s="14">
        <v>5.8773221735493202E-2</v>
      </c>
      <c r="AM1128" s="14"/>
      <c r="AN1128" s="14">
        <v>5.5885422094091003E-2</v>
      </c>
      <c r="AO1128" s="14">
        <v>4.1054413555698402E-2</v>
      </c>
      <c r="AP1128" s="14">
        <v>8.8442023517368504E-2</v>
      </c>
      <c r="AQ1128" s="14">
        <v>6.30795977308342E-2</v>
      </c>
      <c r="AR1128" s="14">
        <v>0.35038300710798598</v>
      </c>
    </row>
    <row r="1129" spans="2:44">
      <c r="B1129" t="s">
        <v>262</v>
      </c>
      <c r="C1129" s="14">
        <v>4.2698603694325897E-2</v>
      </c>
      <c r="D1129" s="14">
        <v>4.0868415929547097E-2</v>
      </c>
      <c r="E1129" s="14">
        <v>4.4568389036668703E-2</v>
      </c>
      <c r="F1129" s="14"/>
      <c r="G1129" s="14">
        <v>2.4988242224703E-2</v>
      </c>
      <c r="H1129" s="14">
        <v>4.6359974221560497E-2</v>
      </c>
      <c r="I1129" s="14">
        <v>4.2254679053824497E-2</v>
      </c>
      <c r="J1129" s="14">
        <v>3.8351104311763903E-2</v>
      </c>
      <c r="K1129" s="14">
        <v>6.5457286225537606E-2</v>
      </c>
      <c r="L1129" s="14">
        <v>4.1806920350030301E-2</v>
      </c>
      <c r="M1129" s="14"/>
      <c r="N1129" s="14">
        <v>4.0870831965471199E-2</v>
      </c>
      <c r="O1129" s="14">
        <v>5.3664994383225702E-2</v>
      </c>
      <c r="P1129" s="14">
        <v>1.32392723078689E-2</v>
      </c>
      <c r="Q1129" s="14">
        <v>5.999195419199E-2</v>
      </c>
      <c r="R1129" s="14"/>
      <c r="S1129" s="14">
        <v>3.9626115915414199E-2</v>
      </c>
      <c r="T1129" s="14">
        <v>5.2690949987393702E-2</v>
      </c>
      <c r="U1129" s="14">
        <v>0</v>
      </c>
      <c r="V1129" s="14">
        <v>0.119044824028328</v>
      </c>
      <c r="W1129" s="14">
        <v>3.1145022698347E-2</v>
      </c>
      <c r="X1129" s="14">
        <v>3.7564477676357198E-2</v>
      </c>
      <c r="Y1129" s="14">
        <v>6.4191728088735897E-2</v>
      </c>
      <c r="Z1129" s="14">
        <v>4.5834827146810302E-2</v>
      </c>
      <c r="AA1129" s="14">
        <v>2.3583828213655199E-2</v>
      </c>
      <c r="AB1129" s="14">
        <v>3.3992882601902502E-2</v>
      </c>
      <c r="AC1129" s="14">
        <v>3.5550014207466403E-2</v>
      </c>
      <c r="AD1129" s="14">
        <v>0</v>
      </c>
      <c r="AE1129" s="14"/>
      <c r="AF1129" s="14">
        <v>4.0846253495533301E-2</v>
      </c>
      <c r="AG1129" s="14">
        <v>3.97952889028955E-2</v>
      </c>
      <c r="AH1129" s="14">
        <v>5.56295685373921E-2</v>
      </c>
      <c r="AI1129" s="14"/>
      <c r="AJ1129" s="14">
        <v>3.5081625047344203E-2</v>
      </c>
      <c r="AK1129" s="14">
        <v>3.8104891726543799E-2</v>
      </c>
      <c r="AL1129" s="14">
        <v>2.3980857468065001E-2</v>
      </c>
      <c r="AM1129" s="14"/>
      <c r="AN1129" s="14">
        <v>4.7363004277022898E-2</v>
      </c>
      <c r="AO1129" s="14">
        <v>5.3544364272605803E-2</v>
      </c>
      <c r="AP1129" s="14">
        <v>4.0218297752357003E-2</v>
      </c>
      <c r="AQ1129" s="14">
        <v>1.4891515908568201E-2</v>
      </c>
      <c r="AR1129" s="14">
        <v>0</v>
      </c>
    </row>
    <row r="1130" spans="2:44">
      <c r="C1130" s="14"/>
      <c r="D1130" s="14"/>
      <c r="E1130" s="14"/>
      <c r="F1130" s="14"/>
      <c r="G1130" s="14"/>
      <c r="H1130" s="14"/>
      <c r="I1130" s="14"/>
      <c r="J1130" s="14"/>
      <c r="K1130" s="14"/>
      <c r="L1130" s="14"/>
      <c r="M1130" s="14"/>
      <c r="N1130" s="14"/>
      <c r="O1130" s="14"/>
      <c r="P1130" s="14"/>
      <c r="Q1130" s="14"/>
      <c r="R1130" s="14"/>
      <c r="S1130" s="14"/>
      <c r="T1130" s="14"/>
      <c r="U1130" s="14"/>
      <c r="V1130" s="14"/>
      <c r="W1130" s="14"/>
      <c r="X1130" s="14"/>
      <c r="Y1130" s="14"/>
      <c r="Z1130" s="14"/>
      <c r="AA1130" s="14"/>
      <c r="AB1130" s="14"/>
      <c r="AC1130" s="14"/>
      <c r="AD1130" s="14"/>
      <c r="AE1130" s="14"/>
      <c r="AF1130" s="14"/>
      <c r="AG1130" s="14"/>
      <c r="AH1130" s="14"/>
      <c r="AI1130" s="14"/>
      <c r="AJ1130" s="14"/>
      <c r="AK1130" s="14"/>
      <c r="AL1130" s="14"/>
      <c r="AM1130" s="14"/>
      <c r="AN1130" s="14"/>
      <c r="AO1130" s="14"/>
      <c r="AP1130" s="14"/>
      <c r="AQ1130" s="14"/>
      <c r="AR1130" s="14"/>
    </row>
    <row r="1131" spans="2:44">
      <c r="B1131" s="6" t="s">
        <v>280</v>
      </c>
      <c r="C1131" s="14"/>
      <c r="D1131" s="14"/>
      <c r="E1131" s="14"/>
      <c r="F1131" s="14"/>
      <c r="G1131" s="14"/>
      <c r="H1131" s="14"/>
      <c r="I1131" s="14"/>
      <c r="J1131" s="14"/>
      <c r="K1131" s="14"/>
      <c r="L1131" s="14"/>
      <c r="M1131" s="14"/>
      <c r="N1131" s="14"/>
      <c r="O1131" s="14"/>
      <c r="P1131" s="14"/>
      <c r="Q1131" s="14"/>
      <c r="R1131" s="14"/>
      <c r="S1131" s="14"/>
      <c r="T1131" s="14"/>
      <c r="U1131" s="14"/>
      <c r="V1131" s="14"/>
      <c r="W1131" s="14"/>
      <c r="X1131" s="14"/>
      <c r="Y1131" s="14"/>
      <c r="Z1131" s="14"/>
      <c r="AA1131" s="14"/>
      <c r="AB1131" s="14"/>
      <c r="AC1131" s="14"/>
      <c r="AD1131" s="14"/>
      <c r="AE1131" s="14"/>
      <c r="AF1131" s="14"/>
      <c r="AG1131" s="14"/>
      <c r="AH1131" s="14"/>
      <c r="AI1131" s="14"/>
      <c r="AJ1131" s="14"/>
      <c r="AK1131" s="14"/>
      <c r="AL1131" s="14"/>
      <c r="AM1131" s="14"/>
      <c r="AN1131" s="14"/>
      <c r="AO1131" s="14"/>
      <c r="AP1131" s="14"/>
      <c r="AQ1131" s="14"/>
      <c r="AR1131" s="14"/>
    </row>
    <row r="1132" spans="2:44">
      <c r="B1132" s="24" t="s">
        <v>15</v>
      </c>
      <c r="C1132" s="14"/>
      <c r="D1132" s="14"/>
      <c r="E1132" s="14"/>
      <c r="F1132" s="14"/>
      <c r="G1132" s="14"/>
      <c r="H1132" s="14"/>
      <c r="I1132" s="14"/>
      <c r="J1132" s="14"/>
      <c r="K1132" s="14"/>
      <c r="L1132" s="14"/>
      <c r="M1132" s="14"/>
      <c r="N1132" s="14"/>
      <c r="O1132" s="14"/>
      <c r="P1132" s="14"/>
      <c r="Q1132" s="14"/>
      <c r="R1132" s="14"/>
      <c r="S1132" s="14"/>
      <c r="T1132" s="14"/>
      <c r="U1132" s="14"/>
      <c r="V1132" s="14"/>
      <c r="W1132" s="14"/>
      <c r="X1132" s="14"/>
      <c r="Y1132" s="14"/>
      <c r="Z1132" s="14"/>
      <c r="AA1132" s="14"/>
      <c r="AB1132" s="14"/>
      <c r="AC1132" s="14"/>
      <c r="AD1132" s="14"/>
      <c r="AE1132" s="14"/>
      <c r="AF1132" s="14"/>
      <c r="AG1132" s="14"/>
      <c r="AH1132" s="14"/>
      <c r="AI1132" s="14"/>
      <c r="AJ1132" s="14"/>
      <c r="AK1132" s="14"/>
      <c r="AL1132" s="14"/>
      <c r="AM1132" s="14"/>
      <c r="AN1132" s="14"/>
      <c r="AO1132" s="14"/>
      <c r="AP1132" s="14"/>
      <c r="AQ1132" s="14"/>
      <c r="AR1132" s="14"/>
    </row>
    <row r="1133" spans="2:44">
      <c r="B1133" t="s">
        <v>281</v>
      </c>
      <c r="C1133" s="14">
        <v>0.311342730436521</v>
      </c>
      <c r="D1133" s="14">
        <v>0.29326189682900899</v>
      </c>
      <c r="E1133" s="14">
        <v>0.32786985907531602</v>
      </c>
      <c r="F1133" s="14"/>
      <c r="G1133" s="14">
        <v>0.27032622407244999</v>
      </c>
      <c r="H1133" s="14">
        <v>0.28739175904171299</v>
      </c>
      <c r="I1133" s="14">
        <v>0.27651257332298301</v>
      </c>
      <c r="J1133" s="14">
        <v>0.30145014086268301</v>
      </c>
      <c r="K1133" s="14">
        <v>0.33750480345931</v>
      </c>
      <c r="L1133" s="14">
        <v>0.37710763394031999</v>
      </c>
      <c r="M1133" s="14"/>
      <c r="N1133" s="14">
        <v>0.33092962043009999</v>
      </c>
      <c r="O1133" s="14">
        <v>0.32729820828783601</v>
      </c>
      <c r="P1133" s="14">
        <v>0.26779359348478998</v>
      </c>
      <c r="Q1133" s="14">
        <v>0.31050229286568698</v>
      </c>
      <c r="R1133" s="14"/>
      <c r="S1133" s="14">
        <v>0.32388870207343901</v>
      </c>
      <c r="T1133" s="14">
        <v>0.29105947979006203</v>
      </c>
      <c r="U1133" s="14">
        <v>0.334560139126935</v>
      </c>
      <c r="V1133" s="14">
        <v>0.345746596276582</v>
      </c>
      <c r="W1133" s="14">
        <v>0.30308581531691797</v>
      </c>
      <c r="X1133" s="14">
        <v>0.27229314675208199</v>
      </c>
      <c r="Y1133" s="14">
        <v>0.29033813211801401</v>
      </c>
      <c r="Z1133" s="14">
        <v>0.35013304554028502</v>
      </c>
      <c r="AA1133" s="14">
        <v>0.30007261401630703</v>
      </c>
      <c r="AB1133" s="14">
        <v>0.31134726599330698</v>
      </c>
      <c r="AC1133" s="14">
        <v>0.33203761866902198</v>
      </c>
      <c r="AD1133" s="14">
        <v>0.32323797710467</v>
      </c>
      <c r="AE1133" s="14"/>
      <c r="AF1133" s="14">
        <v>0.32083736183718498</v>
      </c>
      <c r="AG1133" s="14">
        <v>0.31740967343669302</v>
      </c>
      <c r="AH1133" s="14">
        <v>0.29006165391388999</v>
      </c>
      <c r="AI1133" s="14"/>
      <c r="AJ1133" s="14">
        <v>0.30737683407350502</v>
      </c>
      <c r="AK1133" s="14">
        <v>0.32028913111461099</v>
      </c>
      <c r="AL1133" s="14">
        <v>0.361217242260224</v>
      </c>
      <c r="AM1133" s="14"/>
      <c r="AN1133" s="14">
        <v>0.29241726350839797</v>
      </c>
      <c r="AO1133" s="14">
        <v>0.31630086356105502</v>
      </c>
      <c r="AP1133" s="14">
        <v>0.33025194383921602</v>
      </c>
      <c r="AQ1133" s="14">
        <v>0.31742500057547601</v>
      </c>
      <c r="AR1133" s="14">
        <v>0.29798190183940398</v>
      </c>
    </row>
    <row r="1134" spans="2:44">
      <c r="B1134" t="s">
        <v>282</v>
      </c>
      <c r="C1134" s="14">
        <v>0.26987692140581399</v>
      </c>
      <c r="D1134" s="14">
        <v>0.276490136624373</v>
      </c>
      <c r="E1134" s="14">
        <v>0.26358740429822097</v>
      </c>
      <c r="F1134" s="14"/>
      <c r="G1134" s="14">
        <v>0.22561150339001401</v>
      </c>
      <c r="H1134" s="14">
        <v>0.25545818066453102</v>
      </c>
      <c r="I1134" s="14">
        <v>0.242276443164466</v>
      </c>
      <c r="J1134" s="14">
        <v>0.26452232400547698</v>
      </c>
      <c r="K1134" s="14">
        <v>0.26486196971547998</v>
      </c>
      <c r="L1134" s="14">
        <v>0.341412567003198</v>
      </c>
      <c r="M1134" s="14"/>
      <c r="N1134" s="14">
        <v>0.29106672583529097</v>
      </c>
      <c r="O1134" s="14">
        <v>0.27584541657027101</v>
      </c>
      <c r="P1134" s="14">
        <v>0.26379830087759998</v>
      </c>
      <c r="Q1134" s="14">
        <v>0.24578617575356601</v>
      </c>
      <c r="R1134" s="14"/>
      <c r="S1134" s="14">
        <v>0.2951386919633</v>
      </c>
      <c r="T1134" s="14">
        <v>0.27493450879797798</v>
      </c>
      <c r="U1134" s="14">
        <v>0.301079206840205</v>
      </c>
      <c r="V1134" s="14">
        <v>0.26672513704898898</v>
      </c>
      <c r="W1134" s="14">
        <v>0.264120831035554</v>
      </c>
      <c r="X1134" s="14">
        <v>0.26138439669704899</v>
      </c>
      <c r="Y1134" s="14">
        <v>0.23369719227861099</v>
      </c>
      <c r="Z1134" s="14">
        <v>0.233709938734453</v>
      </c>
      <c r="AA1134" s="14">
        <v>0.24688291854156899</v>
      </c>
      <c r="AB1134" s="14">
        <v>0.27992495946386903</v>
      </c>
      <c r="AC1134" s="14">
        <v>0.28465996136685201</v>
      </c>
      <c r="AD1134" s="14">
        <v>0.26950521395843202</v>
      </c>
      <c r="AE1134" s="14"/>
      <c r="AF1134" s="14">
        <v>0.27379450150908602</v>
      </c>
      <c r="AG1134" s="14">
        <v>0.289116760381255</v>
      </c>
      <c r="AH1134" s="14">
        <v>0.243767507507925</v>
      </c>
      <c r="AI1134" s="14"/>
      <c r="AJ1134" s="14">
        <v>0.30177852262434401</v>
      </c>
      <c r="AK1134" s="14">
        <v>0.26482755646964501</v>
      </c>
      <c r="AL1134" s="14">
        <v>0.274154224095085</v>
      </c>
      <c r="AM1134" s="14"/>
      <c r="AN1134" s="14">
        <v>0.26715907290326502</v>
      </c>
      <c r="AO1134" s="14">
        <v>0.240514506336647</v>
      </c>
      <c r="AP1134" s="14">
        <v>0.29466683889044198</v>
      </c>
      <c r="AQ1134" s="14">
        <v>0.25567658335620302</v>
      </c>
      <c r="AR1134" s="14">
        <v>0.36182857347131903</v>
      </c>
    </row>
    <row r="1135" spans="2:44">
      <c r="B1135" t="s">
        <v>283</v>
      </c>
      <c r="C1135" s="14">
        <v>0.23663886126961101</v>
      </c>
      <c r="D1135" s="14">
        <v>0.231886662443303</v>
      </c>
      <c r="E1135" s="14">
        <v>0.24266572859413499</v>
      </c>
      <c r="F1135" s="14"/>
      <c r="G1135" s="14">
        <v>0.181984373265203</v>
      </c>
      <c r="H1135" s="14">
        <v>0.213736623608658</v>
      </c>
      <c r="I1135" s="14">
        <v>0.22335106967232499</v>
      </c>
      <c r="J1135" s="14">
        <v>0.23568597932436899</v>
      </c>
      <c r="K1135" s="14">
        <v>0.28020541712733998</v>
      </c>
      <c r="L1135" s="14">
        <v>0.27424406976974097</v>
      </c>
      <c r="M1135" s="14"/>
      <c r="N1135" s="14">
        <v>0.23307504195345799</v>
      </c>
      <c r="O1135" s="14">
        <v>0.242563378930954</v>
      </c>
      <c r="P1135" s="14">
        <v>0.242098329636277</v>
      </c>
      <c r="Q1135" s="14">
        <v>0.22931097893463001</v>
      </c>
      <c r="R1135" s="14"/>
      <c r="S1135" s="14">
        <v>0.24974902298621299</v>
      </c>
      <c r="T1135" s="14">
        <v>0.23931754813449699</v>
      </c>
      <c r="U1135" s="14">
        <v>0.23948852554386699</v>
      </c>
      <c r="V1135" s="14">
        <v>0.275388486536218</v>
      </c>
      <c r="W1135" s="14">
        <v>0.24928086508283101</v>
      </c>
      <c r="X1135" s="14">
        <v>0.22838173407953699</v>
      </c>
      <c r="Y1135" s="14">
        <v>0.201329160089011</v>
      </c>
      <c r="Z1135" s="14">
        <v>0.215433748887122</v>
      </c>
      <c r="AA1135" s="14">
        <v>0.230059437993449</v>
      </c>
      <c r="AB1135" s="14">
        <v>0.22196963760817501</v>
      </c>
      <c r="AC1135" s="14">
        <v>0.19953876473235499</v>
      </c>
      <c r="AD1135" s="14">
        <v>0.28793718962445902</v>
      </c>
      <c r="AE1135" s="14"/>
      <c r="AF1135" s="14">
        <v>0.25018643638108701</v>
      </c>
      <c r="AG1135" s="14">
        <v>0.248893470687959</v>
      </c>
      <c r="AH1135" s="14">
        <v>0.20257275031724301</v>
      </c>
      <c r="AI1135" s="14"/>
      <c r="AJ1135" s="14">
        <v>0.23143602520911699</v>
      </c>
      <c r="AK1135" s="14">
        <v>0.25257379919680201</v>
      </c>
      <c r="AL1135" s="14">
        <v>0.25249427144796699</v>
      </c>
      <c r="AM1135" s="14"/>
      <c r="AN1135" s="14">
        <v>0.23728208507210899</v>
      </c>
      <c r="AO1135" s="14">
        <v>0.22828499618529099</v>
      </c>
      <c r="AP1135" s="14">
        <v>0.23538040689040099</v>
      </c>
      <c r="AQ1135" s="14">
        <v>0.23920052556392901</v>
      </c>
      <c r="AR1135" s="14">
        <v>0.29633982567274098</v>
      </c>
    </row>
    <row r="1136" spans="2:44">
      <c r="B1136" t="s">
        <v>284</v>
      </c>
      <c r="C1136" s="14">
        <v>0.21215609957044301</v>
      </c>
      <c r="D1136" s="14">
        <v>0.22270233987381599</v>
      </c>
      <c r="E1136" s="14">
        <v>0.201616167875459</v>
      </c>
      <c r="F1136" s="14"/>
      <c r="G1136" s="14">
        <v>0.209851281250892</v>
      </c>
      <c r="H1136" s="14">
        <v>0.14972034904680501</v>
      </c>
      <c r="I1136" s="14">
        <v>0.151889660988235</v>
      </c>
      <c r="J1136" s="14">
        <v>0.21056706261168701</v>
      </c>
      <c r="K1136" s="14">
        <v>0.21321876039559701</v>
      </c>
      <c r="L1136" s="14">
        <v>0.31413536594747998</v>
      </c>
      <c r="M1136" s="14"/>
      <c r="N1136" s="14">
        <v>0.22934245690676799</v>
      </c>
      <c r="O1136" s="14">
        <v>0.21213112561724901</v>
      </c>
      <c r="P1136" s="14">
        <v>0.20221036104992299</v>
      </c>
      <c r="Q1136" s="14">
        <v>0.201483891148343</v>
      </c>
      <c r="R1136" s="14"/>
      <c r="S1136" s="14">
        <v>0.19223245051705601</v>
      </c>
      <c r="T1136" s="14">
        <v>0.23583373402008601</v>
      </c>
      <c r="U1136" s="14">
        <v>0.18146289070018701</v>
      </c>
      <c r="V1136" s="14">
        <v>0.22067080735592901</v>
      </c>
      <c r="W1136" s="14">
        <v>0.25198577621830698</v>
      </c>
      <c r="X1136" s="14">
        <v>0.182843950267917</v>
      </c>
      <c r="Y1136" s="14">
        <v>0.20183954988372901</v>
      </c>
      <c r="Z1136" s="14">
        <v>0.277862252029343</v>
      </c>
      <c r="AA1136" s="14">
        <v>0.18709530533645199</v>
      </c>
      <c r="AB1136" s="14">
        <v>0.22488697351445699</v>
      </c>
      <c r="AC1136" s="14">
        <v>0.231283184174912</v>
      </c>
      <c r="AD1136" s="14">
        <v>0.21536718305532501</v>
      </c>
      <c r="AE1136" s="14"/>
      <c r="AF1136" s="14">
        <v>0.235388616386041</v>
      </c>
      <c r="AG1136" s="14">
        <v>0.21469427952831099</v>
      </c>
      <c r="AH1136" s="14">
        <v>0.15940871247625599</v>
      </c>
      <c r="AI1136" s="14"/>
      <c r="AJ1136" s="14">
        <v>0.24914340791557599</v>
      </c>
      <c r="AK1136" s="14">
        <v>0.20669047805589</v>
      </c>
      <c r="AL1136" s="14">
        <v>0.17578560760598499</v>
      </c>
      <c r="AM1136" s="14"/>
      <c r="AN1136" s="14">
        <v>0.222851746550223</v>
      </c>
      <c r="AO1136" s="14">
        <v>0.217701092231111</v>
      </c>
      <c r="AP1136" s="14">
        <v>0.19953488294307201</v>
      </c>
      <c r="AQ1136" s="14">
        <v>0.17780343711351099</v>
      </c>
      <c r="AR1136" s="14">
        <v>0.22103564286043301</v>
      </c>
    </row>
    <row r="1137" spans="2:44">
      <c r="B1137" t="s">
        <v>285</v>
      </c>
      <c r="C1137" s="14">
        <v>0.20371215883604801</v>
      </c>
      <c r="D1137" s="14">
        <v>0.209526131848076</v>
      </c>
      <c r="E1137" s="14">
        <v>0.19923279926203299</v>
      </c>
      <c r="F1137" s="14"/>
      <c r="G1137" s="14">
        <v>0.14702430563871999</v>
      </c>
      <c r="H1137" s="14">
        <v>0.15996086610330601</v>
      </c>
      <c r="I1137" s="14">
        <v>0.18578836588651601</v>
      </c>
      <c r="J1137" s="14">
        <v>0.17765047820416799</v>
      </c>
      <c r="K1137" s="14">
        <v>0.246859536308626</v>
      </c>
      <c r="L1137" s="14">
        <v>0.28409269777332002</v>
      </c>
      <c r="M1137" s="14"/>
      <c r="N1137" s="14">
        <v>0.224708929547072</v>
      </c>
      <c r="O1137" s="14">
        <v>0.20697822733412899</v>
      </c>
      <c r="P1137" s="14">
        <v>0.200592637069782</v>
      </c>
      <c r="Q1137" s="14">
        <v>0.18215337512779101</v>
      </c>
      <c r="R1137" s="14"/>
      <c r="S1137" s="14">
        <v>0.20540708857426501</v>
      </c>
      <c r="T1137" s="14">
        <v>0.22922568621446099</v>
      </c>
      <c r="U1137" s="14">
        <v>0.17649054955081001</v>
      </c>
      <c r="V1137" s="14">
        <v>0.234862291269885</v>
      </c>
      <c r="W1137" s="14">
        <v>0.18615903877284201</v>
      </c>
      <c r="X1137" s="14">
        <v>0.166857945009876</v>
      </c>
      <c r="Y1137" s="14">
        <v>0.19707362046445601</v>
      </c>
      <c r="Z1137" s="14">
        <v>0.21255035187810301</v>
      </c>
      <c r="AA1137" s="14">
        <v>0.20050264638182</v>
      </c>
      <c r="AB1137" s="14">
        <v>0.22266665135008201</v>
      </c>
      <c r="AC1137" s="14">
        <v>0.17395123200153401</v>
      </c>
      <c r="AD1137" s="14">
        <v>0.226471530740428</v>
      </c>
      <c r="AE1137" s="14"/>
      <c r="AF1137" s="14">
        <v>0.22457222227798901</v>
      </c>
      <c r="AG1137" s="14">
        <v>0.21249121433373799</v>
      </c>
      <c r="AH1137" s="14">
        <v>0.16289844870909201</v>
      </c>
      <c r="AI1137" s="14"/>
      <c r="AJ1137" s="14">
        <v>0.25153116703759199</v>
      </c>
      <c r="AK1137" s="14">
        <v>0.20818419172172101</v>
      </c>
      <c r="AL1137" s="14">
        <v>0.17070094892000001</v>
      </c>
      <c r="AM1137" s="14"/>
      <c r="AN1137" s="14">
        <v>0.21346300504518401</v>
      </c>
      <c r="AO1137" s="14">
        <v>0.18802793083878799</v>
      </c>
      <c r="AP1137" s="14">
        <v>0.20694750735131701</v>
      </c>
      <c r="AQ1137" s="14">
        <v>0.18534960317483201</v>
      </c>
      <c r="AR1137" s="14">
        <v>0.23255409648254699</v>
      </c>
    </row>
    <row r="1138" spans="2:44">
      <c r="B1138" t="s">
        <v>286</v>
      </c>
      <c r="C1138" s="14">
        <v>0.190050432189805</v>
      </c>
      <c r="D1138" s="14">
        <v>0.18968270011000701</v>
      </c>
      <c r="E1138" s="14">
        <v>0.19108309217654501</v>
      </c>
      <c r="F1138" s="14"/>
      <c r="G1138" s="14">
        <v>0.15575354583672199</v>
      </c>
      <c r="H1138" s="14">
        <v>0.172135310916575</v>
      </c>
      <c r="I1138" s="14">
        <v>0.198662489532521</v>
      </c>
      <c r="J1138" s="14">
        <v>0.176408926221399</v>
      </c>
      <c r="K1138" s="14">
        <v>0.195439615570873</v>
      </c>
      <c r="L1138" s="14">
        <v>0.228074304350038</v>
      </c>
      <c r="M1138" s="14"/>
      <c r="N1138" s="14">
        <v>0.18552010774848501</v>
      </c>
      <c r="O1138" s="14">
        <v>0.19979425433738701</v>
      </c>
      <c r="P1138" s="14">
        <v>0.19830907477867701</v>
      </c>
      <c r="Q1138" s="14">
        <v>0.17527381553933699</v>
      </c>
      <c r="R1138" s="14"/>
      <c r="S1138" s="14">
        <v>0.18931200182163099</v>
      </c>
      <c r="T1138" s="14">
        <v>0.20151003929271699</v>
      </c>
      <c r="U1138" s="14">
        <v>0.14662955565116301</v>
      </c>
      <c r="V1138" s="14">
        <v>0.177706296392935</v>
      </c>
      <c r="W1138" s="14">
        <v>0.185842847378936</v>
      </c>
      <c r="X1138" s="14">
        <v>0.199973695118735</v>
      </c>
      <c r="Y1138" s="14">
        <v>0.187385711854481</v>
      </c>
      <c r="Z1138" s="14">
        <v>0.18957367576927001</v>
      </c>
      <c r="AA1138" s="14">
        <v>0.19985577318082501</v>
      </c>
      <c r="AB1138" s="14">
        <v>0.19646427128000901</v>
      </c>
      <c r="AC1138" s="14">
        <v>0.21151402520894499</v>
      </c>
      <c r="AD1138" s="14">
        <v>0.19332147031112401</v>
      </c>
      <c r="AE1138" s="14"/>
      <c r="AF1138" s="14">
        <v>0.207758915292382</v>
      </c>
      <c r="AG1138" s="14">
        <v>0.197215444479131</v>
      </c>
      <c r="AH1138" s="14">
        <v>0.153963165252721</v>
      </c>
      <c r="AI1138" s="14"/>
      <c r="AJ1138" s="14">
        <v>0.198405362006188</v>
      </c>
      <c r="AK1138" s="14">
        <v>0.20718426094999901</v>
      </c>
      <c r="AL1138" s="14">
        <v>0.22745408072362</v>
      </c>
      <c r="AM1138" s="14"/>
      <c r="AN1138" s="14">
        <v>0.19111992354587701</v>
      </c>
      <c r="AO1138" s="14">
        <v>0.170873120685129</v>
      </c>
      <c r="AP1138" s="14">
        <v>0.204141225889414</v>
      </c>
      <c r="AQ1138" s="14">
        <v>0.192109643261202</v>
      </c>
      <c r="AR1138" s="14">
        <v>0.17115567202652701</v>
      </c>
    </row>
    <row r="1139" spans="2:44">
      <c r="B1139" t="s">
        <v>287</v>
      </c>
      <c r="C1139" s="14">
        <v>0.17368141888609701</v>
      </c>
      <c r="D1139" s="14">
        <v>0.15251952516152101</v>
      </c>
      <c r="E1139" s="14">
        <v>0.19477791779342599</v>
      </c>
      <c r="F1139" s="14"/>
      <c r="G1139" s="14">
        <v>0.15130921447718801</v>
      </c>
      <c r="H1139" s="14">
        <v>0.199266817693041</v>
      </c>
      <c r="I1139" s="14">
        <v>0.19338864929227501</v>
      </c>
      <c r="J1139" s="14">
        <v>0.15719231023058899</v>
      </c>
      <c r="K1139" s="14">
        <v>0.17110015643830701</v>
      </c>
      <c r="L1139" s="14">
        <v>0.166908995851313</v>
      </c>
      <c r="M1139" s="14"/>
      <c r="N1139" s="14">
        <v>0.17291432275670099</v>
      </c>
      <c r="O1139" s="14">
        <v>0.174521706921762</v>
      </c>
      <c r="P1139" s="14">
        <v>0.16868935758154199</v>
      </c>
      <c r="Q1139" s="14">
        <v>0.17900419285629399</v>
      </c>
      <c r="R1139" s="14"/>
      <c r="S1139" s="14">
        <v>0.166773019716111</v>
      </c>
      <c r="T1139" s="14">
        <v>0.18302531291282201</v>
      </c>
      <c r="U1139" s="14">
        <v>0.13988096681919099</v>
      </c>
      <c r="V1139" s="14">
        <v>0.153347441949786</v>
      </c>
      <c r="W1139" s="14">
        <v>0.163637501699713</v>
      </c>
      <c r="X1139" s="14">
        <v>0.221567539433453</v>
      </c>
      <c r="Y1139" s="14">
        <v>0.171654332084928</v>
      </c>
      <c r="Z1139" s="14">
        <v>0.108165988368884</v>
      </c>
      <c r="AA1139" s="14">
        <v>0.18305301097611101</v>
      </c>
      <c r="AB1139" s="14">
        <v>0.161535629735998</v>
      </c>
      <c r="AC1139" s="14">
        <v>0.21247114720878599</v>
      </c>
      <c r="AD1139" s="14">
        <v>0.22648807168028401</v>
      </c>
      <c r="AE1139" s="14"/>
      <c r="AF1139" s="14">
        <v>0.16970571737647899</v>
      </c>
      <c r="AG1139" s="14">
        <v>0.180496625926994</v>
      </c>
      <c r="AH1139" s="14">
        <v>0.188713471874143</v>
      </c>
      <c r="AI1139" s="14"/>
      <c r="AJ1139" s="14">
        <v>0.18572859316208001</v>
      </c>
      <c r="AK1139" s="14">
        <v>0.176225081340148</v>
      </c>
      <c r="AL1139" s="14">
        <v>0.15091033110964699</v>
      </c>
      <c r="AM1139" s="14"/>
      <c r="AN1139" s="14">
        <v>0.16537899877513501</v>
      </c>
      <c r="AO1139" s="14">
        <v>0.15745911867926701</v>
      </c>
      <c r="AP1139" s="14">
        <v>0.18494892800012799</v>
      </c>
      <c r="AQ1139" s="14">
        <v>0.21053385996292701</v>
      </c>
      <c r="AR1139" s="14">
        <v>0.18473280052556701</v>
      </c>
    </row>
    <row r="1140" spans="2:44">
      <c r="B1140" t="s">
        <v>288</v>
      </c>
      <c r="C1140" s="14">
        <v>0.154257163180576</v>
      </c>
      <c r="D1140" s="14">
        <v>0.173655255479674</v>
      </c>
      <c r="E1140" s="14">
        <v>0.13508835431240099</v>
      </c>
      <c r="F1140" s="14"/>
      <c r="G1140" s="14">
        <v>0.137259375289674</v>
      </c>
      <c r="H1140" s="14">
        <v>0.14532932071271401</v>
      </c>
      <c r="I1140" s="14">
        <v>0.150541535918577</v>
      </c>
      <c r="J1140" s="14">
        <v>0.14997266500047499</v>
      </c>
      <c r="K1140" s="14">
        <v>0.151332265623669</v>
      </c>
      <c r="L1140" s="14">
        <v>0.18137562554872999</v>
      </c>
      <c r="M1140" s="14"/>
      <c r="N1140" s="14">
        <v>0.17207894370692001</v>
      </c>
      <c r="O1140" s="14">
        <v>0.17886622826087001</v>
      </c>
      <c r="P1140" s="14">
        <v>0.130316598750539</v>
      </c>
      <c r="Q1140" s="14">
        <v>0.13003841319099599</v>
      </c>
      <c r="R1140" s="14"/>
      <c r="S1140" s="14">
        <v>0.168357325401571</v>
      </c>
      <c r="T1140" s="14">
        <v>0.14776451106087801</v>
      </c>
      <c r="U1140" s="14">
        <v>0.13363444191957799</v>
      </c>
      <c r="V1140" s="14">
        <v>0.14909691624393201</v>
      </c>
      <c r="W1140" s="14">
        <v>0.13805686523560901</v>
      </c>
      <c r="X1140" s="14">
        <v>0.13955014448584899</v>
      </c>
      <c r="Y1140" s="14">
        <v>0.13331709265956701</v>
      </c>
      <c r="Z1140" s="14">
        <v>0.145506937853254</v>
      </c>
      <c r="AA1140" s="14">
        <v>0.15999490898187099</v>
      </c>
      <c r="AB1140" s="14">
        <v>0.18241077772954301</v>
      </c>
      <c r="AC1140" s="14">
        <v>0.15725340994047801</v>
      </c>
      <c r="AD1140" s="14">
        <v>0.22632492598267501</v>
      </c>
      <c r="AE1140" s="14"/>
      <c r="AF1140" s="14">
        <v>0.161225933536817</v>
      </c>
      <c r="AG1140" s="14">
        <v>0.16367749605100301</v>
      </c>
      <c r="AH1140" s="14">
        <v>0.11802579474748399</v>
      </c>
      <c r="AI1140" s="14"/>
      <c r="AJ1140" s="14">
        <v>0.18743300766197901</v>
      </c>
      <c r="AK1140" s="14">
        <v>0.15150895821381</v>
      </c>
      <c r="AL1140" s="14">
        <v>0.202680540555882</v>
      </c>
      <c r="AM1140" s="14"/>
      <c r="AN1140" s="14">
        <v>0.123394962123685</v>
      </c>
      <c r="AO1140" s="14">
        <v>0.132883978069431</v>
      </c>
      <c r="AP1140" s="14">
        <v>0.18698823429880199</v>
      </c>
      <c r="AQ1140" s="14">
        <v>0.18559334788843801</v>
      </c>
      <c r="AR1140" s="14">
        <v>0.16949326054087399</v>
      </c>
    </row>
    <row r="1141" spans="2:44">
      <c r="B1141" t="s">
        <v>289</v>
      </c>
      <c r="C1141" s="14">
        <v>0.150828384525932</v>
      </c>
      <c r="D1141" s="14">
        <v>0.15517944957743901</v>
      </c>
      <c r="E1141" s="14">
        <v>0.14700971311602101</v>
      </c>
      <c r="F1141" s="14"/>
      <c r="G1141" s="14">
        <v>0.18000204859312999</v>
      </c>
      <c r="H1141" s="14">
        <v>0.14542500968231001</v>
      </c>
      <c r="I1141" s="14">
        <v>0.123389154178842</v>
      </c>
      <c r="J1141" s="14">
        <v>0.141785772336086</v>
      </c>
      <c r="K1141" s="14">
        <v>0.13897033193806599</v>
      </c>
      <c r="L1141" s="14">
        <v>0.17328618374824201</v>
      </c>
      <c r="M1141" s="14"/>
      <c r="N1141" s="14">
        <v>0.185260049186278</v>
      </c>
      <c r="O1141" s="14">
        <v>0.17060162324186101</v>
      </c>
      <c r="P1141" s="14">
        <v>0.13771915422999501</v>
      </c>
      <c r="Q1141" s="14">
        <v>0.105267446917685</v>
      </c>
      <c r="R1141" s="14"/>
      <c r="S1141" s="14">
        <v>0.157162516511308</v>
      </c>
      <c r="T1141" s="14">
        <v>0.14970657144091901</v>
      </c>
      <c r="U1141" s="14">
        <v>0.176171607393485</v>
      </c>
      <c r="V1141" s="14">
        <v>0.140736904064999</v>
      </c>
      <c r="W1141" s="14">
        <v>0.16693085610859201</v>
      </c>
      <c r="X1141" s="14">
        <v>0.14934929346466799</v>
      </c>
      <c r="Y1141" s="14">
        <v>0.13889036846957201</v>
      </c>
      <c r="Z1141" s="14">
        <v>8.7398703279846501E-2</v>
      </c>
      <c r="AA1141" s="14">
        <v>0.155004249191938</v>
      </c>
      <c r="AB1141" s="14">
        <v>0.16655314281214001</v>
      </c>
      <c r="AC1141" s="14">
        <v>0.113633061478098</v>
      </c>
      <c r="AD1141" s="14">
        <v>0.17174560988899101</v>
      </c>
      <c r="AE1141" s="14"/>
      <c r="AF1141" s="14">
        <v>0.14782055426787399</v>
      </c>
      <c r="AG1141" s="14">
        <v>0.15422453144918299</v>
      </c>
      <c r="AH1141" s="14">
        <v>0.139026667968498</v>
      </c>
      <c r="AI1141" s="14"/>
      <c r="AJ1141" s="14">
        <v>0.156649377971498</v>
      </c>
      <c r="AK1141" s="14">
        <v>0.157850362962587</v>
      </c>
      <c r="AL1141" s="14">
        <v>0.17149607335488601</v>
      </c>
      <c r="AM1141" s="14"/>
      <c r="AN1141" s="14">
        <v>0.116513763780885</v>
      </c>
      <c r="AO1141" s="14">
        <v>0.149431664744065</v>
      </c>
      <c r="AP1141" s="14">
        <v>0.172460888929821</v>
      </c>
      <c r="AQ1141" s="14">
        <v>0.20507960143531401</v>
      </c>
      <c r="AR1141" s="14">
        <v>0.244835490690997</v>
      </c>
    </row>
    <row r="1142" spans="2:44">
      <c r="B1142" t="s">
        <v>290</v>
      </c>
      <c r="C1142" s="14">
        <v>0.13167950453435301</v>
      </c>
      <c r="D1142" s="14">
        <v>0.151091890044215</v>
      </c>
      <c r="E1142" s="14">
        <v>0.112606579259429</v>
      </c>
      <c r="F1142" s="14"/>
      <c r="G1142" s="14">
        <v>0.117829715428674</v>
      </c>
      <c r="H1142" s="14">
        <v>0.126212859102729</v>
      </c>
      <c r="I1142" s="14">
        <v>0.14250095595649601</v>
      </c>
      <c r="J1142" s="14">
        <v>0.130131063642627</v>
      </c>
      <c r="K1142" s="14">
        <v>0.12242483380696299</v>
      </c>
      <c r="L1142" s="14">
        <v>0.14408295730653201</v>
      </c>
      <c r="M1142" s="14"/>
      <c r="N1142" s="14">
        <v>0.142915793764199</v>
      </c>
      <c r="O1142" s="14">
        <v>0.14145323848131799</v>
      </c>
      <c r="P1142" s="14">
        <v>0.13153301135293399</v>
      </c>
      <c r="Q1142" s="14">
        <v>0.105459595354521</v>
      </c>
      <c r="R1142" s="14"/>
      <c r="S1142" s="14">
        <v>0.15870080402877401</v>
      </c>
      <c r="T1142" s="14">
        <v>0.147924118649573</v>
      </c>
      <c r="U1142" s="14">
        <v>0.111398775978304</v>
      </c>
      <c r="V1142" s="14">
        <v>0.13026727783150599</v>
      </c>
      <c r="W1142" s="14">
        <v>0.10399836112569</v>
      </c>
      <c r="X1142" s="14">
        <v>0.12329903193670499</v>
      </c>
      <c r="Y1142" s="14">
        <v>0.107402713909324</v>
      </c>
      <c r="Z1142" s="14">
        <v>0.14693863086285699</v>
      </c>
      <c r="AA1142" s="14">
        <v>0.12318199787532701</v>
      </c>
      <c r="AB1142" s="14">
        <v>0.142227645830628</v>
      </c>
      <c r="AC1142" s="14">
        <v>0.11217126194928</v>
      </c>
      <c r="AD1142" s="14">
        <v>0.159932817441438</v>
      </c>
      <c r="AE1142" s="14"/>
      <c r="AF1142" s="14">
        <v>0.13263180220010801</v>
      </c>
      <c r="AG1142" s="14">
        <v>0.140115951360332</v>
      </c>
      <c r="AH1142" s="14">
        <v>0.117811598371706</v>
      </c>
      <c r="AI1142" s="14"/>
      <c r="AJ1142" s="14">
        <v>0.15460870138889801</v>
      </c>
      <c r="AK1142" s="14">
        <v>0.13309782371622</v>
      </c>
      <c r="AL1142" s="14">
        <v>0.18918449152797201</v>
      </c>
      <c r="AM1142" s="14"/>
      <c r="AN1142" s="14">
        <v>9.9133373408101702E-2</v>
      </c>
      <c r="AO1142" s="14">
        <v>0.13517811060072499</v>
      </c>
      <c r="AP1142" s="14">
        <v>0.14064893819000501</v>
      </c>
      <c r="AQ1142" s="14">
        <v>0.168172309922859</v>
      </c>
      <c r="AR1142" s="14">
        <v>0.20059366301738699</v>
      </c>
    </row>
    <row r="1143" spans="2:44">
      <c r="B1143" t="s">
        <v>291</v>
      </c>
      <c r="C1143" s="14">
        <v>0.12539386307949299</v>
      </c>
      <c r="D1143" s="14">
        <v>0.143236941741157</v>
      </c>
      <c r="E1143" s="14">
        <v>0.107743256131411</v>
      </c>
      <c r="F1143" s="14"/>
      <c r="G1143" s="14">
        <v>0.13170146227818599</v>
      </c>
      <c r="H1143" s="14">
        <v>0.123443485142533</v>
      </c>
      <c r="I1143" s="14">
        <v>0.13759751039948201</v>
      </c>
      <c r="J1143" s="14">
        <v>0.12338240667825499</v>
      </c>
      <c r="K1143" s="14">
        <v>8.9761746446532301E-2</v>
      </c>
      <c r="L1143" s="14">
        <v>0.138384314408313</v>
      </c>
      <c r="M1143" s="14"/>
      <c r="N1143" s="14">
        <v>0.123515460541786</v>
      </c>
      <c r="O1143" s="14">
        <v>0.124291091364816</v>
      </c>
      <c r="P1143" s="14">
        <v>0.13440157593348701</v>
      </c>
      <c r="Q1143" s="14">
        <v>0.118006397234958</v>
      </c>
      <c r="R1143" s="14"/>
      <c r="S1143" s="14">
        <v>9.81690097447558E-2</v>
      </c>
      <c r="T1143" s="14">
        <v>0.11783795211280799</v>
      </c>
      <c r="U1143" s="14">
        <v>0.123435424753957</v>
      </c>
      <c r="V1143" s="14">
        <v>0.119108175277895</v>
      </c>
      <c r="W1143" s="14">
        <v>0.12300603012734899</v>
      </c>
      <c r="X1143" s="14">
        <v>0.117417656729251</v>
      </c>
      <c r="Y1143" s="14">
        <v>0.12065462277007</v>
      </c>
      <c r="Z1143" s="14">
        <v>0.13205396962426</v>
      </c>
      <c r="AA1143" s="14">
        <v>0.14598078253612301</v>
      </c>
      <c r="AB1143" s="14">
        <v>0.16169609456310699</v>
      </c>
      <c r="AC1143" s="14">
        <v>0.107667699810058</v>
      </c>
      <c r="AD1143" s="14">
        <v>0.18786973433624499</v>
      </c>
      <c r="AE1143" s="14"/>
      <c r="AF1143" s="14">
        <v>0.12942155186776899</v>
      </c>
      <c r="AG1143" s="14">
        <v>0.121346534694919</v>
      </c>
      <c r="AH1143" s="14">
        <v>0.126698228009887</v>
      </c>
      <c r="AI1143" s="14"/>
      <c r="AJ1143" s="14">
        <v>0.13867431311103301</v>
      </c>
      <c r="AK1143" s="14">
        <v>0.13260749826852899</v>
      </c>
      <c r="AL1143" s="14">
        <v>0.13135333791197101</v>
      </c>
      <c r="AM1143" s="14"/>
      <c r="AN1143" s="14">
        <v>0.11953767168803101</v>
      </c>
      <c r="AO1143" s="14">
        <v>0.11474691796327401</v>
      </c>
      <c r="AP1143" s="14">
        <v>0.137951837146951</v>
      </c>
      <c r="AQ1143" s="14">
        <v>0.12724504555609001</v>
      </c>
      <c r="AR1143" s="14">
        <v>0.25208930546140801</v>
      </c>
    </row>
    <row r="1144" spans="2:44">
      <c r="B1144" t="s">
        <v>292</v>
      </c>
      <c r="C1144" s="14">
        <v>9.6989045166901197E-2</v>
      </c>
      <c r="D1144" s="14">
        <v>0.111036013521563</v>
      </c>
      <c r="E1144" s="14">
        <v>8.2356492649854798E-2</v>
      </c>
      <c r="F1144" s="14"/>
      <c r="G1144" s="14">
        <v>0.114634497713771</v>
      </c>
      <c r="H1144" s="14">
        <v>0.11724586108932999</v>
      </c>
      <c r="I1144" s="14">
        <v>9.2524586936794703E-2</v>
      </c>
      <c r="J1144" s="14">
        <v>8.1799089528484303E-2</v>
      </c>
      <c r="K1144" s="14">
        <v>7.1859940476134698E-2</v>
      </c>
      <c r="L1144" s="14">
        <v>0.101477685041129</v>
      </c>
      <c r="M1144" s="14"/>
      <c r="N1144" s="14">
        <v>0.124954137815392</v>
      </c>
      <c r="O1144" s="14">
        <v>0.105035224561795</v>
      </c>
      <c r="P1144" s="14">
        <v>8.8755566949591094E-2</v>
      </c>
      <c r="Q1144" s="14">
        <v>6.6678876213384905E-2</v>
      </c>
      <c r="R1144" s="14"/>
      <c r="S1144" s="14">
        <v>0.114881645122379</v>
      </c>
      <c r="T1144" s="14">
        <v>9.6809598019686596E-2</v>
      </c>
      <c r="U1144" s="14">
        <v>9.2163843100388498E-2</v>
      </c>
      <c r="V1144" s="14">
        <v>9.1551922773706093E-2</v>
      </c>
      <c r="W1144" s="14">
        <v>0.102714405199238</v>
      </c>
      <c r="X1144" s="14">
        <v>0.11121946337701701</v>
      </c>
      <c r="Y1144" s="14">
        <v>6.5248272782148203E-2</v>
      </c>
      <c r="Z1144" s="14">
        <v>7.73855698610523E-2</v>
      </c>
      <c r="AA1144" s="14">
        <v>0.107052228438313</v>
      </c>
      <c r="AB1144" s="14">
        <v>8.0337977538255098E-2</v>
      </c>
      <c r="AC1144" s="14">
        <v>6.6702333825656102E-2</v>
      </c>
      <c r="AD1144" s="14">
        <v>0.16206995837702601</v>
      </c>
      <c r="AE1144" s="14"/>
      <c r="AF1144" s="14">
        <v>9.3433912769867705E-2</v>
      </c>
      <c r="AG1144" s="14">
        <v>9.8958947098437E-2</v>
      </c>
      <c r="AH1144" s="14">
        <v>9.8497346899681301E-2</v>
      </c>
      <c r="AI1144" s="14"/>
      <c r="AJ1144" s="14">
        <v>0.10739347922461</v>
      </c>
      <c r="AK1144" s="14">
        <v>0.107437877511668</v>
      </c>
      <c r="AL1144" s="14">
        <v>0.106760151314907</v>
      </c>
      <c r="AM1144" s="14"/>
      <c r="AN1144" s="14">
        <v>6.3762422856644504E-2</v>
      </c>
      <c r="AO1144" s="14">
        <v>9.3743015034215907E-2</v>
      </c>
      <c r="AP1144" s="14">
        <v>0.10372692993001401</v>
      </c>
      <c r="AQ1144" s="14">
        <v>0.146062420458033</v>
      </c>
      <c r="AR1144" s="14">
        <v>9.6667048975581094E-2</v>
      </c>
    </row>
    <row r="1145" spans="2:44">
      <c r="B1145" t="s">
        <v>293</v>
      </c>
      <c r="C1145" s="14">
        <v>9.0924465013402705E-2</v>
      </c>
      <c r="D1145" s="14">
        <v>9.7172894390753203E-2</v>
      </c>
      <c r="E1145" s="14">
        <v>8.3354521017591499E-2</v>
      </c>
      <c r="F1145" s="14"/>
      <c r="G1145" s="14">
        <v>7.5466575431529001E-2</v>
      </c>
      <c r="H1145" s="14">
        <v>9.5379897924495499E-2</v>
      </c>
      <c r="I1145" s="14">
        <v>8.6735472289072496E-2</v>
      </c>
      <c r="J1145" s="14">
        <v>8.6226473873040096E-2</v>
      </c>
      <c r="K1145" s="14">
        <v>0.104216814061494</v>
      </c>
      <c r="L1145" s="14">
        <v>9.5942220471814693E-2</v>
      </c>
      <c r="M1145" s="14"/>
      <c r="N1145" s="14">
        <v>0.101299454840331</v>
      </c>
      <c r="O1145" s="14">
        <v>9.80495467524784E-2</v>
      </c>
      <c r="P1145" s="14">
        <v>9.28046986442711E-2</v>
      </c>
      <c r="Q1145" s="14">
        <v>6.9558299547174005E-2</v>
      </c>
      <c r="R1145" s="14"/>
      <c r="S1145" s="14">
        <v>8.9739968841071202E-2</v>
      </c>
      <c r="T1145" s="14">
        <v>0.105433354026732</v>
      </c>
      <c r="U1145" s="14">
        <v>9.7337955414793606E-2</v>
      </c>
      <c r="V1145" s="14">
        <v>9.7402212827528797E-2</v>
      </c>
      <c r="W1145" s="14">
        <v>8.79182883585371E-2</v>
      </c>
      <c r="X1145" s="14">
        <v>5.9816581254635001E-2</v>
      </c>
      <c r="Y1145" s="14">
        <v>9.7047048459081506E-2</v>
      </c>
      <c r="Z1145" s="14">
        <v>7.9512855242468303E-2</v>
      </c>
      <c r="AA1145" s="14">
        <v>6.9965567381244695E-2</v>
      </c>
      <c r="AB1145" s="14">
        <v>0.123311779249618</v>
      </c>
      <c r="AC1145" s="14">
        <v>9.0939580638108794E-2</v>
      </c>
      <c r="AD1145" s="14">
        <v>7.5879688318316402E-2</v>
      </c>
      <c r="AE1145" s="14"/>
      <c r="AF1145" s="14">
        <v>9.5299097637030206E-2</v>
      </c>
      <c r="AG1145" s="14">
        <v>0.104458828972731</v>
      </c>
      <c r="AH1145" s="14">
        <v>5.5245974870147901E-2</v>
      </c>
      <c r="AI1145" s="14"/>
      <c r="AJ1145" s="14">
        <v>0.100170681325366</v>
      </c>
      <c r="AK1145" s="14">
        <v>8.4893696560325596E-2</v>
      </c>
      <c r="AL1145" s="14">
        <v>0.12378493093261</v>
      </c>
      <c r="AM1145" s="14"/>
      <c r="AN1145" s="14">
        <v>8.2914384011697095E-2</v>
      </c>
      <c r="AO1145" s="14">
        <v>8.3946472336013794E-2</v>
      </c>
      <c r="AP1145" s="14">
        <v>9.9334631408480201E-2</v>
      </c>
      <c r="AQ1145" s="14">
        <v>0.10496044522065</v>
      </c>
      <c r="AR1145" s="14">
        <v>0.17730785554452799</v>
      </c>
    </row>
    <row r="1146" spans="2:44">
      <c r="B1146" t="s">
        <v>294</v>
      </c>
      <c r="C1146" s="14">
        <v>8.9371682831745597E-2</v>
      </c>
      <c r="D1146" s="14">
        <v>8.1410700520347698E-2</v>
      </c>
      <c r="E1146" s="14">
        <v>9.6248039822404693E-2</v>
      </c>
      <c r="F1146" s="14"/>
      <c r="G1146" s="14">
        <v>0.122368031668278</v>
      </c>
      <c r="H1146" s="14">
        <v>0.10484614136956399</v>
      </c>
      <c r="I1146" s="14">
        <v>0.103656634504367</v>
      </c>
      <c r="J1146" s="14">
        <v>7.3591731826929199E-2</v>
      </c>
      <c r="K1146" s="14">
        <v>6.6261050623338397E-2</v>
      </c>
      <c r="L1146" s="14">
        <v>7.1364930810717306E-2</v>
      </c>
      <c r="M1146" s="14"/>
      <c r="N1146" s="14">
        <v>8.0685520466371494E-2</v>
      </c>
      <c r="O1146" s="14">
        <v>0.106114287165597</v>
      </c>
      <c r="P1146" s="14">
        <v>7.9097620707022406E-2</v>
      </c>
      <c r="Q1146" s="14">
        <v>9.1175910715764696E-2</v>
      </c>
      <c r="R1146" s="14"/>
      <c r="S1146" s="14">
        <v>9.5541145699565899E-2</v>
      </c>
      <c r="T1146" s="14">
        <v>8.3191694722829904E-2</v>
      </c>
      <c r="U1146" s="14">
        <v>9.5947231813249295E-2</v>
      </c>
      <c r="V1146" s="14">
        <v>8.8903497150390601E-2</v>
      </c>
      <c r="W1146" s="14">
        <v>7.0208043112132204E-2</v>
      </c>
      <c r="X1146" s="14">
        <v>7.5873428376285607E-2</v>
      </c>
      <c r="Y1146" s="14">
        <v>7.6024150681927694E-2</v>
      </c>
      <c r="Z1146" s="14">
        <v>0.106847426988279</v>
      </c>
      <c r="AA1146" s="14">
        <v>8.7139076609750898E-2</v>
      </c>
      <c r="AB1146" s="14">
        <v>8.6241816452008804E-2</v>
      </c>
      <c r="AC1146" s="14">
        <v>8.5834504201632203E-2</v>
      </c>
      <c r="AD1146" s="14">
        <v>0.192829494944603</v>
      </c>
      <c r="AE1146" s="14"/>
      <c r="AF1146" s="14">
        <v>7.5907264360167107E-2</v>
      </c>
      <c r="AG1146" s="14">
        <v>9.3078940341911207E-2</v>
      </c>
      <c r="AH1146" s="14">
        <v>0.102347523677375</v>
      </c>
      <c r="AI1146" s="14"/>
      <c r="AJ1146" s="14">
        <v>7.8653247333360293E-2</v>
      </c>
      <c r="AK1146" s="14">
        <v>9.9715211684326704E-2</v>
      </c>
      <c r="AL1146" s="14">
        <v>8.7124454619285696E-2</v>
      </c>
      <c r="AM1146" s="14"/>
      <c r="AN1146" s="14">
        <v>8.3434359503643196E-2</v>
      </c>
      <c r="AO1146" s="14">
        <v>8.9984979095855303E-2</v>
      </c>
      <c r="AP1146" s="14">
        <v>0.105699595257223</v>
      </c>
      <c r="AQ1146" s="14">
        <v>9.7473198794343699E-2</v>
      </c>
      <c r="AR1146" s="14">
        <v>6.8888957045385099E-2</v>
      </c>
    </row>
    <row r="1147" spans="2:44">
      <c r="B1147" t="s">
        <v>295</v>
      </c>
      <c r="C1147" s="14">
        <v>8.5806650642149401E-2</v>
      </c>
      <c r="D1147" s="14">
        <v>9.2359516420851107E-2</v>
      </c>
      <c r="E1147" s="14">
        <v>7.9472849015659403E-2</v>
      </c>
      <c r="F1147" s="14"/>
      <c r="G1147" s="14">
        <v>9.67316530210246E-2</v>
      </c>
      <c r="H1147" s="14">
        <v>0.10276010643321599</v>
      </c>
      <c r="I1147" s="14">
        <v>8.7436554270611894E-2</v>
      </c>
      <c r="J1147" s="14">
        <v>6.6114718177952406E-2</v>
      </c>
      <c r="K1147" s="14">
        <v>8.5747521497250706E-2</v>
      </c>
      <c r="L1147" s="14">
        <v>7.9365957968847906E-2</v>
      </c>
      <c r="M1147" s="14"/>
      <c r="N1147" s="14">
        <v>9.13305798209956E-2</v>
      </c>
      <c r="O1147" s="14">
        <v>9.1537807061565099E-2</v>
      </c>
      <c r="P1147" s="14">
        <v>8.6821422846956597E-2</v>
      </c>
      <c r="Q1147" s="14">
        <v>7.2572137173638501E-2</v>
      </c>
      <c r="R1147" s="14"/>
      <c r="S1147" s="14">
        <v>9.5523050810768298E-2</v>
      </c>
      <c r="T1147" s="14">
        <v>0.101886889700831</v>
      </c>
      <c r="U1147" s="14">
        <v>6.5458569496826505E-2</v>
      </c>
      <c r="V1147" s="14">
        <v>6.7235024862523696E-2</v>
      </c>
      <c r="W1147" s="14">
        <v>7.8561046324660003E-2</v>
      </c>
      <c r="X1147" s="14">
        <v>8.7120471339640806E-2</v>
      </c>
      <c r="Y1147" s="14">
        <v>8.6982015696119602E-2</v>
      </c>
      <c r="Z1147" s="14">
        <v>0.118052331332134</v>
      </c>
      <c r="AA1147" s="14">
        <v>7.0521903959873997E-2</v>
      </c>
      <c r="AB1147" s="14">
        <v>9.3326148363571296E-2</v>
      </c>
      <c r="AC1147" s="14">
        <v>7.8189343662191296E-2</v>
      </c>
      <c r="AD1147" s="14">
        <v>9.3908767185856307E-2</v>
      </c>
      <c r="AE1147" s="14"/>
      <c r="AF1147" s="14">
        <v>8.3894881412441794E-2</v>
      </c>
      <c r="AG1147" s="14">
        <v>8.4854739089550907E-2</v>
      </c>
      <c r="AH1147" s="14">
        <v>8.4393497518559596E-2</v>
      </c>
      <c r="AI1147" s="14"/>
      <c r="AJ1147" s="14">
        <v>9.8340672882945998E-2</v>
      </c>
      <c r="AK1147" s="14">
        <v>9.5809187917948305E-2</v>
      </c>
      <c r="AL1147" s="14">
        <v>0.105884922186745</v>
      </c>
      <c r="AM1147" s="14"/>
      <c r="AN1147" s="14">
        <v>6.5664404398003001E-2</v>
      </c>
      <c r="AO1147" s="14">
        <v>7.0354019570850204E-2</v>
      </c>
      <c r="AP1147" s="14">
        <v>0.10774542257641601</v>
      </c>
      <c r="AQ1147" s="14">
        <v>0.103867749835511</v>
      </c>
      <c r="AR1147" s="14">
        <v>0.151606965782355</v>
      </c>
    </row>
    <row r="1148" spans="2:44">
      <c r="B1148" t="s">
        <v>296</v>
      </c>
      <c r="C1148" s="14">
        <v>8.3976933155055999E-2</v>
      </c>
      <c r="D1148" s="14">
        <v>9.8752974417475603E-2</v>
      </c>
      <c r="E1148" s="14">
        <v>6.9527638877619702E-2</v>
      </c>
      <c r="F1148" s="14"/>
      <c r="G1148" s="14">
        <v>7.4203559098432306E-2</v>
      </c>
      <c r="H1148" s="14">
        <v>7.9426313020609901E-2</v>
      </c>
      <c r="I1148" s="14">
        <v>0.123673424066125</v>
      </c>
      <c r="J1148" s="14">
        <v>8.6871087770705693E-2</v>
      </c>
      <c r="K1148" s="14">
        <v>7.6009619756517099E-2</v>
      </c>
      <c r="L1148" s="14">
        <v>6.4970365710886005E-2</v>
      </c>
      <c r="M1148" s="14"/>
      <c r="N1148" s="14">
        <v>9.6138511350162895E-2</v>
      </c>
      <c r="O1148" s="14">
        <v>7.4994438780071407E-2</v>
      </c>
      <c r="P1148" s="14">
        <v>8.5340042721721299E-2</v>
      </c>
      <c r="Q1148" s="14">
        <v>7.7844908735477406E-2</v>
      </c>
      <c r="R1148" s="14"/>
      <c r="S1148" s="14">
        <v>0.104462624969459</v>
      </c>
      <c r="T1148" s="14">
        <v>7.3879494823233402E-2</v>
      </c>
      <c r="U1148" s="14">
        <v>8.6977303522190894E-2</v>
      </c>
      <c r="V1148" s="14">
        <v>8.9125773009066003E-2</v>
      </c>
      <c r="W1148" s="14">
        <v>9.0746900237550096E-2</v>
      </c>
      <c r="X1148" s="14">
        <v>7.8508784448423602E-2</v>
      </c>
      <c r="Y1148" s="14">
        <v>5.5507882415748E-2</v>
      </c>
      <c r="Z1148" s="14">
        <v>9.46175404097645E-2</v>
      </c>
      <c r="AA1148" s="14">
        <v>7.3788871093968797E-2</v>
      </c>
      <c r="AB1148" s="14">
        <v>9.2920044455892303E-2</v>
      </c>
      <c r="AC1148" s="14">
        <v>6.2308611059802503E-2</v>
      </c>
      <c r="AD1148" s="14">
        <v>0.117914646010276</v>
      </c>
      <c r="AE1148" s="14"/>
      <c r="AF1148" s="14">
        <v>8.7845598079097698E-2</v>
      </c>
      <c r="AG1148" s="14">
        <v>8.5377486544317996E-2</v>
      </c>
      <c r="AH1148" s="14">
        <v>8.8609004351121901E-2</v>
      </c>
      <c r="AI1148" s="14"/>
      <c r="AJ1148" s="14">
        <v>0.102057959933536</v>
      </c>
      <c r="AK1148" s="14">
        <v>8.3706975094514302E-2</v>
      </c>
      <c r="AL1148" s="14">
        <v>8.9179381174332495E-2</v>
      </c>
      <c r="AM1148" s="14"/>
      <c r="AN1148" s="14">
        <v>6.3661506837463494E-2</v>
      </c>
      <c r="AO1148" s="14">
        <v>6.4810893547831303E-2</v>
      </c>
      <c r="AP1148" s="14">
        <v>9.9909773770590807E-2</v>
      </c>
      <c r="AQ1148" s="14">
        <v>0.12068058985537899</v>
      </c>
      <c r="AR1148" s="14">
        <v>0.20025011490544101</v>
      </c>
    </row>
    <row r="1149" spans="2:44">
      <c r="B1149" t="s">
        <v>297</v>
      </c>
      <c r="C1149" s="14">
        <v>7.2385236533782996E-2</v>
      </c>
      <c r="D1149" s="14">
        <v>7.6481185094213894E-2</v>
      </c>
      <c r="E1149" s="14">
        <v>6.7952419449481702E-2</v>
      </c>
      <c r="F1149" s="14"/>
      <c r="G1149" s="14">
        <v>9.2963993441515902E-2</v>
      </c>
      <c r="H1149" s="14">
        <v>7.9961527322344697E-2</v>
      </c>
      <c r="I1149" s="14">
        <v>7.2084610474403593E-2</v>
      </c>
      <c r="J1149" s="14">
        <v>5.9575388720282701E-2</v>
      </c>
      <c r="K1149" s="14">
        <v>6.7177563271498403E-2</v>
      </c>
      <c r="L1149" s="14">
        <v>6.6561163448185301E-2</v>
      </c>
      <c r="M1149" s="14"/>
      <c r="N1149" s="14">
        <v>7.9383900956336503E-2</v>
      </c>
      <c r="O1149" s="14">
        <v>7.7518565949578899E-2</v>
      </c>
      <c r="P1149" s="14">
        <v>6.4701870778257398E-2</v>
      </c>
      <c r="Q1149" s="14">
        <v>6.5816771926045403E-2</v>
      </c>
      <c r="R1149" s="14"/>
      <c r="S1149" s="14">
        <v>7.035670732148E-2</v>
      </c>
      <c r="T1149" s="14">
        <v>7.7846928424815304E-2</v>
      </c>
      <c r="U1149" s="14">
        <v>7.7079296446912901E-2</v>
      </c>
      <c r="V1149" s="14">
        <v>5.1376037935117497E-2</v>
      </c>
      <c r="W1149" s="14">
        <v>8.5066701727686198E-2</v>
      </c>
      <c r="X1149" s="14">
        <v>6.2679466529429795E-2</v>
      </c>
      <c r="Y1149" s="14">
        <v>8.6113700373610297E-2</v>
      </c>
      <c r="Z1149" s="14">
        <v>7.2873719365115094E-2</v>
      </c>
      <c r="AA1149" s="14">
        <v>7.0298351425097397E-2</v>
      </c>
      <c r="AB1149" s="14">
        <v>7.9287945898324497E-2</v>
      </c>
      <c r="AC1149" s="14">
        <v>5.2510022855566899E-2</v>
      </c>
      <c r="AD1149" s="14">
        <v>9.1222114408845006E-2</v>
      </c>
      <c r="AE1149" s="14"/>
      <c r="AF1149" s="14">
        <v>6.8462066838482299E-2</v>
      </c>
      <c r="AG1149" s="14">
        <v>7.0138657181946701E-2</v>
      </c>
      <c r="AH1149" s="14">
        <v>8.2192609713455003E-2</v>
      </c>
      <c r="AI1149" s="14"/>
      <c r="AJ1149" s="14">
        <v>7.38964769907762E-2</v>
      </c>
      <c r="AK1149" s="14">
        <v>7.6625234608293402E-2</v>
      </c>
      <c r="AL1149" s="14">
        <v>5.81775185641E-2</v>
      </c>
      <c r="AM1149" s="14"/>
      <c r="AN1149" s="14">
        <v>6.34884017255163E-2</v>
      </c>
      <c r="AO1149" s="14">
        <v>6.8694636174518195E-2</v>
      </c>
      <c r="AP1149" s="14">
        <v>8.3959055397716698E-2</v>
      </c>
      <c r="AQ1149" s="14">
        <v>8.8385108026103706E-2</v>
      </c>
      <c r="AR1149" s="14">
        <v>6.6551827156609206E-2</v>
      </c>
    </row>
    <row r="1150" spans="2:44">
      <c r="B1150" t="s">
        <v>298</v>
      </c>
      <c r="C1150" s="14">
        <v>6.2908427533763495E-2</v>
      </c>
      <c r="D1150" s="14">
        <v>6.6735595149201604E-2</v>
      </c>
      <c r="E1150" s="14">
        <v>5.9085214711507898E-2</v>
      </c>
      <c r="F1150" s="14"/>
      <c r="G1150" s="14">
        <v>4.0097201710382099E-2</v>
      </c>
      <c r="H1150" s="14">
        <v>7.4034658055244396E-2</v>
      </c>
      <c r="I1150" s="14">
        <v>8.4807915182258095E-2</v>
      </c>
      <c r="J1150" s="14">
        <v>5.7556750331466199E-2</v>
      </c>
      <c r="K1150" s="14">
        <v>5.3807610841391601E-2</v>
      </c>
      <c r="L1150" s="14">
        <v>6.1770698832621103E-2</v>
      </c>
      <c r="M1150" s="14"/>
      <c r="N1150" s="14">
        <v>5.9563579272024499E-2</v>
      </c>
      <c r="O1150" s="14">
        <v>4.4743095666287799E-2</v>
      </c>
      <c r="P1150" s="14">
        <v>7.5876487406683998E-2</v>
      </c>
      <c r="Q1150" s="14">
        <v>7.4278726751122501E-2</v>
      </c>
      <c r="R1150" s="14"/>
      <c r="S1150" s="14">
        <v>6.2058220025301099E-2</v>
      </c>
      <c r="T1150" s="14">
        <v>6.6403644879635002E-2</v>
      </c>
      <c r="U1150" s="14">
        <v>5.5483186049764002E-2</v>
      </c>
      <c r="V1150" s="14">
        <v>4.88752350356556E-2</v>
      </c>
      <c r="W1150" s="14">
        <v>4.7938362791077598E-2</v>
      </c>
      <c r="X1150" s="14">
        <v>5.6168593643971698E-2</v>
      </c>
      <c r="Y1150" s="14">
        <v>7.6308093776235403E-2</v>
      </c>
      <c r="Z1150" s="14">
        <v>6.3431347772259894E-2</v>
      </c>
      <c r="AA1150" s="14">
        <v>6.7316863491031595E-2</v>
      </c>
      <c r="AB1150" s="14">
        <v>9.4493278062188393E-2</v>
      </c>
      <c r="AC1150" s="14">
        <v>3.5687524688649101E-2</v>
      </c>
      <c r="AD1150" s="14">
        <v>6.6912987826093395E-2</v>
      </c>
      <c r="AE1150" s="14"/>
      <c r="AF1150" s="14">
        <v>6.9494212205332001E-2</v>
      </c>
      <c r="AG1150" s="14">
        <v>6.1065406204626999E-2</v>
      </c>
      <c r="AH1150" s="14">
        <v>6.5963061303096607E-2</v>
      </c>
      <c r="AI1150" s="14"/>
      <c r="AJ1150" s="14">
        <v>5.4801696745424497E-2</v>
      </c>
      <c r="AK1150" s="14">
        <v>7.09898798868457E-2</v>
      </c>
      <c r="AL1150" s="14">
        <v>7.9778787352516603E-2</v>
      </c>
      <c r="AM1150" s="14"/>
      <c r="AN1150" s="14">
        <v>5.3279358210952803E-2</v>
      </c>
      <c r="AO1150" s="14">
        <v>5.3102851952199902E-2</v>
      </c>
      <c r="AP1150" s="14">
        <v>7.5567485846473798E-2</v>
      </c>
      <c r="AQ1150" s="14">
        <v>6.3609365469542101E-2</v>
      </c>
      <c r="AR1150" s="14">
        <v>0.12979622373222099</v>
      </c>
    </row>
    <row r="1151" spans="2:44">
      <c r="B1151" t="s">
        <v>203</v>
      </c>
      <c r="C1151" s="14">
        <v>7.9973729478708996E-2</v>
      </c>
      <c r="D1151" s="14">
        <v>7.4059284541687004E-2</v>
      </c>
      <c r="E1151" s="14">
        <v>8.5746112396460503E-2</v>
      </c>
      <c r="F1151" s="14"/>
      <c r="G1151" s="14">
        <v>8.06461296518588E-2</v>
      </c>
      <c r="H1151" s="14">
        <v>6.8853438415290402E-2</v>
      </c>
      <c r="I1151" s="14">
        <v>8.86084652604123E-2</v>
      </c>
      <c r="J1151" s="14">
        <v>7.9960233485335694E-2</v>
      </c>
      <c r="K1151" s="14">
        <v>8.4144744998205998E-2</v>
      </c>
      <c r="L1151" s="14">
        <v>7.8781565487130695E-2</v>
      </c>
      <c r="M1151" s="14"/>
      <c r="N1151" s="14">
        <v>5.5262312233751401E-2</v>
      </c>
      <c r="O1151" s="14">
        <v>6.7383497388538993E-2</v>
      </c>
      <c r="P1151" s="14">
        <v>7.9994941773262995E-2</v>
      </c>
      <c r="Q1151" s="14">
        <v>0.12021507068468799</v>
      </c>
      <c r="R1151" s="14"/>
      <c r="S1151" s="14">
        <v>6.0228441160913297E-2</v>
      </c>
      <c r="T1151" s="14">
        <v>7.07065155404593E-2</v>
      </c>
      <c r="U1151" s="14">
        <v>6.5619609112509206E-2</v>
      </c>
      <c r="V1151" s="14">
        <v>7.6207223861046405E-2</v>
      </c>
      <c r="W1151" s="14">
        <v>8.6835437759382794E-2</v>
      </c>
      <c r="X1151" s="14">
        <v>9.1255789086458802E-2</v>
      </c>
      <c r="Y1151" s="14">
        <v>6.2706465063272598E-2</v>
      </c>
      <c r="Z1151" s="14">
        <v>0.108329103426186</v>
      </c>
      <c r="AA1151" s="14">
        <v>0.10079389964719999</v>
      </c>
      <c r="AB1151" s="14">
        <v>8.3505667239234999E-2</v>
      </c>
      <c r="AC1151" s="14">
        <v>0.11160472261473101</v>
      </c>
      <c r="AD1151" s="14">
        <v>8.03302409536579E-2</v>
      </c>
      <c r="AE1151" s="14"/>
      <c r="AF1151" s="14">
        <v>7.8245094092597695E-2</v>
      </c>
      <c r="AG1151" s="14">
        <v>6.3342084873603099E-2</v>
      </c>
      <c r="AH1151" s="14">
        <v>0.10886923270481801</v>
      </c>
      <c r="AI1151" s="14"/>
      <c r="AJ1151" s="14">
        <v>5.9954641647013397E-2</v>
      </c>
      <c r="AK1151" s="14">
        <v>5.9589800342524403E-2</v>
      </c>
      <c r="AL1151" s="14">
        <v>3.5242898971407997E-2</v>
      </c>
      <c r="AM1151" s="14"/>
      <c r="AN1151" s="14">
        <v>0.11888564726049999</v>
      </c>
      <c r="AO1151" s="14">
        <v>8.5499001596423194E-2</v>
      </c>
      <c r="AP1151" s="14">
        <v>5.44551003337094E-2</v>
      </c>
      <c r="AQ1151" s="14">
        <v>4.8906909396687202E-2</v>
      </c>
      <c r="AR1151" s="14">
        <v>3.0730137675861101E-2</v>
      </c>
    </row>
    <row r="1152" spans="2:44">
      <c r="C1152" s="14"/>
      <c r="D1152" s="14"/>
      <c r="E1152" s="14"/>
      <c r="F1152" s="14"/>
      <c r="G1152" s="14"/>
      <c r="H1152" s="14"/>
      <c r="I1152" s="14"/>
      <c r="J1152" s="14"/>
      <c r="K1152" s="14"/>
      <c r="L1152" s="14"/>
      <c r="M1152" s="14"/>
      <c r="N1152" s="14"/>
      <c r="O1152" s="14"/>
      <c r="P1152" s="14"/>
      <c r="Q1152" s="14"/>
      <c r="R1152" s="14"/>
      <c r="S1152" s="14"/>
      <c r="T1152" s="14"/>
      <c r="U1152" s="14"/>
      <c r="V1152" s="14"/>
      <c r="W1152" s="14"/>
      <c r="X1152" s="14"/>
      <c r="Y1152" s="14"/>
      <c r="Z1152" s="14"/>
      <c r="AA1152" s="14"/>
      <c r="AB1152" s="14"/>
      <c r="AC1152" s="14"/>
      <c r="AD1152" s="14"/>
      <c r="AE1152" s="14"/>
      <c r="AF1152" s="14"/>
      <c r="AG1152" s="14"/>
      <c r="AH1152" s="14"/>
      <c r="AI1152" s="14"/>
      <c r="AJ1152" s="14"/>
      <c r="AK1152" s="14"/>
      <c r="AL1152" s="14"/>
      <c r="AM1152" s="14"/>
      <c r="AN1152" s="14"/>
      <c r="AO1152" s="14"/>
      <c r="AP1152" s="14"/>
      <c r="AQ1152" s="14"/>
      <c r="AR1152" s="14"/>
    </row>
    <row r="1153" spans="2:44">
      <c r="B1153" s="6" t="s">
        <v>299</v>
      </c>
      <c r="C1153" s="14"/>
      <c r="D1153" s="14"/>
      <c r="E1153" s="14"/>
      <c r="F1153" s="14"/>
      <c r="G1153" s="14"/>
      <c r="H1153" s="14"/>
      <c r="I1153" s="14"/>
      <c r="J1153" s="14"/>
      <c r="K1153" s="14"/>
      <c r="L1153" s="14"/>
      <c r="M1153" s="14"/>
      <c r="N1153" s="14"/>
      <c r="O1153" s="14"/>
      <c r="P1153" s="14"/>
      <c r="Q1153" s="14"/>
      <c r="R1153" s="14"/>
      <c r="S1153" s="14"/>
      <c r="T1153" s="14"/>
      <c r="U1153" s="14"/>
      <c r="V1153" s="14"/>
      <c r="W1153" s="14"/>
      <c r="X1153" s="14"/>
      <c r="Y1153" s="14"/>
      <c r="Z1153" s="14"/>
      <c r="AA1153" s="14"/>
      <c r="AB1153" s="14"/>
      <c r="AC1153" s="14"/>
      <c r="AD1153" s="14"/>
      <c r="AE1153" s="14"/>
      <c r="AF1153" s="14"/>
      <c r="AG1153" s="14"/>
      <c r="AH1153" s="14"/>
      <c r="AI1153" s="14"/>
      <c r="AJ1153" s="14"/>
      <c r="AK1153" s="14"/>
      <c r="AL1153" s="14"/>
      <c r="AM1153" s="14"/>
      <c r="AN1153" s="14"/>
      <c r="AO1153" s="14"/>
      <c r="AP1153" s="14"/>
      <c r="AQ1153" s="14"/>
      <c r="AR1153" s="14"/>
    </row>
    <row r="1154" spans="2:44">
      <c r="B1154" s="24" t="s">
        <v>27</v>
      </c>
      <c r="C1154" s="14"/>
      <c r="D1154" s="14"/>
      <c r="E1154" s="14"/>
      <c r="F1154" s="14"/>
      <c r="G1154" s="14"/>
      <c r="H1154" s="14"/>
      <c r="I1154" s="14"/>
      <c r="J1154" s="14"/>
      <c r="K1154" s="14"/>
      <c r="L1154" s="14"/>
      <c r="M1154" s="14"/>
      <c r="N1154" s="14"/>
      <c r="O1154" s="14"/>
      <c r="P1154" s="14"/>
      <c r="Q1154" s="14"/>
      <c r="R1154" s="14"/>
      <c r="S1154" s="14"/>
      <c r="T1154" s="14"/>
      <c r="U1154" s="14"/>
      <c r="V1154" s="14"/>
      <c r="W1154" s="14"/>
      <c r="X1154" s="14"/>
      <c r="Y1154" s="14"/>
      <c r="Z1154" s="14"/>
      <c r="AA1154" s="14"/>
      <c r="AB1154" s="14"/>
      <c r="AC1154" s="14"/>
      <c r="AD1154" s="14"/>
      <c r="AE1154" s="14"/>
      <c r="AF1154" s="14"/>
      <c r="AG1154" s="14"/>
      <c r="AH1154" s="14"/>
      <c r="AI1154" s="14"/>
      <c r="AJ1154" s="14"/>
      <c r="AK1154" s="14"/>
      <c r="AL1154" s="14"/>
      <c r="AM1154" s="14"/>
      <c r="AN1154" s="14"/>
      <c r="AO1154" s="14"/>
      <c r="AP1154" s="14"/>
      <c r="AQ1154" s="14"/>
      <c r="AR1154" s="14"/>
    </row>
    <row r="1155" spans="2:44">
      <c r="B1155" t="s">
        <v>300</v>
      </c>
      <c r="C1155" s="14">
        <v>0.53398937651446898</v>
      </c>
      <c r="D1155" s="14">
        <v>0.56183930416489503</v>
      </c>
      <c r="E1155" s="14">
        <v>0.50557137316168899</v>
      </c>
      <c r="F1155" s="14"/>
      <c r="G1155" s="14">
        <v>0.535942802012639</v>
      </c>
      <c r="H1155" s="14">
        <v>0.59687997303113405</v>
      </c>
      <c r="I1155" s="14">
        <v>0.50678208460664598</v>
      </c>
      <c r="J1155" s="14">
        <v>0.57525226287607101</v>
      </c>
      <c r="K1155" s="14">
        <v>0.46907711262842899</v>
      </c>
      <c r="L1155" s="14">
        <v>0.50959427521196698</v>
      </c>
      <c r="M1155" s="14"/>
      <c r="N1155" s="14">
        <v>0.55544118901081097</v>
      </c>
      <c r="O1155" s="14">
        <v>0.53327146601448405</v>
      </c>
      <c r="P1155" s="14">
        <v>0.48784438777532002</v>
      </c>
      <c r="Q1155" s="14">
        <v>0.55582820581187997</v>
      </c>
      <c r="R1155" s="14"/>
      <c r="S1155" s="14">
        <v>0.47410495213286902</v>
      </c>
      <c r="T1155" s="14">
        <v>0.57687744558496801</v>
      </c>
      <c r="U1155" s="14">
        <v>0.65895182392776297</v>
      </c>
      <c r="V1155" s="14">
        <v>0.51840968377833596</v>
      </c>
      <c r="W1155" s="14">
        <v>0.45093532651603702</v>
      </c>
      <c r="X1155" s="14">
        <v>0.58778636278407104</v>
      </c>
      <c r="Y1155" s="14">
        <v>0.49245824787920001</v>
      </c>
      <c r="Z1155" s="14">
        <v>0.56576414513197704</v>
      </c>
      <c r="AA1155" s="14">
        <v>0.55068032898582497</v>
      </c>
      <c r="AB1155" s="14">
        <v>0.55144244410889898</v>
      </c>
      <c r="AC1155" s="14">
        <v>0.48026592933895201</v>
      </c>
      <c r="AD1155" s="14">
        <v>0.45759147419919499</v>
      </c>
      <c r="AE1155" s="14"/>
      <c r="AF1155" s="14">
        <v>0.59141302423866204</v>
      </c>
      <c r="AG1155" s="14">
        <v>0.50144787473233599</v>
      </c>
      <c r="AH1155" s="14">
        <v>0.52603474509377501</v>
      </c>
      <c r="AI1155" s="14"/>
      <c r="AJ1155" s="14">
        <v>0.62666165663193896</v>
      </c>
      <c r="AK1155" s="14">
        <v>0.53914995496936502</v>
      </c>
      <c r="AL1155" s="14">
        <v>0.384253370406901</v>
      </c>
      <c r="AM1155" s="14"/>
      <c r="AN1155" s="14">
        <v>0.48330487792113802</v>
      </c>
      <c r="AO1155" s="14">
        <v>0.53658029749866099</v>
      </c>
      <c r="AP1155" s="14">
        <v>0.50912532462918703</v>
      </c>
      <c r="AQ1155" s="14">
        <v>0.65496608168168002</v>
      </c>
      <c r="AR1155" s="14">
        <v>0.33453705400454098</v>
      </c>
    </row>
    <row r="1156" spans="2:44">
      <c r="B1156" t="s">
        <v>301</v>
      </c>
      <c r="C1156" s="14">
        <v>0.45207790775932399</v>
      </c>
      <c r="D1156" s="14">
        <v>0.45132119537779197</v>
      </c>
      <c r="E1156" s="14">
        <v>0.45544163639470298</v>
      </c>
      <c r="F1156" s="14"/>
      <c r="G1156" s="14">
        <v>0.28435891063587299</v>
      </c>
      <c r="H1156" s="14">
        <v>0.41698122054544101</v>
      </c>
      <c r="I1156" s="14">
        <v>0.36496096223084601</v>
      </c>
      <c r="J1156" s="14">
        <v>0.60404182721964295</v>
      </c>
      <c r="K1156" s="14">
        <v>0.50377549561824897</v>
      </c>
      <c r="L1156" s="14">
        <v>0.56081073303089302</v>
      </c>
      <c r="M1156" s="14"/>
      <c r="N1156" s="14">
        <v>0.422690587188711</v>
      </c>
      <c r="O1156" s="14">
        <v>0.467885411014198</v>
      </c>
      <c r="P1156" s="14">
        <v>0.48486819830439398</v>
      </c>
      <c r="Q1156" s="14">
        <v>0.42169020193408502</v>
      </c>
      <c r="R1156" s="14"/>
      <c r="S1156" s="14">
        <v>0.39106551109624299</v>
      </c>
      <c r="T1156" s="14">
        <v>0.48839257033349498</v>
      </c>
      <c r="U1156" s="14">
        <v>0.43198707536162001</v>
      </c>
      <c r="V1156" s="14">
        <v>0.43162246643452601</v>
      </c>
      <c r="W1156" s="14">
        <v>0.48933115622562701</v>
      </c>
      <c r="X1156" s="14">
        <v>0.31933421195267703</v>
      </c>
      <c r="Y1156" s="14">
        <v>0.34346330989773799</v>
      </c>
      <c r="Z1156" s="14">
        <v>0.51934406083057805</v>
      </c>
      <c r="AA1156" s="14">
        <v>0.349012639469995</v>
      </c>
      <c r="AB1156" s="14">
        <v>0.65674575803704305</v>
      </c>
      <c r="AC1156" s="14">
        <v>0.591664826846653</v>
      </c>
      <c r="AD1156" s="14">
        <v>0.60593182076254604</v>
      </c>
      <c r="AE1156" s="14"/>
      <c r="AF1156" s="14">
        <v>0.50990008721079705</v>
      </c>
      <c r="AG1156" s="14">
        <v>0.434324309400904</v>
      </c>
      <c r="AH1156" s="14">
        <v>0.448941205902256</v>
      </c>
      <c r="AI1156" s="14"/>
      <c r="AJ1156" s="14">
        <v>0.52937598153521703</v>
      </c>
      <c r="AK1156" s="14">
        <v>0.376799555527144</v>
      </c>
      <c r="AL1156" s="14">
        <v>0.45981724575960098</v>
      </c>
      <c r="AM1156" s="14"/>
      <c r="AN1156" s="14">
        <v>0.46202896414903</v>
      </c>
      <c r="AO1156" s="14">
        <v>0.488594360449563</v>
      </c>
      <c r="AP1156" s="14">
        <v>0.37942229508340702</v>
      </c>
      <c r="AQ1156" s="14">
        <v>0.50657943181936205</v>
      </c>
      <c r="AR1156" s="14">
        <v>0.43902146134570003</v>
      </c>
    </row>
    <row r="1157" spans="2:44">
      <c r="B1157" t="s">
        <v>302</v>
      </c>
      <c r="C1157" s="14">
        <v>0.41719231900345299</v>
      </c>
      <c r="D1157" s="14">
        <v>0.42062988976362298</v>
      </c>
      <c r="E1157" s="14">
        <v>0.41563576226104099</v>
      </c>
      <c r="F1157" s="14"/>
      <c r="G1157" s="14">
        <v>0.37704825851233498</v>
      </c>
      <c r="H1157" s="14">
        <v>0.26710181324275001</v>
      </c>
      <c r="I1157" s="14">
        <v>0.41148426973100699</v>
      </c>
      <c r="J1157" s="14">
        <v>0.48377461518244103</v>
      </c>
      <c r="K1157" s="14">
        <v>0.54715644263186103</v>
      </c>
      <c r="L1157" s="14">
        <v>0.47350474262890002</v>
      </c>
      <c r="M1157" s="14"/>
      <c r="N1157" s="14">
        <v>0.42704203229140197</v>
      </c>
      <c r="O1157" s="14">
        <v>0.43987150752716903</v>
      </c>
      <c r="P1157" s="14">
        <v>0.36360789599223797</v>
      </c>
      <c r="Q1157" s="14">
        <v>0.41460933909161501</v>
      </c>
      <c r="R1157" s="14"/>
      <c r="S1157" s="14">
        <v>0.37590456434469199</v>
      </c>
      <c r="T1157" s="14">
        <v>0.42549270159446301</v>
      </c>
      <c r="U1157" s="14">
        <v>0.451739746835644</v>
      </c>
      <c r="V1157" s="14">
        <v>0.35574208691251702</v>
      </c>
      <c r="W1157" s="14">
        <v>0.43479695009603098</v>
      </c>
      <c r="X1157" s="14">
        <v>0.399346565779232</v>
      </c>
      <c r="Y1157" s="14">
        <v>0.34854818669841398</v>
      </c>
      <c r="Z1157" s="14">
        <v>0.52889876338487696</v>
      </c>
      <c r="AA1157" s="14">
        <v>0.45188252243527</v>
      </c>
      <c r="AB1157" s="14">
        <v>0.430120712658418</v>
      </c>
      <c r="AC1157" s="14">
        <v>0.42529772053273501</v>
      </c>
      <c r="AD1157" s="14">
        <v>0.49588477482070997</v>
      </c>
      <c r="AE1157" s="14"/>
      <c r="AF1157" s="14">
        <v>0.41752992922624299</v>
      </c>
      <c r="AG1157" s="14">
        <v>0.46073704025828199</v>
      </c>
      <c r="AH1157" s="14">
        <v>0.34490620462231403</v>
      </c>
      <c r="AI1157" s="14"/>
      <c r="AJ1157" s="14">
        <v>0.48811281825948999</v>
      </c>
      <c r="AK1157" s="14">
        <v>0.391428934942123</v>
      </c>
      <c r="AL1157" s="14">
        <v>0.45730930256193503</v>
      </c>
      <c r="AM1157" s="14"/>
      <c r="AN1157" s="14">
        <v>0.43563374368514801</v>
      </c>
      <c r="AO1157" s="14">
        <v>0.42409306612800801</v>
      </c>
      <c r="AP1157" s="14">
        <v>0.44205157558634101</v>
      </c>
      <c r="AQ1157" s="14">
        <v>0.372122711376069</v>
      </c>
      <c r="AR1157" s="14">
        <v>0.24445860022507801</v>
      </c>
    </row>
    <row r="1158" spans="2:44">
      <c r="B1158" t="s">
        <v>303</v>
      </c>
      <c r="C1158" s="14">
        <v>0.41353551458170901</v>
      </c>
      <c r="D1158" s="14">
        <v>0.42382303789412401</v>
      </c>
      <c r="E1158" s="14">
        <v>0.40423946555020301</v>
      </c>
      <c r="F1158" s="14"/>
      <c r="G1158" s="14">
        <v>0.36549033680486398</v>
      </c>
      <c r="H1158" s="14">
        <v>0.29639732596055901</v>
      </c>
      <c r="I1158" s="14">
        <v>0.37301132196228698</v>
      </c>
      <c r="J1158" s="14">
        <v>0.57937862650056804</v>
      </c>
      <c r="K1158" s="14">
        <v>0.44992032688158501</v>
      </c>
      <c r="L1158" s="14">
        <v>0.47330535020791598</v>
      </c>
      <c r="M1158" s="14"/>
      <c r="N1158" s="14">
        <v>0.41949568309782498</v>
      </c>
      <c r="O1158" s="14">
        <v>0.40660659614870298</v>
      </c>
      <c r="P1158" s="14">
        <v>0.37825314022722401</v>
      </c>
      <c r="Q1158" s="14">
        <v>0.44869217191039601</v>
      </c>
      <c r="R1158" s="14"/>
      <c r="S1158" s="14">
        <v>0.45658446626388799</v>
      </c>
      <c r="T1158" s="14">
        <v>0.46988420829548599</v>
      </c>
      <c r="U1158" s="14">
        <v>0.29049767438885699</v>
      </c>
      <c r="V1158" s="14">
        <v>0.412493482358264</v>
      </c>
      <c r="W1158" s="14">
        <v>0.18665496015712099</v>
      </c>
      <c r="X1158" s="14">
        <v>0.41582129894719699</v>
      </c>
      <c r="Y1158" s="14">
        <v>0.28159864250432198</v>
      </c>
      <c r="Z1158" s="14">
        <v>0.390085300330266</v>
      </c>
      <c r="AA1158" s="14">
        <v>0.37072084335817601</v>
      </c>
      <c r="AB1158" s="14">
        <v>0.48310230508901097</v>
      </c>
      <c r="AC1158" s="14">
        <v>0.42110408425255702</v>
      </c>
      <c r="AD1158" s="14">
        <v>0.88652575338514705</v>
      </c>
      <c r="AE1158" s="14"/>
      <c r="AF1158" s="14">
        <v>0.471377536629356</v>
      </c>
      <c r="AG1158" s="14">
        <v>0.378715417463659</v>
      </c>
      <c r="AH1158" s="14">
        <v>0.37396097231210002</v>
      </c>
      <c r="AI1158" s="14"/>
      <c r="AJ1158" s="14">
        <v>0.47199833910917699</v>
      </c>
      <c r="AK1158" s="14">
        <v>0.38496896245724399</v>
      </c>
      <c r="AL1158" s="14">
        <v>0.37361481128092999</v>
      </c>
      <c r="AM1158" s="14"/>
      <c r="AN1158" s="14">
        <v>0.39656536568595302</v>
      </c>
      <c r="AO1158" s="14">
        <v>0.44403784502905402</v>
      </c>
      <c r="AP1158" s="14">
        <v>0.44139250624320903</v>
      </c>
      <c r="AQ1158" s="14">
        <v>0.40240740210284798</v>
      </c>
      <c r="AR1158" s="14">
        <v>0.26997363542786001</v>
      </c>
    </row>
    <row r="1159" spans="2:44">
      <c r="B1159" t="s">
        <v>304</v>
      </c>
      <c r="C1159" s="14">
        <v>0.40157497699576</v>
      </c>
      <c r="D1159" s="14">
        <v>0.44058271557784701</v>
      </c>
      <c r="E1159" s="14">
        <v>0.35984781183653802</v>
      </c>
      <c r="F1159" s="14"/>
      <c r="G1159" s="14">
        <v>0.40977175907491498</v>
      </c>
      <c r="H1159" s="14">
        <v>0.45392419579117599</v>
      </c>
      <c r="I1159" s="14">
        <v>0.335546177407126</v>
      </c>
      <c r="J1159" s="14">
        <v>0.35833120335740398</v>
      </c>
      <c r="K1159" s="14">
        <v>0.39978641492519801</v>
      </c>
      <c r="L1159" s="14">
        <v>0.42943033610903297</v>
      </c>
      <c r="M1159" s="14"/>
      <c r="N1159" s="14">
        <v>0.40916814773590499</v>
      </c>
      <c r="O1159" s="14">
        <v>0.450817937740699</v>
      </c>
      <c r="P1159" s="14">
        <v>0.34484871188282001</v>
      </c>
      <c r="Q1159" s="14">
        <v>0.39841911281300901</v>
      </c>
      <c r="R1159" s="14"/>
      <c r="S1159" s="14">
        <v>0.45695586789050302</v>
      </c>
      <c r="T1159" s="14">
        <v>0.38257746470656301</v>
      </c>
      <c r="U1159" s="14">
        <v>0.20519095505224599</v>
      </c>
      <c r="V1159" s="14">
        <v>0.256415473528188</v>
      </c>
      <c r="W1159" s="14">
        <v>0.44691812208067699</v>
      </c>
      <c r="X1159" s="14">
        <v>0.41589530252128298</v>
      </c>
      <c r="Y1159" s="14">
        <v>0.39936838523721502</v>
      </c>
      <c r="Z1159" s="14">
        <v>0.43927144721676298</v>
      </c>
      <c r="AA1159" s="14">
        <v>0.467129310503762</v>
      </c>
      <c r="AB1159" s="14">
        <v>0.39615388338246998</v>
      </c>
      <c r="AC1159" s="14">
        <v>0.48925828346358402</v>
      </c>
      <c r="AD1159" s="14">
        <v>0.43209075135095198</v>
      </c>
      <c r="AE1159" s="14"/>
      <c r="AF1159" s="14">
        <v>0.46175034322953101</v>
      </c>
      <c r="AG1159" s="14">
        <v>0.35356036902639498</v>
      </c>
      <c r="AH1159" s="14">
        <v>0.43100594758990202</v>
      </c>
      <c r="AI1159" s="14"/>
      <c r="AJ1159" s="14">
        <v>0.45617923756890399</v>
      </c>
      <c r="AK1159" s="14">
        <v>0.38071570193858301</v>
      </c>
      <c r="AL1159" s="14">
        <v>0.301402033826626</v>
      </c>
      <c r="AM1159" s="14"/>
      <c r="AN1159" s="14">
        <v>0.42560736492772699</v>
      </c>
      <c r="AO1159" s="14">
        <v>0.29510953060108303</v>
      </c>
      <c r="AP1159" s="14">
        <v>0.47286333123721902</v>
      </c>
      <c r="AQ1159" s="14">
        <v>0.40318523089136798</v>
      </c>
      <c r="AR1159" s="14">
        <v>0.30180896352709102</v>
      </c>
    </row>
    <row r="1160" spans="2:44">
      <c r="B1160" t="s">
        <v>305</v>
      </c>
      <c r="C1160" s="14">
        <v>0.29044964824340602</v>
      </c>
      <c r="D1160" s="14">
        <v>0.28308649092969301</v>
      </c>
      <c r="E1160" s="14">
        <v>0.30036041265290497</v>
      </c>
      <c r="F1160" s="14"/>
      <c r="G1160" s="14">
        <v>0.232032838603561</v>
      </c>
      <c r="H1160" s="14">
        <v>0.369721949504345</v>
      </c>
      <c r="I1160" s="14">
        <v>0.21060281414283899</v>
      </c>
      <c r="J1160" s="14">
        <v>0.28227583467717099</v>
      </c>
      <c r="K1160" s="14">
        <v>0.30341992313701099</v>
      </c>
      <c r="L1160" s="14">
        <v>0.32104309940450798</v>
      </c>
      <c r="M1160" s="14"/>
      <c r="N1160" s="14">
        <v>0.17159181600541501</v>
      </c>
      <c r="O1160" s="14">
        <v>0.31605394215138399</v>
      </c>
      <c r="P1160" s="14">
        <v>0.31454190728770298</v>
      </c>
      <c r="Q1160" s="14">
        <v>0.40157863087725099</v>
      </c>
      <c r="R1160" s="14"/>
      <c r="S1160" s="14">
        <v>0.22680593059343601</v>
      </c>
      <c r="T1160" s="14">
        <v>0.29754834622206799</v>
      </c>
      <c r="U1160" s="14">
        <v>0.27943728468948698</v>
      </c>
      <c r="V1160" s="14">
        <v>0.461345118432822</v>
      </c>
      <c r="W1160" s="14">
        <v>0.22811417792007099</v>
      </c>
      <c r="X1160" s="14">
        <v>0.18988858651325799</v>
      </c>
      <c r="Y1160" s="14">
        <v>0.313013211861075</v>
      </c>
      <c r="Z1160" s="14">
        <v>0.34240031103699697</v>
      </c>
      <c r="AA1160" s="14">
        <v>0.29155262406293903</v>
      </c>
      <c r="AB1160" s="14">
        <v>0.38797985868221102</v>
      </c>
      <c r="AC1160" s="14">
        <v>0.35164608390159002</v>
      </c>
      <c r="AD1160" s="14">
        <v>0.101572184432544</v>
      </c>
      <c r="AE1160" s="14"/>
      <c r="AF1160" s="14">
        <v>0.365588001303499</v>
      </c>
      <c r="AG1160" s="14">
        <v>0.23903955119114301</v>
      </c>
      <c r="AH1160" s="14">
        <v>0.23425031208722399</v>
      </c>
      <c r="AI1160" s="14"/>
      <c r="AJ1160" s="14">
        <v>0.38196032408645503</v>
      </c>
      <c r="AK1160" s="14">
        <v>0.25600002081366702</v>
      </c>
      <c r="AL1160" s="14">
        <v>0.23166512921172699</v>
      </c>
      <c r="AM1160" s="14"/>
      <c r="AN1160" s="14">
        <v>0.35162492175214499</v>
      </c>
      <c r="AO1160" s="14">
        <v>0.24649672058900601</v>
      </c>
      <c r="AP1160" s="14">
        <v>0.27919852968581899</v>
      </c>
      <c r="AQ1160" s="14">
        <v>0.29806588182161198</v>
      </c>
      <c r="AR1160" s="14">
        <v>0.351357284935708</v>
      </c>
    </row>
    <row r="1161" spans="2:44">
      <c r="B1161" t="s">
        <v>306</v>
      </c>
      <c r="C1161" s="14">
        <v>0.27183026880809003</v>
      </c>
      <c r="D1161" s="14">
        <v>0.28286854204242801</v>
      </c>
      <c r="E1161" s="14">
        <v>0.26090112440393398</v>
      </c>
      <c r="F1161" s="14"/>
      <c r="G1161" s="14">
        <v>0.18817273481914701</v>
      </c>
      <c r="H1161" s="14">
        <v>0.31887045098421801</v>
      </c>
      <c r="I1161" s="14">
        <v>0.35924978404049301</v>
      </c>
      <c r="J1161" s="14">
        <v>0.31446082559256799</v>
      </c>
      <c r="K1161" s="14">
        <v>0.20741420348353301</v>
      </c>
      <c r="L1161" s="14">
        <v>0.228602882623134</v>
      </c>
      <c r="M1161" s="14"/>
      <c r="N1161" s="14">
        <v>0.27939236208745699</v>
      </c>
      <c r="O1161" s="14">
        <v>0.29321631595342301</v>
      </c>
      <c r="P1161" s="14">
        <v>0.26642113359298802</v>
      </c>
      <c r="Q1161" s="14">
        <v>0.23266808104164499</v>
      </c>
      <c r="R1161" s="14"/>
      <c r="S1161" s="14">
        <v>0.29087110584821402</v>
      </c>
      <c r="T1161" s="14">
        <v>0.246787979875457</v>
      </c>
      <c r="U1161" s="14">
        <v>0.19745574800444199</v>
      </c>
      <c r="V1161" s="14">
        <v>0.12752537324581401</v>
      </c>
      <c r="W1161" s="14">
        <v>0.22255618187942</v>
      </c>
      <c r="X1161" s="14">
        <v>0.31222496609425499</v>
      </c>
      <c r="Y1161" s="14">
        <v>0.28212625115722101</v>
      </c>
      <c r="Z1161" s="14">
        <v>0.29568317020902701</v>
      </c>
      <c r="AA1161" s="14">
        <v>0.27631792768392599</v>
      </c>
      <c r="AB1161" s="14">
        <v>0.30700714063535001</v>
      </c>
      <c r="AC1161" s="14">
        <v>0.31572184565690897</v>
      </c>
      <c r="AD1161" s="14">
        <v>0.49245757414769298</v>
      </c>
      <c r="AE1161" s="14"/>
      <c r="AF1161" s="14">
        <v>0.26378958810019199</v>
      </c>
      <c r="AG1161" s="14">
        <v>0.266237071105075</v>
      </c>
      <c r="AH1161" s="14">
        <v>0.32796144551519502</v>
      </c>
      <c r="AI1161" s="14"/>
      <c r="AJ1161" s="14">
        <v>0.29378277392020802</v>
      </c>
      <c r="AK1161" s="14">
        <v>0.28916925199190902</v>
      </c>
      <c r="AL1161" s="14">
        <v>0.31150879884538801</v>
      </c>
      <c r="AM1161" s="14"/>
      <c r="AN1161" s="14">
        <v>0.170098657669808</v>
      </c>
      <c r="AO1161" s="14">
        <v>0.23953645449062</v>
      </c>
      <c r="AP1161" s="14">
        <v>0.331330937726733</v>
      </c>
      <c r="AQ1161" s="14">
        <v>0.33134703099603302</v>
      </c>
      <c r="AR1161" s="14">
        <v>0.35207546670492301</v>
      </c>
    </row>
    <row r="1162" spans="2:44">
      <c r="B1162" t="s">
        <v>307</v>
      </c>
      <c r="C1162" s="14">
        <v>0.193681634490246</v>
      </c>
      <c r="D1162" s="14">
        <v>0.21284708262278501</v>
      </c>
      <c r="E1162" s="14">
        <v>0.173159948910003</v>
      </c>
      <c r="F1162" s="14"/>
      <c r="G1162" s="14">
        <v>0.241200466592421</v>
      </c>
      <c r="H1162" s="14">
        <v>0.21375729589929501</v>
      </c>
      <c r="I1162" s="14">
        <v>0.15918844069239901</v>
      </c>
      <c r="J1162" s="14">
        <v>0.19991864921375099</v>
      </c>
      <c r="K1162" s="14">
        <v>0.19978650354667901</v>
      </c>
      <c r="L1162" s="14">
        <v>0.15679937023909801</v>
      </c>
      <c r="M1162" s="14"/>
      <c r="N1162" s="14">
        <v>0.105714499575184</v>
      </c>
      <c r="O1162" s="14">
        <v>0.150718221535006</v>
      </c>
      <c r="P1162" s="14">
        <v>0.239395465482096</v>
      </c>
      <c r="Q1162" s="14">
        <v>0.326198048933101</v>
      </c>
      <c r="R1162" s="14"/>
      <c r="S1162" s="14">
        <v>0.19098238278645299</v>
      </c>
      <c r="T1162" s="14">
        <v>0.21932231293858601</v>
      </c>
      <c r="U1162" s="14">
        <v>0.15170383595871101</v>
      </c>
      <c r="V1162" s="14">
        <v>0.31910788093994202</v>
      </c>
      <c r="W1162" s="14">
        <v>0.13438992953116399</v>
      </c>
      <c r="X1162" s="14">
        <v>0.17056073596782201</v>
      </c>
      <c r="Y1162" s="14">
        <v>0.20579454805515601</v>
      </c>
      <c r="Z1162" s="14">
        <v>0.24198179794284999</v>
      </c>
      <c r="AA1162" s="14">
        <v>0.198427276234213</v>
      </c>
      <c r="AB1162" s="14">
        <v>0.18249741331661901</v>
      </c>
      <c r="AC1162" s="14">
        <v>0.12622217903105001</v>
      </c>
      <c r="AD1162" s="14">
        <v>7.6071461584300795E-2</v>
      </c>
      <c r="AE1162" s="14"/>
      <c r="AF1162" s="14">
        <v>0.19441405730918301</v>
      </c>
      <c r="AG1162" s="14">
        <v>0.19481749553426</v>
      </c>
      <c r="AH1162" s="14">
        <v>0.238781215596337</v>
      </c>
      <c r="AI1162" s="14"/>
      <c r="AJ1162" s="14">
        <v>0.29747498986503701</v>
      </c>
      <c r="AK1162" s="14">
        <v>0.141244872923035</v>
      </c>
      <c r="AL1162" s="14">
        <v>0.241938361240882</v>
      </c>
      <c r="AM1162" s="14"/>
      <c r="AN1162" s="14">
        <v>0.25788801453788401</v>
      </c>
      <c r="AO1162" s="14">
        <v>8.9467413915069002E-2</v>
      </c>
      <c r="AP1162" s="14">
        <v>0.16212852424959001</v>
      </c>
      <c r="AQ1162" s="14">
        <v>0.21374188409082601</v>
      </c>
      <c r="AR1162" s="14">
        <v>0.33453705400454098</v>
      </c>
    </row>
    <row r="1163" spans="2:44">
      <c r="B1163" t="s">
        <v>308</v>
      </c>
      <c r="C1163" s="14">
        <v>0.106879008616173</v>
      </c>
      <c r="D1163" s="14">
        <v>0.113466683392263</v>
      </c>
      <c r="E1163" s="14">
        <v>9.4494692624694801E-2</v>
      </c>
      <c r="F1163" s="14"/>
      <c r="G1163" s="14">
        <v>7.9601181255789494E-2</v>
      </c>
      <c r="H1163" s="14">
        <v>0.15073385810887199</v>
      </c>
      <c r="I1163" s="14">
        <v>3.9557454740118299E-2</v>
      </c>
      <c r="J1163" s="14">
        <v>8.5711452902957605E-2</v>
      </c>
      <c r="K1163" s="14">
        <v>0.182974584429483</v>
      </c>
      <c r="L1163" s="14">
        <v>0.101789949973825</v>
      </c>
      <c r="M1163" s="14"/>
      <c r="N1163" s="14">
        <v>7.1531087397536094E-2</v>
      </c>
      <c r="O1163" s="14">
        <v>0.11370252751359</v>
      </c>
      <c r="P1163" s="14">
        <v>6.2768027769463497E-2</v>
      </c>
      <c r="Q1163" s="14">
        <v>0.19556703380820301</v>
      </c>
      <c r="R1163" s="14"/>
      <c r="S1163" s="14">
        <v>0.111415183694297</v>
      </c>
      <c r="T1163" s="14">
        <v>9.9588064703944101E-2</v>
      </c>
      <c r="U1163" s="14">
        <v>0.23331296207940899</v>
      </c>
      <c r="V1163" s="14">
        <v>6.9516801870861497E-2</v>
      </c>
      <c r="W1163" s="14">
        <v>0.119855997252035</v>
      </c>
      <c r="X1163" s="14">
        <v>5.0787674818489302E-2</v>
      </c>
      <c r="Y1163" s="14">
        <v>9.8888613863934494E-2</v>
      </c>
      <c r="Z1163" s="14">
        <v>8.8152724804974603E-2</v>
      </c>
      <c r="AA1163" s="14">
        <v>0.198257922873948</v>
      </c>
      <c r="AB1163" s="14">
        <v>8.9961718901591201E-2</v>
      </c>
      <c r="AC1163" s="14">
        <v>6.6232347487065094E-2</v>
      </c>
      <c r="AD1163" s="14">
        <v>0</v>
      </c>
      <c r="AE1163" s="14"/>
      <c r="AF1163" s="14">
        <v>0.133971297388712</v>
      </c>
      <c r="AG1163" s="14">
        <v>8.6983314544219897E-2</v>
      </c>
      <c r="AH1163" s="14">
        <v>0.10290117044045401</v>
      </c>
      <c r="AI1163" s="14"/>
      <c r="AJ1163" s="14">
        <v>0.16319936926940001</v>
      </c>
      <c r="AK1163" s="14">
        <v>7.0871963632825996E-2</v>
      </c>
      <c r="AL1163" s="14">
        <v>0.119873743246564</v>
      </c>
      <c r="AM1163" s="14"/>
      <c r="AN1163" s="14">
        <v>0.12335632678604901</v>
      </c>
      <c r="AO1163" s="14">
        <v>9.6930034029176507E-2</v>
      </c>
      <c r="AP1163" s="14">
        <v>8.5970997811572594E-2</v>
      </c>
      <c r="AQ1163" s="14">
        <v>0.14773521055948899</v>
      </c>
      <c r="AR1163" s="14">
        <v>0</v>
      </c>
    </row>
    <row r="1164" spans="2:44">
      <c r="B1164" t="s">
        <v>129</v>
      </c>
      <c r="C1164" s="14">
        <v>8.6745348806097893E-3</v>
      </c>
      <c r="D1164" s="14">
        <v>6.5644097869907098E-3</v>
      </c>
      <c r="E1164" s="14">
        <v>1.1100606780322301E-2</v>
      </c>
      <c r="F1164" s="14"/>
      <c r="G1164" s="14">
        <v>2.23763807943641E-2</v>
      </c>
      <c r="H1164" s="14">
        <v>0</v>
      </c>
      <c r="I1164" s="14">
        <v>1.8054155314537499E-2</v>
      </c>
      <c r="J1164" s="14">
        <v>1.5747558270438E-2</v>
      </c>
      <c r="K1164" s="14">
        <v>0</v>
      </c>
      <c r="L1164" s="14">
        <v>0</v>
      </c>
      <c r="M1164" s="14"/>
      <c r="N1164" s="14">
        <v>0</v>
      </c>
      <c r="O1164" s="14">
        <v>0</v>
      </c>
      <c r="P1164" s="14">
        <v>1.5593769276694701E-2</v>
      </c>
      <c r="Q1164" s="14">
        <v>2.46619769697578E-2</v>
      </c>
      <c r="R1164" s="14"/>
      <c r="S1164" s="14">
        <v>2.0083959129272199E-2</v>
      </c>
      <c r="T1164" s="14">
        <v>0</v>
      </c>
      <c r="U1164" s="14">
        <v>0</v>
      </c>
      <c r="V1164" s="14">
        <v>0</v>
      </c>
      <c r="W1164" s="14">
        <v>3.2106175146452497E-2</v>
      </c>
      <c r="X1164" s="14">
        <v>0</v>
      </c>
      <c r="Y1164" s="14">
        <v>0</v>
      </c>
      <c r="Z1164" s="14">
        <v>0</v>
      </c>
      <c r="AA1164" s="14">
        <v>3.8223368763316001E-2</v>
      </c>
      <c r="AB1164" s="14">
        <v>0</v>
      </c>
      <c r="AC1164" s="14">
        <v>0</v>
      </c>
      <c r="AD1164" s="14">
        <v>0</v>
      </c>
      <c r="AE1164" s="14"/>
      <c r="AF1164" s="14">
        <v>0</v>
      </c>
      <c r="AG1164" s="14">
        <v>1.40058731927516E-2</v>
      </c>
      <c r="AH1164" s="14">
        <v>0</v>
      </c>
      <c r="AI1164" s="14"/>
      <c r="AJ1164" s="14">
        <v>0</v>
      </c>
      <c r="AK1164" s="14">
        <v>2.0691594509540698E-2</v>
      </c>
      <c r="AL1164" s="14">
        <v>0</v>
      </c>
      <c r="AM1164" s="14"/>
      <c r="AN1164" s="14">
        <v>1.1055019965842201E-2</v>
      </c>
      <c r="AO1164" s="14">
        <v>1.7417462421408899E-2</v>
      </c>
      <c r="AP1164" s="14">
        <v>0</v>
      </c>
      <c r="AQ1164" s="14">
        <v>0</v>
      </c>
      <c r="AR1164" s="14">
        <v>0</v>
      </c>
    </row>
    <row r="1165" spans="2:44">
      <c r="C1165" s="14"/>
      <c r="D1165" s="14"/>
      <c r="E1165" s="14"/>
      <c r="F1165" s="14"/>
      <c r="G1165" s="14"/>
      <c r="H1165" s="14"/>
      <c r="I1165" s="14"/>
      <c r="J1165" s="14"/>
      <c r="K1165" s="14"/>
      <c r="L1165" s="14"/>
      <c r="M1165" s="14"/>
      <c r="N1165" s="14"/>
      <c r="O1165" s="14"/>
      <c r="P1165" s="14"/>
      <c r="Q1165" s="14"/>
      <c r="R1165" s="14"/>
      <c r="S1165" s="14"/>
      <c r="T1165" s="14"/>
      <c r="U1165" s="14"/>
      <c r="V1165" s="14"/>
      <c r="W1165" s="14"/>
      <c r="X1165" s="14"/>
      <c r="Y1165" s="14"/>
      <c r="Z1165" s="14"/>
      <c r="AA1165" s="14"/>
      <c r="AB1165" s="14"/>
      <c r="AC1165" s="14"/>
      <c r="AD1165" s="14"/>
      <c r="AE1165" s="14"/>
      <c r="AF1165" s="14"/>
      <c r="AG1165" s="14"/>
      <c r="AH1165" s="14"/>
      <c r="AI1165" s="14"/>
      <c r="AJ1165" s="14"/>
      <c r="AK1165" s="14"/>
      <c r="AL1165" s="14"/>
      <c r="AM1165" s="14"/>
      <c r="AN1165" s="14"/>
      <c r="AO1165" s="14"/>
      <c r="AP1165" s="14"/>
      <c r="AQ1165" s="14"/>
      <c r="AR1165" s="14"/>
    </row>
    <row r="1166" spans="2:44">
      <c r="B1166" s="6" t="s">
        <v>309</v>
      </c>
      <c r="C1166" s="14"/>
      <c r="D1166" s="14"/>
      <c r="E1166" s="14"/>
      <c r="F1166" s="14"/>
      <c r="G1166" s="14"/>
      <c r="H1166" s="14"/>
      <c r="I1166" s="14"/>
      <c r="J1166" s="14"/>
      <c r="K1166" s="14"/>
      <c r="L1166" s="14"/>
      <c r="M1166" s="14"/>
      <c r="N1166" s="14"/>
      <c r="O1166" s="14"/>
      <c r="P1166" s="14"/>
      <c r="Q1166" s="14"/>
      <c r="R1166" s="14"/>
      <c r="S1166" s="14"/>
      <c r="T1166" s="14"/>
      <c r="U1166" s="14"/>
      <c r="V1166" s="14"/>
      <c r="W1166" s="14"/>
      <c r="X1166" s="14"/>
      <c r="Y1166" s="14"/>
      <c r="Z1166" s="14"/>
      <c r="AA1166" s="14"/>
      <c r="AB1166" s="14"/>
      <c r="AC1166" s="14"/>
      <c r="AD1166" s="14"/>
      <c r="AE1166" s="14"/>
      <c r="AF1166" s="14"/>
      <c r="AG1166" s="14"/>
      <c r="AH1166" s="14"/>
      <c r="AI1166" s="14"/>
      <c r="AJ1166" s="14"/>
      <c r="AK1166" s="14"/>
      <c r="AL1166" s="14"/>
      <c r="AM1166" s="14"/>
      <c r="AN1166" s="14"/>
      <c r="AO1166" s="14"/>
      <c r="AP1166" s="14"/>
      <c r="AQ1166" s="14"/>
      <c r="AR1166" s="14"/>
    </row>
    <row r="1167" spans="2:44">
      <c r="B1167" s="24" t="s">
        <v>28</v>
      </c>
      <c r="C1167" s="14"/>
      <c r="D1167" s="14"/>
      <c r="E1167" s="14"/>
      <c r="F1167" s="14"/>
      <c r="G1167" s="14"/>
      <c r="H1167" s="14"/>
      <c r="I1167" s="14"/>
      <c r="J1167" s="14"/>
      <c r="K1167" s="14"/>
      <c r="L1167" s="14"/>
      <c r="M1167" s="14"/>
      <c r="N1167" s="14"/>
      <c r="O1167" s="14"/>
      <c r="P1167" s="14"/>
      <c r="Q1167" s="14"/>
      <c r="R1167" s="14"/>
      <c r="S1167" s="14"/>
      <c r="T1167" s="14"/>
      <c r="U1167" s="14"/>
      <c r="V1167" s="14"/>
      <c r="W1167" s="14"/>
      <c r="X1167" s="14"/>
      <c r="Y1167" s="14"/>
      <c r="Z1167" s="14"/>
      <c r="AA1167" s="14"/>
      <c r="AB1167" s="14"/>
      <c r="AC1167" s="14"/>
      <c r="AD1167" s="14"/>
      <c r="AE1167" s="14"/>
      <c r="AF1167" s="14"/>
      <c r="AG1167" s="14"/>
      <c r="AH1167" s="14"/>
      <c r="AI1167" s="14"/>
      <c r="AJ1167" s="14"/>
      <c r="AK1167" s="14"/>
      <c r="AL1167" s="14"/>
      <c r="AM1167" s="14"/>
      <c r="AN1167" s="14"/>
      <c r="AO1167" s="14"/>
      <c r="AP1167" s="14"/>
      <c r="AQ1167" s="14"/>
      <c r="AR1167" s="14"/>
    </row>
    <row r="1168" spans="2:44">
      <c r="B1168" t="s">
        <v>301</v>
      </c>
      <c r="C1168" s="14">
        <v>0.53513418224328202</v>
      </c>
      <c r="D1168" s="14">
        <v>0.53363268240297301</v>
      </c>
      <c r="E1168" s="14">
        <v>0.54971300678215596</v>
      </c>
      <c r="F1168" s="14"/>
      <c r="G1168" s="14">
        <v>0.437044832751942</v>
      </c>
      <c r="H1168" s="14">
        <v>0.55383876146759403</v>
      </c>
      <c r="I1168" s="14">
        <v>0.47244394742461499</v>
      </c>
      <c r="J1168" s="14">
        <v>0.48527607462216299</v>
      </c>
      <c r="K1168" s="14">
        <v>0.58091978184099002</v>
      </c>
      <c r="L1168" s="14">
        <v>0.62069194408726203</v>
      </c>
      <c r="M1168" s="14"/>
      <c r="N1168" s="14">
        <v>0.51808322341251201</v>
      </c>
      <c r="O1168" s="14">
        <v>0.52581805056188002</v>
      </c>
      <c r="P1168" s="14">
        <v>0.57211151486368905</v>
      </c>
      <c r="Q1168" s="14">
        <v>0.52556230929530701</v>
      </c>
      <c r="R1168" s="14"/>
      <c r="S1168" s="14">
        <v>0.42994486072177002</v>
      </c>
      <c r="T1168" s="14">
        <v>0.53100430440721502</v>
      </c>
      <c r="U1168" s="14">
        <v>0.588227673366717</v>
      </c>
      <c r="V1168" s="14">
        <v>0.60351590036159197</v>
      </c>
      <c r="W1168" s="14">
        <v>0.405898332209705</v>
      </c>
      <c r="X1168" s="14">
        <v>0.59989706476411997</v>
      </c>
      <c r="Y1168" s="14">
        <v>0.50194849232365202</v>
      </c>
      <c r="Z1168" s="14">
        <v>0.356965263665247</v>
      </c>
      <c r="AA1168" s="14">
        <v>0.72708835110566505</v>
      </c>
      <c r="AB1168" s="14">
        <v>0.55179754828421101</v>
      </c>
      <c r="AC1168" s="14">
        <v>0.57461897826539798</v>
      </c>
      <c r="AD1168" s="14">
        <v>0.44350055181915499</v>
      </c>
      <c r="AE1168" s="14"/>
      <c r="AF1168" s="14">
        <v>0.55998287644425904</v>
      </c>
      <c r="AG1168" s="14">
        <v>0.537501927345304</v>
      </c>
      <c r="AH1168" s="14">
        <v>0.51129965864365001</v>
      </c>
      <c r="AI1168" s="14"/>
      <c r="AJ1168" s="14">
        <v>0.56831273020790796</v>
      </c>
      <c r="AK1168" s="14">
        <v>0.51498205542508502</v>
      </c>
      <c r="AL1168" s="14">
        <v>0.38491880915304799</v>
      </c>
      <c r="AM1168" s="14"/>
      <c r="AN1168" s="14">
        <v>0.49900867412644301</v>
      </c>
      <c r="AO1168" s="14">
        <v>0.50748084861841802</v>
      </c>
      <c r="AP1168" s="14">
        <v>0.57000521370951096</v>
      </c>
      <c r="AQ1168" s="14">
        <v>0.48151526840772202</v>
      </c>
      <c r="AR1168" s="14">
        <v>0.579903932754393</v>
      </c>
    </row>
    <row r="1169" spans="2:44">
      <c r="B1169" t="s">
        <v>303</v>
      </c>
      <c r="C1169" s="14">
        <v>0.39814602070423</v>
      </c>
      <c r="D1169" s="14">
        <v>0.39599019240231897</v>
      </c>
      <c r="E1169" s="14">
        <v>0.41017471200932498</v>
      </c>
      <c r="F1169" s="14"/>
      <c r="G1169" s="14">
        <v>0.210724350517074</v>
      </c>
      <c r="H1169" s="14">
        <v>0.36102687993365901</v>
      </c>
      <c r="I1169" s="14">
        <v>0.52318415654571204</v>
      </c>
      <c r="J1169" s="14">
        <v>0.37990973600418798</v>
      </c>
      <c r="K1169" s="14">
        <v>0.387159402592338</v>
      </c>
      <c r="L1169" s="14">
        <v>0.45639955605073701</v>
      </c>
      <c r="M1169" s="14"/>
      <c r="N1169" s="14">
        <v>0.385065218946335</v>
      </c>
      <c r="O1169" s="14">
        <v>0.37292424141945602</v>
      </c>
      <c r="P1169" s="14">
        <v>0.426819283991483</v>
      </c>
      <c r="Q1169" s="14">
        <v>0.40990622149845302</v>
      </c>
      <c r="R1169" s="14"/>
      <c r="S1169" s="14">
        <v>0.37227170588642799</v>
      </c>
      <c r="T1169" s="14">
        <v>0.41067483584133502</v>
      </c>
      <c r="U1169" s="14">
        <v>0.310747559826066</v>
      </c>
      <c r="V1169" s="14">
        <v>0.38383667366039897</v>
      </c>
      <c r="W1169" s="14">
        <v>0.35813400765581199</v>
      </c>
      <c r="X1169" s="14">
        <v>0.428365620046184</v>
      </c>
      <c r="Y1169" s="14">
        <v>0.34353298263633297</v>
      </c>
      <c r="Z1169" s="14">
        <v>0.31342054979900202</v>
      </c>
      <c r="AA1169" s="14">
        <v>0.54241889674390897</v>
      </c>
      <c r="AB1169" s="14">
        <v>0.49720433958854998</v>
      </c>
      <c r="AC1169" s="14">
        <v>0.26195827531459698</v>
      </c>
      <c r="AD1169" s="14">
        <v>0.462070255398773</v>
      </c>
      <c r="AE1169" s="14"/>
      <c r="AF1169" s="14">
        <v>0.46444722574754599</v>
      </c>
      <c r="AG1169" s="14">
        <v>0.35720125169547301</v>
      </c>
      <c r="AH1169" s="14">
        <v>0.46164321638905598</v>
      </c>
      <c r="AI1169" s="14"/>
      <c r="AJ1169" s="14">
        <v>0.42799274304691098</v>
      </c>
      <c r="AK1169" s="14">
        <v>0.41961424690714599</v>
      </c>
      <c r="AL1169" s="14">
        <v>0.29088098933981499</v>
      </c>
      <c r="AM1169" s="14"/>
      <c r="AN1169" s="14">
        <v>0.38612360416132202</v>
      </c>
      <c r="AO1169" s="14">
        <v>0.40042598299800802</v>
      </c>
      <c r="AP1169" s="14">
        <v>0.39444328555358499</v>
      </c>
      <c r="AQ1169" s="14">
        <v>0.397057797418645</v>
      </c>
      <c r="AR1169" s="14">
        <v>0.70398056160004896</v>
      </c>
    </row>
    <row r="1170" spans="2:44">
      <c r="B1170" t="s">
        <v>305</v>
      </c>
      <c r="C1170" s="14">
        <v>0.346552633060625</v>
      </c>
      <c r="D1170" s="14">
        <v>0.36090819259086099</v>
      </c>
      <c r="E1170" s="14">
        <v>0.33855301591997899</v>
      </c>
      <c r="F1170" s="14"/>
      <c r="G1170" s="14">
        <v>0.29668937747076601</v>
      </c>
      <c r="H1170" s="14">
        <v>0.390958637467203</v>
      </c>
      <c r="I1170" s="14">
        <v>0.393472662857137</v>
      </c>
      <c r="J1170" s="14">
        <v>0.25956782133663697</v>
      </c>
      <c r="K1170" s="14">
        <v>0.448062678291334</v>
      </c>
      <c r="L1170" s="14">
        <v>0.29181178362097698</v>
      </c>
      <c r="M1170" s="14"/>
      <c r="N1170" s="14">
        <v>0.30961502835714699</v>
      </c>
      <c r="O1170" s="14">
        <v>0.37794155999003298</v>
      </c>
      <c r="P1170" s="14">
        <v>0.34238009573597999</v>
      </c>
      <c r="Q1170" s="14">
        <v>0.362401643994679</v>
      </c>
      <c r="R1170" s="14"/>
      <c r="S1170" s="14">
        <v>0.32423927954983101</v>
      </c>
      <c r="T1170" s="14">
        <v>0.41301258366926502</v>
      </c>
      <c r="U1170" s="14">
        <v>0.33517069682124101</v>
      </c>
      <c r="V1170" s="14">
        <v>0.40323399483647199</v>
      </c>
      <c r="W1170" s="14">
        <v>0.25895623102884802</v>
      </c>
      <c r="X1170" s="14">
        <v>0.32130062894049</v>
      </c>
      <c r="Y1170" s="14">
        <v>0.310017711949583</v>
      </c>
      <c r="Z1170" s="14">
        <v>0.56319995563928205</v>
      </c>
      <c r="AA1170" s="14">
        <v>0.273631104189894</v>
      </c>
      <c r="AB1170" s="14">
        <v>0.35827473288196099</v>
      </c>
      <c r="AC1170" s="14">
        <v>0.25119126211234599</v>
      </c>
      <c r="AD1170" s="14">
        <v>0.38917629761545502</v>
      </c>
      <c r="AE1170" s="14"/>
      <c r="AF1170" s="14">
        <v>0.35292451914691197</v>
      </c>
      <c r="AG1170" s="14">
        <v>0.30740248153829802</v>
      </c>
      <c r="AH1170" s="14">
        <v>0.53832394921369997</v>
      </c>
      <c r="AI1170" s="14"/>
      <c r="AJ1170" s="14">
        <v>0.31658020997102199</v>
      </c>
      <c r="AK1170" s="14">
        <v>0.38155825111109698</v>
      </c>
      <c r="AL1170" s="14">
        <v>0.444537383206902</v>
      </c>
      <c r="AM1170" s="14"/>
      <c r="AN1170" s="14">
        <v>0.38918230522932801</v>
      </c>
      <c r="AO1170" s="14">
        <v>0.40305080499361501</v>
      </c>
      <c r="AP1170" s="14">
        <v>0.28835988342323798</v>
      </c>
      <c r="AQ1170" s="14">
        <v>0.37619913347499401</v>
      </c>
      <c r="AR1170" s="14">
        <v>0.54585824096035496</v>
      </c>
    </row>
    <row r="1171" spans="2:44">
      <c r="B1171" t="s">
        <v>302</v>
      </c>
      <c r="C1171" s="14">
        <v>0.33775068682196202</v>
      </c>
      <c r="D1171" s="14">
        <v>0.341942499865803</v>
      </c>
      <c r="E1171" s="14">
        <v>0.34110417684336197</v>
      </c>
      <c r="F1171" s="14"/>
      <c r="G1171" s="14">
        <v>0.16014120741068399</v>
      </c>
      <c r="H1171" s="14">
        <v>0.237030161227337</v>
      </c>
      <c r="I1171" s="14">
        <v>0.29562218281778901</v>
      </c>
      <c r="J1171" s="14">
        <v>0.40190025501091797</v>
      </c>
      <c r="K1171" s="14">
        <v>0.38927650927612301</v>
      </c>
      <c r="L1171" s="14">
        <v>0.459532525174846</v>
      </c>
      <c r="M1171" s="14"/>
      <c r="N1171" s="14">
        <v>0.35763234317520198</v>
      </c>
      <c r="O1171" s="14">
        <v>0.35107776709448701</v>
      </c>
      <c r="P1171" s="14">
        <v>0.35180490528157699</v>
      </c>
      <c r="Q1171" s="14">
        <v>0.25585217528792498</v>
      </c>
      <c r="R1171" s="14"/>
      <c r="S1171" s="14">
        <v>0.334763635337957</v>
      </c>
      <c r="T1171" s="14">
        <v>0.35853785579486003</v>
      </c>
      <c r="U1171" s="14">
        <v>0.33085187042476</v>
      </c>
      <c r="V1171" s="14">
        <v>0.17379276432211799</v>
      </c>
      <c r="W1171" s="14">
        <v>0.41936120433426599</v>
      </c>
      <c r="X1171" s="14">
        <v>0.57511675632250203</v>
      </c>
      <c r="Y1171" s="14">
        <v>0.23011579470566401</v>
      </c>
      <c r="Z1171" s="14">
        <v>0.54575067518174203</v>
      </c>
      <c r="AA1171" s="14">
        <v>0.41642538854314098</v>
      </c>
      <c r="AB1171" s="14">
        <v>0.28914600820771702</v>
      </c>
      <c r="AC1171" s="14">
        <v>0.36230423719600502</v>
      </c>
      <c r="AD1171" s="14">
        <v>9.8989452910261094E-2</v>
      </c>
      <c r="AE1171" s="14"/>
      <c r="AF1171" s="14">
        <v>0.410046275603971</v>
      </c>
      <c r="AG1171" s="14">
        <v>0.31889559696768399</v>
      </c>
      <c r="AH1171" s="14">
        <v>0.220827298114641</v>
      </c>
      <c r="AI1171" s="14"/>
      <c r="AJ1171" s="14">
        <v>0.48025100390190201</v>
      </c>
      <c r="AK1171" s="14">
        <v>0.30861585663081997</v>
      </c>
      <c r="AL1171" s="14">
        <v>0.23896857104056801</v>
      </c>
      <c r="AM1171" s="14"/>
      <c r="AN1171" s="14">
        <v>0.26526049047222999</v>
      </c>
      <c r="AO1171" s="14">
        <v>0.36414421750825998</v>
      </c>
      <c r="AP1171" s="14">
        <v>0.3940202390259</v>
      </c>
      <c r="AQ1171" s="14">
        <v>0.35986598806766101</v>
      </c>
      <c r="AR1171" s="14">
        <v>0.24086556831217901</v>
      </c>
    </row>
    <row r="1172" spans="2:44">
      <c r="B1172" t="s">
        <v>300</v>
      </c>
      <c r="C1172" s="14">
        <v>0.32243833034380298</v>
      </c>
      <c r="D1172" s="14">
        <v>0.38325644130279002</v>
      </c>
      <c r="E1172" s="14">
        <v>0.24934487220882101</v>
      </c>
      <c r="F1172" s="14"/>
      <c r="G1172" s="14">
        <v>0.28894117819193998</v>
      </c>
      <c r="H1172" s="14">
        <v>0.35493276716594901</v>
      </c>
      <c r="I1172" s="14">
        <v>0.42013246074314198</v>
      </c>
      <c r="J1172" s="14">
        <v>0.307473599946539</v>
      </c>
      <c r="K1172" s="14">
        <v>0.25677784747455801</v>
      </c>
      <c r="L1172" s="14">
        <v>0.30075830423018002</v>
      </c>
      <c r="M1172" s="14"/>
      <c r="N1172" s="14">
        <v>0.31121262316433801</v>
      </c>
      <c r="O1172" s="14">
        <v>0.35194209845982199</v>
      </c>
      <c r="P1172" s="14">
        <v>0.28659995840994801</v>
      </c>
      <c r="Q1172" s="14">
        <v>0.32377812333631001</v>
      </c>
      <c r="R1172" s="14"/>
      <c r="S1172" s="14">
        <v>0.33185254305941098</v>
      </c>
      <c r="T1172" s="14">
        <v>0.31292382091241899</v>
      </c>
      <c r="U1172" s="14">
        <v>0.240830384381332</v>
      </c>
      <c r="V1172" s="14">
        <v>0.345793862142522</v>
      </c>
      <c r="W1172" s="14">
        <v>0.23655925272829301</v>
      </c>
      <c r="X1172" s="14">
        <v>0.32347763281285702</v>
      </c>
      <c r="Y1172" s="14">
        <v>0.30904035362646598</v>
      </c>
      <c r="Z1172" s="14">
        <v>0.58780733187836798</v>
      </c>
      <c r="AA1172" s="14">
        <v>0.27013028831997199</v>
      </c>
      <c r="AB1172" s="14">
        <v>0.42850347613445999</v>
      </c>
      <c r="AC1172" s="14">
        <v>0.21574149967155701</v>
      </c>
      <c r="AD1172" s="14">
        <v>0.29474710483338401</v>
      </c>
      <c r="AE1172" s="14"/>
      <c r="AF1172" s="14">
        <v>0.320329547172645</v>
      </c>
      <c r="AG1172" s="14">
        <v>0.30672261423495201</v>
      </c>
      <c r="AH1172" s="14">
        <v>0.430524715823068</v>
      </c>
      <c r="AI1172" s="14"/>
      <c r="AJ1172" s="14">
        <v>0.386084857316422</v>
      </c>
      <c r="AK1172" s="14">
        <v>0.36732698752861298</v>
      </c>
      <c r="AL1172" s="14">
        <v>0.20546667894050799</v>
      </c>
      <c r="AM1172" s="14"/>
      <c r="AN1172" s="14">
        <v>0.34112030889498102</v>
      </c>
      <c r="AO1172" s="14">
        <v>0.31808539449594803</v>
      </c>
      <c r="AP1172" s="14">
        <v>0.32075395710715099</v>
      </c>
      <c r="AQ1172" s="14">
        <v>0.28845063600170601</v>
      </c>
      <c r="AR1172" s="14">
        <v>0.46455451661543701</v>
      </c>
    </row>
    <row r="1173" spans="2:44">
      <c r="B1173" t="s">
        <v>306</v>
      </c>
      <c r="C1173" s="14">
        <v>0.30889555961273502</v>
      </c>
      <c r="D1173" s="14">
        <v>0.33687404891480599</v>
      </c>
      <c r="E1173" s="14">
        <v>0.27276986667351399</v>
      </c>
      <c r="F1173" s="14"/>
      <c r="G1173" s="14">
        <v>0.27712337769873202</v>
      </c>
      <c r="H1173" s="14">
        <v>0.432829711770569</v>
      </c>
      <c r="I1173" s="14">
        <v>0.31538088446308699</v>
      </c>
      <c r="J1173" s="14">
        <v>0.32211290006825599</v>
      </c>
      <c r="K1173" s="14">
        <v>0.35650523648799798</v>
      </c>
      <c r="L1173" s="14">
        <v>0.17611340987011501</v>
      </c>
      <c r="M1173" s="14"/>
      <c r="N1173" s="14">
        <v>0.34893945319027497</v>
      </c>
      <c r="O1173" s="14">
        <v>0.28547470961714599</v>
      </c>
      <c r="P1173" s="14">
        <v>0.24733206654699899</v>
      </c>
      <c r="Q1173" s="14">
        <v>0.32478899851006598</v>
      </c>
      <c r="R1173" s="14"/>
      <c r="S1173" s="14">
        <v>0.35461391973164802</v>
      </c>
      <c r="T1173" s="14">
        <v>0.34234083998398901</v>
      </c>
      <c r="U1173" s="14">
        <v>0.24784960798194</v>
      </c>
      <c r="V1173" s="14">
        <v>0.26240818441158098</v>
      </c>
      <c r="W1173" s="14">
        <v>0.23386426701044299</v>
      </c>
      <c r="X1173" s="14">
        <v>0.34426628151427002</v>
      </c>
      <c r="Y1173" s="14">
        <v>0.313150245790494</v>
      </c>
      <c r="Z1173" s="14">
        <v>0.39509457048761099</v>
      </c>
      <c r="AA1173" s="14">
        <v>0.357986319606037</v>
      </c>
      <c r="AB1173" s="14">
        <v>0.25216665522633203</v>
      </c>
      <c r="AC1173" s="14">
        <v>0.31577183123500402</v>
      </c>
      <c r="AD1173" s="14">
        <v>0.32467801365277099</v>
      </c>
      <c r="AE1173" s="14"/>
      <c r="AF1173" s="14">
        <v>0.264249433456824</v>
      </c>
      <c r="AG1173" s="14">
        <v>0.32406919409913498</v>
      </c>
      <c r="AH1173" s="14">
        <v>0.43597967369569102</v>
      </c>
      <c r="AI1173" s="14"/>
      <c r="AJ1173" s="14">
        <v>0.32115656862129</v>
      </c>
      <c r="AK1173" s="14">
        <v>0.37220651023851797</v>
      </c>
      <c r="AL1173" s="14">
        <v>0.31650597942595099</v>
      </c>
      <c r="AM1173" s="14"/>
      <c r="AN1173" s="14">
        <v>0.26105922837312001</v>
      </c>
      <c r="AO1173" s="14">
        <v>0.30513344424598998</v>
      </c>
      <c r="AP1173" s="14">
        <v>0.38777906916900401</v>
      </c>
      <c r="AQ1173" s="14">
        <v>0.35836943240556501</v>
      </c>
      <c r="AR1173" s="14">
        <v>0.46455451661543701</v>
      </c>
    </row>
    <row r="1174" spans="2:44">
      <c r="B1174" t="s">
        <v>304</v>
      </c>
      <c r="C1174" s="14">
        <v>0.27298499472313797</v>
      </c>
      <c r="D1174" s="14">
        <v>0.34283525980041002</v>
      </c>
      <c r="E1174" s="14">
        <v>0.19459048851747501</v>
      </c>
      <c r="F1174" s="14"/>
      <c r="G1174" s="14">
        <v>0.17713714538161299</v>
      </c>
      <c r="H1174" s="14">
        <v>0.26292674465059102</v>
      </c>
      <c r="I1174" s="14">
        <v>0.38597100716781602</v>
      </c>
      <c r="J1174" s="14">
        <v>0.27924402820599098</v>
      </c>
      <c r="K1174" s="14">
        <v>0.25795121950442101</v>
      </c>
      <c r="L1174" s="14">
        <v>0.25501458791084403</v>
      </c>
      <c r="M1174" s="14"/>
      <c r="N1174" s="14">
        <v>0.32147664982267699</v>
      </c>
      <c r="O1174" s="14">
        <v>0.33976807900171002</v>
      </c>
      <c r="P1174" s="14">
        <v>0.16922657911171601</v>
      </c>
      <c r="Q1174" s="14">
        <v>0.203522265452659</v>
      </c>
      <c r="R1174" s="14"/>
      <c r="S1174" s="14">
        <v>0.40349168939908098</v>
      </c>
      <c r="T1174" s="14">
        <v>0.315875851340709</v>
      </c>
      <c r="U1174" s="14">
        <v>0.172210378116574</v>
      </c>
      <c r="V1174" s="14">
        <v>0.15572442159712899</v>
      </c>
      <c r="W1174" s="14">
        <v>0.35767253163106799</v>
      </c>
      <c r="X1174" s="14">
        <v>0.30457844391473099</v>
      </c>
      <c r="Y1174" s="14">
        <v>6.3999660014798607E-2</v>
      </c>
      <c r="Z1174" s="14">
        <v>0.49263296490042702</v>
      </c>
      <c r="AA1174" s="14">
        <v>0.25686068462095102</v>
      </c>
      <c r="AB1174" s="14">
        <v>0.346910187905701</v>
      </c>
      <c r="AC1174" s="14">
        <v>0.21574288330862401</v>
      </c>
      <c r="AD1174" s="14">
        <v>0</v>
      </c>
      <c r="AE1174" s="14"/>
      <c r="AF1174" s="14">
        <v>0.30471094176540298</v>
      </c>
      <c r="AG1174" s="14">
        <v>0.27727405679364298</v>
      </c>
      <c r="AH1174" s="14">
        <v>0.23303218996779901</v>
      </c>
      <c r="AI1174" s="14"/>
      <c r="AJ1174" s="14">
        <v>0.34278405709054199</v>
      </c>
      <c r="AK1174" s="14">
        <v>0.33099426478577798</v>
      </c>
      <c r="AL1174" s="14">
        <v>0.256221883490797</v>
      </c>
      <c r="AM1174" s="14"/>
      <c r="AN1174" s="14">
        <v>0.198676820539128</v>
      </c>
      <c r="AO1174" s="14">
        <v>0.27639511672767703</v>
      </c>
      <c r="AP1174" s="14">
        <v>0.26352672944293498</v>
      </c>
      <c r="AQ1174" s="14">
        <v>0.40012397053422499</v>
      </c>
      <c r="AR1174" s="14">
        <v>0.258676104617104</v>
      </c>
    </row>
    <row r="1175" spans="2:44">
      <c r="B1175" t="s">
        <v>308</v>
      </c>
      <c r="C1175" s="14">
        <v>0.169003137186337</v>
      </c>
      <c r="D1175" s="14">
        <v>0.13496305589166299</v>
      </c>
      <c r="E1175" s="14">
        <v>0.20563466376043499</v>
      </c>
      <c r="F1175" s="14"/>
      <c r="G1175" s="14">
        <v>0.121219407504816</v>
      </c>
      <c r="H1175" s="14">
        <v>0.21618515132802199</v>
      </c>
      <c r="I1175" s="14">
        <v>0.14092429809930301</v>
      </c>
      <c r="J1175" s="14">
        <v>0.17103352443185199</v>
      </c>
      <c r="K1175" s="14">
        <v>0.171903372039446</v>
      </c>
      <c r="L1175" s="14">
        <v>0.17298109968693501</v>
      </c>
      <c r="M1175" s="14"/>
      <c r="N1175" s="14">
        <v>0.218779388959672</v>
      </c>
      <c r="O1175" s="14">
        <v>0.15497879315612301</v>
      </c>
      <c r="P1175" s="14">
        <v>0.10392415816712799</v>
      </c>
      <c r="Q1175" s="14">
        <v>0.179479520711295</v>
      </c>
      <c r="R1175" s="14"/>
      <c r="S1175" s="14">
        <v>0.212152795094772</v>
      </c>
      <c r="T1175" s="14">
        <v>0.149153429293925</v>
      </c>
      <c r="U1175" s="14">
        <v>0.11176696391482201</v>
      </c>
      <c r="V1175" s="14">
        <v>9.02928422455887E-2</v>
      </c>
      <c r="W1175" s="14">
        <v>0.20742883569016199</v>
      </c>
      <c r="X1175" s="14">
        <v>0.161374442870757</v>
      </c>
      <c r="Y1175" s="14">
        <v>0.21689424447973299</v>
      </c>
      <c r="Z1175" s="14">
        <v>6.4038968691238998E-2</v>
      </c>
      <c r="AA1175" s="14">
        <v>0.200645187759872</v>
      </c>
      <c r="AB1175" s="14">
        <v>0.14610304755460701</v>
      </c>
      <c r="AC1175" s="14">
        <v>0.330182685466062</v>
      </c>
      <c r="AD1175" s="14">
        <v>0.12892036172964799</v>
      </c>
      <c r="AE1175" s="14"/>
      <c r="AF1175" s="14">
        <v>0.135220271622392</v>
      </c>
      <c r="AG1175" s="14">
        <v>0.19891692270741701</v>
      </c>
      <c r="AH1175" s="14">
        <v>0.20399162725947401</v>
      </c>
      <c r="AI1175" s="14"/>
      <c r="AJ1175" s="14">
        <v>0.124716146687173</v>
      </c>
      <c r="AK1175" s="14">
        <v>0.172096967638738</v>
      </c>
      <c r="AL1175" s="14">
        <v>0.35624050823939801</v>
      </c>
      <c r="AM1175" s="14"/>
      <c r="AN1175" s="14">
        <v>9.8080336237597293E-2</v>
      </c>
      <c r="AO1175" s="14">
        <v>0.19486010388935501</v>
      </c>
      <c r="AP1175" s="14">
        <v>0.153451148768351</v>
      </c>
      <c r="AQ1175" s="14">
        <v>0.316255396923245</v>
      </c>
      <c r="AR1175" s="14">
        <v>0.258676104617104</v>
      </c>
    </row>
    <row r="1176" spans="2:44">
      <c r="B1176" t="s">
        <v>307</v>
      </c>
      <c r="C1176" s="14">
        <v>0.15676404542085501</v>
      </c>
      <c r="D1176" s="14">
        <v>0.18342206668514899</v>
      </c>
      <c r="E1176" s="14">
        <v>0.130201548802614</v>
      </c>
      <c r="F1176" s="14"/>
      <c r="G1176" s="14">
        <v>0.121977825829269</v>
      </c>
      <c r="H1176" s="14">
        <v>0.217136009497054</v>
      </c>
      <c r="I1176" s="14">
        <v>0.16946948090521699</v>
      </c>
      <c r="J1176" s="14">
        <v>0.190698543832722</v>
      </c>
      <c r="K1176" s="14">
        <v>0.13950012617584501</v>
      </c>
      <c r="L1176" s="14">
        <v>0.104678533128022</v>
      </c>
      <c r="M1176" s="14"/>
      <c r="N1176" s="14">
        <v>0.15559415936557799</v>
      </c>
      <c r="O1176" s="14">
        <v>0.19482256663024</v>
      </c>
      <c r="P1176" s="14">
        <v>0.14013211219159</v>
      </c>
      <c r="Q1176" s="14">
        <v>0.12863430436925399</v>
      </c>
      <c r="R1176" s="14"/>
      <c r="S1176" s="14">
        <v>0.20356629869722401</v>
      </c>
      <c r="T1176" s="14">
        <v>0.231190023020934</v>
      </c>
      <c r="U1176" s="14">
        <v>0.110268333178033</v>
      </c>
      <c r="V1176" s="14">
        <v>0.122128353803682</v>
      </c>
      <c r="W1176" s="14">
        <v>0.206072242606686</v>
      </c>
      <c r="X1176" s="14">
        <v>8.2541638079905999E-2</v>
      </c>
      <c r="Y1176" s="14">
        <v>2.9703625900417099E-2</v>
      </c>
      <c r="Z1176" s="14">
        <v>0.15622108828637199</v>
      </c>
      <c r="AA1176" s="14">
        <v>6.0069576658596302E-2</v>
      </c>
      <c r="AB1176" s="14">
        <v>0.21078442073907</v>
      </c>
      <c r="AC1176" s="14">
        <v>0.29748643551505</v>
      </c>
      <c r="AD1176" s="14">
        <v>0</v>
      </c>
      <c r="AE1176" s="14"/>
      <c r="AF1176" s="14">
        <v>0.17027409433052201</v>
      </c>
      <c r="AG1176" s="14">
        <v>0.16905853756080899</v>
      </c>
      <c r="AH1176" s="14">
        <v>2.9663555438970601E-2</v>
      </c>
      <c r="AI1176" s="14"/>
      <c r="AJ1176" s="14">
        <v>0.20707010147093399</v>
      </c>
      <c r="AK1176" s="14">
        <v>0.150377816825705</v>
      </c>
      <c r="AL1176" s="14">
        <v>0.25985082939575099</v>
      </c>
      <c r="AM1176" s="14"/>
      <c r="AN1176" s="14">
        <v>0.14146910266034901</v>
      </c>
      <c r="AO1176" s="14">
        <v>0.14799703797387501</v>
      </c>
      <c r="AP1176" s="14">
        <v>0.14845313825723899</v>
      </c>
      <c r="AQ1176" s="14">
        <v>0.11163546217039599</v>
      </c>
      <c r="AR1176" s="14">
        <v>0.33082028687253501</v>
      </c>
    </row>
    <row r="1177" spans="2:44">
      <c r="B1177" t="s">
        <v>129</v>
      </c>
      <c r="C1177" s="14">
        <v>3.0821227568161099E-3</v>
      </c>
      <c r="D1177" s="14">
        <v>5.8559990080021898E-3</v>
      </c>
      <c r="E1177" s="14">
        <v>0</v>
      </c>
      <c r="F1177" s="14"/>
      <c r="G1177" s="14">
        <v>2.6502652897997601E-2</v>
      </c>
      <c r="H1177" s="14">
        <v>0</v>
      </c>
      <c r="I1177" s="14">
        <v>0</v>
      </c>
      <c r="J1177" s="14">
        <v>0</v>
      </c>
      <c r="K1177" s="14">
        <v>0</v>
      </c>
      <c r="L1177" s="14">
        <v>0</v>
      </c>
      <c r="M1177" s="14"/>
      <c r="N1177" s="14">
        <v>0</v>
      </c>
      <c r="O1177" s="14">
        <v>1.10429781186978E-2</v>
      </c>
      <c r="P1177" s="14">
        <v>0</v>
      </c>
      <c r="Q1177" s="14">
        <v>0</v>
      </c>
      <c r="R1177" s="14"/>
      <c r="S1177" s="14">
        <v>0</v>
      </c>
      <c r="T1177" s="14">
        <v>0</v>
      </c>
      <c r="U1177" s="14">
        <v>0</v>
      </c>
      <c r="V1177" s="14">
        <v>0</v>
      </c>
      <c r="W1177" s="14">
        <v>0</v>
      </c>
      <c r="X1177" s="14">
        <v>0</v>
      </c>
      <c r="Y1177" s="14">
        <v>0</v>
      </c>
      <c r="Z1177" s="14">
        <v>0</v>
      </c>
      <c r="AA1177" s="14">
        <v>0</v>
      </c>
      <c r="AB1177" s="14">
        <v>0</v>
      </c>
      <c r="AC1177" s="14">
        <v>6.1526781428040203E-2</v>
      </c>
      <c r="AD1177" s="14">
        <v>0</v>
      </c>
      <c r="AE1177" s="14"/>
      <c r="AF1177" s="14">
        <v>0</v>
      </c>
      <c r="AG1177" s="14">
        <v>0</v>
      </c>
      <c r="AH1177" s="14">
        <v>0</v>
      </c>
      <c r="AI1177" s="14"/>
      <c r="AJ1177" s="14">
        <v>0</v>
      </c>
      <c r="AK1177" s="14">
        <v>0</v>
      </c>
      <c r="AL1177" s="14">
        <v>0</v>
      </c>
      <c r="AM1177" s="14"/>
      <c r="AN1177" s="14">
        <v>0</v>
      </c>
      <c r="AO1177" s="14">
        <v>0</v>
      </c>
      <c r="AP1177" s="14">
        <v>1.1681255768162001E-2</v>
      </c>
      <c r="AQ1177" s="14">
        <v>0</v>
      </c>
      <c r="AR1177" s="14">
        <v>0</v>
      </c>
    </row>
    <row r="1178" spans="2:44">
      <c r="B1178" t="s">
        <v>262</v>
      </c>
      <c r="C1178" s="14">
        <v>7.3193773638739997E-3</v>
      </c>
      <c r="D1178" s="14">
        <v>4.5024356951417002E-3</v>
      </c>
      <c r="E1178" s="14">
        <v>1.07006652694652E-2</v>
      </c>
      <c r="F1178" s="14"/>
      <c r="G1178" s="14">
        <v>2.1793149616370501E-2</v>
      </c>
      <c r="H1178" s="14">
        <v>0</v>
      </c>
      <c r="I1178" s="14">
        <v>0</v>
      </c>
      <c r="J1178" s="14">
        <v>0</v>
      </c>
      <c r="K1178" s="14">
        <v>1.50094747845473E-2</v>
      </c>
      <c r="L1178" s="14">
        <v>1.07343214815544E-2</v>
      </c>
      <c r="M1178" s="14"/>
      <c r="N1178" s="14">
        <v>0</v>
      </c>
      <c r="O1178" s="14">
        <v>1.7734203687914701E-2</v>
      </c>
      <c r="P1178" s="14">
        <v>1.05967059695953E-2</v>
      </c>
      <c r="Q1178" s="14">
        <v>0</v>
      </c>
      <c r="R1178" s="14"/>
      <c r="S1178" s="14">
        <v>0</v>
      </c>
      <c r="T1178" s="14">
        <v>0</v>
      </c>
      <c r="U1178" s="14">
        <v>0</v>
      </c>
      <c r="V1178" s="14">
        <v>2.5035180045974801E-2</v>
      </c>
      <c r="W1178" s="14">
        <v>0</v>
      </c>
      <c r="X1178" s="14">
        <v>0</v>
      </c>
      <c r="Y1178" s="14">
        <v>2.9703625900417099E-2</v>
      </c>
      <c r="Z1178" s="14">
        <v>0</v>
      </c>
      <c r="AA1178" s="14">
        <v>2.79853971621132E-2</v>
      </c>
      <c r="AB1178" s="14">
        <v>0</v>
      </c>
      <c r="AC1178" s="14">
        <v>0</v>
      </c>
      <c r="AD1178" s="14">
        <v>0</v>
      </c>
      <c r="AE1178" s="14"/>
      <c r="AF1178" s="14">
        <v>1.24469195143547E-2</v>
      </c>
      <c r="AG1178" s="14">
        <v>0</v>
      </c>
      <c r="AH1178" s="14">
        <v>0</v>
      </c>
      <c r="AI1178" s="14"/>
      <c r="AJ1178" s="14">
        <v>0</v>
      </c>
      <c r="AK1178" s="14">
        <v>0</v>
      </c>
      <c r="AL1178" s="14">
        <v>0</v>
      </c>
      <c r="AM1178" s="14"/>
      <c r="AN1178" s="14">
        <v>0</v>
      </c>
      <c r="AO1178" s="14">
        <v>1.1340137488453601E-2</v>
      </c>
      <c r="AP1178" s="14">
        <v>0</v>
      </c>
      <c r="AQ1178" s="14">
        <v>0</v>
      </c>
      <c r="AR1178" s="14">
        <v>0</v>
      </c>
    </row>
    <row r="1179" spans="2:44">
      <c r="C1179" s="14"/>
      <c r="D1179" s="14"/>
      <c r="E1179" s="14"/>
      <c r="F1179" s="14"/>
      <c r="G1179" s="14"/>
      <c r="H1179" s="14"/>
      <c r="I1179" s="14"/>
      <c r="J1179" s="14"/>
      <c r="K1179" s="14"/>
      <c r="L1179" s="14"/>
      <c r="M1179" s="14"/>
      <c r="N1179" s="14"/>
      <c r="O1179" s="14"/>
      <c r="P1179" s="14"/>
      <c r="Q1179" s="14"/>
      <c r="R1179" s="14"/>
      <c r="S1179" s="14"/>
      <c r="T1179" s="14"/>
      <c r="U1179" s="14"/>
      <c r="V1179" s="14"/>
      <c r="W1179" s="14"/>
      <c r="X1179" s="14"/>
      <c r="Y1179" s="14"/>
      <c r="Z1179" s="14"/>
      <c r="AA1179" s="14"/>
      <c r="AB1179" s="14"/>
      <c r="AC1179" s="14"/>
      <c r="AD1179" s="14"/>
      <c r="AE1179" s="14"/>
      <c r="AF1179" s="14"/>
      <c r="AG1179" s="14"/>
      <c r="AH1179" s="14"/>
      <c r="AI1179" s="14"/>
      <c r="AJ1179" s="14"/>
      <c r="AK1179" s="14"/>
      <c r="AL1179" s="14"/>
      <c r="AM1179" s="14"/>
      <c r="AN1179" s="14"/>
      <c r="AO1179" s="14"/>
      <c r="AP1179" s="14"/>
      <c r="AQ1179" s="14"/>
      <c r="AR1179" s="14"/>
    </row>
    <row r="1180" spans="2:44">
      <c r="B1180" s="6" t="s">
        <v>310</v>
      </c>
      <c r="C1180" s="14"/>
      <c r="D1180" s="14"/>
      <c r="E1180" s="14"/>
      <c r="F1180" s="14"/>
      <c r="G1180" s="14"/>
      <c r="H1180" s="14"/>
      <c r="I1180" s="14"/>
      <c r="J1180" s="14"/>
      <c r="K1180" s="14"/>
      <c r="L1180" s="14"/>
      <c r="M1180" s="14"/>
      <c r="N1180" s="14"/>
      <c r="O1180" s="14"/>
      <c r="P1180" s="14"/>
      <c r="Q1180" s="14"/>
      <c r="R1180" s="14"/>
      <c r="S1180" s="14"/>
      <c r="T1180" s="14"/>
      <c r="U1180" s="14"/>
      <c r="V1180" s="14"/>
      <c r="W1180" s="14"/>
      <c r="X1180" s="14"/>
      <c r="Y1180" s="14"/>
      <c r="Z1180" s="14"/>
      <c r="AA1180" s="14"/>
      <c r="AB1180" s="14"/>
      <c r="AC1180" s="14"/>
      <c r="AD1180" s="14"/>
      <c r="AE1180" s="14"/>
      <c r="AF1180" s="14"/>
      <c r="AG1180" s="14"/>
      <c r="AH1180" s="14"/>
      <c r="AI1180" s="14"/>
      <c r="AJ1180" s="14"/>
      <c r="AK1180" s="14"/>
      <c r="AL1180" s="14"/>
      <c r="AM1180" s="14"/>
      <c r="AN1180" s="14"/>
      <c r="AO1180" s="14"/>
      <c r="AP1180" s="14"/>
      <c r="AQ1180" s="14"/>
      <c r="AR1180" s="14"/>
    </row>
    <row r="1181" spans="2:44">
      <c r="B1181" s="24" t="s">
        <v>29</v>
      </c>
      <c r="C1181" s="14"/>
      <c r="D1181" s="14"/>
      <c r="E1181" s="14"/>
      <c r="F1181" s="14"/>
      <c r="G1181" s="14"/>
      <c r="H1181" s="14"/>
      <c r="I1181" s="14"/>
      <c r="J1181" s="14"/>
      <c r="K1181" s="14"/>
      <c r="L1181" s="14"/>
      <c r="M1181" s="14"/>
      <c r="N1181" s="14"/>
      <c r="O1181" s="14"/>
      <c r="P1181" s="14"/>
      <c r="Q1181" s="14"/>
      <c r="R1181" s="14"/>
      <c r="S1181" s="14"/>
      <c r="T1181" s="14"/>
      <c r="U1181" s="14"/>
      <c r="V1181" s="14"/>
      <c r="W1181" s="14"/>
      <c r="X1181" s="14"/>
      <c r="Y1181" s="14"/>
      <c r="Z1181" s="14"/>
      <c r="AA1181" s="14"/>
      <c r="AB1181" s="14"/>
      <c r="AC1181" s="14"/>
      <c r="AD1181" s="14"/>
      <c r="AE1181" s="14"/>
      <c r="AF1181" s="14"/>
      <c r="AG1181" s="14"/>
      <c r="AH1181" s="14"/>
      <c r="AI1181" s="14"/>
      <c r="AJ1181" s="14"/>
      <c r="AK1181" s="14"/>
      <c r="AL1181" s="14"/>
      <c r="AM1181" s="14"/>
      <c r="AN1181" s="14"/>
      <c r="AO1181" s="14"/>
      <c r="AP1181" s="14"/>
      <c r="AQ1181" s="14"/>
      <c r="AR1181" s="14"/>
    </row>
    <row r="1182" spans="2:44">
      <c r="B1182" t="s">
        <v>301</v>
      </c>
      <c r="C1182" s="14">
        <v>0.44248429559929098</v>
      </c>
      <c r="D1182" s="14">
        <v>0.42926099396009698</v>
      </c>
      <c r="E1182" s="14">
        <v>0.45849049229493899</v>
      </c>
      <c r="F1182" s="14"/>
      <c r="G1182" s="14">
        <v>0.38294917688021302</v>
      </c>
      <c r="H1182" s="14">
        <v>0.34832918629458598</v>
      </c>
      <c r="I1182" s="14">
        <v>0.51059457482780901</v>
      </c>
      <c r="J1182" s="14">
        <v>0.43407829583698498</v>
      </c>
      <c r="K1182" s="14">
        <v>0.49454473622826001</v>
      </c>
      <c r="L1182" s="14">
        <v>0.46483618815911198</v>
      </c>
      <c r="M1182" s="14"/>
      <c r="N1182" s="14">
        <v>0.43834594900799301</v>
      </c>
      <c r="O1182" s="14">
        <v>0.51060275221313001</v>
      </c>
      <c r="P1182" s="14">
        <v>0.35802265348083501</v>
      </c>
      <c r="Q1182" s="14">
        <v>0.42649259016182101</v>
      </c>
      <c r="R1182" s="14"/>
      <c r="S1182" s="14">
        <v>0.52665394500806495</v>
      </c>
      <c r="T1182" s="14">
        <v>0.40244428823123601</v>
      </c>
      <c r="U1182" s="14">
        <v>0.43182595574546501</v>
      </c>
      <c r="V1182" s="14">
        <v>0.53271459055989701</v>
      </c>
      <c r="W1182" s="14">
        <v>0.37016920616363602</v>
      </c>
      <c r="X1182" s="14">
        <v>0.48374701003718301</v>
      </c>
      <c r="Y1182" s="14">
        <v>0.29347389392629702</v>
      </c>
      <c r="Z1182" s="14">
        <v>0.48922885877744499</v>
      </c>
      <c r="AA1182" s="14">
        <v>0.385543970660229</v>
      </c>
      <c r="AB1182" s="14">
        <v>0.465639544410272</v>
      </c>
      <c r="AC1182" s="14">
        <v>0.30168383651239999</v>
      </c>
      <c r="AD1182" s="14">
        <v>0.57332765322923596</v>
      </c>
      <c r="AE1182" s="14"/>
      <c r="AF1182" s="14">
        <v>0.481818695615577</v>
      </c>
      <c r="AG1182" s="14">
        <v>0.42281492231468798</v>
      </c>
      <c r="AH1182" s="14">
        <v>0.46601936488218199</v>
      </c>
      <c r="AI1182" s="14"/>
      <c r="AJ1182" s="14">
        <v>0.48497043564213299</v>
      </c>
      <c r="AK1182" s="14">
        <v>0.43536956626268603</v>
      </c>
      <c r="AL1182" s="14">
        <v>0.34051808044471599</v>
      </c>
      <c r="AM1182" s="14"/>
      <c r="AN1182" s="14">
        <v>0.43161432411359602</v>
      </c>
      <c r="AO1182" s="14">
        <v>0.44337736711239401</v>
      </c>
      <c r="AP1182" s="14">
        <v>0.48741261063673003</v>
      </c>
      <c r="AQ1182" s="14">
        <v>0.43905710697349798</v>
      </c>
      <c r="AR1182" s="14">
        <v>0.33421859880288501</v>
      </c>
    </row>
    <row r="1183" spans="2:44">
      <c r="B1183" t="s">
        <v>302</v>
      </c>
      <c r="C1183" s="14">
        <v>0.42205410965656998</v>
      </c>
      <c r="D1183" s="14">
        <v>0.41662340182628399</v>
      </c>
      <c r="E1183" s="14">
        <v>0.43241260929022501</v>
      </c>
      <c r="F1183" s="14"/>
      <c r="G1183" s="14">
        <v>0.29191143903472699</v>
      </c>
      <c r="H1183" s="14">
        <v>0.284039683037486</v>
      </c>
      <c r="I1183" s="14">
        <v>0.36899769314938302</v>
      </c>
      <c r="J1183" s="14">
        <v>0.37236032356522197</v>
      </c>
      <c r="K1183" s="14">
        <v>0.51923839439137398</v>
      </c>
      <c r="L1183" s="14">
        <v>0.59393065951471202</v>
      </c>
      <c r="M1183" s="14"/>
      <c r="N1183" s="14">
        <v>0.41571812265077901</v>
      </c>
      <c r="O1183" s="14">
        <v>0.47556063848230001</v>
      </c>
      <c r="P1183" s="14">
        <v>0.356310653306466</v>
      </c>
      <c r="Q1183" s="14">
        <v>0.41576556200104903</v>
      </c>
      <c r="R1183" s="14"/>
      <c r="S1183" s="14">
        <v>0.39589304561906302</v>
      </c>
      <c r="T1183" s="14">
        <v>0.513796494675406</v>
      </c>
      <c r="U1183" s="14">
        <v>0.43543875460374998</v>
      </c>
      <c r="V1183" s="14">
        <v>0.45425072001860201</v>
      </c>
      <c r="W1183" s="14">
        <v>0.41133231600640002</v>
      </c>
      <c r="X1183" s="14">
        <v>0.38930489304733401</v>
      </c>
      <c r="Y1183" s="14">
        <v>0.29332001438735</v>
      </c>
      <c r="Z1183" s="14">
        <v>0.35536101259262198</v>
      </c>
      <c r="AA1183" s="14">
        <v>0.42721384449622501</v>
      </c>
      <c r="AB1183" s="14">
        <v>0.39183387600057701</v>
      </c>
      <c r="AC1183" s="14">
        <v>0.55333267294866295</v>
      </c>
      <c r="AD1183" s="14">
        <v>0.41556377846031201</v>
      </c>
      <c r="AE1183" s="14"/>
      <c r="AF1183" s="14">
        <v>0.49229096481791002</v>
      </c>
      <c r="AG1183" s="14">
        <v>0.40725523950208498</v>
      </c>
      <c r="AH1183" s="14">
        <v>0.331119311298676</v>
      </c>
      <c r="AI1183" s="14"/>
      <c r="AJ1183" s="14">
        <v>0.46104339961434299</v>
      </c>
      <c r="AK1183" s="14">
        <v>0.40656617580204102</v>
      </c>
      <c r="AL1183" s="14">
        <v>0.44978301863317499</v>
      </c>
      <c r="AM1183" s="14"/>
      <c r="AN1183" s="14">
        <v>0.394070407249971</v>
      </c>
      <c r="AO1183" s="14">
        <v>0.36202711562092699</v>
      </c>
      <c r="AP1183" s="14">
        <v>0.47382623197659102</v>
      </c>
      <c r="AQ1183" s="14">
        <v>0.41028295772422402</v>
      </c>
      <c r="AR1183" s="14">
        <v>0.22537203060273001</v>
      </c>
    </row>
    <row r="1184" spans="2:44">
      <c r="B1184" t="s">
        <v>303</v>
      </c>
      <c r="C1184" s="14">
        <v>0.41943167947422699</v>
      </c>
      <c r="D1184" s="14">
        <v>0.44567351769895702</v>
      </c>
      <c r="E1184" s="14">
        <v>0.38586408448986598</v>
      </c>
      <c r="F1184" s="14"/>
      <c r="G1184" s="14">
        <v>0.34352678655110103</v>
      </c>
      <c r="H1184" s="14">
        <v>0.41042053234507297</v>
      </c>
      <c r="I1184" s="14">
        <v>0.39478591793710399</v>
      </c>
      <c r="J1184" s="14">
        <v>0.39068707221549798</v>
      </c>
      <c r="K1184" s="14">
        <v>0.47750642227006201</v>
      </c>
      <c r="L1184" s="14">
        <v>0.46748072225183301</v>
      </c>
      <c r="M1184" s="14"/>
      <c r="N1184" s="14">
        <v>0.39783528451515099</v>
      </c>
      <c r="O1184" s="14">
        <v>0.39942955470260799</v>
      </c>
      <c r="P1184" s="14">
        <v>0.45480597592810201</v>
      </c>
      <c r="Q1184" s="14">
        <v>0.43258027198077698</v>
      </c>
      <c r="R1184" s="14"/>
      <c r="S1184" s="14">
        <v>0.43523648940473098</v>
      </c>
      <c r="T1184" s="14">
        <v>0.36939560485739498</v>
      </c>
      <c r="U1184" s="14">
        <v>0.52738714773439899</v>
      </c>
      <c r="V1184" s="14">
        <v>0.467734557251681</v>
      </c>
      <c r="W1184" s="14">
        <v>0.40188308063631301</v>
      </c>
      <c r="X1184" s="14">
        <v>0.37556148014868002</v>
      </c>
      <c r="Y1184" s="14">
        <v>0.21099685200410501</v>
      </c>
      <c r="Z1184" s="14">
        <v>0.40330765913014799</v>
      </c>
      <c r="AA1184" s="14">
        <v>0.37357268123130599</v>
      </c>
      <c r="AB1184" s="14">
        <v>0.56065732025732296</v>
      </c>
      <c r="AC1184" s="14">
        <v>0.53054584845617703</v>
      </c>
      <c r="AD1184" s="14">
        <v>0.33984627855905303</v>
      </c>
      <c r="AE1184" s="14"/>
      <c r="AF1184" s="14">
        <v>0.42980198480253201</v>
      </c>
      <c r="AG1184" s="14">
        <v>0.434415138004418</v>
      </c>
      <c r="AH1184" s="14">
        <v>0.35255943500675302</v>
      </c>
      <c r="AI1184" s="14"/>
      <c r="AJ1184" s="14">
        <v>0.44939345552349202</v>
      </c>
      <c r="AK1184" s="14">
        <v>0.40950338226229299</v>
      </c>
      <c r="AL1184" s="14">
        <v>0.31275943411988899</v>
      </c>
      <c r="AM1184" s="14"/>
      <c r="AN1184" s="14">
        <v>0.43935689945069201</v>
      </c>
      <c r="AO1184" s="14">
        <v>0.32194176451434597</v>
      </c>
      <c r="AP1184" s="14">
        <v>0.422527368277407</v>
      </c>
      <c r="AQ1184" s="14">
        <v>0.49959537144718202</v>
      </c>
      <c r="AR1184" s="14">
        <v>0.24264689847443699</v>
      </c>
    </row>
    <row r="1185" spans="2:44">
      <c r="B1185" t="s">
        <v>300</v>
      </c>
      <c r="C1185" s="14">
        <v>0.40913163524525997</v>
      </c>
      <c r="D1185" s="14">
        <v>0.45740609878315402</v>
      </c>
      <c r="E1185" s="14">
        <v>0.343741272874863</v>
      </c>
      <c r="F1185" s="14"/>
      <c r="G1185" s="14">
        <v>0.318103842740942</v>
      </c>
      <c r="H1185" s="14">
        <v>0.50249648005136704</v>
      </c>
      <c r="I1185" s="14">
        <v>0.39949084354535702</v>
      </c>
      <c r="J1185" s="14">
        <v>0.42083813922017299</v>
      </c>
      <c r="K1185" s="14">
        <v>0.39749377897337301</v>
      </c>
      <c r="L1185" s="14">
        <v>0.39940067721874101</v>
      </c>
      <c r="M1185" s="14"/>
      <c r="N1185" s="14">
        <v>0.37613775006526801</v>
      </c>
      <c r="O1185" s="14">
        <v>0.41341523691212001</v>
      </c>
      <c r="P1185" s="14">
        <v>0.41831643887967301</v>
      </c>
      <c r="Q1185" s="14">
        <v>0.44473492040648899</v>
      </c>
      <c r="R1185" s="14"/>
      <c r="S1185" s="14">
        <v>0.51661729874495099</v>
      </c>
      <c r="T1185" s="14">
        <v>0.46312211926930802</v>
      </c>
      <c r="U1185" s="14">
        <v>0.34007536728787102</v>
      </c>
      <c r="V1185" s="14">
        <v>0.34717507857145402</v>
      </c>
      <c r="W1185" s="14">
        <v>0.28105202949186803</v>
      </c>
      <c r="X1185" s="14">
        <v>0.33439104952452398</v>
      </c>
      <c r="Y1185" s="14">
        <v>0.329341119133709</v>
      </c>
      <c r="Z1185" s="14">
        <v>0.38135759605237501</v>
      </c>
      <c r="AA1185" s="14">
        <v>0.46090278482320102</v>
      </c>
      <c r="AB1185" s="14">
        <v>0.42186988202766701</v>
      </c>
      <c r="AC1185" s="14">
        <v>0.541531412205847</v>
      </c>
      <c r="AD1185" s="14">
        <v>0.269845907569914</v>
      </c>
      <c r="AE1185" s="14"/>
      <c r="AF1185" s="14">
        <v>0.43911367019969899</v>
      </c>
      <c r="AG1185" s="14">
        <v>0.41671239172718</v>
      </c>
      <c r="AH1185" s="14">
        <v>0.32524662203966098</v>
      </c>
      <c r="AI1185" s="14"/>
      <c r="AJ1185" s="14">
        <v>0.42049627239123399</v>
      </c>
      <c r="AK1185" s="14">
        <v>0.42343819212877098</v>
      </c>
      <c r="AL1185" s="14">
        <v>0.45779220334336801</v>
      </c>
      <c r="AM1185" s="14"/>
      <c r="AN1185" s="14">
        <v>0.383853775919131</v>
      </c>
      <c r="AO1185" s="14">
        <v>0.436156622084234</v>
      </c>
      <c r="AP1185" s="14">
        <v>0.45635306362936301</v>
      </c>
      <c r="AQ1185" s="14">
        <v>0.33579708520443102</v>
      </c>
      <c r="AR1185" s="14">
        <v>0.42071505144028898</v>
      </c>
    </row>
    <row r="1186" spans="2:44">
      <c r="B1186" t="s">
        <v>305</v>
      </c>
      <c r="C1186" s="14">
        <v>0.34875031209706397</v>
      </c>
      <c r="D1186" s="14">
        <v>0.33116531902478202</v>
      </c>
      <c r="E1186" s="14">
        <v>0.37369743754872797</v>
      </c>
      <c r="F1186" s="14"/>
      <c r="G1186" s="14">
        <v>0.26980170337963799</v>
      </c>
      <c r="H1186" s="14">
        <v>0.34565294793790702</v>
      </c>
      <c r="I1186" s="14">
        <v>0.34273458528374101</v>
      </c>
      <c r="J1186" s="14">
        <v>0.287295849154725</v>
      </c>
      <c r="K1186" s="14">
        <v>0.34535003681875498</v>
      </c>
      <c r="L1186" s="14">
        <v>0.43853977994174598</v>
      </c>
      <c r="M1186" s="14"/>
      <c r="N1186" s="14">
        <v>0.372234736960249</v>
      </c>
      <c r="O1186" s="14">
        <v>0.33873686128688402</v>
      </c>
      <c r="P1186" s="14">
        <v>0.303566212917325</v>
      </c>
      <c r="Q1186" s="14">
        <v>0.378564936298183</v>
      </c>
      <c r="R1186" s="14"/>
      <c r="S1186" s="14">
        <v>0.38151015821341799</v>
      </c>
      <c r="T1186" s="14">
        <v>0.417124969279975</v>
      </c>
      <c r="U1186" s="14">
        <v>0.42117615195267599</v>
      </c>
      <c r="V1186" s="14">
        <v>0.40486336827121699</v>
      </c>
      <c r="W1186" s="14">
        <v>0.39336639810257001</v>
      </c>
      <c r="X1186" s="14">
        <v>0.28188818450354802</v>
      </c>
      <c r="Y1186" s="14">
        <v>0.27630161579096402</v>
      </c>
      <c r="Z1186" s="14">
        <v>0.36841007285985999</v>
      </c>
      <c r="AA1186" s="14">
        <v>0.33486345282416202</v>
      </c>
      <c r="AB1186" s="14">
        <v>0.30229432498539699</v>
      </c>
      <c r="AC1186" s="14">
        <v>0.249335561349178</v>
      </c>
      <c r="AD1186" s="14">
        <v>0.23346329739330399</v>
      </c>
      <c r="AE1186" s="14"/>
      <c r="AF1186" s="14">
        <v>0.34398626355070999</v>
      </c>
      <c r="AG1186" s="14">
        <v>0.35958174722827402</v>
      </c>
      <c r="AH1186" s="14">
        <v>0.36737376317538001</v>
      </c>
      <c r="AI1186" s="14"/>
      <c r="AJ1186" s="14">
        <v>0.408279146706717</v>
      </c>
      <c r="AK1186" s="14">
        <v>0.32388626518490099</v>
      </c>
      <c r="AL1186" s="14">
        <v>0.36453008852255098</v>
      </c>
      <c r="AM1186" s="14"/>
      <c r="AN1186" s="14">
        <v>0.33158438376166699</v>
      </c>
      <c r="AO1186" s="14">
        <v>0.250387537672626</v>
      </c>
      <c r="AP1186" s="14">
        <v>0.40559034028736501</v>
      </c>
      <c r="AQ1186" s="14">
        <v>0.37667851774662198</v>
      </c>
      <c r="AR1186" s="14">
        <v>0.37454689620320097</v>
      </c>
    </row>
    <row r="1187" spans="2:44">
      <c r="B1187" t="s">
        <v>304</v>
      </c>
      <c r="C1187" s="14">
        <v>0.30268378327543899</v>
      </c>
      <c r="D1187" s="14">
        <v>0.30843002931650898</v>
      </c>
      <c r="E1187" s="14">
        <v>0.29804968957677902</v>
      </c>
      <c r="F1187" s="14"/>
      <c r="G1187" s="14">
        <v>0.31220684894900902</v>
      </c>
      <c r="H1187" s="14">
        <v>0.27588158898483101</v>
      </c>
      <c r="I1187" s="14">
        <v>0.30712223175148301</v>
      </c>
      <c r="J1187" s="14">
        <v>0.314354479432287</v>
      </c>
      <c r="K1187" s="14">
        <v>0.26292564716226202</v>
      </c>
      <c r="L1187" s="14">
        <v>0.32694787166389999</v>
      </c>
      <c r="M1187" s="14"/>
      <c r="N1187" s="14">
        <v>0.33023485192968699</v>
      </c>
      <c r="O1187" s="14">
        <v>0.32267199013769399</v>
      </c>
      <c r="P1187" s="14">
        <v>0.217293456092024</v>
      </c>
      <c r="Q1187" s="14">
        <v>0.31807681867980597</v>
      </c>
      <c r="R1187" s="14"/>
      <c r="S1187" s="14">
        <v>0.32226888572642898</v>
      </c>
      <c r="T1187" s="14">
        <v>0.33944327298557903</v>
      </c>
      <c r="U1187" s="14">
        <v>0.27649856742959</v>
      </c>
      <c r="V1187" s="14">
        <v>0.32486389056019499</v>
      </c>
      <c r="W1187" s="14">
        <v>0.22118064582726299</v>
      </c>
      <c r="X1187" s="14">
        <v>0.26402181079255899</v>
      </c>
      <c r="Y1187" s="14">
        <v>0.29438606733110301</v>
      </c>
      <c r="Z1187" s="14">
        <v>0.27130683476197798</v>
      </c>
      <c r="AA1187" s="14">
        <v>0.29286777638398998</v>
      </c>
      <c r="AB1187" s="14">
        <v>0.28929665701401203</v>
      </c>
      <c r="AC1187" s="14">
        <v>0.35265359399046098</v>
      </c>
      <c r="AD1187" s="14">
        <v>0.35754106251860501</v>
      </c>
      <c r="AE1187" s="14"/>
      <c r="AF1187" s="14">
        <v>0.34013300239307998</v>
      </c>
      <c r="AG1187" s="14">
        <v>0.28272221083107002</v>
      </c>
      <c r="AH1187" s="14">
        <v>0.28784789558289298</v>
      </c>
      <c r="AI1187" s="14"/>
      <c r="AJ1187" s="14">
        <v>0.298754646174682</v>
      </c>
      <c r="AK1187" s="14">
        <v>0.324505409051489</v>
      </c>
      <c r="AL1187" s="14">
        <v>0.34594930269684598</v>
      </c>
      <c r="AM1187" s="14"/>
      <c r="AN1187" s="14">
        <v>0.269461110024586</v>
      </c>
      <c r="AO1187" s="14">
        <v>0.27386067151815302</v>
      </c>
      <c r="AP1187" s="14">
        <v>0.33572848829747598</v>
      </c>
      <c r="AQ1187" s="14">
        <v>0.37791804371918303</v>
      </c>
      <c r="AR1187" s="14">
        <v>0.26969739284357602</v>
      </c>
    </row>
    <row r="1188" spans="2:44">
      <c r="B1188" t="s">
        <v>306</v>
      </c>
      <c r="C1188" s="14">
        <v>0.24055204605088101</v>
      </c>
      <c r="D1188" s="14">
        <v>0.280003568658866</v>
      </c>
      <c r="E1188" s="14">
        <v>0.19322099686667599</v>
      </c>
      <c r="F1188" s="14"/>
      <c r="G1188" s="14">
        <v>0.33233472206553799</v>
      </c>
      <c r="H1188" s="14">
        <v>0.236578427060638</v>
      </c>
      <c r="I1188" s="14">
        <v>0.25385165775985402</v>
      </c>
      <c r="J1188" s="14">
        <v>0.25647479494536302</v>
      </c>
      <c r="K1188" s="14">
        <v>0.25540790022281501</v>
      </c>
      <c r="L1188" s="14">
        <v>0.16820564213994901</v>
      </c>
      <c r="M1188" s="14"/>
      <c r="N1188" s="14">
        <v>0.24825838134279801</v>
      </c>
      <c r="O1188" s="14">
        <v>0.21038015818254599</v>
      </c>
      <c r="P1188" s="14">
        <v>0.21528658542522799</v>
      </c>
      <c r="Q1188" s="14">
        <v>0.290942839348242</v>
      </c>
      <c r="R1188" s="14"/>
      <c r="S1188" s="14">
        <v>0.27173823884958398</v>
      </c>
      <c r="T1188" s="14">
        <v>0.25843338768322999</v>
      </c>
      <c r="U1188" s="14">
        <v>0.219795046035374</v>
      </c>
      <c r="V1188" s="14">
        <v>0.276257062933084</v>
      </c>
      <c r="W1188" s="14">
        <v>0.25843685756434998</v>
      </c>
      <c r="X1188" s="14">
        <v>0.20243504701731499</v>
      </c>
      <c r="Y1188" s="14">
        <v>0.18993646337638101</v>
      </c>
      <c r="Z1188" s="14">
        <v>0.384552663846284</v>
      </c>
      <c r="AA1188" s="14">
        <v>0.25298702822035302</v>
      </c>
      <c r="AB1188" s="14">
        <v>0.17482796578846199</v>
      </c>
      <c r="AC1188" s="14">
        <v>0.135965364952916</v>
      </c>
      <c r="AD1188" s="14">
        <v>0.28966194705857201</v>
      </c>
      <c r="AE1188" s="14"/>
      <c r="AF1188" s="14">
        <v>0.21124341465719601</v>
      </c>
      <c r="AG1188" s="14">
        <v>0.23742180255401599</v>
      </c>
      <c r="AH1188" s="14">
        <v>0.30315397932133897</v>
      </c>
      <c r="AI1188" s="14"/>
      <c r="AJ1188" s="14">
        <v>0.233173970592297</v>
      </c>
      <c r="AK1188" s="14">
        <v>0.248602234565059</v>
      </c>
      <c r="AL1188" s="14">
        <v>0.26520635617209098</v>
      </c>
      <c r="AM1188" s="14"/>
      <c r="AN1188" s="14">
        <v>0.20364200615592101</v>
      </c>
      <c r="AO1188" s="14">
        <v>0.24938578513731699</v>
      </c>
      <c r="AP1188" s="14">
        <v>0.24208338500344001</v>
      </c>
      <c r="AQ1188" s="14">
        <v>0.21891600628923299</v>
      </c>
      <c r="AR1188" s="14">
        <v>9.6694174015670903E-2</v>
      </c>
    </row>
    <row r="1189" spans="2:44">
      <c r="B1189" t="s">
        <v>308</v>
      </c>
      <c r="C1189" s="14">
        <v>0.15963193569384701</v>
      </c>
      <c r="D1189" s="14">
        <v>0.149846323643574</v>
      </c>
      <c r="E1189" s="14">
        <v>0.17322361174044701</v>
      </c>
      <c r="F1189" s="14"/>
      <c r="G1189" s="14">
        <v>0.229611736660884</v>
      </c>
      <c r="H1189" s="14">
        <v>0.15809366324295901</v>
      </c>
      <c r="I1189" s="14">
        <v>0.15101258708567999</v>
      </c>
      <c r="J1189" s="14">
        <v>0.19315674671733901</v>
      </c>
      <c r="K1189" s="14">
        <v>0.146989771887858</v>
      </c>
      <c r="L1189" s="14">
        <v>0.11529107043073</v>
      </c>
      <c r="M1189" s="14"/>
      <c r="N1189" s="14">
        <v>0.20322066732479299</v>
      </c>
      <c r="O1189" s="14">
        <v>0.17077216278843199</v>
      </c>
      <c r="P1189" s="14">
        <v>0.102604079418498</v>
      </c>
      <c r="Q1189" s="14">
        <v>0.13615226606748601</v>
      </c>
      <c r="R1189" s="14"/>
      <c r="S1189" s="14">
        <v>0.202651037622745</v>
      </c>
      <c r="T1189" s="14">
        <v>0.118352245391406</v>
      </c>
      <c r="U1189" s="14">
        <v>0.19621167581746499</v>
      </c>
      <c r="V1189" s="14">
        <v>0.15006690098045999</v>
      </c>
      <c r="W1189" s="14">
        <v>0.15155901122188301</v>
      </c>
      <c r="X1189" s="14">
        <v>0.217115147533643</v>
      </c>
      <c r="Y1189" s="14">
        <v>0.12687250346665199</v>
      </c>
      <c r="Z1189" s="14">
        <v>0.18859358202420401</v>
      </c>
      <c r="AA1189" s="14">
        <v>0.20280885773982599</v>
      </c>
      <c r="AB1189" s="14">
        <v>8.7665771316789903E-2</v>
      </c>
      <c r="AC1189" s="14">
        <v>0.15340046653081801</v>
      </c>
      <c r="AD1189" s="14">
        <v>8.9118887527016799E-2</v>
      </c>
      <c r="AE1189" s="14"/>
      <c r="AF1189" s="14">
        <v>0.14283044942506501</v>
      </c>
      <c r="AG1189" s="14">
        <v>0.15882060733167899</v>
      </c>
      <c r="AH1189" s="14">
        <v>0.126741593918301</v>
      </c>
      <c r="AI1189" s="14"/>
      <c r="AJ1189" s="14">
        <v>0.12760213080928001</v>
      </c>
      <c r="AK1189" s="14">
        <v>0.14118710838102</v>
      </c>
      <c r="AL1189" s="14">
        <v>0.29246196999755703</v>
      </c>
      <c r="AM1189" s="14"/>
      <c r="AN1189" s="14">
        <v>0.139671498027852</v>
      </c>
      <c r="AO1189" s="14">
        <v>0.15166590346165201</v>
      </c>
      <c r="AP1189" s="14">
        <v>0.15422184989079099</v>
      </c>
      <c r="AQ1189" s="14">
        <v>0.21329630511497499</v>
      </c>
      <c r="AR1189" s="14">
        <v>0.22674156780611901</v>
      </c>
    </row>
    <row r="1190" spans="2:44">
      <c r="B1190" t="s">
        <v>307</v>
      </c>
      <c r="C1190" s="14">
        <v>0.108260785083717</v>
      </c>
      <c r="D1190" s="14">
        <v>0.13011303720518799</v>
      </c>
      <c r="E1190" s="14">
        <v>8.1833126606628503E-2</v>
      </c>
      <c r="F1190" s="14"/>
      <c r="G1190" s="14">
        <v>9.4392034096996105E-2</v>
      </c>
      <c r="H1190" s="14">
        <v>0.152512229407787</v>
      </c>
      <c r="I1190" s="14">
        <v>0.14044834409926299</v>
      </c>
      <c r="J1190" s="14">
        <v>8.4346981957644396E-2</v>
      </c>
      <c r="K1190" s="14">
        <v>0.115514328114925</v>
      </c>
      <c r="L1190" s="14">
        <v>7.6466210530583403E-2</v>
      </c>
      <c r="M1190" s="14"/>
      <c r="N1190" s="14">
        <v>0.12822611087890401</v>
      </c>
      <c r="O1190" s="14">
        <v>0.10106203333203501</v>
      </c>
      <c r="P1190" s="14">
        <v>0.108656273374311</v>
      </c>
      <c r="Q1190" s="14">
        <v>9.2611291495046294E-2</v>
      </c>
      <c r="R1190" s="14"/>
      <c r="S1190" s="14">
        <v>0.116655935517504</v>
      </c>
      <c r="T1190" s="14">
        <v>0.12701029223850499</v>
      </c>
      <c r="U1190" s="14">
        <v>0.11629328200153</v>
      </c>
      <c r="V1190" s="14">
        <v>0.144426212243048</v>
      </c>
      <c r="W1190" s="14">
        <v>8.9632794675580899E-2</v>
      </c>
      <c r="X1190" s="14">
        <v>0.13183601132700101</v>
      </c>
      <c r="Y1190" s="14">
        <v>7.2414746002325406E-2</v>
      </c>
      <c r="Z1190" s="14">
        <v>0.147915007460512</v>
      </c>
      <c r="AA1190" s="14">
        <v>0.10162295797592399</v>
      </c>
      <c r="AB1190" s="14">
        <v>6.2909640789317295E-2</v>
      </c>
      <c r="AC1190" s="14">
        <v>9.6786165771350394E-2</v>
      </c>
      <c r="AD1190" s="14">
        <v>8.6866668804399194E-2</v>
      </c>
      <c r="AE1190" s="14"/>
      <c r="AF1190" s="14">
        <v>0.135038285851596</v>
      </c>
      <c r="AG1190" s="14">
        <v>0.100606495255635</v>
      </c>
      <c r="AH1190" s="14">
        <v>0.109818917079872</v>
      </c>
      <c r="AI1190" s="14"/>
      <c r="AJ1190" s="14">
        <v>0.11604872457772</v>
      </c>
      <c r="AK1190" s="14">
        <v>0.119894615215978</v>
      </c>
      <c r="AL1190" s="14">
        <v>0.106585984818482</v>
      </c>
      <c r="AM1190" s="14"/>
      <c r="AN1190" s="14">
        <v>0.137034901671232</v>
      </c>
      <c r="AO1190" s="14">
        <v>7.8305342632535205E-2</v>
      </c>
      <c r="AP1190" s="14">
        <v>0.10657368442253801</v>
      </c>
      <c r="AQ1190" s="14">
        <v>0.109710724108652</v>
      </c>
      <c r="AR1190" s="14">
        <v>0.181494834731903</v>
      </c>
    </row>
    <row r="1191" spans="2:44">
      <c r="B1191" t="s">
        <v>129</v>
      </c>
      <c r="C1191" s="14">
        <v>1.76143743981225E-3</v>
      </c>
      <c r="D1191" s="14">
        <v>3.18111186255124E-3</v>
      </c>
      <c r="E1191" s="14">
        <v>0</v>
      </c>
      <c r="F1191" s="14"/>
      <c r="G1191" s="14">
        <v>1.41063396163664E-2</v>
      </c>
      <c r="H1191" s="14">
        <v>0</v>
      </c>
      <c r="I1191" s="14">
        <v>0</v>
      </c>
      <c r="J1191" s="14">
        <v>0</v>
      </c>
      <c r="K1191" s="14">
        <v>0</v>
      </c>
      <c r="L1191" s="14">
        <v>0</v>
      </c>
      <c r="M1191" s="14"/>
      <c r="N1191" s="14">
        <v>0</v>
      </c>
      <c r="O1191" s="14">
        <v>5.8602455647420804E-3</v>
      </c>
      <c r="P1191" s="14">
        <v>0</v>
      </c>
      <c r="Q1191" s="14">
        <v>0</v>
      </c>
      <c r="R1191" s="14"/>
      <c r="S1191" s="14">
        <v>0</v>
      </c>
      <c r="T1191" s="14">
        <v>1.41200722050558E-2</v>
      </c>
      <c r="U1191" s="14">
        <v>0</v>
      </c>
      <c r="V1191" s="14">
        <v>0</v>
      </c>
      <c r="W1191" s="14">
        <v>0</v>
      </c>
      <c r="X1191" s="14">
        <v>0</v>
      </c>
      <c r="Y1191" s="14">
        <v>0</v>
      </c>
      <c r="Z1191" s="14">
        <v>0</v>
      </c>
      <c r="AA1191" s="14">
        <v>0</v>
      </c>
      <c r="AB1191" s="14">
        <v>0</v>
      </c>
      <c r="AC1191" s="14">
        <v>0</v>
      </c>
      <c r="AD1191" s="14">
        <v>0</v>
      </c>
      <c r="AE1191" s="14"/>
      <c r="AF1191" s="14">
        <v>0</v>
      </c>
      <c r="AG1191" s="14">
        <v>0</v>
      </c>
      <c r="AH1191" s="14">
        <v>0</v>
      </c>
      <c r="AI1191" s="14"/>
      <c r="AJ1191" s="14">
        <v>6.7945558016695197E-3</v>
      </c>
      <c r="AK1191" s="14">
        <v>0</v>
      </c>
      <c r="AL1191" s="14">
        <v>0</v>
      </c>
      <c r="AM1191" s="14"/>
      <c r="AN1191" s="14">
        <v>0</v>
      </c>
      <c r="AO1191" s="14">
        <v>8.4339274334958407E-3</v>
      </c>
      <c r="AP1191" s="14">
        <v>0</v>
      </c>
      <c r="AQ1191" s="14">
        <v>0</v>
      </c>
      <c r="AR1191" s="14">
        <v>0</v>
      </c>
    </row>
    <row r="1192" spans="2:44">
      <c r="C1192" s="14"/>
      <c r="D1192" s="14"/>
      <c r="E1192" s="14"/>
      <c r="F1192" s="14"/>
      <c r="G1192" s="14"/>
      <c r="H1192" s="14"/>
      <c r="I1192" s="14"/>
      <c r="J1192" s="14"/>
      <c r="K1192" s="14"/>
      <c r="L1192" s="14"/>
      <c r="M1192" s="14"/>
      <c r="N1192" s="14"/>
      <c r="O1192" s="14"/>
      <c r="P1192" s="14"/>
      <c r="Q1192" s="14"/>
      <c r="R1192" s="14"/>
      <c r="S1192" s="14"/>
      <c r="T1192" s="14"/>
      <c r="U1192" s="14"/>
      <c r="V1192" s="14"/>
      <c r="W1192" s="14"/>
      <c r="X1192" s="14"/>
      <c r="Y1192" s="14"/>
      <c r="Z1192" s="14"/>
      <c r="AA1192" s="14"/>
      <c r="AB1192" s="14"/>
      <c r="AC1192" s="14"/>
      <c r="AD1192" s="14"/>
      <c r="AE1192" s="14"/>
      <c r="AF1192" s="14"/>
      <c r="AG1192" s="14"/>
      <c r="AH1192" s="14"/>
      <c r="AI1192" s="14"/>
      <c r="AJ1192" s="14"/>
      <c r="AK1192" s="14"/>
      <c r="AL1192" s="14"/>
      <c r="AM1192" s="14"/>
      <c r="AN1192" s="14"/>
      <c r="AO1192" s="14"/>
      <c r="AP1192" s="14"/>
      <c r="AQ1192" s="14"/>
      <c r="AR1192" s="14"/>
    </row>
    <row r="1193" spans="2:44">
      <c r="B1193" s="6" t="s">
        <v>311</v>
      </c>
      <c r="C1193" s="14"/>
      <c r="D1193" s="14"/>
      <c r="E1193" s="14"/>
      <c r="F1193" s="14"/>
      <c r="G1193" s="14"/>
      <c r="H1193" s="14"/>
      <c r="I1193" s="14"/>
      <c r="J1193" s="14"/>
      <c r="K1193" s="14"/>
      <c r="L1193" s="14"/>
      <c r="M1193" s="14"/>
      <c r="N1193" s="14"/>
      <c r="O1193" s="14"/>
      <c r="P1193" s="14"/>
      <c r="Q1193" s="14"/>
      <c r="R1193" s="14"/>
      <c r="S1193" s="14"/>
      <c r="T1193" s="14"/>
      <c r="U1193" s="14"/>
      <c r="V1193" s="14"/>
      <c r="W1193" s="14"/>
      <c r="X1193" s="14"/>
      <c r="Y1193" s="14"/>
      <c r="Z1193" s="14"/>
      <c r="AA1193" s="14"/>
      <c r="AB1193" s="14"/>
      <c r="AC1193" s="14"/>
      <c r="AD1193" s="14"/>
      <c r="AE1193" s="14"/>
      <c r="AF1193" s="14"/>
      <c r="AG1193" s="14"/>
      <c r="AH1193" s="14"/>
      <c r="AI1193" s="14"/>
      <c r="AJ1193" s="14"/>
      <c r="AK1193" s="14"/>
      <c r="AL1193" s="14"/>
      <c r="AM1193" s="14"/>
      <c r="AN1193" s="14"/>
      <c r="AO1193" s="14"/>
      <c r="AP1193" s="14"/>
      <c r="AQ1193" s="14"/>
      <c r="AR1193" s="14"/>
    </row>
    <row r="1194" spans="2:44">
      <c r="B1194" s="24" t="s">
        <v>30</v>
      </c>
      <c r="C1194" s="14"/>
      <c r="D1194" s="14"/>
      <c r="E1194" s="14"/>
      <c r="F1194" s="14"/>
      <c r="G1194" s="14"/>
      <c r="H1194" s="14"/>
      <c r="I1194" s="14"/>
      <c r="J1194" s="14"/>
      <c r="K1194" s="14"/>
      <c r="L1194" s="14"/>
      <c r="M1194" s="14"/>
      <c r="N1194" s="14"/>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14"/>
      <c r="AN1194" s="14"/>
      <c r="AO1194" s="14"/>
      <c r="AP1194" s="14"/>
      <c r="AQ1194" s="14"/>
      <c r="AR1194" s="14"/>
    </row>
    <row r="1195" spans="2:44">
      <c r="B1195" t="s">
        <v>303</v>
      </c>
      <c r="C1195" s="14">
        <v>0.44407939221188097</v>
      </c>
      <c r="D1195" s="14">
        <v>0.46963705607558198</v>
      </c>
      <c r="E1195" s="14">
        <v>0.41431390996955803</v>
      </c>
      <c r="F1195" s="14"/>
      <c r="G1195" s="14">
        <v>0.42685359310187099</v>
      </c>
      <c r="H1195" s="14">
        <v>0.391960194574067</v>
      </c>
      <c r="I1195" s="14">
        <v>0.48735607901228201</v>
      </c>
      <c r="J1195" s="14">
        <v>0.52202588685752205</v>
      </c>
      <c r="K1195" s="14">
        <v>0.44448129198953401</v>
      </c>
      <c r="L1195" s="14">
        <v>0.39963209480249801</v>
      </c>
      <c r="M1195" s="14"/>
      <c r="N1195" s="14">
        <v>0.44858903419330798</v>
      </c>
      <c r="O1195" s="14">
        <v>0.45126240694861702</v>
      </c>
      <c r="P1195" s="14">
        <v>0.40593627151888001</v>
      </c>
      <c r="Q1195" s="14">
        <v>0.46403717481257301</v>
      </c>
      <c r="R1195" s="14"/>
      <c r="S1195" s="14">
        <v>0.47863492755397002</v>
      </c>
      <c r="T1195" s="14">
        <v>0.51240797053181897</v>
      </c>
      <c r="U1195" s="14">
        <v>0.39292060794800698</v>
      </c>
      <c r="V1195" s="14">
        <v>0.33033625740418798</v>
      </c>
      <c r="W1195" s="14">
        <v>0.31887650719593202</v>
      </c>
      <c r="X1195" s="14">
        <v>0.44954373828797001</v>
      </c>
      <c r="Y1195" s="14">
        <v>0.30917821221550501</v>
      </c>
      <c r="Z1195" s="14">
        <v>0.43256220597815798</v>
      </c>
      <c r="AA1195" s="14">
        <v>0.51792613618303596</v>
      </c>
      <c r="AB1195" s="14">
        <v>0.57268257984488602</v>
      </c>
      <c r="AC1195" s="14">
        <v>0.33621154100238898</v>
      </c>
      <c r="AD1195" s="14">
        <v>0.38189194078247601</v>
      </c>
      <c r="AE1195" s="14"/>
      <c r="AF1195" s="14">
        <v>0.39616147651149403</v>
      </c>
      <c r="AG1195" s="14">
        <v>0.46286755419914799</v>
      </c>
      <c r="AH1195" s="14">
        <v>0.53524814707731905</v>
      </c>
      <c r="AI1195" s="14"/>
      <c r="AJ1195" s="14">
        <v>0.41942405526341198</v>
      </c>
      <c r="AK1195" s="14">
        <v>0.490527318446701</v>
      </c>
      <c r="AL1195" s="14">
        <v>0.35768385054256202</v>
      </c>
      <c r="AM1195" s="14"/>
      <c r="AN1195" s="14">
        <v>0.43924253701183802</v>
      </c>
      <c r="AO1195" s="14">
        <v>0.44524540039472599</v>
      </c>
      <c r="AP1195" s="14">
        <v>0.46238558025056697</v>
      </c>
      <c r="AQ1195" s="14">
        <v>0.49148920016773401</v>
      </c>
      <c r="AR1195" s="14">
        <v>0.571204022564748</v>
      </c>
    </row>
    <row r="1196" spans="2:44">
      <c r="B1196" t="s">
        <v>300</v>
      </c>
      <c r="C1196" s="14">
        <v>0.43467457588064401</v>
      </c>
      <c r="D1196" s="14">
        <v>0.43692978286901901</v>
      </c>
      <c r="E1196" s="14">
        <v>0.42716215705556898</v>
      </c>
      <c r="F1196" s="14"/>
      <c r="G1196" s="14">
        <v>0.45155180209177098</v>
      </c>
      <c r="H1196" s="14">
        <v>0.56112114983652905</v>
      </c>
      <c r="I1196" s="14">
        <v>0.370107927506511</v>
      </c>
      <c r="J1196" s="14">
        <v>0.42285362726807002</v>
      </c>
      <c r="K1196" s="14">
        <v>0.44771962908697399</v>
      </c>
      <c r="L1196" s="14">
        <v>0.38590639659120302</v>
      </c>
      <c r="M1196" s="14"/>
      <c r="N1196" s="14">
        <v>0.42051203074431398</v>
      </c>
      <c r="O1196" s="14">
        <v>0.48328079200283502</v>
      </c>
      <c r="P1196" s="14">
        <v>0.392888482782837</v>
      </c>
      <c r="Q1196" s="14">
        <v>0.424719401865922</v>
      </c>
      <c r="R1196" s="14"/>
      <c r="S1196" s="14">
        <v>0.49147943948425299</v>
      </c>
      <c r="T1196" s="14">
        <v>0.47894684590513098</v>
      </c>
      <c r="U1196" s="14">
        <v>0.42857568553562703</v>
      </c>
      <c r="V1196" s="14">
        <v>0.37510394786663798</v>
      </c>
      <c r="W1196" s="14">
        <v>0.56434800277865704</v>
      </c>
      <c r="X1196" s="14">
        <v>0.34495161187059498</v>
      </c>
      <c r="Y1196" s="14">
        <v>0.36314944306565999</v>
      </c>
      <c r="Z1196" s="14">
        <v>0.537380894302811</v>
      </c>
      <c r="AA1196" s="14">
        <v>0.49952017845505498</v>
      </c>
      <c r="AB1196" s="14">
        <v>0.33091413272989101</v>
      </c>
      <c r="AC1196" s="14">
        <v>0.43580833978861</v>
      </c>
      <c r="AD1196" s="14">
        <v>0.25718392100349302</v>
      </c>
      <c r="AE1196" s="14"/>
      <c r="AF1196" s="14">
        <v>0.46328356769343598</v>
      </c>
      <c r="AG1196" s="14">
        <v>0.41577217563123903</v>
      </c>
      <c r="AH1196" s="14">
        <v>0.36990548502767101</v>
      </c>
      <c r="AI1196" s="14"/>
      <c r="AJ1196" s="14">
        <v>0.45293035700614598</v>
      </c>
      <c r="AK1196" s="14">
        <v>0.45055318920082299</v>
      </c>
      <c r="AL1196" s="14">
        <v>0.38732153489207199</v>
      </c>
      <c r="AM1196" s="14"/>
      <c r="AN1196" s="14">
        <v>0.47110671922690101</v>
      </c>
      <c r="AO1196" s="14">
        <v>0.41639298772218503</v>
      </c>
      <c r="AP1196" s="14">
        <v>0.46175551629138201</v>
      </c>
      <c r="AQ1196" s="14">
        <v>0.414040534285816</v>
      </c>
      <c r="AR1196" s="14">
        <v>0.36286352605549799</v>
      </c>
    </row>
    <row r="1197" spans="2:44">
      <c r="B1197" t="s">
        <v>301</v>
      </c>
      <c r="C1197" s="14">
        <v>0.42147956569034001</v>
      </c>
      <c r="D1197" s="14">
        <v>0.43892885011732002</v>
      </c>
      <c r="E1197" s="14">
        <v>0.39800277978591098</v>
      </c>
      <c r="F1197" s="14"/>
      <c r="G1197" s="14">
        <v>0.27908941708613599</v>
      </c>
      <c r="H1197" s="14">
        <v>0.37879273393884499</v>
      </c>
      <c r="I1197" s="14">
        <v>0.405748717431612</v>
      </c>
      <c r="J1197" s="14">
        <v>0.52345283265379805</v>
      </c>
      <c r="K1197" s="14">
        <v>0.479520147355604</v>
      </c>
      <c r="L1197" s="14">
        <v>0.43773305213693198</v>
      </c>
      <c r="M1197" s="14"/>
      <c r="N1197" s="14">
        <v>0.41288743474976902</v>
      </c>
      <c r="O1197" s="14">
        <v>0.40632707861698902</v>
      </c>
      <c r="P1197" s="14">
        <v>0.44654860489735299</v>
      </c>
      <c r="Q1197" s="14">
        <v>0.42271682015286999</v>
      </c>
      <c r="R1197" s="14"/>
      <c r="S1197" s="14">
        <v>0.35977477212530601</v>
      </c>
      <c r="T1197" s="14">
        <v>0.47952256167862201</v>
      </c>
      <c r="U1197" s="14">
        <v>0.41189897164539302</v>
      </c>
      <c r="V1197" s="14">
        <v>0.38048902356790798</v>
      </c>
      <c r="W1197" s="14">
        <v>0.53170558186584205</v>
      </c>
      <c r="X1197" s="14">
        <v>0.45346692287947798</v>
      </c>
      <c r="Y1197" s="14">
        <v>0.328443536441481</v>
      </c>
      <c r="Z1197" s="14">
        <v>0.4869369663973</v>
      </c>
      <c r="AA1197" s="14">
        <v>0.45828540231322201</v>
      </c>
      <c r="AB1197" s="14">
        <v>0.50596809334589299</v>
      </c>
      <c r="AC1197" s="14">
        <v>0.28086937324505701</v>
      </c>
      <c r="AD1197" s="14">
        <v>0.26247729998150199</v>
      </c>
      <c r="AE1197" s="14"/>
      <c r="AF1197" s="14">
        <v>0.50414357745455496</v>
      </c>
      <c r="AG1197" s="14">
        <v>0.37142573834727899</v>
      </c>
      <c r="AH1197" s="14">
        <v>0.46855380671833402</v>
      </c>
      <c r="AI1197" s="14"/>
      <c r="AJ1197" s="14">
        <v>0.43872852666191797</v>
      </c>
      <c r="AK1197" s="14">
        <v>0.39363240537738398</v>
      </c>
      <c r="AL1197" s="14">
        <v>0.35953918669365398</v>
      </c>
      <c r="AM1197" s="14"/>
      <c r="AN1197" s="14">
        <v>0.43753767956851197</v>
      </c>
      <c r="AO1197" s="14">
        <v>0.4022458893577</v>
      </c>
      <c r="AP1197" s="14">
        <v>0.41441722836748102</v>
      </c>
      <c r="AQ1197" s="14">
        <v>0.36895801125428201</v>
      </c>
      <c r="AR1197" s="14">
        <v>0.31166189526979299</v>
      </c>
    </row>
    <row r="1198" spans="2:44">
      <c r="B1198" t="s">
        <v>302</v>
      </c>
      <c r="C1198" s="14">
        <v>0.41583419805939797</v>
      </c>
      <c r="D1198" s="14">
        <v>0.38915247253122698</v>
      </c>
      <c r="E1198" s="14">
        <v>0.449906151780332</v>
      </c>
      <c r="F1198" s="14"/>
      <c r="G1198" s="14">
        <v>0.247022211617445</v>
      </c>
      <c r="H1198" s="14">
        <v>0.27490344343568601</v>
      </c>
      <c r="I1198" s="14">
        <v>0.347745204249444</v>
      </c>
      <c r="J1198" s="14">
        <v>0.44299038926225898</v>
      </c>
      <c r="K1198" s="14">
        <v>0.46143734945139298</v>
      </c>
      <c r="L1198" s="14">
        <v>0.62414102913154401</v>
      </c>
      <c r="M1198" s="14"/>
      <c r="N1198" s="14">
        <v>0.40433104279099102</v>
      </c>
      <c r="O1198" s="14">
        <v>0.38650048818169502</v>
      </c>
      <c r="P1198" s="14">
        <v>0.40563070957335901</v>
      </c>
      <c r="Q1198" s="14">
        <v>0.46956788435020302</v>
      </c>
      <c r="R1198" s="14"/>
      <c r="S1198" s="14">
        <v>0.34581507871873302</v>
      </c>
      <c r="T1198" s="14">
        <v>0.47378801044673902</v>
      </c>
      <c r="U1198" s="14">
        <v>0.39682264297729403</v>
      </c>
      <c r="V1198" s="14">
        <v>0.49472731585493401</v>
      </c>
      <c r="W1198" s="14">
        <v>0.38697176621752799</v>
      </c>
      <c r="X1198" s="14">
        <v>0.51375887814036503</v>
      </c>
      <c r="Y1198" s="14">
        <v>0.18156920777815699</v>
      </c>
      <c r="Z1198" s="14">
        <v>0.52993582683486495</v>
      </c>
      <c r="AA1198" s="14">
        <v>0.417189562447349</v>
      </c>
      <c r="AB1198" s="14">
        <v>0.48986633257491102</v>
      </c>
      <c r="AC1198" s="14">
        <v>0.34483329600193502</v>
      </c>
      <c r="AD1198" s="14">
        <v>0.332028703700182</v>
      </c>
      <c r="AE1198" s="14"/>
      <c r="AF1198" s="14">
        <v>0.43263513439482099</v>
      </c>
      <c r="AG1198" s="14">
        <v>0.42865803069930503</v>
      </c>
      <c r="AH1198" s="14">
        <v>0.38737769700841901</v>
      </c>
      <c r="AI1198" s="14"/>
      <c r="AJ1198" s="14">
        <v>0.455224313809444</v>
      </c>
      <c r="AK1198" s="14">
        <v>0.410059937615537</v>
      </c>
      <c r="AL1198" s="14">
        <v>0.33677749886274699</v>
      </c>
      <c r="AM1198" s="14"/>
      <c r="AN1198" s="14">
        <v>0.49830822152343901</v>
      </c>
      <c r="AO1198" s="14">
        <v>0.35113570897318802</v>
      </c>
      <c r="AP1198" s="14">
        <v>0.47097929286983597</v>
      </c>
      <c r="AQ1198" s="14">
        <v>0.32035227239964198</v>
      </c>
      <c r="AR1198" s="14">
        <v>0.44584086831181202</v>
      </c>
    </row>
    <row r="1199" spans="2:44">
      <c r="B1199" t="s">
        <v>305</v>
      </c>
      <c r="C1199" s="14">
        <v>0.325804672249071</v>
      </c>
      <c r="D1199" s="14">
        <v>0.327735592411107</v>
      </c>
      <c r="E1199" s="14">
        <v>0.32591796428764103</v>
      </c>
      <c r="F1199" s="14"/>
      <c r="G1199" s="14">
        <v>0.31195977508091</v>
      </c>
      <c r="H1199" s="14">
        <v>0.25888648424589999</v>
      </c>
      <c r="I1199" s="14">
        <v>0.26918920615237502</v>
      </c>
      <c r="J1199" s="14">
        <v>0.36678512330435498</v>
      </c>
      <c r="K1199" s="14">
        <v>0.41671431197749498</v>
      </c>
      <c r="L1199" s="14">
        <v>0.34595188728909698</v>
      </c>
      <c r="M1199" s="14"/>
      <c r="N1199" s="14">
        <v>0.370555449773387</v>
      </c>
      <c r="O1199" s="14">
        <v>0.29579602007457001</v>
      </c>
      <c r="P1199" s="14">
        <v>0.343342545559988</v>
      </c>
      <c r="Q1199" s="14">
        <v>0.27982281996307501</v>
      </c>
      <c r="R1199" s="14"/>
      <c r="S1199" s="14">
        <v>0.32968753938039003</v>
      </c>
      <c r="T1199" s="14">
        <v>0.323206226499132</v>
      </c>
      <c r="U1199" s="14">
        <v>0.19923781020068501</v>
      </c>
      <c r="V1199" s="14">
        <v>0.36225290678703898</v>
      </c>
      <c r="W1199" s="14">
        <v>0.41196656652302199</v>
      </c>
      <c r="X1199" s="14">
        <v>0.29559662533498399</v>
      </c>
      <c r="Y1199" s="14">
        <v>0.17297129760494101</v>
      </c>
      <c r="Z1199" s="14">
        <v>0.50189550709680197</v>
      </c>
      <c r="AA1199" s="14">
        <v>0.35964019956656901</v>
      </c>
      <c r="AB1199" s="14">
        <v>0.38179487551480701</v>
      </c>
      <c r="AC1199" s="14">
        <v>0.33363481748787099</v>
      </c>
      <c r="AD1199" s="14">
        <v>0.205499982413237</v>
      </c>
      <c r="AE1199" s="14"/>
      <c r="AF1199" s="14">
        <v>0.33023045228147102</v>
      </c>
      <c r="AG1199" s="14">
        <v>0.34549809346378801</v>
      </c>
      <c r="AH1199" s="14">
        <v>0.262303381364346</v>
      </c>
      <c r="AI1199" s="14"/>
      <c r="AJ1199" s="14">
        <v>0.37364681656445597</v>
      </c>
      <c r="AK1199" s="14">
        <v>0.28031779161152598</v>
      </c>
      <c r="AL1199" s="14">
        <v>0.366518641273818</v>
      </c>
      <c r="AM1199" s="14"/>
      <c r="AN1199" s="14">
        <v>0.37235195509548003</v>
      </c>
      <c r="AO1199" s="14">
        <v>0.246517495151028</v>
      </c>
      <c r="AP1199" s="14">
        <v>0.362504929891452</v>
      </c>
      <c r="AQ1199" s="14">
        <v>0.29518320669429698</v>
      </c>
      <c r="AR1199" s="14">
        <v>0.39682299388801101</v>
      </c>
    </row>
    <row r="1200" spans="2:44">
      <c r="B1200" t="s">
        <v>306</v>
      </c>
      <c r="C1200" s="14">
        <v>0.32500742678628902</v>
      </c>
      <c r="D1200" s="14">
        <v>0.34623095498128997</v>
      </c>
      <c r="E1200" s="14">
        <v>0.29993593534676499</v>
      </c>
      <c r="F1200" s="14"/>
      <c r="G1200" s="14">
        <v>0.34530407490426501</v>
      </c>
      <c r="H1200" s="14">
        <v>0.392580458230054</v>
      </c>
      <c r="I1200" s="14">
        <v>0.43160619828612701</v>
      </c>
      <c r="J1200" s="14">
        <v>0.309803560423484</v>
      </c>
      <c r="K1200" s="14">
        <v>0.29687592036312599</v>
      </c>
      <c r="L1200" s="14">
        <v>0.204052302588874</v>
      </c>
      <c r="M1200" s="14"/>
      <c r="N1200" s="14">
        <v>0.332454658626813</v>
      </c>
      <c r="O1200" s="14">
        <v>0.30948765949075702</v>
      </c>
      <c r="P1200" s="14">
        <v>0.31831253146746102</v>
      </c>
      <c r="Q1200" s="14">
        <v>0.339991653643681</v>
      </c>
      <c r="R1200" s="14"/>
      <c r="S1200" s="14">
        <v>0.36814302253540498</v>
      </c>
      <c r="T1200" s="14">
        <v>0.336421729761882</v>
      </c>
      <c r="U1200" s="14">
        <v>0.32830367746424799</v>
      </c>
      <c r="V1200" s="14">
        <v>0.208423675761753</v>
      </c>
      <c r="W1200" s="14">
        <v>0.31200056287496802</v>
      </c>
      <c r="X1200" s="14">
        <v>0.19375332245706101</v>
      </c>
      <c r="Y1200" s="14">
        <v>0.36546796629442402</v>
      </c>
      <c r="Z1200" s="14">
        <v>0.34781739987573701</v>
      </c>
      <c r="AA1200" s="14">
        <v>0.36450593777249601</v>
      </c>
      <c r="AB1200" s="14">
        <v>0.32903053039429098</v>
      </c>
      <c r="AC1200" s="14">
        <v>0.28645858882668102</v>
      </c>
      <c r="AD1200" s="14">
        <v>0.49335338688540298</v>
      </c>
      <c r="AE1200" s="14"/>
      <c r="AF1200" s="14">
        <v>0.245891287134965</v>
      </c>
      <c r="AG1200" s="14">
        <v>0.36129487494297302</v>
      </c>
      <c r="AH1200" s="14">
        <v>0.43559184760873798</v>
      </c>
      <c r="AI1200" s="14"/>
      <c r="AJ1200" s="14">
        <v>0.31387234354525001</v>
      </c>
      <c r="AK1200" s="14">
        <v>0.34303818305608103</v>
      </c>
      <c r="AL1200" s="14">
        <v>0.33037762319041197</v>
      </c>
      <c r="AM1200" s="14"/>
      <c r="AN1200" s="14">
        <v>0.29124866805748501</v>
      </c>
      <c r="AO1200" s="14">
        <v>0.34570289259857601</v>
      </c>
      <c r="AP1200" s="14">
        <v>0.29526424037899102</v>
      </c>
      <c r="AQ1200" s="14">
        <v>0.38650275668515099</v>
      </c>
      <c r="AR1200" s="14">
        <v>0.16445040119404999</v>
      </c>
    </row>
    <row r="1201" spans="2:44">
      <c r="B1201" t="s">
        <v>304</v>
      </c>
      <c r="C1201" s="14">
        <v>0.31809897524275499</v>
      </c>
      <c r="D1201" s="14">
        <v>0.33480897274683802</v>
      </c>
      <c r="E1201" s="14">
        <v>0.29886215204429001</v>
      </c>
      <c r="F1201" s="14"/>
      <c r="G1201" s="14">
        <v>0.253073177746722</v>
      </c>
      <c r="H1201" s="14">
        <v>0.291807064112382</v>
      </c>
      <c r="I1201" s="14">
        <v>0.33114112468732199</v>
      </c>
      <c r="J1201" s="14">
        <v>0.42196869407368798</v>
      </c>
      <c r="K1201" s="14">
        <v>0.30192644156929599</v>
      </c>
      <c r="L1201" s="14">
        <v>0.29725575256396503</v>
      </c>
      <c r="M1201" s="14"/>
      <c r="N1201" s="14">
        <v>0.357978176135196</v>
      </c>
      <c r="O1201" s="14">
        <v>0.322864987957519</v>
      </c>
      <c r="P1201" s="14">
        <v>0.23064028795306099</v>
      </c>
      <c r="Q1201" s="14">
        <v>0.33435447258804801</v>
      </c>
      <c r="R1201" s="14"/>
      <c r="S1201" s="14">
        <v>0.31046324688647098</v>
      </c>
      <c r="T1201" s="14">
        <v>0.366570538856967</v>
      </c>
      <c r="U1201" s="14">
        <v>0.348670832434056</v>
      </c>
      <c r="V1201" s="14">
        <v>0.30301906077465901</v>
      </c>
      <c r="W1201" s="14">
        <v>0.39245135829658501</v>
      </c>
      <c r="X1201" s="14">
        <v>0.32082183785524798</v>
      </c>
      <c r="Y1201" s="14">
        <v>0.232415002095583</v>
      </c>
      <c r="Z1201" s="14">
        <v>0.37472593141884802</v>
      </c>
      <c r="AA1201" s="14">
        <v>0.23781910902418499</v>
      </c>
      <c r="AB1201" s="14">
        <v>0.37150038612762198</v>
      </c>
      <c r="AC1201" s="14">
        <v>0.32672439589230801</v>
      </c>
      <c r="AD1201" s="14">
        <v>0.17354781415526299</v>
      </c>
      <c r="AE1201" s="14"/>
      <c r="AF1201" s="14">
        <v>0.31523707430545</v>
      </c>
      <c r="AG1201" s="14">
        <v>0.31968030605138897</v>
      </c>
      <c r="AH1201" s="14">
        <v>0.31958633379234003</v>
      </c>
      <c r="AI1201" s="14"/>
      <c r="AJ1201" s="14">
        <v>0.30582882055065502</v>
      </c>
      <c r="AK1201" s="14">
        <v>0.335858067888683</v>
      </c>
      <c r="AL1201" s="14">
        <v>0.30799678766848199</v>
      </c>
      <c r="AM1201" s="14"/>
      <c r="AN1201" s="14">
        <v>0.19144319825353201</v>
      </c>
      <c r="AO1201" s="14">
        <v>0.261834555417437</v>
      </c>
      <c r="AP1201" s="14">
        <v>0.41316745588926901</v>
      </c>
      <c r="AQ1201" s="14">
        <v>0.32411340257472299</v>
      </c>
      <c r="AR1201" s="14">
        <v>0.25177056639934198</v>
      </c>
    </row>
    <row r="1202" spans="2:44">
      <c r="B1202" t="s">
        <v>307</v>
      </c>
      <c r="C1202" s="14">
        <v>0.17341502878065901</v>
      </c>
      <c r="D1202" s="14">
        <v>0.18744845875887101</v>
      </c>
      <c r="E1202" s="14">
        <v>0.15650193535947499</v>
      </c>
      <c r="F1202" s="14"/>
      <c r="G1202" s="14">
        <v>0.215708094488235</v>
      </c>
      <c r="H1202" s="14">
        <v>0.23674792693310401</v>
      </c>
      <c r="I1202" s="14">
        <v>0.197294713929619</v>
      </c>
      <c r="J1202" s="14">
        <v>0.18433594875428699</v>
      </c>
      <c r="K1202" s="14">
        <v>0.155946341467601</v>
      </c>
      <c r="L1202" s="14">
        <v>8.5628925005848899E-2</v>
      </c>
      <c r="M1202" s="14"/>
      <c r="N1202" s="14">
        <v>0.17506874959333699</v>
      </c>
      <c r="O1202" s="14">
        <v>0.15385863959643101</v>
      </c>
      <c r="P1202" s="14">
        <v>0.17505879474115099</v>
      </c>
      <c r="Q1202" s="14">
        <v>0.194265889171087</v>
      </c>
      <c r="R1202" s="14"/>
      <c r="S1202" s="14">
        <v>0.206329595784528</v>
      </c>
      <c r="T1202" s="14">
        <v>0.16346456550000199</v>
      </c>
      <c r="U1202" s="14">
        <v>0.178838639179971</v>
      </c>
      <c r="V1202" s="14">
        <v>0.14881200120060101</v>
      </c>
      <c r="W1202" s="14">
        <v>0.11943383334857199</v>
      </c>
      <c r="X1202" s="14">
        <v>0.22317836618129899</v>
      </c>
      <c r="Y1202" s="14">
        <v>0.11695027796629399</v>
      </c>
      <c r="Z1202" s="14">
        <v>0.26302125522775299</v>
      </c>
      <c r="AA1202" s="14">
        <v>0.146079371682315</v>
      </c>
      <c r="AB1202" s="14">
        <v>0.19875600428294701</v>
      </c>
      <c r="AC1202" s="14">
        <v>0.20073524012899699</v>
      </c>
      <c r="AD1202" s="14">
        <v>4.6965275506270998E-2</v>
      </c>
      <c r="AE1202" s="14"/>
      <c r="AF1202" s="14">
        <v>0.20245680959508899</v>
      </c>
      <c r="AG1202" s="14">
        <v>0.16381110891225201</v>
      </c>
      <c r="AH1202" s="14">
        <v>0.16422586423956401</v>
      </c>
      <c r="AI1202" s="14"/>
      <c r="AJ1202" s="14">
        <v>0.20496124551352499</v>
      </c>
      <c r="AK1202" s="14">
        <v>0.15539485516872001</v>
      </c>
      <c r="AL1202" s="14">
        <v>0.20640936435467799</v>
      </c>
      <c r="AM1202" s="14"/>
      <c r="AN1202" s="14">
        <v>0.13118037347075201</v>
      </c>
      <c r="AO1202" s="14">
        <v>0.19530029317897399</v>
      </c>
      <c r="AP1202" s="14">
        <v>0.123446698346746</v>
      </c>
      <c r="AQ1202" s="14">
        <v>0.26522084364322102</v>
      </c>
      <c r="AR1202" s="14">
        <v>9.9484680070024506E-2</v>
      </c>
    </row>
    <row r="1203" spans="2:44">
      <c r="B1203" t="s">
        <v>308</v>
      </c>
      <c r="C1203" s="14">
        <v>0.15708562274978799</v>
      </c>
      <c r="D1203" s="14">
        <v>0.14459569003696701</v>
      </c>
      <c r="E1203" s="14">
        <v>0.17465557983425001</v>
      </c>
      <c r="F1203" s="14"/>
      <c r="G1203" s="14">
        <v>0.105674858697478</v>
      </c>
      <c r="H1203" s="14">
        <v>0.17809885682045701</v>
      </c>
      <c r="I1203" s="14">
        <v>0.228223796518986</v>
      </c>
      <c r="J1203" s="14">
        <v>0.100741119839071</v>
      </c>
      <c r="K1203" s="14">
        <v>0.18908561747566699</v>
      </c>
      <c r="L1203" s="14">
        <v>0.13462542296889299</v>
      </c>
      <c r="M1203" s="14"/>
      <c r="N1203" s="14">
        <v>0.13721600105588799</v>
      </c>
      <c r="O1203" s="14">
        <v>0.13026427996439799</v>
      </c>
      <c r="P1203" s="14">
        <v>0.18809623537818301</v>
      </c>
      <c r="Q1203" s="14">
        <v>0.191023606351161</v>
      </c>
      <c r="R1203" s="14"/>
      <c r="S1203" s="14">
        <v>0.17727812627959</v>
      </c>
      <c r="T1203" s="14">
        <v>0.198382492019336</v>
      </c>
      <c r="U1203" s="14">
        <v>0.120146568832828</v>
      </c>
      <c r="V1203" s="14">
        <v>0.11622384505750701</v>
      </c>
      <c r="W1203" s="14">
        <v>0.123194634984125</v>
      </c>
      <c r="X1203" s="14">
        <v>0.17351212754880799</v>
      </c>
      <c r="Y1203" s="14">
        <v>0.16871446285689701</v>
      </c>
      <c r="Z1203" s="14">
        <v>7.0524261155166995E-2</v>
      </c>
      <c r="AA1203" s="14">
        <v>8.5006807328412898E-2</v>
      </c>
      <c r="AB1203" s="14">
        <v>0.177875296636473</v>
      </c>
      <c r="AC1203" s="14">
        <v>0.12998788443037801</v>
      </c>
      <c r="AD1203" s="14">
        <v>0.33490254506251399</v>
      </c>
      <c r="AE1203" s="14"/>
      <c r="AF1203" s="14">
        <v>0.13273905253919899</v>
      </c>
      <c r="AG1203" s="14">
        <v>0.165780997569733</v>
      </c>
      <c r="AH1203" s="14">
        <v>0.22747479326006201</v>
      </c>
      <c r="AI1203" s="14"/>
      <c r="AJ1203" s="14">
        <v>0.15412534003876999</v>
      </c>
      <c r="AK1203" s="14">
        <v>0.104340391458265</v>
      </c>
      <c r="AL1203" s="14">
        <v>0.25453838137203899</v>
      </c>
      <c r="AM1203" s="14"/>
      <c r="AN1203" s="14">
        <v>0.19506956933917499</v>
      </c>
      <c r="AO1203" s="14">
        <v>0.10928648335189101</v>
      </c>
      <c r="AP1203" s="14">
        <v>0.18222361899300199</v>
      </c>
      <c r="AQ1203" s="14">
        <v>0.17709490119683</v>
      </c>
      <c r="AR1203" s="14">
        <v>0</v>
      </c>
    </row>
    <row r="1204" spans="2:44">
      <c r="C1204" s="14"/>
      <c r="D1204" s="14"/>
      <c r="E1204" s="14"/>
      <c r="F1204" s="14"/>
      <c r="G1204" s="14"/>
      <c r="H1204" s="14"/>
      <c r="I1204" s="14"/>
      <c r="J1204" s="14"/>
      <c r="K1204" s="14"/>
      <c r="L1204" s="14"/>
      <c r="M1204" s="14"/>
      <c r="N1204" s="14"/>
      <c r="O1204" s="14"/>
      <c r="P1204" s="14"/>
      <c r="Q1204" s="14"/>
      <c r="R1204" s="14"/>
      <c r="S1204" s="14"/>
      <c r="T1204" s="14"/>
      <c r="U1204" s="14"/>
      <c r="V1204" s="14"/>
      <c r="W1204" s="14"/>
      <c r="X1204" s="14"/>
      <c r="Y1204" s="14"/>
      <c r="Z1204" s="14"/>
      <c r="AA1204" s="14"/>
      <c r="AB1204" s="14"/>
      <c r="AC1204" s="14"/>
      <c r="AD1204" s="14"/>
      <c r="AE1204" s="14"/>
      <c r="AF1204" s="14"/>
      <c r="AG1204" s="14"/>
      <c r="AH1204" s="14"/>
      <c r="AI1204" s="14"/>
      <c r="AJ1204" s="14"/>
      <c r="AK1204" s="14"/>
      <c r="AL1204" s="14"/>
      <c r="AM1204" s="14"/>
      <c r="AN1204" s="14"/>
      <c r="AO1204" s="14"/>
      <c r="AP1204" s="14"/>
      <c r="AQ1204" s="14"/>
      <c r="AR1204" s="14"/>
    </row>
    <row r="1205" spans="2:44">
      <c r="B1205" s="6" t="s">
        <v>312</v>
      </c>
      <c r="C1205" s="14"/>
      <c r="D1205" s="14"/>
      <c r="E1205" s="14"/>
      <c r="F1205" s="14"/>
      <c r="G1205" s="14"/>
      <c r="H1205" s="14"/>
      <c r="I1205" s="14"/>
      <c r="J1205" s="14"/>
      <c r="K1205" s="14"/>
      <c r="L1205" s="14"/>
      <c r="M1205" s="14"/>
      <c r="N1205" s="14"/>
      <c r="O1205" s="14"/>
      <c r="P1205" s="14"/>
      <c r="Q1205" s="14"/>
      <c r="R1205" s="14"/>
      <c r="S1205" s="14"/>
      <c r="T1205" s="14"/>
      <c r="U1205" s="14"/>
      <c r="V1205" s="14"/>
      <c r="W1205" s="14"/>
      <c r="X1205" s="14"/>
      <c r="Y1205" s="14"/>
      <c r="Z1205" s="14"/>
      <c r="AA1205" s="14"/>
      <c r="AB1205" s="14"/>
      <c r="AC1205" s="14"/>
      <c r="AD1205" s="14"/>
      <c r="AE1205" s="14"/>
      <c r="AF1205" s="14"/>
      <c r="AG1205" s="14"/>
      <c r="AH1205" s="14"/>
      <c r="AI1205" s="14"/>
      <c r="AJ1205" s="14"/>
      <c r="AK1205" s="14"/>
      <c r="AL1205" s="14"/>
      <c r="AM1205" s="14"/>
      <c r="AN1205" s="14"/>
      <c r="AO1205" s="14"/>
      <c r="AP1205" s="14"/>
      <c r="AQ1205" s="14"/>
      <c r="AR1205" s="14"/>
    </row>
    <row r="1206" spans="2:44">
      <c r="B1206" s="24" t="s">
        <v>31</v>
      </c>
      <c r="C1206" s="14"/>
      <c r="D1206" s="14"/>
      <c r="E1206" s="14"/>
      <c r="F1206" s="14"/>
      <c r="G1206" s="14"/>
      <c r="H1206" s="14"/>
      <c r="I1206" s="14"/>
      <c r="J1206" s="14"/>
      <c r="K1206" s="14"/>
      <c r="L1206" s="14"/>
      <c r="M1206" s="14"/>
      <c r="N1206" s="14"/>
      <c r="O1206" s="14"/>
      <c r="P1206" s="14"/>
      <c r="Q1206" s="14"/>
      <c r="R1206" s="14"/>
      <c r="S1206" s="14"/>
      <c r="T1206" s="14"/>
      <c r="U1206" s="14"/>
      <c r="V1206" s="14"/>
      <c r="W1206" s="14"/>
      <c r="X1206" s="14"/>
      <c r="Y1206" s="14"/>
      <c r="Z1206" s="14"/>
      <c r="AA1206" s="14"/>
      <c r="AB1206" s="14"/>
      <c r="AC1206" s="14"/>
      <c r="AD1206" s="14"/>
      <c r="AE1206" s="14"/>
      <c r="AF1206" s="14"/>
      <c r="AG1206" s="14"/>
      <c r="AH1206" s="14"/>
      <c r="AI1206" s="14"/>
      <c r="AJ1206" s="14"/>
      <c r="AK1206" s="14"/>
      <c r="AL1206" s="14"/>
      <c r="AM1206" s="14"/>
      <c r="AN1206" s="14"/>
      <c r="AO1206" s="14"/>
      <c r="AP1206" s="14"/>
      <c r="AQ1206" s="14"/>
      <c r="AR1206" s="14"/>
    </row>
    <row r="1207" spans="2:44">
      <c r="B1207" t="s">
        <v>303</v>
      </c>
      <c r="C1207" s="14">
        <v>0.46214117873358601</v>
      </c>
      <c r="D1207" s="14">
        <v>0.46074307669857401</v>
      </c>
      <c r="E1207" s="14">
        <v>0.46344029339968101</v>
      </c>
      <c r="F1207" s="14"/>
      <c r="G1207" s="14">
        <v>0.38163282759721601</v>
      </c>
      <c r="H1207" s="14">
        <v>0.51610978343301395</v>
      </c>
      <c r="I1207" s="14">
        <v>0.46682346493975901</v>
      </c>
      <c r="J1207" s="14">
        <v>0.43654147291592899</v>
      </c>
      <c r="K1207" s="14">
        <v>0.46518365703825498</v>
      </c>
      <c r="L1207" s="14">
        <v>0.475867295003573</v>
      </c>
      <c r="M1207" s="14"/>
      <c r="N1207" s="14">
        <v>0.43571305013875899</v>
      </c>
      <c r="O1207" s="14">
        <v>0.507050141806483</v>
      </c>
      <c r="P1207" s="14">
        <v>0.44281173848046201</v>
      </c>
      <c r="Q1207" s="14">
        <v>0.45957696494238498</v>
      </c>
      <c r="R1207" s="14"/>
      <c r="S1207" s="14">
        <v>0.45680555815698198</v>
      </c>
      <c r="T1207" s="14">
        <v>0.53755900126753797</v>
      </c>
      <c r="U1207" s="14">
        <v>0.39421455979004399</v>
      </c>
      <c r="V1207" s="14">
        <v>0.54276270203896204</v>
      </c>
      <c r="W1207" s="14">
        <v>0.40570023680844203</v>
      </c>
      <c r="X1207" s="14">
        <v>0.51527451343937702</v>
      </c>
      <c r="Y1207" s="14">
        <v>0.35557713563501703</v>
      </c>
      <c r="Z1207" s="14">
        <v>0.50563827425817398</v>
      </c>
      <c r="AA1207" s="14">
        <v>0.37492817166444897</v>
      </c>
      <c r="AB1207" s="14">
        <v>0.54483640710901704</v>
      </c>
      <c r="AC1207" s="14">
        <v>0.49294816276727998</v>
      </c>
      <c r="AD1207" s="14">
        <v>0.29763395441330198</v>
      </c>
      <c r="AE1207" s="14"/>
      <c r="AF1207" s="14">
        <v>0.47774831226956499</v>
      </c>
      <c r="AG1207" s="14">
        <v>0.470322109058673</v>
      </c>
      <c r="AH1207" s="14">
        <v>0.41968986156722898</v>
      </c>
      <c r="AI1207" s="14"/>
      <c r="AJ1207" s="14">
        <v>0.42954891474647899</v>
      </c>
      <c r="AK1207" s="14">
        <v>0.466596115849154</v>
      </c>
      <c r="AL1207" s="14">
        <v>0.482909074672498</v>
      </c>
      <c r="AM1207" s="14"/>
      <c r="AN1207" s="14">
        <v>0.43449148946843302</v>
      </c>
      <c r="AO1207" s="14">
        <v>0.475719377435186</v>
      </c>
      <c r="AP1207" s="14">
        <v>0.52198951609302302</v>
      </c>
      <c r="AQ1207" s="14">
        <v>0.47116782519634698</v>
      </c>
      <c r="AR1207" s="14">
        <v>0.342346821383119</v>
      </c>
    </row>
    <row r="1208" spans="2:44">
      <c r="B1208" t="s">
        <v>302</v>
      </c>
      <c r="C1208" s="14">
        <v>0.42515069100729502</v>
      </c>
      <c r="D1208" s="14">
        <v>0.409322617733691</v>
      </c>
      <c r="E1208" s="14">
        <v>0.43985811693962901</v>
      </c>
      <c r="F1208" s="14"/>
      <c r="G1208" s="14">
        <v>0.33922528269882901</v>
      </c>
      <c r="H1208" s="14">
        <v>0.31292069345664902</v>
      </c>
      <c r="I1208" s="14">
        <v>0.30080093807702302</v>
      </c>
      <c r="J1208" s="14">
        <v>0.432855451696465</v>
      </c>
      <c r="K1208" s="14">
        <v>0.48888442743546301</v>
      </c>
      <c r="L1208" s="14">
        <v>0.56617170362213098</v>
      </c>
      <c r="M1208" s="14"/>
      <c r="N1208" s="14">
        <v>0.42216485975874202</v>
      </c>
      <c r="O1208" s="14">
        <v>0.478064815295972</v>
      </c>
      <c r="P1208" s="14">
        <v>0.34914008706983102</v>
      </c>
      <c r="Q1208" s="14">
        <v>0.43509196547020301</v>
      </c>
      <c r="R1208" s="14"/>
      <c r="S1208" s="14">
        <v>0.406830521466305</v>
      </c>
      <c r="T1208" s="14">
        <v>0.48771712819464202</v>
      </c>
      <c r="U1208" s="14">
        <v>0.50588997882914399</v>
      </c>
      <c r="V1208" s="14">
        <v>0.37764042345140802</v>
      </c>
      <c r="W1208" s="14">
        <v>0.45139307615751201</v>
      </c>
      <c r="X1208" s="14">
        <v>0.37180807363950402</v>
      </c>
      <c r="Y1208" s="14">
        <v>0.32782904779834898</v>
      </c>
      <c r="Z1208" s="14">
        <v>0.50183169250931403</v>
      </c>
      <c r="AA1208" s="14">
        <v>0.38125515147797401</v>
      </c>
      <c r="AB1208" s="14">
        <v>0.39499807515035701</v>
      </c>
      <c r="AC1208" s="14">
        <v>0.56597711874802903</v>
      </c>
      <c r="AD1208" s="14">
        <v>0.44109499845757399</v>
      </c>
      <c r="AE1208" s="14"/>
      <c r="AF1208" s="14">
        <v>0.449206112070482</v>
      </c>
      <c r="AG1208" s="14">
        <v>0.44325698011160602</v>
      </c>
      <c r="AH1208" s="14">
        <v>0.313031861336107</v>
      </c>
      <c r="AI1208" s="14"/>
      <c r="AJ1208" s="14">
        <v>0.49974642543688602</v>
      </c>
      <c r="AK1208" s="14">
        <v>0.41475498935927402</v>
      </c>
      <c r="AL1208" s="14">
        <v>0.43204850756523</v>
      </c>
      <c r="AM1208" s="14"/>
      <c r="AN1208" s="14">
        <v>0.45609344586699402</v>
      </c>
      <c r="AO1208" s="14">
        <v>0.39683137122721601</v>
      </c>
      <c r="AP1208" s="14">
        <v>0.43572937907063902</v>
      </c>
      <c r="AQ1208" s="14">
        <v>0.38041011301147898</v>
      </c>
      <c r="AR1208" s="14">
        <v>0.202252142973807</v>
      </c>
    </row>
    <row r="1209" spans="2:44">
      <c r="B1209" t="s">
        <v>301</v>
      </c>
      <c r="C1209" s="14">
        <v>0.41626534114793801</v>
      </c>
      <c r="D1209" s="14">
        <v>0.410049212282389</v>
      </c>
      <c r="E1209" s="14">
        <v>0.42204136033205197</v>
      </c>
      <c r="F1209" s="14"/>
      <c r="G1209" s="14">
        <v>0.303744843300158</v>
      </c>
      <c r="H1209" s="14">
        <v>0.33742294145729002</v>
      </c>
      <c r="I1209" s="14">
        <v>0.434543963916667</v>
      </c>
      <c r="J1209" s="14">
        <v>0.483544135014082</v>
      </c>
      <c r="K1209" s="14">
        <v>0.46241354584625799</v>
      </c>
      <c r="L1209" s="14">
        <v>0.425194577484863</v>
      </c>
      <c r="M1209" s="14"/>
      <c r="N1209" s="14">
        <v>0.37529484698471</v>
      </c>
      <c r="O1209" s="14">
        <v>0.45769245411807202</v>
      </c>
      <c r="P1209" s="14">
        <v>0.444467718367974</v>
      </c>
      <c r="Q1209" s="14">
        <v>0.39448260176087802</v>
      </c>
      <c r="R1209" s="14"/>
      <c r="S1209" s="14">
        <v>0.364127781372444</v>
      </c>
      <c r="T1209" s="14">
        <v>0.38287644312675101</v>
      </c>
      <c r="U1209" s="14">
        <v>0.350296151246273</v>
      </c>
      <c r="V1209" s="14">
        <v>0.49023225139855398</v>
      </c>
      <c r="W1209" s="14">
        <v>0.467807094145679</v>
      </c>
      <c r="X1209" s="14">
        <v>0.40331390379554999</v>
      </c>
      <c r="Y1209" s="14">
        <v>0.42920449658027798</v>
      </c>
      <c r="Z1209" s="14">
        <v>0.48328488379902401</v>
      </c>
      <c r="AA1209" s="14">
        <v>0.43069694196729003</v>
      </c>
      <c r="AB1209" s="14">
        <v>0.44554999842693099</v>
      </c>
      <c r="AC1209" s="14">
        <v>0.3917458300585</v>
      </c>
      <c r="AD1209" s="14">
        <v>0.43229919500185499</v>
      </c>
      <c r="AE1209" s="14"/>
      <c r="AF1209" s="14">
        <v>0.43785809740562898</v>
      </c>
      <c r="AG1209" s="14">
        <v>0.388815372948214</v>
      </c>
      <c r="AH1209" s="14">
        <v>0.52205422087792197</v>
      </c>
      <c r="AI1209" s="14"/>
      <c r="AJ1209" s="14">
        <v>0.44911375178535101</v>
      </c>
      <c r="AK1209" s="14">
        <v>0.40535203355410299</v>
      </c>
      <c r="AL1209" s="14">
        <v>0.34112426100680099</v>
      </c>
      <c r="AM1209" s="14"/>
      <c r="AN1209" s="14">
        <v>0.426296692770607</v>
      </c>
      <c r="AO1209" s="14">
        <v>0.39366946743450199</v>
      </c>
      <c r="AP1209" s="14">
        <v>0.44418906455769702</v>
      </c>
      <c r="AQ1209" s="14">
        <v>0.34097923039014699</v>
      </c>
      <c r="AR1209" s="14">
        <v>0.24913779536667599</v>
      </c>
    </row>
    <row r="1210" spans="2:44">
      <c r="B1210" t="s">
        <v>300</v>
      </c>
      <c r="C1210" s="14">
        <v>0.405857298389105</v>
      </c>
      <c r="D1210" s="14">
        <v>0.43825431343263499</v>
      </c>
      <c r="E1210" s="14">
        <v>0.37575403244226002</v>
      </c>
      <c r="F1210" s="14"/>
      <c r="G1210" s="14">
        <v>0.37902641451110303</v>
      </c>
      <c r="H1210" s="14">
        <v>0.38112626892835499</v>
      </c>
      <c r="I1210" s="14">
        <v>0.37313530518940002</v>
      </c>
      <c r="J1210" s="14">
        <v>0.40810291327182702</v>
      </c>
      <c r="K1210" s="14">
        <v>0.45422914676040099</v>
      </c>
      <c r="L1210" s="14">
        <v>0.41994834042289098</v>
      </c>
      <c r="M1210" s="14"/>
      <c r="N1210" s="14">
        <v>0.39303450335064699</v>
      </c>
      <c r="O1210" s="14">
        <v>0.399190303868941</v>
      </c>
      <c r="P1210" s="14">
        <v>0.44504561285185401</v>
      </c>
      <c r="Q1210" s="14">
        <v>0.387310995422117</v>
      </c>
      <c r="R1210" s="14"/>
      <c r="S1210" s="14">
        <v>0.42124662157863002</v>
      </c>
      <c r="T1210" s="14">
        <v>0.42011111640071602</v>
      </c>
      <c r="U1210" s="14">
        <v>0.40631192796896998</v>
      </c>
      <c r="V1210" s="14">
        <v>0.29508844681422602</v>
      </c>
      <c r="W1210" s="14">
        <v>0.41882629720824999</v>
      </c>
      <c r="X1210" s="14">
        <v>0.36840492674612202</v>
      </c>
      <c r="Y1210" s="14">
        <v>0.39991420276522499</v>
      </c>
      <c r="Z1210" s="14">
        <v>0.55864128553896697</v>
      </c>
      <c r="AA1210" s="14">
        <v>0.42157642198748901</v>
      </c>
      <c r="AB1210" s="14">
        <v>0.44156376249350099</v>
      </c>
      <c r="AC1210" s="14">
        <v>0.34324145612303503</v>
      </c>
      <c r="AD1210" s="14">
        <v>0.47591483099732901</v>
      </c>
      <c r="AE1210" s="14"/>
      <c r="AF1210" s="14">
        <v>0.40865908643939902</v>
      </c>
      <c r="AG1210" s="14">
        <v>0.40593504398612101</v>
      </c>
      <c r="AH1210" s="14">
        <v>0.39319643689658001</v>
      </c>
      <c r="AI1210" s="14"/>
      <c r="AJ1210" s="14">
        <v>0.44781353361419701</v>
      </c>
      <c r="AK1210" s="14">
        <v>0.40293688911273001</v>
      </c>
      <c r="AL1210" s="14">
        <v>0.44906359167496401</v>
      </c>
      <c r="AM1210" s="14"/>
      <c r="AN1210" s="14">
        <v>0.44405979845348698</v>
      </c>
      <c r="AO1210" s="14">
        <v>0.374198266408104</v>
      </c>
      <c r="AP1210" s="14">
        <v>0.389334426031126</v>
      </c>
      <c r="AQ1210" s="14">
        <v>0.40585425942046</v>
      </c>
      <c r="AR1210" s="14">
        <v>0.43635845744768398</v>
      </c>
    </row>
    <row r="1211" spans="2:44">
      <c r="B1211" t="s">
        <v>306</v>
      </c>
      <c r="C1211" s="14">
        <v>0.32238053949095202</v>
      </c>
      <c r="D1211" s="14">
        <v>0.37213137644533201</v>
      </c>
      <c r="E1211" s="14">
        <v>0.27615212388218502</v>
      </c>
      <c r="F1211" s="14"/>
      <c r="G1211" s="14">
        <v>0.463094765589047</v>
      </c>
      <c r="H1211" s="14">
        <v>0.40077505388349</v>
      </c>
      <c r="I1211" s="14">
        <v>0.29135167425227099</v>
      </c>
      <c r="J1211" s="14">
        <v>0.310690972654315</v>
      </c>
      <c r="K1211" s="14">
        <v>0.261422097902198</v>
      </c>
      <c r="L1211" s="14">
        <v>0.28108558581376297</v>
      </c>
      <c r="M1211" s="14"/>
      <c r="N1211" s="14">
        <v>0.36311758661270099</v>
      </c>
      <c r="O1211" s="14">
        <v>0.36338097658037299</v>
      </c>
      <c r="P1211" s="14">
        <v>0.25674511967933</v>
      </c>
      <c r="Q1211" s="14">
        <v>0.28419585577045903</v>
      </c>
      <c r="R1211" s="14"/>
      <c r="S1211" s="14">
        <v>0.397533853909948</v>
      </c>
      <c r="T1211" s="14">
        <v>0.35432295162141603</v>
      </c>
      <c r="U1211" s="14">
        <v>0.35250647626815101</v>
      </c>
      <c r="V1211" s="14">
        <v>0.29790293378961002</v>
      </c>
      <c r="W1211" s="14">
        <v>0.31709199143891298</v>
      </c>
      <c r="X1211" s="14">
        <v>0.30893888062394398</v>
      </c>
      <c r="Y1211" s="14">
        <v>0.17812598306487001</v>
      </c>
      <c r="Z1211" s="14">
        <v>0.41382003044906901</v>
      </c>
      <c r="AA1211" s="14">
        <v>0.310681009176904</v>
      </c>
      <c r="AB1211" s="14">
        <v>0.29815535553148198</v>
      </c>
      <c r="AC1211" s="14">
        <v>0.246017097394365</v>
      </c>
      <c r="AD1211" s="14">
        <v>0.30579578869938301</v>
      </c>
      <c r="AE1211" s="14"/>
      <c r="AF1211" s="14">
        <v>0.27575327550997603</v>
      </c>
      <c r="AG1211" s="14">
        <v>0.33206342073101502</v>
      </c>
      <c r="AH1211" s="14">
        <v>0.345710070745538</v>
      </c>
      <c r="AI1211" s="14"/>
      <c r="AJ1211" s="14">
        <v>0.31443673309256998</v>
      </c>
      <c r="AK1211" s="14">
        <v>0.371828893746803</v>
      </c>
      <c r="AL1211" s="14">
        <v>0.354081966048585</v>
      </c>
      <c r="AM1211" s="14"/>
      <c r="AN1211" s="14">
        <v>0.25114890075032198</v>
      </c>
      <c r="AO1211" s="14">
        <v>0.33299464281749802</v>
      </c>
      <c r="AP1211" s="14">
        <v>0.40325780661217198</v>
      </c>
      <c r="AQ1211" s="14">
        <v>0.30256423422572198</v>
      </c>
      <c r="AR1211" s="14">
        <v>0.41850554795552602</v>
      </c>
    </row>
    <row r="1212" spans="2:44">
      <c r="B1212" t="s">
        <v>304</v>
      </c>
      <c r="C1212" s="14">
        <v>0.311425112115638</v>
      </c>
      <c r="D1212" s="14">
        <v>0.33008020375661301</v>
      </c>
      <c r="E1212" s="14">
        <v>0.29409082424447203</v>
      </c>
      <c r="F1212" s="14"/>
      <c r="G1212" s="14">
        <v>0.27692629253015699</v>
      </c>
      <c r="H1212" s="14">
        <v>0.356734179361265</v>
      </c>
      <c r="I1212" s="14">
        <v>0.28937368128820701</v>
      </c>
      <c r="J1212" s="14">
        <v>0.30296842376248201</v>
      </c>
      <c r="K1212" s="14">
        <v>0.28824339165870899</v>
      </c>
      <c r="L1212" s="14">
        <v>0.33394893501284001</v>
      </c>
      <c r="M1212" s="14"/>
      <c r="N1212" s="14">
        <v>0.336679104608473</v>
      </c>
      <c r="O1212" s="14">
        <v>0.31724240145768401</v>
      </c>
      <c r="P1212" s="14">
        <v>0.28740402156129602</v>
      </c>
      <c r="Q1212" s="14">
        <v>0.30191053001210599</v>
      </c>
      <c r="R1212" s="14"/>
      <c r="S1212" s="14">
        <v>0.26875207985881899</v>
      </c>
      <c r="T1212" s="14">
        <v>0.34795364334990803</v>
      </c>
      <c r="U1212" s="14">
        <v>0.33917978284468198</v>
      </c>
      <c r="V1212" s="14">
        <v>0.26989250833192702</v>
      </c>
      <c r="W1212" s="14">
        <v>0.32200887442486298</v>
      </c>
      <c r="X1212" s="14">
        <v>0.31560887941328303</v>
      </c>
      <c r="Y1212" s="14">
        <v>0.30794614349730298</v>
      </c>
      <c r="Z1212" s="14">
        <v>0.33537989712208</v>
      </c>
      <c r="AA1212" s="14">
        <v>0.31334940411373002</v>
      </c>
      <c r="AB1212" s="14">
        <v>0.34317978844018698</v>
      </c>
      <c r="AC1212" s="14">
        <v>0.35211049810532302</v>
      </c>
      <c r="AD1212" s="14">
        <v>0.231832175789075</v>
      </c>
      <c r="AE1212" s="14"/>
      <c r="AF1212" s="14">
        <v>0.31536819375451802</v>
      </c>
      <c r="AG1212" s="14">
        <v>0.32213961750380699</v>
      </c>
      <c r="AH1212" s="14">
        <v>0.28490067660583002</v>
      </c>
      <c r="AI1212" s="14"/>
      <c r="AJ1212" s="14">
        <v>0.318218420683133</v>
      </c>
      <c r="AK1212" s="14">
        <v>0.32686053925370301</v>
      </c>
      <c r="AL1212" s="14">
        <v>0.39914002993214798</v>
      </c>
      <c r="AM1212" s="14"/>
      <c r="AN1212" s="14">
        <v>0.26871753938099802</v>
      </c>
      <c r="AO1212" s="14">
        <v>0.30979132095463002</v>
      </c>
      <c r="AP1212" s="14">
        <v>0.36579789890643699</v>
      </c>
      <c r="AQ1212" s="14">
        <v>0.35583094378041102</v>
      </c>
      <c r="AR1212" s="14">
        <v>0.323545258337326</v>
      </c>
    </row>
    <row r="1213" spans="2:44">
      <c r="B1213" t="s">
        <v>305</v>
      </c>
      <c r="C1213" s="14">
        <v>0.310104690966159</v>
      </c>
      <c r="D1213" s="14">
        <v>0.33369447117852002</v>
      </c>
      <c r="E1213" s="14">
        <v>0.28818509663297298</v>
      </c>
      <c r="F1213" s="14"/>
      <c r="G1213" s="14">
        <v>0.31659104301020802</v>
      </c>
      <c r="H1213" s="14">
        <v>0.27016403600653299</v>
      </c>
      <c r="I1213" s="14">
        <v>0.31650299547529398</v>
      </c>
      <c r="J1213" s="14">
        <v>0.34297747704367798</v>
      </c>
      <c r="K1213" s="14">
        <v>0.305997835215224</v>
      </c>
      <c r="L1213" s="14">
        <v>0.30834903307370998</v>
      </c>
      <c r="M1213" s="14"/>
      <c r="N1213" s="14">
        <v>0.29435354822735399</v>
      </c>
      <c r="O1213" s="14">
        <v>0.30282119231818799</v>
      </c>
      <c r="P1213" s="14">
        <v>0.304942520053335</v>
      </c>
      <c r="Q1213" s="14">
        <v>0.33638346708511002</v>
      </c>
      <c r="R1213" s="14"/>
      <c r="S1213" s="14">
        <v>0.333675159852869</v>
      </c>
      <c r="T1213" s="14">
        <v>0.30211720204842601</v>
      </c>
      <c r="U1213" s="14">
        <v>0.30334384757731703</v>
      </c>
      <c r="V1213" s="14">
        <v>0.34245692671774802</v>
      </c>
      <c r="W1213" s="14">
        <v>0.34474270491349401</v>
      </c>
      <c r="X1213" s="14">
        <v>0.294840344043721</v>
      </c>
      <c r="Y1213" s="14">
        <v>0.270662979902066</v>
      </c>
      <c r="Z1213" s="14">
        <v>0.29941890442017399</v>
      </c>
      <c r="AA1213" s="14">
        <v>0.29070339077132501</v>
      </c>
      <c r="AB1213" s="14">
        <v>0.27937713253093199</v>
      </c>
      <c r="AC1213" s="14">
        <v>0.339547999079652</v>
      </c>
      <c r="AD1213" s="14">
        <v>0.31019348272873098</v>
      </c>
      <c r="AE1213" s="14"/>
      <c r="AF1213" s="14">
        <v>0.31160390854694298</v>
      </c>
      <c r="AG1213" s="14">
        <v>0.315985167920601</v>
      </c>
      <c r="AH1213" s="14">
        <v>0.330179449174202</v>
      </c>
      <c r="AI1213" s="14"/>
      <c r="AJ1213" s="14">
        <v>0.34386203911699498</v>
      </c>
      <c r="AK1213" s="14">
        <v>0.29584120182714202</v>
      </c>
      <c r="AL1213" s="14">
        <v>0.363449981219027</v>
      </c>
      <c r="AM1213" s="14"/>
      <c r="AN1213" s="14">
        <v>0.332370361913019</v>
      </c>
      <c r="AO1213" s="14">
        <v>0.275229407016294</v>
      </c>
      <c r="AP1213" s="14">
        <v>0.33645227362336499</v>
      </c>
      <c r="AQ1213" s="14">
        <v>0.27826389038894001</v>
      </c>
      <c r="AR1213" s="14">
        <v>0.249237657671802</v>
      </c>
    </row>
    <row r="1214" spans="2:44">
      <c r="B1214" t="s">
        <v>307</v>
      </c>
      <c r="C1214" s="14">
        <v>0.14466429588986601</v>
      </c>
      <c r="D1214" s="14">
        <v>0.171916585972474</v>
      </c>
      <c r="E1214" s="14">
        <v>0.119341501956074</v>
      </c>
      <c r="F1214" s="14"/>
      <c r="G1214" s="14">
        <v>0.18820448462716499</v>
      </c>
      <c r="H1214" s="14">
        <v>0.21584414638823399</v>
      </c>
      <c r="I1214" s="14">
        <v>0.24598412345966</v>
      </c>
      <c r="J1214" s="14">
        <v>0.105150398213987</v>
      </c>
      <c r="K1214" s="14">
        <v>9.1415758149571494E-2</v>
      </c>
      <c r="L1214" s="14">
        <v>7.8317895015016695E-2</v>
      </c>
      <c r="M1214" s="14"/>
      <c r="N1214" s="14">
        <v>0.15790361607817399</v>
      </c>
      <c r="O1214" s="14">
        <v>0.14368787671490299</v>
      </c>
      <c r="P1214" s="14">
        <v>0.13154302412955801</v>
      </c>
      <c r="Q1214" s="14">
        <v>0.146258574988574</v>
      </c>
      <c r="R1214" s="14"/>
      <c r="S1214" s="14">
        <v>0.232720735623899</v>
      </c>
      <c r="T1214" s="14">
        <v>0.12170952949553999</v>
      </c>
      <c r="U1214" s="14">
        <v>7.3680231964007997E-2</v>
      </c>
      <c r="V1214" s="14">
        <v>0.13147983610606001</v>
      </c>
      <c r="W1214" s="14">
        <v>9.6906432850935295E-2</v>
      </c>
      <c r="X1214" s="14">
        <v>0.13438914991149301</v>
      </c>
      <c r="Y1214" s="14">
        <v>0.19278897648601201</v>
      </c>
      <c r="Z1214" s="14">
        <v>0.136493627548569</v>
      </c>
      <c r="AA1214" s="14">
        <v>0.153424190153059</v>
      </c>
      <c r="AB1214" s="14">
        <v>0.121077798098408</v>
      </c>
      <c r="AC1214" s="14">
        <v>0.12089786043371301</v>
      </c>
      <c r="AD1214" s="14">
        <v>0.17001611805098399</v>
      </c>
      <c r="AE1214" s="14"/>
      <c r="AF1214" s="14">
        <v>0.123318398191027</v>
      </c>
      <c r="AG1214" s="14">
        <v>0.14944680674862701</v>
      </c>
      <c r="AH1214" s="14">
        <v>0.21121402374988299</v>
      </c>
      <c r="AI1214" s="14"/>
      <c r="AJ1214" s="14">
        <v>0.16455878228783699</v>
      </c>
      <c r="AK1214" s="14">
        <v>0.16440570690589201</v>
      </c>
      <c r="AL1214" s="14">
        <v>0.10278092434037001</v>
      </c>
      <c r="AM1214" s="14"/>
      <c r="AN1214" s="14">
        <v>9.9607290146107197E-2</v>
      </c>
      <c r="AO1214" s="14">
        <v>0.14472202476788501</v>
      </c>
      <c r="AP1214" s="14">
        <v>0.13161571589301299</v>
      </c>
      <c r="AQ1214" s="14">
        <v>0.18260435470933001</v>
      </c>
      <c r="AR1214" s="14">
        <v>0.43009829541233102</v>
      </c>
    </row>
    <row r="1215" spans="2:44">
      <c r="B1215" t="s">
        <v>308</v>
      </c>
      <c r="C1215" s="14">
        <v>0.13387130776055101</v>
      </c>
      <c r="D1215" s="14">
        <v>0.14863219302428701</v>
      </c>
      <c r="E1215" s="14">
        <v>0.12015551159513201</v>
      </c>
      <c r="F1215" s="14"/>
      <c r="G1215" s="14">
        <v>0.16912607542529501</v>
      </c>
      <c r="H1215" s="14">
        <v>0.151230489900719</v>
      </c>
      <c r="I1215" s="14">
        <v>0.117470033218424</v>
      </c>
      <c r="J1215" s="14">
        <v>0.14829892602255501</v>
      </c>
      <c r="K1215" s="14">
        <v>0.114969262381289</v>
      </c>
      <c r="L1215" s="14">
        <v>0.120989230140855</v>
      </c>
      <c r="M1215" s="14"/>
      <c r="N1215" s="14">
        <v>0.13448930336921</v>
      </c>
      <c r="O1215" s="14">
        <v>0.13738155359940499</v>
      </c>
      <c r="P1215" s="14">
        <v>0.11623766807092401</v>
      </c>
      <c r="Q1215" s="14">
        <v>0.14441401372909399</v>
      </c>
      <c r="R1215" s="14"/>
      <c r="S1215" s="14">
        <v>0.152278010893409</v>
      </c>
      <c r="T1215" s="14">
        <v>0.13282409609395501</v>
      </c>
      <c r="U1215" s="14">
        <v>0.13322243672619599</v>
      </c>
      <c r="V1215" s="14">
        <v>9.3784365152527693E-2</v>
      </c>
      <c r="W1215" s="14">
        <v>0.132873578485562</v>
      </c>
      <c r="X1215" s="14">
        <v>0.14216875587821401</v>
      </c>
      <c r="Y1215" s="14">
        <v>6.6523354933332696E-2</v>
      </c>
      <c r="Z1215" s="14">
        <v>0.21499686943749699</v>
      </c>
      <c r="AA1215" s="14">
        <v>0.131550485266718</v>
      </c>
      <c r="AB1215" s="14">
        <v>0.123088260133351</v>
      </c>
      <c r="AC1215" s="14">
        <v>0.24198681704491701</v>
      </c>
      <c r="AD1215" s="14">
        <v>0.112044743463927</v>
      </c>
      <c r="AE1215" s="14"/>
      <c r="AF1215" s="14">
        <v>0.13321250591825801</v>
      </c>
      <c r="AG1215" s="14">
        <v>0.13343216096673799</v>
      </c>
      <c r="AH1215" s="14">
        <v>0.12521306360125001</v>
      </c>
      <c r="AI1215" s="14"/>
      <c r="AJ1215" s="14">
        <v>0.11899784275896499</v>
      </c>
      <c r="AK1215" s="14">
        <v>0.123654334483981</v>
      </c>
      <c r="AL1215" s="14">
        <v>0.21570481027088001</v>
      </c>
      <c r="AM1215" s="14"/>
      <c r="AN1215" s="14">
        <v>0.12966551059536799</v>
      </c>
      <c r="AO1215" s="14">
        <v>0.15739385065508901</v>
      </c>
      <c r="AP1215" s="14">
        <v>0.11337155217323699</v>
      </c>
      <c r="AQ1215" s="14">
        <v>0.117829504074595</v>
      </c>
      <c r="AR1215" s="14">
        <v>0.20119253554074201</v>
      </c>
    </row>
    <row r="1216" spans="2:44">
      <c r="B1216" t="s">
        <v>129</v>
      </c>
      <c r="C1216" s="14">
        <v>5.01445678029793E-3</v>
      </c>
      <c r="D1216" s="14">
        <v>0</v>
      </c>
      <c r="E1216" s="14">
        <v>9.6738837624887105E-3</v>
      </c>
      <c r="F1216" s="14"/>
      <c r="G1216" s="14">
        <v>8.7836401723535608E-3</v>
      </c>
      <c r="H1216" s="14">
        <v>0</v>
      </c>
      <c r="I1216" s="14">
        <v>1.3020559573936301E-2</v>
      </c>
      <c r="J1216" s="14">
        <v>6.5210122855645699E-3</v>
      </c>
      <c r="K1216" s="14">
        <v>5.4124298450313304E-3</v>
      </c>
      <c r="L1216" s="14">
        <v>0</v>
      </c>
      <c r="M1216" s="14"/>
      <c r="N1216" s="14">
        <v>4.1660446150851302E-3</v>
      </c>
      <c r="O1216" s="14">
        <v>0</v>
      </c>
      <c r="P1216" s="14">
        <v>9.1247050205791793E-3</v>
      </c>
      <c r="Q1216" s="14">
        <v>7.7227902369571E-3</v>
      </c>
      <c r="R1216" s="14"/>
      <c r="S1216" s="14">
        <v>0</v>
      </c>
      <c r="T1216" s="14">
        <v>6.8421726555812799E-3</v>
      </c>
      <c r="U1216" s="14">
        <v>0</v>
      </c>
      <c r="V1216" s="14">
        <v>1.9653962807493802E-2</v>
      </c>
      <c r="W1216" s="14">
        <v>0</v>
      </c>
      <c r="X1216" s="14">
        <v>1.07425228609701E-2</v>
      </c>
      <c r="Y1216" s="14">
        <v>0</v>
      </c>
      <c r="Z1216" s="14">
        <v>0</v>
      </c>
      <c r="AA1216" s="14">
        <v>0</v>
      </c>
      <c r="AB1216" s="14">
        <v>1.3051626320274101E-2</v>
      </c>
      <c r="AC1216" s="14">
        <v>0</v>
      </c>
      <c r="AD1216" s="14">
        <v>0</v>
      </c>
      <c r="AE1216" s="14"/>
      <c r="AF1216" s="14">
        <v>4.7399001296812198E-3</v>
      </c>
      <c r="AG1216" s="14">
        <v>7.5633199407820397E-3</v>
      </c>
      <c r="AH1216" s="14">
        <v>0</v>
      </c>
      <c r="AI1216" s="14"/>
      <c r="AJ1216" s="14">
        <v>0</v>
      </c>
      <c r="AK1216" s="14">
        <v>5.19219835194805E-3</v>
      </c>
      <c r="AL1216" s="14">
        <v>0</v>
      </c>
      <c r="AM1216" s="14"/>
      <c r="AN1216" s="14">
        <v>8.4625959405074305E-3</v>
      </c>
      <c r="AO1216" s="14">
        <v>8.6583056171266604E-3</v>
      </c>
      <c r="AP1216" s="14">
        <v>3.8610205886693899E-3</v>
      </c>
      <c r="AQ1216" s="14">
        <v>0</v>
      </c>
      <c r="AR1216" s="14">
        <v>0</v>
      </c>
    </row>
    <row r="1217" spans="2:44">
      <c r="C1217" s="14"/>
      <c r="D1217" s="14"/>
      <c r="E1217" s="14"/>
      <c r="F1217" s="14"/>
      <c r="G1217" s="14"/>
      <c r="H1217" s="14"/>
      <c r="I1217" s="14"/>
      <c r="J1217" s="14"/>
      <c r="K1217" s="14"/>
      <c r="L1217" s="14"/>
      <c r="M1217" s="14"/>
      <c r="N1217" s="14"/>
      <c r="O1217" s="14"/>
      <c r="P1217" s="14"/>
      <c r="Q1217" s="14"/>
      <c r="R1217" s="14"/>
      <c r="S1217" s="14"/>
      <c r="T1217" s="14"/>
      <c r="U1217" s="14"/>
      <c r="V1217" s="14"/>
      <c r="W1217" s="14"/>
      <c r="X1217" s="14"/>
      <c r="Y1217" s="14"/>
      <c r="Z1217" s="14"/>
      <c r="AA1217" s="14"/>
      <c r="AB1217" s="14"/>
      <c r="AC1217" s="14"/>
      <c r="AD1217" s="14"/>
      <c r="AE1217" s="14"/>
      <c r="AF1217" s="14"/>
      <c r="AG1217" s="14"/>
      <c r="AH1217" s="14"/>
      <c r="AI1217" s="14"/>
      <c r="AJ1217" s="14"/>
      <c r="AK1217" s="14"/>
      <c r="AL1217" s="14"/>
      <c r="AM1217" s="14"/>
      <c r="AN1217" s="14"/>
      <c r="AO1217" s="14"/>
      <c r="AP1217" s="14"/>
      <c r="AQ1217" s="14"/>
      <c r="AR1217" s="14"/>
    </row>
    <row r="1218" spans="2:44">
      <c r="B1218" s="6" t="s">
        <v>313</v>
      </c>
      <c r="C1218" s="14"/>
      <c r="D1218" s="14"/>
      <c r="E1218" s="14"/>
      <c r="F1218" s="14"/>
      <c r="G1218" s="14"/>
      <c r="H1218" s="14"/>
      <c r="I1218" s="14"/>
      <c r="J1218" s="14"/>
      <c r="K1218" s="14"/>
      <c r="L1218" s="14"/>
      <c r="M1218" s="14"/>
      <c r="N1218" s="14"/>
      <c r="O1218" s="14"/>
      <c r="P1218" s="14"/>
      <c r="Q1218" s="14"/>
      <c r="R1218" s="14"/>
      <c r="S1218" s="14"/>
      <c r="T1218" s="14"/>
      <c r="U1218" s="14"/>
      <c r="V1218" s="14"/>
      <c r="W1218" s="14"/>
      <c r="X1218" s="14"/>
      <c r="Y1218" s="14"/>
      <c r="Z1218" s="14"/>
      <c r="AA1218" s="14"/>
      <c r="AB1218" s="14"/>
      <c r="AC1218" s="14"/>
      <c r="AD1218" s="14"/>
      <c r="AE1218" s="14"/>
      <c r="AF1218" s="14"/>
      <c r="AG1218" s="14"/>
      <c r="AH1218" s="14"/>
      <c r="AI1218" s="14"/>
      <c r="AJ1218" s="14"/>
      <c r="AK1218" s="14"/>
      <c r="AL1218" s="14"/>
      <c r="AM1218" s="14"/>
      <c r="AN1218" s="14"/>
      <c r="AO1218" s="14"/>
      <c r="AP1218" s="14"/>
      <c r="AQ1218" s="14"/>
      <c r="AR1218" s="14"/>
    </row>
    <row r="1219" spans="2:44">
      <c r="B1219" s="24" t="s">
        <v>32</v>
      </c>
      <c r="C1219" s="14"/>
      <c r="D1219" s="14"/>
      <c r="E1219" s="14"/>
      <c r="F1219" s="14"/>
      <c r="G1219" s="14"/>
      <c r="H1219" s="14"/>
      <c r="I1219" s="14"/>
      <c r="J1219" s="14"/>
      <c r="K1219" s="14"/>
      <c r="L1219" s="14"/>
      <c r="M1219" s="14"/>
      <c r="N1219" s="14"/>
      <c r="O1219" s="14"/>
      <c r="P1219" s="14"/>
      <c r="Q1219" s="14"/>
      <c r="R1219" s="14"/>
      <c r="S1219" s="14"/>
      <c r="T1219" s="14"/>
      <c r="U1219" s="14"/>
      <c r="V1219" s="14"/>
      <c r="W1219" s="14"/>
      <c r="X1219" s="14"/>
      <c r="Y1219" s="14"/>
      <c r="Z1219" s="14"/>
      <c r="AA1219" s="14"/>
      <c r="AB1219" s="14"/>
      <c r="AC1219" s="14"/>
      <c r="AD1219" s="14"/>
      <c r="AE1219" s="14"/>
      <c r="AF1219" s="14"/>
      <c r="AG1219" s="14"/>
      <c r="AH1219" s="14"/>
      <c r="AI1219" s="14"/>
      <c r="AJ1219" s="14"/>
      <c r="AK1219" s="14"/>
      <c r="AL1219" s="14"/>
      <c r="AM1219" s="14"/>
      <c r="AN1219" s="14"/>
      <c r="AO1219" s="14"/>
      <c r="AP1219" s="14"/>
      <c r="AQ1219" s="14"/>
      <c r="AR1219" s="14"/>
    </row>
    <row r="1220" spans="2:44">
      <c r="B1220" t="s">
        <v>301</v>
      </c>
      <c r="C1220" s="14">
        <v>0.49667047728524499</v>
      </c>
      <c r="D1220" s="14">
        <v>0.47315794191348298</v>
      </c>
      <c r="E1220" s="14">
        <v>0.51752892623018198</v>
      </c>
      <c r="F1220" s="14"/>
      <c r="G1220" s="14">
        <v>0.41292153483514199</v>
      </c>
      <c r="H1220" s="14">
        <v>0.50144952405894505</v>
      </c>
      <c r="I1220" s="14">
        <v>0.51438480882620197</v>
      </c>
      <c r="J1220" s="14">
        <v>0.45570550887214401</v>
      </c>
      <c r="K1220" s="14">
        <v>0.52975345009400798</v>
      </c>
      <c r="L1220" s="14">
        <v>0.53005506364770405</v>
      </c>
      <c r="M1220" s="14"/>
      <c r="N1220" s="14">
        <v>0.47159105090223602</v>
      </c>
      <c r="O1220" s="14">
        <v>0.52309215139728904</v>
      </c>
      <c r="P1220" s="14">
        <v>0.48945467137187598</v>
      </c>
      <c r="Q1220" s="14">
        <v>0.49783590171848802</v>
      </c>
      <c r="R1220" s="14"/>
      <c r="S1220" s="14">
        <v>0.44532003599313402</v>
      </c>
      <c r="T1220" s="14">
        <v>0.544915678816138</v>
      </c>
      <c r="U1220" s="14">
        <v>0.54868620450734296</v>
      </c>
      <c r="V1220" s="14">
        <v>0.50924912036788395</v>
      </c>
      <c r="W1220" s="14">
        <v>0.515071311151171</v>
      </c>
      <c r="X1220" s="14">
        <v>0.46608345476153801</v>
      </c>
      <c r="Y1220" s="14">
        <v>0.425398981038839</v>
      </c>
      <c r="Z1220" s="14">
        <v>0.45253223305763002</v>
      </c>
      <c r="AA1220" s="14">
        <v>0.54569641774044897</v>
      </c>
      <c r="AB1220" s="14">
        <v>0.49692132949998102</v>
      </c>
      <c r="AC1220" s="14">
        <v>0.53163604665128605</v>
      </c>
      <c r="AD1220" s="14">
        <v>0.40773610885955602</v>
      </c>
      <c r="AE1220" s="14"/>
      <c r="AF1220" s="14">
        <v>0.50454597715288796</v>
      </c>
      <c r="AG1220" s="14">
        <v>0.51517305628980703</v>
      </c>
      <c r="AH1220" s="14">
        <v>0.47348877405069001</v>
      </c>
      <c r="AI1220" s="14"/>
      <c r="AJ1220" s="14">
        <v>0.54186741596951205</v>
      </c>
      <c r="AK1220" s="14">
        <v>0.51618169828841498</v>
      </c>
      <c r="AL1220" s="14">
        <v>0.46489210966550298</v>
      </c>
      <c r="AM1220" s="14"/>
      <c r="AN1220" s="14">
        <v>0.52216765825413602</v>
      </c>
      <c r="AO1220" s="14">
        <v>0.47422051927265702</v>
      </c>
      <c r="AP1220" s="14">
        <v>0.51053255812326703</v>
      </c>
      <c r="AQ1220" s="14">
        <v>0.47868816522214103</v>
      </c>
      <c r="AR1220" s="14">
        <v>0.39567072615955401</v>
      </c>
    </row>
    <row r="1221" spans="2:44">
      <c r="B1221" t="s">
        <v>302</v>
      </c>
      <c r="C1221" s="14">
        <v>0.45887759487427698</v>
      </c>
      <c r="D1221" s="14">
        <v>0.445352101301981</v>
      </c>
      <c r="E1221" s="14">
        <v>0.46909141471685001</v>
      </c>
      <c r="F1221" s="14"/>
      <c r="G1221" s="14">
        <v>0.43573719332590699</v>
      </c>
      <c r="H1221" s="14">
        <v>0.40128470384402198</v>
      </c>
      <c r="I1221" s="14">
        <v>0.44001024765185798</v>
      </c>
      <c r="J1221" s="14">
        <v>0.44271985700570399</v>
      </c>
      <c r="K1221" s="14">
        <v>0.45519828963868197</v>
      </c>
      <c r="L1221" s="14">
        <v>0.52968998950497603</v>
      </c>
      <c r="M1221" s="14"/>
      <c r="N1221" s="14">
        <v>0.47825100320584202</v>
      </c>
      <c r="O1221" s="14">
        <v>0.48631469823135998</v>
      </c>
      <c r="P1221" s="14">
        <v>0.42458715039606798</v>
      </c>
      <c r="Q1221" s="14">
        <v>0.42412208807762403</v>
      </c>
      <c r="R1221" s="14"/>
      <c r="S1221" s="14">
        <v>0.45176935845829402</v>
      </c>
      <c r="T1221" s="14">
        <v>0.54638773292912601</v>
      </c>
      <c r="U1221" s="14">
        <v>0.52893984403931804</v>
      </c>
      <c r="V1221" s="14">
        <v>0.47155837784695498</v>
      </c>
      <c r="W1221" s="14">
        <v>0.36156368380028098</v>
      </c>
      <c r="X1221" s="14">
        <v>0.50467419446875295</v>
      </c>
      <c r="Y1221" s="14">
        <v>0.41036577871289398</v>
      </c>
      <c r="Z1221" s="14">
        <v>0.49141292932399899</v>
      </c>
      <c r="AA1221" s="14">
        <v>0.36200213369877199</v>
      </c>
      <c r="AB1221" s="14">
        <v>0.46978227146372098</v>
      </c>
      <c r="AC1221" s="14">
        <v>0.43431435205119601</v>
      </c>
      <c r="AD1221" s="14">
        <v>0.42338099709809401</v>
      </c>
      <c r="AE1221" s="14"/>
      <c r="AF1221" s="14">
        <v>0.47229591533755999</v>
      </c>
      <c r="AG1221" s="14">
        <v>0.46919947384428001</v>
      </c>
      <c r="AH1221" s="14">
        <v>0.41690808000985902</v>
      </c>
      <c r="AI1221" s="14"/>
      <c r="AJ1221" s="14">
        <v>0.44717338885404201</v>
      </c>
      <c r="AK1221" s="14">
        <v>0.45109300636114802</v>
      </c>
      <c r="AL1221" s="14">
        <v>0.4962284368073</v>
      </c>
      <c r="AM1221" s="14"/>
      <c r="AN1221" s="14">
        <v>0.45940810254469699</v>
      </c>
      <c r="AO1221" s="14">
        <v>0.46919031935906502</v>
      </c>
      <c r="AP1221" s="14">
        <v>0.43554113521649701</v>
      </c>
      <c r="AQ1221" s="14">
        <v>0.47106104007682897</v>
      </c>
      <c r="AR1221" s="14">
        <v>0.75627148317104598</v>
      </c>
    </row>
    <row r="1222" spans="2:44">
      <c r="B1222" t="s">
        <v>303</v>
      </c>
      <c r="C1222" s="14">
        <v>0.43998751194176799</v>
      </c>
      <c r="D1222" s="14">
        <v>0.44734165476853699</v>
      </c>
      <c r="E1222" s="14">
        <v>0.43314957551843802</v>
      </c>
      <c r="F1222" s="14"/>
      <c r="G1222" s="14">
        <v>0.42916939652883801</v>
      </c>
      <c r="H1222" s="14">
        <v>0.498890164803586</v>
      </c>
      <c r="I1222" s="14">
        <v>0.42539078257994101</v>
      </c>
      <c r="J1222" s="14">
        <v>0.44068338110984301</v>
      </c>
      <c r="K1222" s="14">
        <v>0.41997727574206001</v>
      </c>
      <c r="L1222" s="14">
        <v>0.42886014370071401</v>
      </c>
      <c r="M1222" s="14"/>
      <c r="N1222" s="14">
        <v>0.418567254802587</v>
      </c>
      <c r="O1222" s="14">
        <v>0.467263375228408</v>
      </c>
      <c r="P1222" s="14">
        <v>0.44249585205279202</v>
      </c>
      <c r="Q1222" s="14">
        <v>0.42279088041562501</v>
      </c>
      <c r="R1222" s="14"/>
      <c r="S1222" s="14">
        <v>0.46154436072198501</v>
      </c>
      <c r="T1222" s="14">
        <v>0.49335662907970501</v>
      </c>
      <c r="U1222" s="14">
        <v>0.39680610806833699</v>
      </c>
      <c r="V1222" s="14">
        <v>0.39154525655063699</v>
      </c>
      <c r="W1222" s="14">
        <v>0.49455668694551502</v>
      </c>
      <c r="X1222" s="14">
        <v>0.37716954682882903</v>
      </c>
      <c r="Y1222" s="14">
        <v>0.39278251554636301</v>
      </c>
      <c r="Z1222" s="14">
        <v>0.49122056503448702</v>
      </c>
      <c r="AA1222" s="14">
        <v>0.469594858210717</v>
      </c>
      <c r="AB1222" s="14">
        <v>0.45832983687277601</v>
      </c>
      <c r="AC1222" s="14">
        <v>0.438444682959656</v>
      </c>
      <c r="AD1222" s="14">
        <v>0.332270720106908</v>
      </c>
      <c r="AE1222" s="14"/>
      <c r="AF1222" s="14">
        <v>0.45262697176293298</v>
      </c>
      <c r="AG1222" s="14">
        <v>0.42252539098815001</v>
      </c>
      <c r="AH1222" s="14">
        <v>0.470841916248043</v>
      </c>
      <c r="AI1222" s="14"/>
      <c r="AJ1222" s="14">
        <v>0.486583149073746</v>
      </c>
      <c r="AK1222" s="14">
        <v>0.431407998006891</v>
      </c>
      <c r="AL1222" s="14">
        <v>0.39658896002132099</v>
      </c>
      <c r="AM1222" s="14"/>
      <c r="AN1222" s="14">
        <v>0.437188643153198</v>
      </c>
      <c r="AO1222" s="14">
        <v>0.45188565117693302</v>
      </c>
      <c r="AP1222" s="14">
        <v>0.45333626951790801</v>
      </c>
      <c r="AQ1222" s="14">
        <v>0.43180391205205099</v>
      </c>
      <c r="AR1222" s="14">
        <v>0.30395729909288299</v>
      </c>
    </row>
    <row r="1223" spans="2:44">
      <c r="B1223" t="s">
        <v>300</v>
      </c>
      <c r="C1223" s="14">
        <v>0.43055958307519299</v>
      </c>
      <c r="D1223" s="14">
        <v>0.45596164104176101</v>
      </c>
      <c r="E1223" s="14">
        <v>0.41049230882799498</v>
      </c>
      <c r="F1223" s="14"/>
      <c r="G1223" s="14">
        <v>0.39905947769037498</v>
      </c>
      <c r="H1223" s="14">
        <v>0.51380295824865496</v>
      </c>
      <c r="I1223" s="14">
        <v>0.38653862011412998</v>
      </c>
      <c r="J1223" s="14">
        <v>0.43308998948960598</v>
      </c>
      <c r="K1223" s="14">
        <v>0.37083912473582697</v>
      </c>
      <c r="L1223" s="14">
        <v>0.45443450108154398</v>
      </c>
      <c r="M1223" s="14"/>
      <c r="N1223" s="14">
        <v>0.42685645070914902</v>
      </c>
      <c r="O1223" s="14">
        <v>0.382102297084641</v>
      </c>
      <c r="P1223" s="14">
        <v>0.43105095536300803</v>
      </c>
      <c r="Q1223" s="14">
        <v>0.477098768170448</v>
      </c>
      <c r="R1223" s="14"/>
      <c r="S1223" s="14">
        <v>0.52480636150752602</v>
      </c>
      <c r="T1223" s="14">
        <v>0.43647044389308698</v>
      </c>
      <c r="U1223" s="14">
        <v>0.43456675689893098</v>
      </c>
      <c r="V1223" s="14">
        <v>0.31931391559122901</v>
      </c>
      <c r="W1223" s="14">
        <v>0.39622003346245999</v>
      </c>
      <c r="X1223" s="14">
        <v>0.39073372071295798</v>
      </c>
      <c r="Y1223" s="14">
        <v>0.398303967272302</v>
      </c>
      <c r="Z1223" s="14">
        <v>0.50182936288797397</v>
      </c>
      <c r="AA1223" s="14">
        <v>0.36427651493351798</v>
      </c>
      <c r="AB1223" s="14">
        <v>0.488381560632002</v>
      </c>
      <c r="AC1223" s="14">
        <v>0.47650152899527298</v>
      </c>
      <c r="AD1223" s="14">
        <v>0.44332665679571898</v>
      </c>
      <c r="AE1223" s="14"/>
      <c r="AF1223" s="14">
        <v>0.425669781143721</v>
      </c>
      <c r="AG1223" s="14">
        <v>0.44231486863317199</v>
      </c>
      <c r="AH1223" s="14">
        <v>0.43705378381286503</v>
      </c>
      <c r="AI1223" s="14"/>
      <c r="AJ1223" s="14">
        <v>0.44899053280283402</v>
      </c>
      <c r="AK1223" s="14">
        <v>0.40846523718407302</v>
      </c>
      <c r="AL1223" s="14">
        <v>0.46781840832496302</v>
      </c>
      <c r="AM1223" s="14"/>
      <c r="AN1223" s="14">
        <v>0.44344116901290098</v>
      </c>
      <c r="AO1223" s="14">
        <v>0.45228267645682801</v>
      </c>
      <c r="AP1223" s="14">
        <v>0.43811641079767699</v>
      </c>
      <c r="AQ1223" s="14">
        <v>0.391245201782569</v>
      </c>
      <c r="AR1223" s="14">
        <v>0.34971238981383002</v>
      </c>
    </row>
    <row r="1224" spans="2:44">
      <c r="B1224" t="s">
        <v>305</v>
      </c>
      <c r="C1224" s="14">
        <v>0.37233689524309399</v>
      </c>
      <c r="D1224" s="14">
        <v>0.376130570752646</v>
      </c>
      <c r="E1224" s="14">
        <v>0.37237206915695797</v>
      </c>
      <c r="F1224" s="14"/>
      <c r="G1224" s="14">
        <v>0.39816692697754502</v>
      </c>
      <c r="H1224" s="14">
        <v>0.38926019411233098</v>
      </c>
      <c r="I1224" s="14">
        <v>0.287671220977474</v>
      </c>
      <c r="J1224" s="14">
        <v>0.38023861264959202</v>
      </c>
      <c r="K1224" s="14">
        <v>0.38654916262524902</v>
      </c>
      <c r="L1224" s="14">
        <v>0.38621378019145403</v>
      </c>
      <c r="M1224" s="14"/>
      <c r="N1224" s="14">
        <v>0.36698127883392101</v>
      </c>
      <c r="O1224" s="14">
        <v>0.35006004715934702</v>
      </c>
      <c r="P1224" s="14">
        <v>0.34891934600920699</v>
      </c>
      <c r="Q1224" s="14">
        <v>0.41633468138206797</v>
      </c>
      <c r="R1224" s="14"/>
      <c r="S1224" s="14">
        <v>0.36925231825731802</v>
      </c>
      <c r="T1224" s="14">
        <v>0.38644500246953201</v>
      </c>
      <c r="U1224" s="14">
        <v>0.267489940971186</v>
      </c>
      <c r="V1224" s="14">
        <v>0.38726358927492199</v>
      </c>
      <c r="W1224" s="14">
        <v>0.35577546162533502</v>
      </c>
      <c r="X1224" s="14">
        <v>0.37681187144941602</v>
      </c>
      <c r="Y1224" s="14">
        <v>0.36230740854369198</v>
      </c>
      <c r="Z1224" s="14">
        <v>0.482670469722147</v>
      </c>
      <c r="AA1224" s="14">
        <v>0.35550421008303601</v>
      </c>
      <c r="AB1224" s="14">
        <v>0.39650467455027</v>
      </c>
      <c r="AC1224" s="14">
        <v>0.44480876727579699</v>
      </c>
      <c r="AD1224" s="14">
        <v>0.32558292849194198</v>
      </c>
      <c r="AE1224" s="14"/>
      <c r="AF1224" s="14">
        <v>0.36253950011196101</v>
      </c>
      <c r="AG1224" s="14">
        <v>0.36707210016761199</v>
      </c>
      <c r="AH1224" s="14">
        <v>0.402338190326329</v>
      </c>
      <c r="AI1224" s="14"/>
      <c r="AJ1224" s="14">
        <v>0.36974662226996102</v>
      </c>
      <c r="AK1224" s="14">
        <v>0.38313494602835602</v>
      </c>
      <c r="AL1224" s="14">
        <v>0.34993693912518398</v>
      </c>
      <c r="AM1224" s="14"/>
      <c r="AN1224" s="14">
        <v>0.39313245931742702</v>
      </c>
      <c r="AO1224" s="14">
        <v>0.35189621187879</v>
      </c>
      <c r="AP1224" s="14">
        <v>0.37050101632899102</v>
      </c>
      <c r="AQ1224" s="14">
        <v>0.36904144604876099</v>
      </c>
      <c r="AR1224" s="14">
        <v>0.49144962037018602</v>
      </c>
    </row>
    <row r="1225" spans="2:44">
      <c r="B1225" t="s">
        <v>304</v>
      </c>
      <c r="C1225" s="14">
        <v>0.36767502042275302</v>
      </c>
      <c r="D1225" s="14">
        <v>0.36878711206193299</v>
      </c>
      <c r="E1225" s="14">
        <v>0.36726959525106601</v>
      </c>
      <c r="F1225" s="14"/>
      <c r="G1225" s="14">
        <v>0.41305137671516701</v>
      </c>
      <c r="H1225" s="14">
        <v>0.36043846982952399</v>
      </c>
      <c r="I1225" s="14">
        <v>0.38322906324062</v>
      </c>
      <c r="J1225" s="14">
        <v>0.37986984011274599</v>
      </c>
      <c r="K1225" s="14">
        <v>0.35951906866328098</v>
      </c>
      <c r="L1225" s="14">
        <v>0.33810572191633298</v>
      </c>
      <c r="M1225" s="14"/>
      <c r="N1225" s="14">
        <v>0.37148287170344901</v>
      </c>
      <c r="O1225" s="14">
        <v>0.402202785469645</v>
      </c>
      <c r="P1225" s="14">
        <v>0.31103178944510101</v>
      </c>
      <c r="Q1225" s="14">
        <v>0.36238553065512602</v>
      </c>
      <c r="R1225" s="14"/>
      <c r="S1225" s="14">
        <v>0.38362496651341599</v>
      </c>
      <c r="T1225" s="14">
        <v>0.41276731724918098</v>
      </c>
      <c r="U1225" s="14">
        <v>0.32468623677173403</v>
      </c>
      <c r="V1225" s="14">
        <v>0.36434714551381098</v>
      </c>
      <c r="W1225" s="14">
        <v>0.35866753210750002</v>
      </c>
      <c r="X1225" s="14">
        <v>0.41214094439030102</v>
      </c>
      <c r="Y1225" s="14">
        <v>0.24834235750535999</v>
      </c>
      <c r="Z1225" s="14">
        <v>0.34644807711593001</v>
      </c>
      <c r="AA1225" s="14">
        <v>0.39859000707543502</v>
      </c>
      <c r="AB1225" s="14">
        <v>0.40497093398741402</v>
      </c>
      <c r="AC1225" s="14">
        <v>0.36068573385195002</v>
      </c>
      <c r="AD1225" s="14">
        <v>0.268343574265966</v>
      </c>
      <c r="AE1225" s="14"/>
      <c r="AF1225" s="14">
        <v>0.36994662648396498</v>
      </c>
      <c r="AG1225" s="14">
        <v>0.36758385090963003</v>
      </c>
      <c r="AH1225" s="14">
        <v>0.33850592112425198</v>
      </c>
      <c r="AI1225" s="14"/>
      <c r="AJ1225" s="14">
        <v>0.38508670697535902</v>
      </c>
      <c r="AK1225" s="14">
        <v>0.39141222409953502</v>
      </c>
      <c r="AL1225" s="14">
        <v>0.43658862964446699</v>
      </c>
      <c r="AM1225" s="14"/>
      <c r="AN1225" s="14">
        <v>0.33368280130016298</v>
      </c>
      <c r="AO1225" s="14">
        <v>0.40589559787823698</v>
      </c>
      <c r="AP1225" s="14">
        <v>0.399111361487058</v>
      </c>
      <c r="AQ1225" s="14">
        <v>0.46736114614657998</v>
      </c>
      <c r="AR1225" s="14">
        <v>0.17587077592500999</v>
      </c>
    </row>
    <row r="1226" spans="2:44">
      <c r="B1226" t="s">
        <v>307</v>
      </c>
      <c r="C1226" s="14">
        <v>0.293091048212546</v>
      </c>
      <c r="D1226" s="14">
        <v>0.27974883746290402</v>
      </c>
      <c r="E1226" s="14">
        <v>0.301239483120195</v>
      </c>
      <c r="F1226" s="14"/>
      <c r="G1226" s="14">
        <v>0.38829446779865301</v>
      </c>
      <c r="H1226" s="14">
        <v>0.32700806749600497</v>
      </c>
      <c r="I1226" s="14">
        <v>0.30195816636990003</v>
      </c>
      <c r="J1226" s="14">
        <v>0.33630941084771498</v>
      </c>
      <c r="K1226" s="14">
        <v>0.23488080415274501</v>
      </c>
      <c r="L1226" s="14">
        <v>0.22796316332067201</v>
      </c>
      <c r="M1226" s="14"/>
      <c r="N1226" s="14">
        <v>0.31415941420083199</v>
      </c>
      <c r="O1226" s="14">
        <v>0.35090241353970603</v>
      </c>
      <c r="P1226" s="14">
        <v>0.230417207961397</v>
      </c>
      <c r="Q1226" s="14">
        <v>0.246397841745639</v>
      </c>
      <c r="R1226" s="14"/>
      <c r="S1226" s="14">
        <v>0.28766630308878299</v>
      </c>
      <c r="T1226" s="14">
        <v>0.35285982281664502</v>
      </c>
      <c r="U1226" s="14">
        <v>0.29258209852915501</v>
      </c>
      <c r="V1226" s="14">
        <v>0.26956677739368001</v>
      </c>
      <c r="W1226" s="14">
        <v>0.279011398827891</v>
      </c>
      <c r="X1226" s="14">
        <v>0.26733038553472599</v>
      </c>
      <c r="Y1226" s="14">
        <v>0.272989391879635</v>
      </c>
      <c r="Z1226" s="14">
        <v>0.32855537673250301</v>
      </c>
      <c r="AA1226" s="14">
        <v>0.28488927513691198</v>
      </c>
      <c r="AB1226" s="14">
        <v>0.28241918459412602</v>
      </c>
      <c r="AC1226" s="14">
        <v>0.26591986934678702</v>
      </c>
      <c r="AD1226" s="14">
        <v>0.36073497548833</v>
      </c>
      <c r="AE1226" s="14"/>
      <c r="AF1226" s="14">
        <v>0.24241588668170699</v>
      </c>
      <c r="AG1226" s="14">
        <v>0.30438839219387998</v>
      </c>
      <c r="AH1226" s="14">
        <v>0.32135721630465403</v>
      </c>
      <c r="AI1226" s="14"/>
      <c r="AJ1226" s="14">
        <v>0.30588169416864402</v>
      </c>
      <c r="AK1226" s="14">
        <v>0.29572038183305399</v>
      </c>
      <c r="AL1226" s="14">
        <v>0.31779243761507803</v>
      </c>
      <c r="AM1226" s="14"/>
      <c r="AN1226" s="14">
        <v>0.29146371890914602</v>
      </c>
      <c r="AO1226" s="14">
        <v>0.31705008964939602</v>
      </c>
      <c r="AP1226" s="14">
        <v>0.30148174052535098</v>
      </c>
      <c r="AQ1226" s="14">
        <v>0.29388955034115499</v>
      </c>
      <c r="AR1226" s="14">
        <v>0.28604107306229398</v>
      </c>
    </row>
    <row r="1227" spans="2:44">
      <c r="B1227" t="s">
        <v>306</v>
      </c>
      <c r="C1227" s="14">
        <v>0.215057437994918</v>
      </c>
      <c r="D1227" s="14">
        <v>0.24473946711511399</v>
      </c>
      <c r="E1227" s="14">
        <v>0.187922991081688</v>
      </c>
      <c r="F1227" s="14"/>
      <c r="G1227" s="14">
        <v>0.29581280837843099</v>
      </c>
      <c r="H1227" s="14">
        <v>0.27563638135565899</v>
      </c>
      <c r="I1227" s="14">
        <v>0.24130579248651399</v>
      </c>
      <c r="J1227" s="14">
        <v>0.19990261484597199</v>
      </c>
      <c r="K1227" s="14">
        <v>0.19905883701829799</v>
      </c>
      <c r="L1227" s="14">
        <v>0.142459591155429</v>
      </c>
      <c r="M1227" s="14"/>
      <c r="N1227" s="14">
        <v>0.22755943868449799</v>
      </c>
      <c r="O1227" s="14">
        <v>0.23509531495653099</v>
      </c>
      <c r="P1227" s="14">
        <v>0.16254253920526299</v>
      </c>
      <c r="Q1227" s="14">
        <v>0.213256009387258</v>
      </c>
      <c r="R1227" s="14"/>
      <c r="S1227" s="14">
        <v>0.26407447272822199</v>
      </c>
      <c r="T1227" s="14">
        <v>0.257756778471183</v>
      </c>
      <c r="U1227" s="14">
        <v>0.17671360803511299</v>
      </c>
      <c r="V1227" s="14">
        <v>0.1777311684456</v>
      </c>
      <c r="W1227" s="14">
        <v>0.28485116213103601</v>
      </c>
      <c r="X1227" s="14">
        <v>0.20252059498658001</v>
      </c>
      <c r="Y1227" s="14">
        <v>0.169696710764946</v>
      </c>
      <c r="Z1227" s="14">
        <v>0.18266443571121399</v>
      </c>
      <c r="AA1227" s="14">
        <v>0.217647918779796</v>
      </c>
      <c r="AB1227" s="14">
        <v>0.21581023156853901</v>
      </c>
      <c r="AC1227" s="14">
        <v>0.153069738487629</v>
      </c>
      <c r="AD1227" s="14">
        <v>0.174264689279304</v>
      </c>
      <c r="AE1227" s="14"/>
      <c r="AF1227" s="14">
        <v>0.18619717548163101</v>
      </c>
      <c r="AG1227" s="14">
        <v>0.213724011831287</v>
      </c>
      <c r="AH1227" s="14">
        <v>0.24966531253597701</v>
      </c>
      <c r="AI1227" s="14"/>
      <c r="AJ1227" s="14">
        <v>0.25582502480521002</v>
      </c>
      <c r="AK1227" s="14">
        <v>0.22066435307308699</v>
      </c>
      <c r="AL1227" s="14">
        <v>0.209351918718261</v>
      </c>
      <c r="AM1227" s="14"/>
      <c r="AN1227" s="14">
        <v>0.19978409573870701</v>
      </c>
      <c r="AO1227" s="14">
        <v>0.20645504332446099</v>
      </c>
      <c r="AP1227" s="14">
        <v>0.22841823860809499</v>
      </c>
      <c r="AQ1227" s="14">
        <v>0.287173082151501</v>
      </c>
      <c r="AR1227" s="14">
        <v>0.26547517969153001</v>
      </c>
    </row>
    <row r="1228" spans="2:44">
      <c r="B1228" t="s">
        <v>308</v>
      </c>
      <c r="C1228" s="14">
        <v>0.14257005087706301</v>
      </c>
      <c r="D1228" s="14">
        <v>0.12604726763128199</v>
      </c>
      <c r="E1228" s="14">
        <v>0.15500609487998501</v>
      </c>
      <c r="F1228" s="14"/>
      <c r="G1228" s="14">
        <v>0.17761871155276801</v>
      </c>
      <c r="H1228" s="14">
        <v>0.153705966997771</v>
      </c>
      <c r="I1228" s="14">
        <v>0.13691332128310901</v>
      </c>
      <c r="J1228" s="14">
        <v>0.145137890338112</v>
      </c>
      <c r="K1228" s="14">
        <v>0.14195884222890101</v>
      </c>
      <c r="L1228" s="14">
        <v>0.12089940084384899</v>
      </c>
      <c r="M1228" s="14"/>
      <c r="N1228" s="14">
        <v>0.14304621617416899</v>
      </c>
      <c r="O1228" s="14">
        <v>0.15155944151047601</v>
      </c>
      <c r="P1228" s="14">
        <v>0.12187912429390201</v>
      </c>
      <c r="Q1228" s="14">
        <v>0.15123698947104999</v>
      </c>
      <c r="R1228" s="14"/>
      <c r="S1228" s="14">
        <v>0.12178314197941</v>
      </c>
      <c r="T1228" s="14">
        <v>0.14665226391977801</v>
      </c>
      <c r="U1228" s="14">
        <v>0.129808310339423</v>
      </c>
      <c r="V1228" s="14">
        <v>0.15984245602994701</v>
      </c>
      <c r="W1228" s="14">
        <v>0.19095615759185999</v>
      </c>
      <c r="X1228" s="14">
        <v>0.13904214225226599</v>
      </c>
      <c r="Y1228" s="14">
        <v>0.126852905036166</v>
      </c>
      <c r="Z1228" s="14">
        <v>9.9807942266695093E-2</v>
      </c>
      <c r="AA1228" s="14">
        <v>0.193029284871537</v>
      </c>
      <c r="AB1228" s="14">
        <v>0.15368437389030301</v>
      </c>
      <c r="AC1228" s="14">
        <v>0.110033555251562</v>
      </c>
      <c r="AD1228" s="14">
        <v>5.7211321333556803E-2</v>
      </c>
      <c r="AE1228" s="14"/>
      <c r="AF1228" s="14">
        <v>0.14222858870190699</v>
      </c>
      <c r="AG1228" s="14">
        <v>0.14363497264386901</v>
      </c>
      <c r="AH1228" s="14">
        <v>0.14157499698826401</v>
      </c>
      <c r="AI1228" s="14"/>
      <c r="AJ1228" s="14">
        <v>0.13540320895008501</v>
      </c>
      <c r="AK1228" s="14">
        <v>0.13546902803746899</v>
      </c>
      <c r="AL1228" s="14">
        <v>0.199290472786365</v>
      </c>
      <c r="AM1228" s="14"/>
      <c r="AN1228" s="14">
        <v>0.161856701209701</v>
      </c>
      <c r="AO1228" s="14">
        <v>0.13611649291136399</v>
      </c>
      <c r="AP1228" s="14">
        <v>0.125889347902645</v>
      </c>
      <c r="AQ1228" s="14">
        <v>0.125035898754913</v>
      </c>
      <c r="AR1228" s="14">
        <v>6.6970498094593295E-2</v>
      </c>
    </row>
    <row r="1229" spans="2:44">
      <c r="B1229" t="s">
        <v>129</v>
      </c>
      <c r="C1229" s="14">
        <v>3.45709012806873E-3</v>
      </c>
      <c r="D1229" s="14">
        <v>1.5260214619076901E-3</v>
      </c>
      <c r="E1229" s="14">
        <v>5.1740224537841703E-3</v>
      </c>
      <c r="F1229" s="14"/>
      <c r="G1229" s="14">
        <v>0</v>
      </c>
      <c r="H1229" s="14">
        <v>0</v>
      </c>
      <c r="I1229" s="14">
        <v>8.9339944315567493E-3</v>
      </c>
      <c r="J1229" s="14">
        <v>4.3584132656816097E-3</v>
      </c>
      <c r="K1229" s="14">
        <v>4.4935424528922598E-3</v>
      </c>
      <c r="L1229" s="14">
        <v>2.79346132107315E-3</v>
      </c>
      <c r="M1229" s="14"/>
      <c r="N1229" s="14">
        <v>0</v>
      </c>
      <c r="O1229" s="14">
        <v>2.3187487438971598E-3</v>
      </c>
      <c r="P1229" s="14">
        <v>1.1186453710530999E-2</v>
      </c>
      <c r="Q1229" s="14">
        <v>2.8951725744307899E-3</v>
      </c>
      <c r="R1229" s="14"/>
      <c r="S1229" s="14">
        <v>0</v>
      </c>
      <c r="T1229" s="14">
        <v>1.14493196543412E-2</v>
      </c>
      <c r="U1229" s="14">
        <v>0</v>
      </c>
      <c r="V1229" s="14">
        <v>0</v>
      </c>
      <c r="W1229" s="14">
        <v>1.9776327787813901E-2</v>
      </c>
      <c r="X1229" s="14">
        <v>0</v>
      </c>
      <c r="Y1229" s="14">
        <v>0</v>
      </c>
      <c r="Z1229" s="14">
        <v>0</v>
      </c>
      <c r="AA1229" s="14">
        <v>6.75426909355362E-3</v>
      </c>
      <c r="AB1229" s="14">
        <v>0</v>
      </c>
      <c r="AC1229" s="14">
        <v>0</v>
      </c>
      <c r="AD1229" s="14">
        <v>0</v>
      </c>
      <c r="AE1229" s="14"/>
      <c r="AF1229" s="14">
        <v>1.80930810006469E-3</v>
      </c>
      <c r="AG1229" s="14">
        <v>5.2758541901046898E-3</v>
      </c>
      <c r="AH1229" s="14">
        <v>4.7259171586966596E-3</v>
      </c>
      <c r="AI1229" s="14"/>
      <c r="AJ1229" s="14">
        <v>0</v>
      </c>
      <c r="AK1229" s="14">
        <v>3.7266948661202402E-3</v>
      </c>
      <c r="AL1229" s="14">
        <v>9.3980551010551597E-3</v>
      </c>
      <c r="AM1229" s="14"/>
      <c r="AN1229" s="14">
        <v>0</v>
      </c>
      <c r="AO1229" s="14">
        <v>1.14921117695464E-2</v>
      </c>
      <c r="AP1229" s="14">
        <v>0</v>
      </c>
      <c r="AQ1229" s="14">
        <v>5.5170043920379098E-3</v>
      </c>
      <c r="AR1229" s="14">
        <v>0</v>
      </c>
    </row>
    <row r="1230" spans="2:44">
      <c r="B1230" t="s">
        <v>262</v>
      </c>
      <c r="C1230" s="14">
        <v>3.1715130142136198E-3</v>
      </c>
      <c r="D1230" s="14">
        <v>5.3071437443832298E-3</v>
      </c>
      <c r="E1230" s="14">
        <v>1.3355823243801301E-3</v>
      </c>
      <c r="F1230" s="14"/>
      <c r="G1230" s="14">
        <v>5.8332892441291702E-3</v>
      </c>
      <c r="H1230" s="14">
        <v>5.0095422683867404E-3</v>
      </c>
      <c r="I1230" s="14">
        <v>7.4799707809193898E-3</v>
      </c>
      <c r="J1230" s="14">
        <v>0</v>
      </c>
      <c r="K1230" s="14">
        <v>0</v>
      </c>
      <c r="L1230" s="14">
        <v>2.1465337797756802E-3</v>
      </c>
      <c r="M1230" s="14"/>
      <c r="N1230" s="14">
        <v>1.9046228125632701E-3</v>
      </c>
      <c r="O1230" s="14">
        <v>7.0489368804164199E-3</v>
      </c>
      <c r="P1230" s="14">
        <v>0</v>
      </c>
      <c r="Q1230" s="14">
        <v>2.8611435300627602E-3</v>
      </c>
      <c r="R1230" s="14"/>
      <c r="S1230" s="14">
        <v>7.7607964129209799E-3</v>
      </c>
      <c r="T1230" s="14">
        <v>0</v>
      </c>
      <c r="U1230" s="14">
        <v>0</v>
      </c>
      <c r="V1230" s="14">
        <v>0</v>
      </c>
      <c r="W1230" s="14">
        <v>0</v>
      </c>
      <c r="X1230" s="14">
        <v>9.0101276093121994E-3</v>
      </c>
      <c r="Y1230" s="14">
        <v>7.2966292588608397E-3</v>
      </c>
      <c r="Z1230" s="14">
        <v>0</v>
      </c>
      <c r="AA1230" s="14">
        <v>7.4341660870897103E-3</v>
      </c>
      <c r="AB1230" s="14">
        <v>0</v>
      </c>
      <c r="AC1230" s="14">
        <v>0</v>
      </c>
      <c r="AD1230" s="14">
        <v>0</v>
      </c>
      <c r="AE1230" s="14"/>
      <c r="AF1230" s="14">
        <v>0</v>
      </c>
      <c r="AG1230" s="14">
        <v>7.8103689703466102E-3</v>
      </c>
      <c r="AH1230" s="14">
        <v>0</v>
      </c>
      <c r="AI1230" s="14"/>
      <c r="AJ1230" s="14">
        <v>0</v>
      </c>
      <c r="AK1230" s="14">
        <v>4.7779709720091601E-3</v>
      </c>
      <c r="AL1230" s="14">
        <v>0</v>
      </c>
      <c r="AM1230" s="14"/>
      <c r="AN1230" s="14">
        <v>6.55147088848542E-3</v>
      </c>
      <c r="AO1230" s="14">
        <v>0</v>
      </c>
      <c r="AP1230" s="14">
        <v>2.1232935855166201E-3</v>
      </c>
      <c r="AQ1230" s="14">
        <v>9.8766657400648199E-3</v>
      </c>
      <c r="AR1230" s="14">
        <v>0</v>
      </c>
    </row>
    <row r="1231" spans="2:44">
      <c r="C1231" s="14"/>
      <c r="D1231" s="14"/>
      <c r="E1231" s="14"/>
      <c r="F1231" s="14"/>
      <c r="G1231" s="14"/>
      <c r="H1231" s="14"/>
      <c r="I1231" s="14"/>
      <c r="J1231" s="14"/>
      <c r="K1231" s="14"/>
      <c r="L1231" s="14"/>
      <c r="M1231" s="14"/>
      <c r="N1231" s="14"/>
      <c r="O1231" s="14"/>
      <c r="P1231" s="14"/>
      <c r="Q1231" s="14"/>
      <c r="R1231" s="14"/>
      <c r="S1231" s="14"/>
      <c r="T1231" s="14"/>
      <c r="U1231" s="14"/>
      <c r="V1231" s="14"/>
      <c r="W1231" s="14"/>
      <c r="X1231" s="14"/>
      <c r="Y1231" s="14"/>
      <c r="Z1231" s="14"/>
      <c r="AA1231" s="14"/>
      <c r="AB1231" s="14"/>
      <c r="AC1231" s="14"/>
      <c r="AD1231" s="14"/>
      <c r="AE1231" s="14"/>
      <c r="AF1231" s="14"/>
      <c r="AG1231" s="14"/>
      <c r="AH1231" s="14"/>
      <c r="AI1231" s="14"/>
      <c r="AJ1231" s="14"/>
      <c r="AK1231" s="14"/>
      <c r="AL1231" s="14"/>
      <c r="AM1231" s="14"/>
      <c r="AN1231" s="14"/>
      <c r="AO1231" s="14"/>
      <c r="AP1231" s="14"/>
      <c r="AQ1231" s="14"/>
      <c r="AR1231" s="14"/>
    </row>
    <row r="1232" spans="2:44">
      <c r="B1232" s="6" t="s">
        <v>314</v>
      </c>
      <c r="C1232" s="14"/>
      <c r="D1232" s="14"/>
      <c r="E1232" s="14"/>
      <c r="F1232" s="14"/>
      <c r="G1232" s="14"/>
      <c r="H1232" s="14"/>
      <c r="I1232" s="14"/>
      <c r="J1232" s="14"/>
      <c r="K1232" s="14"/>
      <c r="L1232" s="14"/>
      <c r="M1232" s="14"/>
      <c r="N1232" s="14"/>
      <c r="O1232" s="14"/>
      <c r="P1232" s="14"/>
      <c r="Q1232" s="14"/>
      <c r="R1232" s="14"/>
      <c r="S1232" s="14"/>
      <c r="T1232" s="14"/>
      <c r="U1232" s="14"/>
      <c r="V1232" s="14"/>
      <c r="W1232" s="14"/>
      <c r="X1232" s="14"/>
      <c r="Y1232" s="14"/>
      <c r="Z1232" s="14"/>
      <c r="AA1232" s="14"/>
      <c r="AB1232" s="14"/>
      <c r="AC1232" s="14"/>
      <c r="AD1232" s="14"/>
      <c r="AE1232" s="14"/>
      <c r="AF1232" s="14"/>
      <c r="AG1232" s="14"/>
      <c r="AH1232" s="14"/>
      <c r="AI1232" s="14"/>
      <c r="AJ1232" s="14"/>
      <c r="AK1232" s="14"/>
      <c r="AL1232" s="14"/>
      <c r="AM1232" s="14"/>
      <c r="AN1232" s="14"/>
      <c r="AO1232" s="14"/>
      <c r="AP1232" s="14"/>
      <c r="AQ1232" s="14"/>
      <c r="AR1232" s="14"/>
    </row>
    <row r="1233" spans="2:44">
      <c r="B1233" s="24" t="s">
        <v>33</v>
      </c>
      <c r="C1233" s="14"/>
      <c r="D1233" s="14"/>
      <c r="E1233" s="14"/>
      <c r="F1233" s="14"/>
      <c r="G1233" s="14"/>
      <c r="H1233" s="14"/>
      <c r="I1233" s="14"/>
      <c r="J1233" s="14"/>
      <c r="K1233" s="14"/>
      <c r="L1233" s="14"/>
      <c r="M1233" s="14"/>
      <c r="N1233" s="14"/>
      <c r="O1233" s="14"/>
      <c r="P1233" s="14"/>
      <c r="Q1233" s="14"/>
      <c r="R1233" s="14"/>
      <c r="S1233" s="14"/>
      <c r="T1233" s="14"/>
      <c r="U1233" s="14"/>
      <c r="V1233" s="14"/>
      <c r="W1233" s="14"/>
      <c r="X1233" s="14"/>
      <c r="Y1233" s="14"/>
      <c r="Z1233" s="14"/>
      <c r="AA1233" s="14"/>
      <c r="AB1233" s="14"/>
      <c r="AC1233" s="14"/>
      <c r="AD1233" s="14"/>
      <c r="AE1233" s="14"/>
      <c r="AF1233" s="14"/>
      <c r="AG1233" s="14"/>
      <c r="AH1233" s="14"/>
      <c r="AI1233" s="14"/>
      <c r="AJ1233" s="14"/>
      <c r="AK1233" s="14"/>
      <c r="AL1233" s="14"/>
      <c r="AM1233" s="14"/>
      <c r="AN1233" s="14"/>
      <c r="AO1233" s="14"/>
      <c r="AP1233" s="14"/>
      <c r="AQ1233" s="14"/>
      <c r="AR1233" s="14"/>
    </row>
    <row r="1234" spans="2:44">
      <c r="B1234" t="s">
        <v>303</v>
      </c>
      <c r="C1234" s="14">
        <v>0.54442409956819404</v>
      </c>
      <c r="D1234" s="14">
        <v>0.53922015461949102</v>
      </c>
      <c r="E1234" s="14">
        <v>0.55189022373910301</v>
      </c>
      <c r="F1234" s="14"/>
      <c r="G1234" s="14">
        <v>0.56015440085111501</v>
      </c>
      <c r="H1234" s="14">
        <v>0.48738953027450299</v>
      </c>
      <c r="I1234" s="14">
        <v>0.53744515738825305</v>
      </c>
      <c r="J1234" s="14">
        <v>0.55064790413813602</v>
      </c>
      <c r="K1234" s="14">
        <v>0.60215827896433904</v>
      </c>
      <c r="L1234" s="14">
        <v>0.55181051079382903</v>
      </c>
      <c r="M1234" s="14"/>
      <c r="N1234" s="14">
        <v>0.55172757663919703</v>
      </c>
      <c r="O1234" s="14">
        <v>0.69743608183841999</v>
      </c>
      <c r="P1234" s="14">
        <v>0.44307844180695</v>
      </c>
      <c r="Q1234" s="14">
        <v>0.44838500934092101</v>
      </c>
      <c r="R1234" s="14"/>
      <c r="S1234" s="14">
        <v>0.67181984282069895</v>
      </c>
      <c r="T1234" s="14">
        <v>0.396335608541449</v>
      </c>
      <c r="U1234" s="14">
        <v>0.51303775694695897</v>
      </c>
      <c r="V1234" s="14">
        <v>0.52926011870674095</v>
      </c>
      <c r="W1234" s="14">
        <v>0.45331419904943798</v>
      </c>
      <c r="X1234" s="14">
        <v>0.56839832389715705</v>
      </c>
      <c r="Y1234" s="14">
        <v>0.42277327802827303</v>
      </c>
      <c r="Z1234" s="14">
        <v>0.57220596082671304</v>
      </c>
      <c r="AA1234" s="14">
        <v>0.50510893514753696</v>
      </c>
      <c r="AB1234" s="14">
        <v>0.73530627061293197</v>
      </c>
      <c r="AC1234" s="14">
        <v>0.57132258130520597</v>
      </c>
      <c r="AD1234" s="14">
        <v>0.58482122912206702</v>
      </c>
      <c r="AE1234" s="14"/>
      <c r="AF1234" s="14">
        <v>0.53710675737222502</v>
      </c>
      <c r="AG1234" s="14">
        <v>0.57441812142819804</v>
      </c>
      <c r="AH1234" s="14">
        <v>0.49102063775143501</v>
      </c>
      <c r="AI1234" s="14"/>
      <c r="AJ1234" s="14">
        <v>0.51900930177194604</v>
      </c>
      <c r="AK1234" s="14">
        <v>0.54270849873988303</v>
      </c>
      <c r="AL1234" s="14">
        <v>0.72658265418935197</v>
      </c>
      <c r="AM1234" s="14"/>
      <c r="AN1234" s="14">
        <v>0.53044436436697096</v>
      </c>
      <c r="AO1234" s="14">
        <v>0.54949294612636901</v>
      </c>
      <c r="AP1234" s="14">
        <v>0.56016132230480498</v>
      </c>
      <c r="AQ1234" s="14">
        <v>0.56210443997525095</v>
      </c>
      <c r="AR1234" s="14">
        <v>0.70547826208020703</v>
      </c>
    </row>
    <row r="1235" spans="2:44">
      <c r="B1235" t="s">
        <v>301</v>
      </c>
      <c r="C1235" s="14">
        <v>0.47638883511200603</v>
      </c>
      <c r="D1235" s="14">
        <v>0.48879134413307501</v>
      </c>
      <c r="E1235" s="14">
        <v>0.46025415696337402</v>
      </c>
      <c r="F1235" s="14"/>
      <c r="G1235" s="14">
        <v>0.35524836585798197</v>
      </c>
      <c r="H1235" s="14">
        <v>0.47097541633137002</v>
      </c>
      <c r="I1235" s="14">
        <v>0.42521723922787502</v>
      </c>
      <c r="J1235" s="14">
        <v>0.52836040160529296</v>
      </c>
      <c r="K1235" s="14">
        <v>0.54309174561926898</v>
      </c>
      <c r="L1235" s="14">
        <v>0.53328700782307603</v>
      </c>
      <c r="M1235" s="14"/>
      <c r="N1235" s="14">
        <v>0.54159025399479699</v>
      </c>
      <c r="O1235" s="14">
        <v>0.449998030495042</v>
      </c>
      <c r="P1235" s="14">
        <v>0.44363448029026298</v>
      </c>
      <c r="Q1235" s="14">
        <v>0.451202190317324</v>
      </c>
      <c r="R1235" s="14"/>
      <c r="S1235" s="14">
        <v>0.54203750772187698</v>
      </c>
      <c r="T1235" s="14">
        <v>0.43929514264326502</v>
      </c>
      <c r="U1235" s="14">
        <v>0.53328122429124303</v>
      </c>
      <c r="V1235" s="14">
        <v>0.436674931504826</v>
      </c>
      <c r="W1235" s="14">
        <v>0.52302710347701498</v>
      </c>
      <c r="X1235" s="14">
        <v>0.442544668126925</v>
      </c>
      <c r="Y1235" s="14">
        <v>0.48439387700367098</v>
      </c>
      <c r="Z1235" s="14">
        <v>0.45320765303265897</v>
      </c>
      <c r="AA1235" s="14">
        <v>0.48605616116815298</v>
      </c>
      <c r="AB1235" s="14">
        <v>0.54341082641671401</v>
      </c>
      <c r="AC1235" s="14">
        <v>0.41053637565419299</v>
      </c>
      <c r="AD1235" s="14">
        <v>0.254590262092176</v>
      </c>
      <c r="AE1235" s="14"/>
      <c r="AF1235" s="14">
        <v>0.49382551117889001</v>
      </c>
      <c r="AG1235" s="14">
        <v>0.47815196909603602</v>
      </c>
      <c r="AH1235" s="14">
        <v>0.45724121192892703</v>
      </c>
      <c r="AI1235" s="14"/>
      <c r="AJ1235" s="14">
        <v>0.44722324467518698</v>
      </c>
      <c r="AK1235" s="14">
        <v>0.490788113878182</v>
      </c>
      <c r="AL1235" s="14">
        <v>0.52292067244603502</v>
      </c>
      <c r="AM1235" s="14"/>
      <c r="AN1235" s="14">
        <v>0.51709254958695405</v>
      </c>
      <c r="AO1235" s="14">
        <v>0.40253633122219501</v>
      </c>
      <c r="AP1235" s="14">
        <v>0.49206412063427002</v>
      </c>
      <c r="AQ1235" s="14">
        <v>0.48254306963983701</v>
      </c>
      <c r="AR1235" s="14">
        <v>0.57331031673556898</v>
      </c>
    </row>
    <row r="1236" spans="2:44">
      <c r="B1236" t="s">
        <v>306</v>
      </c>
      <c r="C1236" s="14">
        <v>0.40476612695290598</v>
      </c>
      <c r="D1236" s="14">
        <v>0.39743147136943702</v>
      </c>
      <c r="E1236" s="14">
        <v>0.40890345420485003</v>
      </c>
      <c r="F1236" s="14"/>
      <c r="G1236" s="14">
        <v>0.469230498504495</v>
      </c>
      <c r="H1236" s="14">
        <v>0.435675312752206</v>
      </c>
      <c r="I1236" s="14">
        <v>0.42153726641655598</v>
      </c>
      <c r="J1236" s="14">
        <v>0.44171272103023002</v>
      </c>
      <c r="K1236" s="14">
        <v>0.37449396124874901</v>
      </c>
      <c r="L1236" s="14">
        <v>0.31498263975409402</v>
      </c>
      <c r="M1236" s="14"/>
      <c r="N1236" s="14">
        <v>0.35284650158397302</v>
      </c>
      <c r="O1236" s="14">
        <v>0.46997226049603302</v>
      </c>
      <c r="P1236" s="14">
        <v>0.408247344350949</v>
      </c>
      <c r="Q1236" s="14">
        <v>0.37848522965488202</v>
      </c>
      <c r="R1236" s="14"/>
      <c r="S1236" s="14">
        <v>0.56259985194833395</v>
      </c>
      <c r="T1236" s="14">
        <v>0.36663807194855902</v>
      </c>
      <c r="U1236" s="14">
        <v>0.43415563357388798</v>
      </c>
      <c r="V1236" s="14">
        <v>0.40449493156413502</v>
      </c>
      <c r="W1236" s="14">
        <v>0.41602177755201097</v>
      </c>
      <c r="X1236" s="14">
        <v>0.40720665691916302</v>
      </c>
      <c r="Y1236" s="14">
        <v>0.356223080756643</v>
      </c>
      <c r="Z1236" s="14">
        <v>0.57133452724587397</v>
      </c>
      <c r="AA1236" s="14">
        <v>0.32867857123879002</v>
      </c>
      <c r="AB1236" s="14">
        <v>0.34629656625869898</v>
      </c>
      <c r="AC1236" s="14">
        <v>0.39645594530337502</v>
      </c>
      <c r="AD1236" s="14">
        <v>0.35113765907067801</v>
      </c>
      <c r="AE1236" s="14"/>
      <c r="AF1236" s="14">
        <v>0.38747393054145401</v>
      </c>
      <c r="AG1236" s="14">
        <v>0.37119618612829502</v>
      </c>
      <c r="AH1236" s="14">
        <v>0.43775044692802501</v>
      </c>
      <c r="AI1236" s="14"/>
      <c r="AJ1236" s="14">
        <v>0.39658703727047601</v>
      </c>
      <c r="AK1236" s="14">
        <v>0.38894976841772799</v>
      </c>
      <c r="AL1236" s="14">
        <v>0.44039147059663503</v>
      </c>
      <c r="AM1236" s="14"/>
      <c r="AN1236" s="14">
        <v>0.314773176022214</v>
      </c>
      <c r="AO1236" s="14">
        <v>0.43054135151064798</v>
      </c>
      <c r="AP1236" s="14">
        <v>0.45035229092147899</v>
      </c>
      <c r="AQ1236" s="14">
        <v>0.38933083397270202</v>
      </c>
      <c r="AR1236" s="14">
        <v>0.39424001767157502</v>
      </c>
    </row>
    <row r="1237" spans="2:44">
      <c r="B1237" t="s">
        <v>300</v>
      </c>
      <c r="C1237" s="14">
        <v>0.35844943640271598</v>
      </c>
      <c r="D1237" s="14">
        <v>0.374070456851749</v>
      </c>
      <c r="E1237" s="14">
        <v>0.341334634962011</v>
      </c>
      <c r="F1237" s="14"/>
      <c r="G1237" s="14">
        <v>0.26480085562074901</v>
      </c>
      <c r="H1237" s="14">
        <v>0.37689898734444799</v>
      </c>
      <c r="I1237" s="14">
        <v>0.35252602922272502</v>
      </c>
      <c r="J1237" s="14">
        <v>0.29887351146160501</v>
      </c>
      <c r="K1237" s="14">
        <v>0.49142596196633698</v>
      </c>
      <c r="L1237" s="14">
        <v>0.39479431128992198</v>
      </c>
      <c r="M1237" s="14"/>
      <c r="N1237" s="14">
        <v>0.36287594922590799</v>
      </c>
      <c r="O1237" s="14">
        <v>0.33529448958792102</v>
      </c>
      <c r="P1237" s="14">
        <v>0.38899700049706798</v>
      </c>
      <c r="Q1237" s="14">
        <v>0.34544411630702598</v>
      </c>
      <c r="R1237" s="14"/>
      <c r="S1237" s="14">
        <v>0.54422308232397898</v>
      </c>
      <c r="T1237" s="14">
        <v>0.37343784625663601</v>
      </c>
      <c r="U1237" s="14">
        <v>0.24065450885477599</v>
      </c>
      <c r="V1237" s="14">
        <v>0.42357098236578</v>
      </c>
      <c r="W1237" s="14">
        <v>0.39329698715206501</v>
      </c>
      <c r="X1237" s="14">
        <v>0.262328983470972</v>
      </c>
      <c r="Y1237" s="14">
        <v>0.44354783800734598</v>
      </c>
      <c r="Z1237" s="14">
        <v>0.38865018614359098</v>
      </c>
      <c r="AA1237" s="14">
        <v>0.28883432768226402</v>
      </c>
      <c r="AB1237" s="14">
        <v>0.32127035545840499</v>
      </c>
      <c r="AC1237" s="14">
        <v>0.226359686679308</v>
      </c>
      <c r="AD1237" s="14">
        <v>0.32559922260365698</v>
      </c>
      <c r="AE1237" s="14"/>
      <c r="AF1237" s="14">
        <v>0.37359913857865801</v>
      </c>
      <c r="AG1237" s="14">
        <v>0.35041562277041999</v>
      </c>
      <c r="AH1237" s="14">
        <v>0.41758038918564799</v>
      </c>
      <c r="AI1237" s="14"/>
      <c r="AJ1237" s="14">
        <v>0.40847101906993699</v>
      </c>
      <c r="AK1237" s="14">
        <v>0.351879944889263</v>
      </c>
      <c r="AL1237" s="14">
        <v>0.33860154754947402</v>
      </c>
      <c r="AM1237" s="14"/>
      <c r="AN1237" s="14">
        <v>0.33201281234795998</v>
      </c>
      <c r="AO1237" s="14">
        <v>0.38937524716806998</v>
      </c>
      <c r="AP1237" s="14">
        <v>0.33795136779208002</v>
      </c>
      <c r="AQ1237" s="14">
        <v>0.38344010818778501</v>
      </c>
      <c r="AR1237" s="14">
        <v>0.36363284248747202</v>
      </c>
    </row>
    <row r="1238" spans="2:44">
      <c r="B1238" t="s">
        <v>302</v>
      </c>
      <c r="C1238" s="14">
        <v>0.29506611943621902</v>
      </c>
      <c r="D1238" s="14">
        <v>0.31375511686356899</v>
      </c>
      <c r="E1238" s="14">
        <v>0.269070632866376</v>
      </c>
      <c r="F1238" s="14"/>
      <c r="G1238" s="14">
        <v>0.30377818048307198</v>
      </c>
      <c r="H1238" s="14">
        <v>0.255637679429153</v>
      </c>
      <c r="I1238" s="14">
        <v>0.25196490636583102</v>
      </c>
      <c r="J1238" s="14">
        <v>0.21541535626903599</v>
      </c>
      <c r="K1238" s="14">
        <v>0.31418971052432898</v>
      </c>
      <c r="L1238" s="14">
        <v>0.40027032923997202</v>
      </c>
      <c r="M1238" s="14"/>
      <c r="N1238" s="14">
        <v>0.30119272173859701</v>
      </c>
      <c r="O1238" s="14">
        <v>0.342299430393809</v>
      </c>
      <c r="P1238" s="14">
        <v>0.20416356307654501</v>
      </c>
      <c r="Q1238" s="14">
        <v>0.303777490748877</v>
      </c>
      <c r="R1238" s="14"/>
      <c r="S1238" s="14">
        <v>0.33468755828842101</v>
      </c>
      <c r="T1238" s="14">
        <v>0.36099816132099199</v>
      </c>
      <c r="U1238" s="14">
        <v>0.141777790650393</v>
      </c>
      <c r="V1238" s="14">
        <v>0.25762709975640402</v>
      </c>
      <c r="W1238" s="14">
        <v>0.42326889827923198</v>
      </c>
      <c r="X1238" s="14">
        <v>0.23531469942621999</v>
      </c>
      <c r="Y1238" s="14">
        <v>0.28056423553552901</v>
      </c>
      <c r="Z1238" s="14">
        <v>0.376150883788817</v>
      </c>
      <c r="AA1238" s="14">
        <v>0.32772933513897201</v>
      </c>
      <c r="AB1238" s="14">
        <v>0.30664333849671699</v>
      </c>
      <c r="AC1238" s="14">
        <v>0.22349751418782501</v>
      </c>
      <c r="AD1238" s="14">
        <v>0.17401941265662699</v>
      </c>
      <c r="AE1238" s="14"/>
      <c r="AF1238" s="14">
        <v>0.29108386738838399</v>
      </c>
      <c r="AG1238" s="14">
        <v>0.29067238785957999</v>
      </c>
      <c r="AH1238" s="14">
        <v>0.28672121129864298</v>
      </c>
      <c r="AI1238" s="14"/>
      <c r="AJ1238" s="14">
        <v>0.347675000838989</v>
      </c>
      <c r="AK1238" s="14">
        <v>0.30066902936024398</v>
      </c>
      <c r="AL1238" s="14">
        <v>0.235022484227945</v>
      </c>
      <c r="AM1238" s="14"/>
      <c r="AN1238" s="14">
        <v>0.30315462029295998</v>
      </c>
      <c r="AO1238" s="14">
        <v>0.24179256856887699</v>
      </c>
      <c r="AP1238" s="14">
        <v>0.29656338840040702</v>
      </c>
      <c r="AQ1238" s="14">
        <v>0.23655808513924101</v>
      </c>
      <c r="AR1238" s="14">
        <v>0.425375518009035</v>
      </c>
    </row>
    <row r="1239" spans="2:44">
      <c r="B1239" t="s">
        <v>304</v>
      </c>
      <c r="C1239" s="14">
        <v>0.29158751808154199</v>
      </c>
      <c r="D1239" s="14">
        <v>0.30085715647847799</v>
      </c>
      <c r="E1239" s="14">
        <v>0.28215179799253598</v>
      </c>
      <c r="F1239" s="14"/>
      <c r="G1239" s="14">
        <v>0.32772523169827</v>
      </c>
      <c r="H1239" s="14">
        <v>0.38891255636901001</v>
      </c>
      <c r="I1239" s="14">
        <v>0.24115090803539699</v>
      </c>
      <c r="J1239" s="14">
        <v>0.25919619315768799</v>
      </c>
      <c r="K1239" s="14">
        <v>0.29144278813528102</v>
      </c>
      <c r="L1239" s="14">
        <v>0.26203764336268998</v>
      </c>
      <c r="M1239" s="14"/>
      <c r="N1239" s="14">
        <v>0.272766280419939</v>
      </c>
      <c r="O1239" s="14">
        <v>0.33667645555474901</v>
      </c>
      <c r="P1239" s="14">
        <v>0.219041791911118</v>
      </c>
      <c r="Q1239" s="14">
        <v>0.32420539182222302</v>
      </c>
      <c r="R1239" s="14"/>
      <c r="S1239" s="14">
        <v>0.37752726736042802</v>
      </c>
      <c r="T1239" s="14">
        <v>0.27745994775539701</v>
      </c>
      <c r="U1239" s="14">
        <v>0.104381909184612</v>
      </c>
      <c r="V1239" s="14">
        <v>0.33906015083221602</v>
      </c>
      <c r="W1239" s="14">
        <v>0.29475244494059499</v>
      </c>
      <c r="X1239" s="14">
        <v>0.31636617775936998</v>
      </c>
      <c r="Y1239" s="14">
        <v>0.31867416996655501</v>
      </c>
      <c r="Z1239" s="14">
        <v>0.34979273462229798</v>
      </c>
      <c r="AA1239" s="14">
        <v>0.286150690545598</v>
      </c>
      <c r="AB1239" s="14">
        <v>0.33737364474911102</v>
      </c>
      <c r="AC1239" s="14">
        <v>0.17599991500392301</v>
      </c>
      <c r="AD1239" s="14">
        <v>0.21787487455624199</v>
      </c>
      <c r="AE1239" s="14"/>
      <c r="AF1239" s="14">
        <v>0.29384035156528299</v>
      </c>
      <c r="AG1239" s="14">
        <v>0.28567830206454498</v>
      </c>
      <c r="AH1239" s="14">
        <v>0.29302036035192502</v>
      </c>
      <c r="AI1239" s="14"/>
      <c r="AJ1239" s="14">
        <v>0.29682553557848101</v>
      </c>
      <c r="AK1239" s="14">
        <v>0.30395243378704101</v>
      </c>
      <c r="AL1239" s="14">
        <v>0.25133465909422897</v>
      </c>
      <c r="AM1239" s="14"/>
      <c r="AN1239" s="14">
        <v>0.22361975990099101</v>
      </c>
      <c r="AO1239" s="14">
        <v>0.31067243668174799</v>
      </c>
      <c r="AP1239" s="14">
        <v>0.33017583429576602</v>
      </c>
      <c r="AQ1239" s="14">
        <v>0.31600238143275799</v>
      </c>
      <c r="AR1239" s="14">
        <v>0.301105368078527</v>
      </c>
    </row>
    <row r="1240" spans="2:44">
      <c r="B1240" t="s">
        <v>305</v>
      </c>
      <c r="C1240" s="14">
        <v>0.23353192706012299</v>
      </c>
      <c r="D1240" s="14">
        <v>0.25409585632118598</v>
      </c>
      <c r="E1240" s="14">
        <v>0.208825016622116</v>
      </c>
      <c r="F1240" s="14"/>
      <c r="G1240" s="14">
        <v>0.17676354287170201</v>
      </c>
      <c r="H1240" s="14">
        <v>0.18390948588900199</v>
      </c>
      <c r="I1240" s="14">
        <v>0.23387214683559601</v>
      </c>
      <c r="J1240" s="14">
        <v>0.24774909726605701</v>
      </c>
      <c r="K1240" s="14">
        <v>0.31666071713611899</v>
      </c>
      <c r="L1240" s="14">
        <v>0.25945908909690202</v>
      </c>
      <c r="M1240" s="14"/>
      <c r="N1240" s="14">
        <v>0.246291469189589</v>
      </c>
      <c r="O1240" s="14">
        <v>0.20532443723648</v>
      </c>
      <c r="P1240" s="14">
        <v>0.18882534599522599</v>
      </c>
      <c r="Q1240" s="14">
        <v>0.282607465321705</v>
      </c>
      <c r="R1240" s="14"/>
      <c r="S1240" s="14">
        <v>0.24520827204032999</v>
      </c>
      <c r="T1240" s="14">
        <v>0.25999762958189998</v>
      </c>
      <c r="U1240" s="14">
        <v>0.13404803849420299</v>
      </c>
      <c r="V1240" s="14">
        <v>0.18760955300924301</v>
      </c>
      <c r="W1240" s="14">
        <v>0.237890697719078</v>
      </c>
      <c r="X1240" s="14">
        <v>0.29244527827816302</v>
      </c>
      <c r="Y1240" s="14">
        <v>0.25464357296302498</v>
      </c>
      <c r="Z1240" s="14">
        <v>0.24093130935934801</v>
      </c>
      <c r="AA1240" s="14">
        <v>0.24171573087075701</v>
      </c>
      <c r="AB1240" s="14">
        <v>0.224167780135338</v>
      </c>
      <c r="AC1240" s="14">
        <v>0.29371140936761198</v>
      </c>
      <c r="AD1240" s="14">
        <v>0.177393400360977</v>
      </c>
      <c r="AE1240" s="14"/>
      <c r="AF1240" s="14">
        <v>0.25398205581299499</v>
      </c>
      <c r="AG1240" s="14">
        <v>0.218959201510385</v>
      </c>
      <c r="AH1240" s="14">
        <v>0.22834432281035699</v>
      </c>
      <c r="AI1240" s="14"/>
      <c r="AJ1240" s="14">
        <v>0.25406501459011799</v>
      </c>
      <c r="AK1240" s="14">
        <v>0.25090081669124598</v>
      </c>
      <c r="AL1240" s="14">
        <v>0.26026194477587</v>
      </c>
      <c r="AM1240" s="14"/>
      <c r="AN1240" s="14">
        <v>0.28442030691401998</v>
      </c>
      <c r="AO1240" s="14">
        <v>0.21773777294461899</v>
      </c>
      <c r="AP1240" s="14">
        <v>0.202312824872766</v>
      </c>
      <c r="AQ1240" s="14">
        <v>0.20444846066121999</v>
      </c>
      <c r="AR1240" s="14">
        <v>0.255100555909204</v>
      </c>
    </row>
    <row r="1241" spans="2:44">
      <c r="B1241" t="s">
        <v>307</v>
      </c>
      <c r="C1241" s="14">
        <v>0.176701398228156</v>
      </c>
      <c r="D1241" s="14">
        <v>0.193360626225723</v>
      </c>
      <c r="E1241" s="14">
        <v>0.15657182929240901</v>
      </c>
      <c r="F1241" s="14"/>
      <c r="G1241" s="14">
        <v>0.19874742268301801</v>
      </c>
      <c r="H1241" s="14">
        <v>0.20049380336799799</v>
      </c>
      <c r="I1241" s="14">
        <v>0.22307029792260399</v>
      </c>
      <c r="J1241" s="14">
        <v>0.15237188874417501</v>
      </c>
      <c r="K1241" s="14">
        <v>0.15109053791864899</v>
      </c>
      <c r="L1241" s="14">
        <v>0.136570814152044</v>
      </c>
      <c r="M1241" s="14"/>
      <c r="N1241" s="14">
        <v>0.19764161595482199</v>
      </c>
      <c r="O1241" s="14">
        <v>0.15609353484601499</v>
      </c>
      <c r="P1241" s="14">
        <v>0.12268590601853301</v>
      </c>
      <c r="Q1241" s="14">
        <v>0.23039147360811901</v>
      </c>
      <c r="R1241" s="14"/>
      <c r="S1241" s="14">
        <v>0.238604092654812</v>
      </c>
      <c r="T1241" s="14">
        <v>0.13886915044123799</v>
      </c>
      <c r="U1241" s="14">
        <v>6.0468788770269601E-2</v>
      </c>
      <c r="V1241" s="14">
        <v>0.210229147988547</v>
      </c>
      <c r="W1241" s="14">
        <v>0.191355373921544</v>
      </c>
      <c r="X1241" s="14">
        <v>0.144210302848996</v>
      </c>
      <c r="Y1241" s="14">
        <v>0.18890359055498901</v>
      </c>
      <c r="Z1241" s="14">
        <v>0.347646686479961</v>
      </c>
      <c r="AA1241" s="14">
        <v>0.200586668054787</v>
      </c>
      <c r="AB1241" s="14">
        <v>0.185907246372293</v>
      </c>
      <c r="AC1241" s="14">
        <v>0.17493986391685501</v>
      </c>
      <c r="AD1241" s="14">
        <v>3.9981367196632901E-2</v>
      </c>
      <c r="AE1241" s="14"/>
      <c r="AF1241" s="14">
        <v>0.16473894305499101</v>
      </c>
      <c r="AG1241" s="14">
        <v>0.19333565222569801</v>
      </c>
      <c r="AH1241" s="14">
        <v>0.19912470693118201</v>
      </c>
      <c r="AI1241" s="14"/>
      <c r="AJ1241" s="14">
        <v>0.15541371171466001</v>
      </c>
      <c r="AK1241" s="14">
        <v>0.18111389584405599</v>
      </c>
      <c r="AL1241" s="14">
        <v>0.30878080890341397</v>
      </c>
      <c r="AM1241" s="14"/>
      <c r="AN1241" s="14">
        <v>0.15416619228524001</v>
      </c>
      <c r="AO1241" s="14">
        <v>0.18182176435036099</v>
      </c>
      <c r="AP1241" s="14">
        <v>0.16523403035393799</v>
      </c>
      <c r="AQ1241" s="14">
        <v>0.20585247787709701</v>
      </c>
      <c r="AR1241" s="14">
        <v>0.177294310287754</v>
      </c>
    </row>
    <row r="1242" spans="2:44">
      <c r="B1242" t="s">
        <v>308</v>
      </c>
      <c r="C1242" s="14">
        <v>0.1255889525229</v>
      </c>
      <c r="D1242" s="14">
        <v>0.133323886823566</v>
      </c>
      <c r="E1242" s="14">
        <v>0.11664038924447601</v>
      </c>
      <c r="F1242" s="14"/>
      <c r="G1242" s="14">
        <v>0.154729168224676</v>
      </c>
      <c r="H1242" s="14">
        <v>0.180230447883692</v>
      </c>
      <c r="I1242" s="14">
        <v>0.16815925450226801</v>
      </c>
      <c r="J1242" s="14">
        <v>8.0703007156610204E-2</v>
      </c>
      <c r="K1242" s="14">
        <v>6.3798460491332504E-2</v>
      </c>
      <c r="L1242" s="14">
        <v>9.1818121171698699E-2</v>
      </c>
      <c r="M1242" s="14"/>
      <c r="N1242" s="14">
        <v>0.13731032956636399</v>
      </c>
      <c r="O1242" s="14">
        <v>9.3254731217794207E-2</v>
      </c>
      <c r="P1242" s="14">
        <v>0.15063599984365</v>
      </c>
      <c r="Q1242" s="14">
        <v>0.12864580021300401</v>
      </c>
      <c r="R1242" s="14"/>
      <c r="S1242" s="14">
        <v>0.195145371601217</v>
      </c>
      <c r="T1242" s="14">
        <v>0.11337010606419599</v>
      </c>
      <c r="U1242" s="14">
        <v>0.16861655580688101</v>
      </c>
      <c r="V1242" s="14">
        <v>5.7484981718681299E-2</v>
      </c>
      <c r="W1242" s="14">
        <v>0.28142571632774399</v>
      </c>
      <c r="X1242" s="14">
        <v>0.109865839648892</v>
      </c>
      <c r="Y1242" s="14">
        <v>7.6433637815500499E-2</v>
      </c>
      <c r="Z1242" s="14">
        <v>0.15781131819424801</v>
      </c>
      <c r="AA1242" s="14">
        <v>8.4620765404561898E-2</v>
      </c>
      <c r="AB1242" s="14">
        <v>0.112352975537043</v>
      </c>
      <c r="AC1242" s="14">
        <v>5.1109399534054703E-2</v>
      </c>
      <c r="AD1242" s="14">
        <v>0.105706061753971</v>
      </c>
      <c r="AE1242" s="14"/>
      <c r="AF1242" s="14">
        <v>0.113817210603884</v>
      </c>
      <c r="AG1242" s="14">
        <v>0.11791674058830801</v>
      </c>
      <c r="AH1242" s="14">
        <v>0.16156416302149201</v>
      </c>
      <c r="AI1242" s="14"/>
      <c r="AJ1242" s="14">
        <v>0.16627236015872501</v>
      </c>
      <c r="AK1242" s="14">
        <v>0.12578447137219601</v>
      </c>
      <c r="AL1242" s="14">
        <v>0.121577517539985</v>
      </c>
      <c r="AM1242" s="14"/>
      <c r="AN1242" s="14">
        <v>9.0219971163617504E-2</v>
      </c>
      <c r="AO1242" s="14">
        <v>0.134235802789055</v>
      </c>
      <c r="AP1242" s="14">
        <v>0.13380610383192701</v>
      </c>
      <c r="AQ1242" s="14">
        <v>0.16174815273978599</v>
      </c>
      <c r="AR1242" s="14">
        <v>0.14970042023972899</v>
      </c>
    </row>
    <row r="1243" spans="2:44">
      <c r="C1243" s="14"/>
      <c r="D1243" s="14"/>
      <c r="E1243" s="14"/>
      <c r="F1243" s="14"/>
      <c r="G1243" s="14"/>
      <c r="H1243" s="14"/>
      <c r="I1243" s="14"/>
      <c r="J1243" s="14"/>
      <c r="K1243" s="14"/>
      <c r="L1243" s="14"/>
      <c r="M1243" s="14"/>
      <c r="N1243" s="14"/>
      <c r="O1243" s="14"/>
      <c r="P1243" s="14"/>
      <c r="Q1243" s="14"/>
      <c r="R1243" s="14"/>
      <c r="S1243" s="14"/>
      <c r="T1243" s="14"/>
      <c r="U1243" s="14"/>
      <c r="V1243" s="14"/>
      <c r="W1243" s="14"/>
      <c r="X1243" s="14"/>
      <c r="Y1243" s="14"/>
      <c r="Z1243" s="14"/>
      <c r="AA1243" s="14"/>
      <c r="AB1243" s="14"/>
      <c r="AC1243" s="14"/>
      <c r="AD1243" s="14"/>
      <c r="AE1243" s="14"/>
      <c r="AF1243" s="14"/>
      <c r="AG1243" s="14"/>
      <c r="AH1243" s="14"/>
      <c r="AI1243" s="14"/>
      <c r="AJ1243" s="14"/>
      <c r="AK1243" s="14"/>
      <c r="AL1243" s="14"/>
      <c r="AM1243" s="14"/>
      <c r="AN1243" s="14"/>
      <c r="AO1243" s="14"/>
      <c r="AP1243" s="14"/>
      <c r="AQ1243" s="14"/>
      <c r="AR1243" s="14"/>
    </row>
    <row r="1244" spans="2:44">
      <c r="B1244" s="6" t="s">
        <v>315</v>
      </c>
      <c r="C1244" s="14"/>
      <c r="D1244" s="14"/>
      <c r="E1244" s="14"/>
      <c r="F1244" s="14"/>
      <c r="G1244" s="14"/>
      <c r="H1244" s="14"/>
      <c r="I1244" s="14"/>
      <c r="J1244" s="14"/>
      <c r="K1244" s="14"/>
      <c r="L1244" s="14"/>
      <c r="M1244" s="14"/>
      <c r="N1244" s="14"/>
      <c r="O1244" s="14"/>
      <c r="P1244" s="14"/>
      <c r="Q1244" s="14"/>
      <c r="R1244" s="14"/>
      <c r="S1244" s="14"/>
      <c r="T1244" s="14"/>
      <c r="U1244" s="14"/>
      <c r="V1244" s="14"/>
      <c r="W1244" s="14"/>
      <c r="X1244" s="14"/>
      <c r="Y1244" s="14"/>
      <c r="Z1244" s="14"/>
      <c r="AA1244" s="14"/>
      <c r="AB1244" s="14"/>
      <c r="AC1244" s="14"/>
      <c r="AD1244" s="14"/>
      <c r="AE1244" s="14"/>
      <c r="AF1244" s="14"/>
      <c r="AG1244" s="14"/>
      <c r="AH1244" s="14"/>
      <c r="AI1244" s="14"/>
      <c r="AJ1244" s="14"/>
      <c r="AK1244" s="14"/>
      <c r="AL1244" s="14"/>
      <c r="AM1244" s="14"/>
      <c r="AN1244" s="14"/>
      <c r="AO1244" s="14"/>
      <c r="AP1244" s="14"/>
      <c r="AQ1244" s="14"/>
      <c r="AR1244" s="14"/>
    </row>
    <row r="1245" spans="2:44">
      <c r="B1245" s="24" t="s">
        <v>34</v>
      </c>
      <c r="C1245" s="14"/>
      <c r="D1245" s="14"/>
      <c r="E1245" s="14"/>
      <c r="F1245" s="14"/>
      <c r="G1245" s="14"/>
      <c r="H1245" s="14"/>
      <c r="I1245" s="14"/>
      <c r="J1245" s="14"/>
      <c r="K1245" s="14"/>
      <c r="L1245" s="14"/>
      <c r="M1245" s="14"/>
      <c r="N1245" s="14"/>
      <c r="O1245" s="14"/>
      <c r="P1245" s="14"/>
      <c r="Q1245" s="14"/>
      <c r="R1245" s="14"/>
      <c r="S1245" s="14"/>
      <c r="T1245" s="14"/>
      <c r="U1245" s="14"/>
      <c r="V1245" s="14"/>
      <c r="W1245" s="14"/>
      <c r="X1245" s="14"/>
      <c r="Y1245" s="14"/>
      <c r="Z1245" s="14"/>
      <c r="AA1245" s="14"/>
      <c r="AB1245" s="14"/>
      <c r="AC1245" s="14"/>
      <c r="AD1245" s="14"/>
      <c r="AE1245" s="14"/>
      <c r="AF1245" s="14"/>
      <c r="AG1245" s="14"/>
      <c r="AH1245" s="14"/>
      <c r="AI1245" s="14"/>
      <c r="AJ1245" s="14"/>
      <c r="AK1245" s="14"/>
      <c r="AL1245" s="14"/>
      <c r="AM1245" s="14"/>
      <c r="AN1245" s="14"/>
      <c r="AO1245" s="14"/>
      <c r="AP1245" s="14"/>
      <c r="AQ1245" s="14"/>
      <c r="AR1245" s="14"/>
    </row>
    <row r="1246" spans="2:44">
      <c r="B1246" t="s">
        <v>303</v>
      </c>
      <c r="C1246" s="14">
        <v>0.53532540887098001</v>
      </c>
      <c r="D1246" s="14">
        <v>0.58126642025889697</v>
      </c>
      <c r="E1246" s="14">
        <v>0.48137797373409902</v>
      </c>
      <c r="F1246" s="14"/>
      <c r="G1246" s="14">
        <v>0.60631211247633798</v>
      </c>
      <c r="H1246" s="14">
        <v>0.44746936025515099</v>
      </c>
      <c r="I1246" s="14">
        <v>0.61366248011078905</v>
      </c>
      <c r="J1246" s="14">
        <v>0.380510982060912</v>
      </c>
      <c r="K1246" s="14">
        <v>0.57674770850147505</v>
      </c>
      <c r="L1246" s="14">
        <v>0.598891117519049</v>
      </c>
      <c r="M1246" s="14"/>
      <c r="N1246" s="14">
        <v>0.59780662339058599</v>
      </c>
      <c r="O1246" s="14">
        <v>0.56426533357578901</v>
      </c>
      <c r="P1246" s="14">
        <v>0.487616896924493</v>
      </c>
      <c r="Q1246" s="14">
        <v>0.50483543598229597</v>
      </c>
      <c r="R1246" s="14"/>
      <c r="S1246" s="14">
        <v>0.51066843169098597</v>
      </c>
      <c r="T1246" s="14">
        <v>0.60554251702775996</v>
      </c>
      <c r="U1246" s="14">
        <v>0.56730757900913598</v>
      </c>
      <c r="V1246" s="14">
        <v>0.46148791402871497</v>
      </c>
      <c r="W1246" s="14">
        <v>0.61537363383997301</v>
      </c>
      <c r="X1246" s="14">
        <v>0.46166374603147298</v>
      </c>
      <c r="Y1246" s="14">
        <v>0.56257440917964696</v>
      </c>
      <c r="Z1246" s="14">
        <v>0.430590564505832</v>
      </c>
      <c r="AA1246" s="14">
        <v>0.55412689980450602</v>
      </c>
      <c r="AB1246" s="14">
        <v>0.52425342604618996</v>
      </c>
      <c r="AC1246" s="14">
        <v>0.665631545346695</v>
      </c>
      <c r="AD1246" s="14">
        <v>0.37193940667805098</v>
      </c>
      <c r="AE1246" s="14"/>
      <c r="AF1246" s="14">
        <v>0.50214541037538996</v>
      </c>
      <c r="AG1246" s="14">
        <v>0.61358195237971902</v>
      </c>
      <c r="AH1246" s="14">
        <v>0.45637498027312201</v>
      </c>
      <c r="AI1246" s="14"/>
      <c r="AJ1246" s="14">
        <v>0.61834962778643299</v>
      </c>
      <c r="AK1246" s="14">
        <v>0.53798635911724002</v>
      </c>
      <c r="AL1246" s="14">
        <v>0.52983872918548303</v>
      </c>
      <c r="AM1246" s="14"/>
      <c r="AN1246" s="14">
        <v>0.54499727250893104</v>
      </c>
      <c r="AO1246" s="14">
        <v>0.56560196253626205</v>
      </c>
      <c r="AP1246" s="14">
        <v>0.581642117640774</v>
      </c>
      <c r="AQ1246" s="14">
        <v>0.25246938583876399</v>
      </c>
      <c r="AR1246" s="14">
        <v>0.53320439274523601</v>
      </c>
    </row>
    <row r="1247" spans="2:44">
      <c r="B1247" t="s">
        <v>301</v>
      </c>
      <c r="C1247" s="14">
        <v>0.42140118671082899</v>
      </c>
      <c r="D1247" s="14">
        <v>0.41541483988413802</v>
      </c>
      <c r="E1247" s="14">
        <v>0.423451633429765</v>
      </c>
      <c r="F1247" s="14"/>
      <c r="G1247" s="14">
        <v>0.52168926243798697</v>
      </c>
      <c r="H1247" s="14">
        <v>0.28293499730261201</v>
      </c>
      <c r="I1247" s="14">
        <v>0.37803209594651699</v>
      </c>
      <c r="J1247" s="14">
        <v>0.38108616066591799</v>
      </c>
      <c r="K1247" s="14">
        <v>0.491177205593261</v>
      </c>
      <c r="L1247" s="14">
        <v>0.55392040947461896</v>
      </c>
      <c r="M1247" s="14"/>
      <c r="N1247" s="14">
        <v>0.42900477236635498</v>
      </c>
      <c r="O1247" s="14">
        <v>0.41782795138934098</v>
      </c>
      <c r="P1247" s="14">
        <v>0.41983174871419199</v>
      </c>
      <c r="Q1247" s="14">
        <v>0.41842835902506198</v>
      </c>
      <c r="R1247" s="14"/>
      <c r="S1247" s="14">
        <v>0.30719670169920898</v>
      </c>
      <c r="T1247" s="14">
        <v>0.57558218828538699</v>
      </c>
      <c r="U1247" s="14">
        <v>0.205092448923509</v>
      </c>
      <c r="V1247" s="14">
        <v>0.51434613360455095</v>
      </c>
      <c r="W1247" s="14">
        <v>0.38297116194212</v>
      </c>
      <c r="X1247" s="14">
        <v>0.268705441554483</v>
      </c>
      <c r="Y1247" s="14">
        <v>0.426743412012065</v>
      </c>
      <c r="Z1247" s="14">
        <v>0.52529345067648703</v>
      </c>
      <c r="AA1247" s="14">
        <v>0.43828352887604299</v>
      </c>
      <c r="AB1247" s="14">
        <v>0.54835124728033302</v>
      </c>
      <c r="AC1247" s="14">
        <v>0.265429997082339</v>
      </c>
      <c r="AD1247" s="14">
        <v>0.37456926120530398</v>
      </c>
      <c r="AE1247" s="14"/>
      <c r="AF1247" s="14">
        <v>0.42658988074689103</v>
      </c>
      <c r="AG1247" s="14">
        <v>0.41034830516886101</v>
      </c>
      <c r="AH1247" s="14">
        <v>0.47147604346892502</v>
      </c>
      <c r="AI1247" s="14"/>
      <c r="AJ1247" s="14">
        <v>0.56023456747378697</v>
      </c>
      <c r="AK1247" s="14">
        <v>0.41242341132733301</v>
      </c>
      <c r="AL1247" s="14">
        <v>0.40753490132061199</v>
      </c>
      <c r="AM1247" s="14"/>
      <c r="AN1247" s="14">
        <v>0.41272710446535499</v>
      </c>
      <c r="AO1247" s="14">
        <v>0.42562324383093197</v>
      </c>
      <c r="AP1247" s="14">
        <v>0.45457721854029598</v>
      </c>
      <c r="AQ1247" s="14">
        <v>0.34979902540223201</v>
      </c>
      <c r="AR1247" s="14">
        <v>0.331462284222584</v>
      </c>
    </row>
    <row r="1248" spans="2:44">
      <c r="B1248" t="s">
        <v>306</v>
      </c>
      <c r="C1248" s="14">
        <v>0.37963405450821402</v>
      </c>
      <c r="D1248" s="14">
        <v>0.40932087621983998</v>
      </c>
      <c r="E1248" s="14">
        <v>0.34227987382929498</v>
      </c>
      <c r="F1248" s="14"/>
      <c r="G1248" s="14">
        <v>0.32043523298409599</v>
      </c>
      <c r="H1248" s="14">
        <v>0.39144422855625399</v>
      </c>
      <c r="I1248" s="14">
        <v>0.40983643229501798</v>
      </c>
      <c r="J1248" s="14">
        <v>0.34804685066848301</v>
      </c>
      <c r="K1248" s="14">
        <v>0.38661711164226897</v>
      </c>
      <c r="L1248" s="14">
        <v>0.38059279579899202</v>
      </c>
      <c r="M1248" s="14"/>
      <c r="N1248" s="14">
        <v>0.37975357492543899</v>
      </c>
      <c r="O1248" s="14">
        <v>0.46894076858563399</v>
      </c>
      <c r="P1248" s="14">
        <v>0.31140029681613801</v>
      </c>
      <c r="Q1248" s="14">
        <v>0.38330296168641598</v>
      </c>
      <c r="R1248" s="14"/>
      <c r="S1248" s="14">
        <v>0.35972044369091499</v>
      </c>
      <c r="T1248" s="14">
        <v>0.47283425220540898</v>
      </c>
      <c r="U1248" s="14">
        <v>0.31749170303227903</v>
      </c>
      <c r="V1248" s="14">
        <v>0.53418877038576196</v>
      </c>
      <c r="W1248" s="14">
        <v>0.40938339627868697</v>
      </c>
      <c r="X1248" s="14">
        <v>0.52696866889729299</v>
      </c>
      <c r="Y1248" s="14">
        <v>0.19171440177646801</v>
      </c>
      <c r="Z1248" s="14">
        <v>0.54663260753106802</v>
      </c>
      <c r="AA1248" s="14">
        <v>0.36369608549628102</v>
      </c>
      <c r="AB1248" s="14">
        <v>0.31652512909864</v>
      </c>
      <c r="AC1248" s="14">
        <v>0.38307456389129102</v>
      </c>
      <c r="AD1248" s="14">
        <v>0.15257903036316001</v>
      </c>
      <c r="AE1248" s="14"/>
      <c r="AF1248" s="14">
        <v>0.36197376286218003</v>
      </c>
      <c r="AG1248" s="14">
        <v>0.36543503466974198</v>
      </c>
      <c r="AH1248" s="14">
        <v>0.38605145376771299</v>
      </c>
      <c r="AI1248" s="14"/>
      <c r="AJ1248" s="14">
        <v>0.48658993329933498</v>
      </c>
      <c r="AK1248" s="14">
        <v>0.390831700089456</v>
      </c>
      <c r="AL1248" s="14">
        <v>0.47811934785350002</v>
      </c>
      <c r="AM1248" s="14"/>
      <c r="AN1248" s="14">
        <v>0.302105855741092</v>
      </c>
      <c r="AO1248" s="14">
        <v>0.41154575113209901</v>
      </c>
      <c r="AP1248" s="14">
        <v>0.36268304192763401</v>
      </c>
      <c r="AQ1248" s="14">
        <v>0.52554584461992004</v>
      </c>
      <c r="AR1248" s="14">
        <v>0.53320439274523601</v>
      </c>
    </row>
    <row r="1249" spans="2:44">
      <c r="B1249" t="s">
        <v>300</v>
      </c>
      <c r="C1249" s="14">
        <v>0.355187489118309</v>
      </c>
      <c r="D1249" s="14">
        <v>0.40511137648436002</v>
      </c>
      <c r="E1249" s="14">
        <v>0.30326389092566303</v>
      </c>
      <c r="F1249" s="14"/>
      <c r="G1249" s="14">
        <v>5.9172551710567699E-2</v>
      </c>
      <c r="H1249" s="14">
        <v>0.29286856822079499</v>
      </c>
      <c r="I1249" s="14">
        <v>0.46312485437453299</v>
      </c>
      <c r="J1249" s="14">
        <v>0.40966816418120899</v>
      </c>
      <c r="K1249" s="14">
        <v>0.41607854639836001</v>
      </c>
      <c r="L1249" s="14">
        <v>0.35036682343138298</v>
      </c>
      <c r="M1249" s="14"/>
      <c r="N1249" s="14">
        <v>0.32710383171998397</v>
      </c>
      <c r="O1249" s="14">
        <v>0.43490804193724197</v>
      </c>
      <c r="P1249" s="14">
        <v>0.34860831611467102</v>
      </c>
      <c r="Q1249" s="14">
        <v>0.33530465034157497</v>
      </c>
      <c r="R1249" s="14"/>
      <c r="S1249" s="14">
        <v>0.38483945678055498</v>
      </c>
      <c r="T1249" s="14">
        <v>0.32200909143610501</v>
      </c>
      <c r="U1249" s="14">
        <v>0.33831492963367299</v>
      </c>
      <c r="V1249" s="14">
        <v>0.42149307727018898</v>
      </c>
      <c r="W1249" s="14">
        <v>0.467948064445039</v>
      </c>
      <c r="X1249" s="14">
        <v>0.38674709648677202</v>
      </c>
      <c r="Y1249" s="14">
        <v>0.17347858352058601</v>
      </c>
      <c r="Z1249" s="14">
        <v>0.77730924188116102</v>
      </c>
      <c r="AA1249" s="14">
        <v>0.34544387493728501</v>
      </c>
      <c r="AB1249" s="14">
        <v>0.29539580314756603</v>
      </c>
      <c r="AC1249" s="14">
        <v>0.58326559711322101</v>
      </c>
      <c r="AD1249" s="14">
        <v>0.14123675975838901</v>
      </c>
      <c r="AE1249" s="14"/>
      <c r="AF1249" s="14">
        <v>0.37341199700486599</v>
      </c>
      <c r="AG1249" s="14">
        <v>0.38503258550377401</v>
      </c>
      <c r="AH1249" s="14">
        <v>0.299469010815681</v>
      </c>
      <c r="AI1249" s="14"/>
      <c r="AJ1249" s="14">
        <v>0.36683875424283902</v>
      </c>
      <c r="AK1249" s="14">
        <v>0.39144407053360403</v>
      </c>
      <c r="AL1249" s="14">
        <v>0.54885337871691697</v>
      </c>
      <c r="AM1249" s="14"/>
      <c r="AN1249" s="14">
        <v>0.33665514596386698</v>
      </c>
      <c r="AO1249" s="14">
        <v>0.35973192353092798</v>
      </c>
      <c r="AP1249" s="14">
        <v>0.32126732863285501</v>
      </c>
      <c r="AQ1249" s="14">
        <v>0.37794705563688102</v>
      </c>
      <c r="AR1249" s="14">
        <v>0.62054427432330495</v>
      </c>
    </row>
    <row r="1250" spans="2:44">
      <c r="B1250" t="s">
        <v>302</v>
      </c>
      <c r="C1250" s="14">
        <v>0.229545271502125</v>
      </c>
      <c r="D1250" s="14">
        <v>0.28233711570275</v>
      </c>
      <c r="E1250" s="14">
        <v>0.165710756063813</v>
      </c>
      <c r="F1250" s="14"/>
      <c r="G1250" s="14">
        <v>0.14932059269261899</v>
      </c>
      <c r="H1250" s="14">
        <v>0.21367221436545999</v>
      </c>
      <c r="I1250" s="14">
        <v>0.19218100836006699</v>
      </c>
      <c r="J1250" s="14">
        <v>0.23819741524507199</v>
      </c>
      <c r="K1250" s="14">
        <v>0.34156721832501302</v>
      </c>
      <c r="L1250" s="14">
        <v>0.25127325881902002</v>
      </c>
      <c r="M1250" s="14"/>
      <c r="N1250" s="14">
        <v>0.32323313951226101</v>
      </c>
      <c r="O1250" s="14">
        <v>0.33391556810590001</v>
      </c>
      <c r="P1250" s="14">
        <v>0.21128686713112099</v>
      </c>
      <c r="Q1250" s="14">
        <v>9.8944016645180793E-2</v>
      </c>
      <c r="R1250" s="14"/>
      <c r="S1250" s="14">
        <v>0.25518161383965998</v>
      </c>
      <c r="T1250" s="14">
        <v>0.27418920683896297</v>
      </c>
      <c r="U1250" s="14">
        <v>0.16036694650081301</v>
      </c>
      <c r="V1250" s="14">
        <v>0.18801562906967401</v>
      </c>
      <c r="W1250" s="14">
        <v>0</v>
      </c>
      <c r="X1250" s="14">
        <v>0.33686257108895001</v>
      </c>
      <c r="Y1250" s="14">
        <v>0.28966002639276101</v>
      </c>
      <c r="Z1250" s="14">
        <v>0.430590564505832</v>
      </c>
      <c r="AA1250" s="14">
        <v>0.15935691130381799</v>
      </c>
      <c r="AB1250" s="14">
        <v>0.232489264922665</v>
      </c>
      <c r="AC1250" s="14">
        <v>0.24751240371396799</v>
      </c>
      <c r="AD1250" s="14">
        <v>0.11225457235825501</v>
      </c>
      <c r="AE1250" s="14"/>
      <c r="AF1250" s="14">
        <v>0.24388665427035</v>
      </c>
      <c r="AG1250" s="14">
        <v>0.26883589681694298</v>
      </c>
      <c r="AH1250" s="14">
        <v>0.119417629512747</v>
      </c>
      <c r="AI1250" s="14"/>
      <c r="AJ1250" s="14">
        <v>0.37815271505551501</v>
      </c>
      <c r="AK1250" s="14">
        <v>0.212589458282823</v>
      </c>
      <c r="AL1250" s="14">
        <v>0.25621055442906798</v>
      </c>
      <c r="AM1250" s="14"/>
      <c r="AN1250" s="14">
        <v>0.12590739358744199</v>
      </c>
      <c r="AO1250" s="14">
        <v>0.27304355837310001</v>
      </c>
      <c r="AP1250" s="14">
        <v>0.26612014096794101</v>
      </c>
      <c r="AQ1250" s="14">
        <v>0.25974692009217398</v>
      </c>
      <c r="AR1250" s="14">
        <v>0.28123976711100201</v>
      </c>
    </row>
    <row r="1251" spans="2:44">
      <c r="B1251" t="s">
        <v>304</v>
      </c>
      <c r="C1251" s="14">
        <v>0.22758810022008799</v>
      </c>
      <c r="D1251" s="14">
        <v>0.26839426390231103</v>
      </c>
      <c r="E1251" s="14">
        <v>0.17686841269569201</v>
      </c>
      <c r="F1251" s="14"/>
      <c r="G1251" s="14">
        <v>0.11592931310724799</v>
      </c>
      <c r="H1251" s="14">
        <v>0.23936381165460399</v>
      </c>
      <c r="I1251" s="14">
        <v>0.21431771850334799</v>
      </c>
      <c r="J1251" s="14">
        <v>0.229278306744128</v>
      </c>
      <c r="K1251" s="14">
        <v>0.33460979843366501</v>
      </c>
      <c r="L1251" s="14">
        <v>0.21704143756605601</v>
      </c>
      <c r="M1251" s="14"/>
      <c r="N1251" s="14">
        <v>0.22884723715064401</v>
      </c>
      <c r="O1251" s="14">
        <v>0.310217399702026</v>
      </c>
      <c r="P1251" s="14">
        <v>0.200259586841424</v>
      </c>
      <c r="Q1251" s="14">
        <v>0.198632627736301</v>
      </c>
      <c r="R1251" s="14"/>
      <c r="S1251" s="14">
        <v>0.25390416095997498</v>
      </c>
      <c r="T1251" s="14">
        <v>0.20229555373747199</v>
      </c>
      <c r="U1251" s="14">
        <v>0.30447430935109898</v>
      </c>
      <c r="V1251" s="14">
        <v>0.41398552672647199</v>
      </c>
      <c r="W1251" s="14">
        <v>0.12449842284161</v>
      </c>
      <c r="X1251" s="14">
        <v>0.26237014332570402</v>
      </c>
      <c r="Y1251" s="14">
        <v>0.28849322459396798</v>
      </c>
      <c r="Z1251" s="14">
        <v>0.44253639342877998</v>
      </c>
      <c r="AA1251" s="14">
        <v>0.18831905151597</v>
      </c>
      <c r="AB1251" s="14">
        <v>0.105137182830844</v>
      </c>
      <c r="AC1251" s="14">
        <v>0</v>
      </c>
      <c r="AD1251" s="14">
        <v>0.15257903036316001</v>
      </c>
      <c r="AE1251" s="14"/>
      <c r="AF1251" s="14">
        <v>0.24132714129858801</v>
      </c>
      <c r="AG1251" s="14">
        <v>0.223046513997742</v>
      </c>
      <c r="AH1251" s="14">
        <v>0.22122830051773301</v>
      </c>
      <c r="AI1251" s="14"/>
      <c r="AJ1251" s="14">
        <v>0.296947580748252</v>
      </c>
      <c r="AK1251" s="14">
        <v>0.254608198143011</v>
      </c>
      <c r="AL1251" s="14">
        <v>0.29909011920717898</v>
      </c>
      <c r="AM1251" s="14"/>
      <c r="AN1251" s="14">
        <v>0.23327125756811101</v>
      </c>
      <c r="AO1251" s="14">
        <v>0.23814597188064801</v>
      </c>
      <c r="AP1251" s="14">
        <v>0.240832592689285</v>
      </c>
      <c r="AQ1251" s="14">
        <v>0.196408656384995</v>
      </c>
      <c r="AR1251" s="14">
        <v>0.127491100042461</v>
      </c>
    </row>
    <row r="1252" spans="2:44">
      <c r="B1252" t="s">
        <v>305</v>
      </c>
      <c r="C1252" s="14">
        <v>0.20981658806058001</v>
      </c>
      <c r="D1252" s="14">
        <v>0.24974761798787701</v>
      </c>
      <c r="E1252" s="14">
        <v>0.16770747899805999</v>
      </c>
      <c r="F1252" s="14"/>
      <c r="G1252" s="14">
        <v>0.21533416762455701</v>
      </c>
      <c r="H1252" s="14">
        <v>0.15327870170316699</v>
      </c>
      <c r="I1252" s="14">
        <v>0.18765097657284599</v>
      </c>
      <c r="J1252" s="14">
        <v>0.33104790785035598</v>
      </c>
      <c r="K1252" s="14">
        <v>0.24492952197178999</v>
      </c>
      <c r="L1252" s="14">
        <v>0.17481027788284001</v>
      </c>
      <c r="M1252" s="14"/>
      <c r="N1252" s="14">
        <v>0.206433455926987</v>
      </c>
      <c r="O1252" s="14">
        <v>0.216654121779085</v>
      </c>
      <c r="P1252" s="14">
        <v>0.23647110821549</v>
      </c>
      <c r="Q1252" s="14">
        <v>0.18511844464976901</v>
      </c>
      <c r="R1252" s="14"/>
      <c r="S1252" s="14">
        <v>0.242695316485844</v>
      </c>
      <c r="T1252" s="14">
        <v>0.270192691560738</v>
      </c>
      <c r="U1252" s="14">
        <v>0.14793105165817599</v>
      </c>
      <c r="V1252" s="14">
        <v>5.3350103363945203E-2</v>
      </c>
      <c r="W1252" s="14">
        <v>0.16541356601107299</v>
      </c>
      <c r="X1252" s="14">
        <v>0.36028249618956898</v>
      </c>
      <c r="Y1252" s="14">
        <v>0.112830105087681</v>
      </c>
      <c r="Z1252" s="14">
        <v>0.63846154180676096</v>
      </c>
      <c r="AA1252" s="14">
        <v>0.164715855423298</v>
      </c>
      <c r="AB1252" s="14">
        <v>0.22141173253284199</v>
      </c>
      <c r="AC1252" s="14">
        <v>0.1178833446936</v>
      </c>
      <c r="AD1252" s="14">
        <v>0</v>
      </c>
      <c r="AE1252" s="14"/>
      <c r="AF1252" s="14">
        <v>0.22485308906915399</v>
      </c>
      <c r="AG1252" s="14">
        <v>0.195459022153431</v>
      </c>
      <c r="AH1252" s="14">
        <v>0.25940000117723999</v>
      </c>
      <c r="AI1252" s="14"/>
      <c r="AJ1252" s="14">
        <v>0.316549632547513</v>
      </c>
      <c r="AK1252" s="14">
        <v>0.207566705736482</v>
      </c>
      <c r="AL1252" s="14">
        <v>0.351150066759085</v>
      </c>
      <c r="AM1252" s="14"/>
      <c r="AN1252" s="14">
        <v>0.25683688617779399</v>
      </c>
      <c r="AO1252" s="14">
        <v>0.152263092499275</v>
      </c>
      <c r="AP1252" s="14">
        <v>0.187874577406136</v>
      </c>
      <c r="AQ1252" s="14">
        <v>0.205743362606359</v>
      </c>
      <c r="AR1252" s="14">
        <v>0.45895338426504401</v>
      </c>
    </row>
    <row r="1253" spans="2:44">
      <c r="B1253" t="s">
        <v>307</v>
      </c>
      <c r="C1253" s="14">
        <v>0.20757350968468499</v>
      </c>
      <c r="D1253" s="14">
        <v>0.19658313722081899</v>
      </c>
      <c r="E1253" s="14">
        <v>0.22123031113404801</v>
      </c>
      <c r="F1253" s="14"/>
      <c r="G1253" s="14">
        <v>8.4229343251594396E-2</v>
      </c>
      <c r="H1253" s="14">
        <v>0.17592527172626499</v>
      </c>
      <c r="I1253" s="14">
        <v>0.27720143939763497</v>
      </c>
      <c r="J1253" s="14">
        <v>0.23680770966381701</v>
      </c>
      <c r="K1253" s="14">
        <v>0.31413702833815099</v>
      </c>
      <c r="L1253" s="14">
        <v>0.131751440316454</v>
      </c>
      <c r="M1253" s="14"/>
      <c r="N1253" s="14">
        <v>0.265877871309603</v>
      </c>
      <c r="O1253" s="14">
        <v>0.123952288619712</v>
      </c>
      <c r="P1253" s="14">
        <v>0.218615368712821</v>
      </c>
      <c r="Q1253" s="14">
        <v>0.199812214485796</v>
      </c>
      <c r="R1253" s="14"/>
      <c r="S1253" s="14">
        <v>0.29385473314426602</v>
      </c>
      <c r="T1253" s="14">
        <v>0.20401921878123</v>
      </c>
      <c r="U1253" s="14">
        <v>0.25303822590505198</v>
      </c>
      <c r="V1253" s="14">
        <v>0.375505574092871</v>
      </c>
      <c r="W1253" s="14">
        <v>0.33438932746712702</v>
      </c>
      <c r="X1253" s="14">
        <v>9.72426222900038E-2</v>
      </c>
      <c r="Y1253" s="14">
        <v>0.25865319077139898</v>
      </c>
      <c r="Z1253" s="14">
        <v>0.33477284845238098</v>
      </c>
      <c r="AA1253" s="14">
        <v>6.5320944371735606E-2</v>
      </c>
      <c r="AB1253" s="14">
        <v>0.11786544071973699</v>
      </c>
      <c r="AC1253" s="14">
        <v>0</v>
      </c>
      <c r="AD1253" s="14">
        <v>0.21268442564746101</v>
      </c>
      <c r="AE1253" s="14"/>
      <c r="AF1253" s="14">
        <v>0.170429643146704</v>
      </c>
      <c r="AG1253" s="14">
        <v>0.251243721540515</v>
      </c>
      <c r="AH1253" s="14">
        <v>0.18731756409942399</v>
      </c>
      <c r="AI1253" s="14"/>
      <c r="AJ1253" s="14">
        <v>0.15522927418290899</v>
      </c>
      <c r="AK1253" s="14">
        <v>0.211184924438236</v>
      </c>
      <c r="AL1253" s="14">
        <v>0.42030931079357797</v>
      </c>
      <c r="AM1253" s="14"/>
      <c r="AN1253" s="14">
        <v>0.260140383482658</v>
      </c>
      <c r="AO1253" s="14">
        <v>0.13972899959444399</v>
      </c>
      <c r="AP1253" s="14">
        <v>0.22703107562587499</v>
      </c>
      <c r="AQ1253" s="14">
        <v>0.18475666764007301</v>
      </c>
      <c r="AR1253" s="14">
        <v>0.28123976711100201</v>
      </c>
    </row>
    <row r="1254" spans="2:44">
      <c r="B1254" t="s">
        <v>308</v>
      </c>
      <c r="C1254" s="14">
        <v>0.13268759421979001</v>
      </c>
      <c r="D1254" s="14">
        <v>0.13345491044546501</v>
      </c>
      <c r="E1254" s="14">
        <v>0.13288069505504799</v>
      </c>
      <c r="F1254" s="14"/>
      <c r="G1254" s="14">
        <v>0.109495856960589</v>
      </c>
      <c r="H1254" s="14">
        <v>0.14190327751718401</v>
      </c>
      <c r="I1254" s="14">
        <v>0.154605109352905</v>
      </c>
      <c r="J1254" s="14">
        <v>7.4729723523027702E-2</v>
      </c>
      <c r="K1254" s="14">
        <v>0.11234277934858</v>
      </c>
      <c r="L1254" s="14">
        <v>0.165624943112057</v>
      </c>
      <c r="M1254" s="14"/>
      <c r="N1254" s="14">
        <v>9.8595765296350904E-2</v>
      </c>
      <c r="O1254" s="14">
        <v>0.119252579042395</v>
      </c>
      <c r="P1254" s="14">
        <v>0.147944532596197</v>
      </c>
      <c r="Q1254" s="14">
        <v>0.15728304609060101</v>
      </c>
      <c r="R1254" s="14"/>
      <c r="S1254" s="14">
        <v>0.136169116717861</v>
      </c>
      <c r="T1254" s="14">
        <v>0.16567983865254801</v>
      </c>
      <c r="U1254" s="14">
        <v>0.15545075858483101</v>
      </c>
      <c r="V1254" s="14">
        <v>0.10778050048952199</v>
      </c>
      <c r="W1254" s="14">
        <v>8.7206093400378507E-2</v>
      </c>
      <c r="X1254" s="14">
        <v>0.21137106875569101</v>
      </c>
      <c r="Y1254" s="14">
        <v>0.111927103897351</v>
      </c>
      <c r="Z1254" s="14">
        <v>0.11604204302523601</v>
      </c>
      <c r="AA1254" s="14">
        <v>0.138527071500647</v>
      </c>
      <c r="AB1254" s="14">
        <v>0.114634341570874</v>
      </c>
      <c r="AC1254" s="14">
        <v>0.13417742143137501</v>
      </c>
      <c r="AD1254" s="14">
        <v>0</v>
      </c>
      <c r="AE1254" s="14"/>
      <c r="AF1254" s="14">
        <v>0.18582428477775201</v>
      </c>
      <c r="AG1254" s="14">
        <v>0.105113419279094</v>
      </c>
      <c r="AH1254" s="14">
        <v>0.110928926245287</v>
      </c>
      <c r="AI1254" s="14"/>
      <c r="AJ1254" s="14">
        <v>0.20467756319806299</v>
      </c>
      <c r="AK1254" s="14">
        <v>0.122981706050837</v>
      </c>
      <c r="AL1254" s="14">
        <v>0.18520135932349699</v>
      </c>
      <c r="AM1254" s="14"/>
      <c r="AN1254" s="14">
        <v>0.10788720307649401</v>
      </c>
      <c r="AO1254" s="14">
        <v>8.1651941848123896E-2</v>
      </c>
      <c r="AP1254" s="14">
        <v>0.10946093616529599</v>
      </c>
      <c r="AQ1254" s="14">
        <v>0.192516789087851</v>
      </c>
      <c r="AR1254" s="14">
        <v>0.15374866706854101</v>
      </c>
    </row>
    <row r="1255" spans="2:44">
      <c r="C1255" s="14"/>
      <c r="D1255" s="14"/>
      <c r="E1255" s="14"/>
      <c r="F1255" s="14"/>
      <c r="G1255" s="14"/>
      <c r="H1255" s="14"/>
      <c r="I1255" s="14"/>
      <c r="J1255" s="14"/>
      <c r="K1255" s="14"/>
      <c r="L1255" s="14"/>
      <c r="M1255" s="14"/>
      <c r="N1255" s="14"/>
      <c r="O1255" s="14"/>
      <c r="P1255" s="14"/>
      <c r="Q1255" s="14"/>
      <c r="R1255" s="14"/>
      <c r="S1255" s="14"/>
      <c r="T1255" s="14"/>
      <c r="U1255" s="14"/>
      <c r="V1255" s="14"/>
      <c r="W1255" s="14"/>
      <c r="X1255" s="14"/>
      <c r="Y1255" s="14"/>
      <c r="Z1255" s="14"/>
      <c r="AA1255" s="14"/>
      <c r="AB1255" s="14"/>
      <c r="AC1255" s="14"/>
      <c r="AD1255" s="14"/>
      <c r="AE1255" s="14"/>
      <c r="AF1255" s="14"/>
      <c r="AG1255" s="14"/>
      <c r="AH1255" s="14"/>
      <c r="AI1255" s="14"/>
      <c r="AJ1255" s="14"/>
      <c r="AK1255" s="14"/>
      <c r="AL1255" s="14"/>
      <c r="AM1255" s="14"/>
      <c r="AN1255" s="14"/>
      <c r="AO1255" s="14"/>
      <c r="AP1255" s="14"/>
      <c r="AQ1255" s="14"/>
      <c r="AR1255" s="14"/>
    </row>
    <row r="1256" spans="2:44">
      <c r="B1256" s="6" t="s">
        <v>316</v>
      </c>
      <c r="C1256" s="14"/>
      <c r="D1256" s="14"/>
      <c r="E1256" s="14"/>
      <c r="F1256" s="14"/>
      <c r="G1256" s="14"/>
      <c r="H1256" s="14"/>
      <c r="I1256" s="14"/>
      <c r="J1256" s="14"/>
      <c r="K1256" s="14"/>
      <c r="L1256" s="14"/>
      <c r="M1256" s="14"/>
      <c r="N1256" s="14"/>
      <c r="O1256" s="14"/>
      <c r="P1256" s="14"/>
      <c r="Q1256" s="14"/>
      <c r="R1256" s="14"/>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row>
    <row r="1257" spans="2:44">
      <c r="B1257" s="24" t="s">
        <v>35</v>
      </c>
      <c r="C1257" s="14"/>
      <c r="D1257" s="14"/>
      <c r="E1257" s="14"/>
      <c r="F1257" s="14"/>
      <c r="G1257" s="14"/>
      <c r="H1257" s="14"/>
      <c r="I1257" s="14"/>
      <c r="J1257" s="14"/>
      <c r="K1257" s="14"/>
      <c r="L1257" s="14"/>
      <c r="M1257" s="14"/>
      <c r="N1257" s="14"/>
      <c r="O1257" s="14"/>
      <c r="P1257" s="14"/>
      <c r="Q1257" s="14"/>
      <c r="R1257" s="14"/>
      <c r="S1257" s="14"/>
      <c r="T1257" s="14"/>
      <c r="U1257" s="14"/>
      <c r="V1257" s="14"/>
      <c r="W1257" s="14"/>
      <c r="X1257" s="14"/>
      <c r="Y1257" s="14"/>
      <c r="Z1257" s="14"/>
      <c r="AA1257" s="14"/>
      <c r="AB1257" s="14"/>
      <c r="AC1257" s="14"/>
      <c r="AD1257" s="14"/>
      <c r="AE1257" s="14"/>
      <c r="AF1257" s="14"/>
      <c r="AG1257" s="14"/>
      <c r="AH1257" s="14"/>
      <c r="AI1257" s="14"/>
      <c r="AJ1257" s="14"/>
      <c r="AK1257" s="14"/>
      <c r="AL1257" s="14"/>
      <c r="AM1257" s="14"/>
      <c r="AN1257" s="14"/>
      <c r="AO1257" s="14"/>
      <c r="AP1257" s="14"/>
      <c r="AQ1257" s="14"/>
      <c r="AR1257" s="14"/>
    </row>
    <row r="1258" spans="2:44">
      <c r="B1258" t="s">
        <v>301</v>
      </c>
      <c r="C1258" s="14">
        <v>0.56442870941020096</v>
      </c>
      <c r="D1258" s="14">
        <v>0.53184014764461396</v>
      </c>
      <c r="E1258" s="14">
        <v>0.59471786910896896</v>
      </c>
      <c r="F1258" s="14"/>
      <c r="G1258" s="14">
        <v>0.48079422923423099</v>
      </c>
      <c r="H1258" s="14">
        <v>0.52708944876253405</v>
      </c>
      <c r="I1258" s="14">
        <v>0.51840009381566599</v>
      </c>
      <c r="J1258" s="14">
        <v>0.56196460410036297</v>
      </c>
      <c r="K1258" s="14">
        <v>0.69192461803208805</v>
      </c>
      <c r="L1258" s="14">
        <v>0.63516838062536596</v>
      </c>
      <c r="M1258" s="14"/>
      <c r="N1258" s="14">
        <v>0.60720525495926503</v>
      </c>
      <c r="O1258" s="14">
        <v>0.58807065303019701</v>
      </c>
      <c r="P1258" s="14">
        <v>0.55910295714481195</v>
      </c>
      <c r="Q1258" s="14">
        <v>0.48466585340973101</v>
      </c>
      <c r="R1258" s="14"/>
      <c r="S1258" s="14">
        <v>0.54168301882928405</v>
      </c>
      <c r="T1258" s="14">
        <v>0.476971037242574</v>
      </c>
      <c r="U1258" s="14">
        <v>0.51676926928968303</v>
      </c>
      <c r="V1258" s="14">
        <v>0.56351820413461295</v>
      </c>
      <c r="W1258" s="14">
        <v>0.70850664244191697</v>
      </c>
      <c r="X1258" s="14">
        <v>0.59577960680159903</v>
      </c>
      <c r="Y1258" s="14">
        <v>0.46776710835923402</v>
      </c>
      <c r="Z1258" s="14">
        <v>0.73879597041878198</v>
      </c>
      <c r="AA1258" s="14">
        <v>0.60077103020383005</v>
      </c>
      <c r="AB1258" s="14">
        <v>0.53727156843708701</v>
      </c>
      <c r="AC1258" s="14">
        <v>0.60623026197345597</v>
      </c>
      <c r="AD1258" s="14">
        <v>0.68619384279907802</v>
      </c>
      <c r="AE1258" s="14"/>
      <c r="AF1258" s="14">
        <v>0.59753333578775003</v>
      </c>
      <c r="AG1258" s="14">
        <v>0.51123541043463505</v>
      </c>
      <c r="AH1258" s="14">
        <v>0.62970815888803799</v>
      </c>
      <c r="AI1258" s="14"/>
      <c r="AJ1258" s="14">
        <v>0.601611780855562</v>
      </c>
      <c r="AK1258" s="14">
        <v>0.55858839823861195</v>
      </c>
      <c r="AL1258" s="14">
        <v>0.67782730046388395</v>
      </c>
      <c r="AM1258" s="14"/>
      <c r="AN1258" s="14">
        <v>0.54387260376809399</v>
      </c>
      <c r="AO1258" s="14">
        <v>0.60272637555261199</v>
      </c>
      <c r="AP1258" s="14">
        <v>0.53437838349898903</v>
      </c>
      <c r="AQ1258" s="14">
        <v>0.62360076060425795</v>
      </c>
      <c r="AR1258" s="14">
        <v>0</v>
      </c>
    </row>
    <row r="1259" spans="2:44">
      <c r="B1259" t="s">
        <v>303</v>
      </c>
      <c r="C1259" s="14">
        <v>0.52127601674963397</v>
      </c>
      <c r="D1259" s="14">
        <v>0.52385347571611296</v>
      </c>
      <c r="E1259" s="14">
        <v>0.51831644280460298</v>
      </c>
      <c r="F1259" s="14"/>
      <c r="G1259" s="14">
        <v>0.44545549310482302</v>
      </c>
      <c r="H1259" s="14">
        <v>0.61682432521494901</v>
      </c>
      <c r="I1259" s="14">
        <v>0.490395318945196</v>
      </c>
      <c r="J1259" s="14">
        <v>0.42774378406213598</v>
      </c>
      <c r="K1259" s="14">
        <v>0.58304225302022705</v>
      </c>
      <c r="L1259" s="14">
        <v>0.55192056472170503</v>
      </c>
      <c r="M1259" s="14"/>
      <c r="N1259" s="14">
        <v>0.51058657303341204</v>
      </c>
      <c r="O1259" s="14">
        <v>0.52222365555193095</v>
      </c>
      <c r="P1259" s="14">
        <v>0.56155030105742898</v>
      </c>
      <c r="Q1259" s="14">
        <v>0.49832868951895798</v>
      </c>
      <c r="R1259" s="14"/>
      <c r="S1259" s="14">
        <v>0.53564956744290604</v>
      </c>
      <c r="T1259" s="14">
        <v>0.61661183563315303</v>
      </c>
      <c r="U1259" s="14">
        <v>0.31989906337344398</v>
      </c>
      <c r="V1259" s="14">
        <v>0.65247963102845496</v>
      </c>
      <c r="W1259" s="14">
        <v>0.44531116954010702</v>
      </c>
      <c r="X1259" s="14">
        <v>0.66760144458473203</v>
      </c>
      <c r="Y1259" s="14">
        <v>0.43894209145080199</v>
      </c>
      <c r="Z1259" s="14">
        <v>0.75862835996664102</v>
      </c>
      <c r="AA1259" s="14">
        <v>0.48269116033407999</v>
      </c>
      <c r="AB1259" s="14">
        <v>0.38914791924330699</v>
      </c>
      <c r="AC1259" s="14">
        <v>0.60614167247361095</v>
      </c>
      <c r="AD1259" s="14">
        <v>0.53901146457645699</v>
      </c>
      <c r="AE1259" s="14"/>
      <c r="AF1259" s="14">
        <v>0.523233997006046</v>
      </c>
      <c r="AG1259" s="14">
        <v>0.47841480282146698</v>
      </c>
      <c r="AH1259" s="14">
        <v>0.54719945326761998</v>
      </c>
      <c r="AI1259" s="14"/>
      <c r="AJ1259" s="14">
        <v>0.48469222248724297</v>
      </c>
      <c r="AK1259" s="14">
        <v>0.53289881697144803</v>
      </c>
      <c r="AL1259" s="14">
        <v>0.66972529501255695</v>
      </c>
      <c r="AM1259" s="14"/>
      <c r="AN1259" s="14">
        <v>0.48683574159584497</v>
      </c>
      <c r="AO1259" s="14">
        <v>0.481217264629345</v>
      </c>
      <c r="AP1259" s="14">
        <v>0.54975546253728802</v>
      </c>
      <c r="AQ1259" s="14">
        <v>0.45384183257828498</v>
      </c>
      <c r="AR1259" s="14">
        <v>0.29985647640295199</v>
      </c>
    </row>
    <row r="1260" spans="2:44">
      <c r="B1260" t="s">
        <v>306</v>
      </c>
      <c r="C1260" s="14">
        <v>0.32765071362724302</v>
      </c>
      <c r="D1260" s="14">
        <v>0.34181585653496099</v>
      </c>
      <c r="E1260" s="14">
        <v>0.30951179237979998</v>
      </c>
      <c r="F1260" s="14"/>
      <c r="G1260" s="14">
        <v>0.31058215049889998</v>
      </c>
      <c r="H1260" s="14">
        <v>0.51340971386560397</v>
      </c>
      <c r="I1260" s="14">
        <v>0.26219328759609201</v>
      </c>
      <c r="J1260" s="14">
        <v>0.33488047018707401</v>
      </c>
      <c r="K1260" s="14">
        <v>0.29554255051761602</v>
      </c>
      <c r="L1260" s="14">
        <v>0.23584647124909899</v>
      </c>
      <c r="M1260" s="14"/>
      <c r="N1260" s="14">
        <v>0.332534077034561</v>
      </c>
      <c r="O1260" s="14">
        <v>0.38561580425942399</v>
      </c>
      <c r="P1260" s="14">
        <v>0.28290383173178102</v>
      </c>
      <c r="Q1260" s="14">
        <v>0.29794440626125601</v>
      </c>
      <c r="R1260" s="14"/>
      <c r="S1260" s="14">
        <v>0.32940250549716799</v>
      </c>
      <c r="T1260" s="14">
        <v>0.273923433159316</v>
      </c>
      <c r="U1260" s="14">
        <v>0.23675498200946599</v>
      </c>
      <c r="V1260" s="14">
        <v>0.216763403473028</v>
      </c>
      <c r="W1260" s="14">
        <v>0.27490149666757802</v>
      </c>
      <c r="X1260" s="14">
        <v>0.39953307071180999</v>
      </c>
      <c r="Y1260" s="14">
        <v>0.31198840439105402</v>
      </c>
      <c r="Z1260" s="14">
        <v>0.53799182870840101</v>
      </c>
      <c r="AA1260" s="14">
        <v>0.324488130535663</v>
      </c>
      <c r="AB1260" s="14">
        <v>0.41074936096283099</v>
      </c>
      <c r="AC1260" s="14">
        <v>0.72392131636929502</v>
      </c>
      <c r="AD1260" s="14">
        <v>0.104563665096429</v>
      </c>
      <c r="AE1260" s="14"/>
      <c r="AF1260" s="14">
        <v>0.27102291914451099</v>
      </c>
      <c r="AG1260" s="14">
        <v>0.38674733220051899</v>
      </c>
      <c r="AH1260" s="14">
        <v>0.31232544233790799</v>
      </c>
      <c r="AI1260" s="14"/>
      <c r="AJ1260" s="14">
        <v>0.43754363579515299</v>
      </c>
      <c r="AK1260" s="14">
        <v>0.31537500266269203</v>
      </c>
      <c r="AL1260" s="14">
        <v>0.31038561603772402</v>
      </c>
      <c r="AM1260" s="14"/>
      <c r="AN1260" s="14">
        <v>0.28126700883125999</v>
      </c>
      <c r="AO1260" s="14">
        <v>0.25683810364001403</v>
      </c>
      <c r="AP1260" s="14">
        <v>0.43391907556134801</v>
      </c>
      <c r="AQ1260" s="14">
        <v>0.298221875747881</v>
      </c>
      <c r="AR1260" s="14">
        <v>0.29985647640295199</v>
      </c>
    </row>
    <row r="1261" spans="2:44">
      <c r="B1261" t="s">
        <v>300</v>
      </c>
      <c r="C1261" s="14">
        <v>0.29144831269326099</v>
      </c>
      <c r="D1261" s="14">
        <v>0.31876145524467298</v>
      </c>
      <c r="E1261" s="14">
        <v>0.26513099429126902</v>
      </c>
      <c r="F1261" s="14"/>
      <c r="G1261" s="14">
        <v>0.27508476356775902</v>
      </c>
      <c r="H1261" s="14">
        <v>0.282559130706104</v>
      </c>
      <c r="I1261" s="14">
        <v>0.29535790925690902</v>
      </c>
      <c r="J1261" s="14">
        <v>0.31614483672669202</v>
      </c>
      <c r="K1261" s="14">
        <v>0.305290704179214</v>
      </c>
      <c r="L1261" s="14">
        <v>0.284706769550303</v>
      </c>
      <c r="M1261" s="14"/>
      <c r="N1261" s="14">
        <v>0.25567381562658897</v>
      </c>
      <c r="O1261" s="14">
        <v>0.34829207966841702</v>
      </c>
      <c r="P1261" s="14">
        <v>0.13679458650960699</v>
      </c>
      <c r="Q1261" s="14">
        <v>0.41028927915887198</v>
      </c>
      <c r="R1261" s="14"/>
      <c r="S1261" s="14">
        <v>0.24270640312250499</v>
      </c>
      <c r="T1261" s="14">
        <v>0.29586927105690602</v>
      </c>
      <c r="U1261" s="14">
        <v>0.22163316889022</v>
      </c>
      <c r="V1261" s="14">
        <v>0.16850463673423199</v>
      </c>
      <c r="W1261" s="14">
        <v>0.25908312944643402</v>
      </c>
      <c r="X1261" s="14">
        <v>0.33842453449655602</v>
      </c>
      <c r="Y1261" s="14">
        <v>0.30836336314631901</v>
      </c>
      <c r="Z1261" s="14">
        <v>0.46405002649242599</v>
      </c>
      <c r="AA1261" s="14">
        <v>0.40682245853305099</v>
      </c>
      <c r="AB1261" s="14">
        <v>0.37784273165379001</v>
      </c>
      <c r="AC1261" s="14">
        <v>0.301670285357588</v>
      </c>
      <c r="AD1261" s="14">
        <v>0</v>
      </c>
      <c r="AE1261" s="14"/>
      <c r="AF1261" s="14">
        <v>0.313271731176892</v>
      </c>
      <c r="AG1261" s="14">
        <v>0.29003091152306698</v>
      </c>
      <c r="AH1261" s="14">
        <v>0.220970163073303</v>
      </c>
      <c r="AI1261" s="14"/>
      <c r="AJ1261" s="14">
        <v>0.31015214496683302</v>
      </c>
      <c r="AK1261" s="14">
        <v>0.31193595276805702</v>
      </c>
      <c r="AL1261" s="14">
        <v>0.52775466304495899</v>
      </c>
      <c r="AM1261" s="14"/>
      <c r="AN1261" s="14">
        <v>0.38063491364222102</v>
      </c>
      <c r="AO1261" s="14">
        <v>0.26037018068699003</v>
      </c>
      <c r="AP1261" s="14">
        <v>0.33776078125300002</v>
      </c>
      <c r="AQ1261" s="14">
        <v>0.17798344947172701</v>
      </c>
      <c r="AR1261" s="14">
        <v>0.68484881309516799</v>
      </c>
    </row>
    <row r="1262" spans="2:44">
      <c r="B1262" t="s">
        <v>302</v>
      </c>
      <c r="C1262" s="14">
        <v>0.28598314665937202</v>
      </c>
      <c r="D1262" s="14">
        <v>0.31545463981545901</v>
      </c>
      <c r="E1262" s="14">
        <v>0.250502326043127</v>
      </c>
      <c r="F1262" s="14"/>
      <c r="G1262" s="14">
        <v>0.34671870721341103</v>
      </c>
      <c r="H1262" s="14">
        <v>0.19971397943292099</v>
      </c>
      <c r="I1262" s="14">
        <v>0.23001782410448199</v>
      </c>
      <c r="J1262" s="14">
        <v>0.27282751504534403</v>
      </c>
      <c r="K1262" s="14">
        <v>0.33749958210613701</v>
      </c>
      <c r="L1262" s="14">
        <v>0.33755431850295903</v>
      </c>
      <c r="M1262" s="14"/>
      <c r="N1262" s="14">
        <v>0.30047991709168997</v>
      </c>
      <c r="O1262" s="14">
        <v>0.267522729608065</v>
      </c>
      <c r="P1262" s="14">
        <v>0.32392489618031001</v>
      </c>
      <c r="Q1262" s="14">
        <v>0.26467544341669802</v>
      </c>
      <c r="R1262" s="14"/>
      <c r="S1262" s="14">
        <v>0.27730751390950897</v>
      </c>
      <c r="T1262" s="14">
        <v>0.31588392205792698</v>
      </c>
      <c r="U1262" s="14">
        <v>0.269877414409815</v>
      </c>
      <c r="V1262" s="14">
        <v>0.26416802614918899</v>
      </c>
      <c r="W1262" s="14">
        <v>0.20999947660778701</v>
      </c>
      <c r="X1262" s="14">
        <v>0.31629753785473902</v>
      </c>
      <c r="Y1262" s="14">
        <v>0.160458867328544</v>
      </c>
      <c r="Z1262" s="14">
        <v>0.34197462436797998</v>
      </c>
      <c r="AA1262" s="14">
        <v>0.39598470302213701</v>
      </c>
      <c r="AB1262" s="14">
        <v>0.37437360681378401</v>
      </c>
      <c r="AC1262" s="14">
        <v>0.277502522234997</v>
      </c>
      <c r="AD1262" s="14">
        <v>0.104563665096429</v>
      </c>
      <c r="AE1262" s="14"/>
      <c r="AF1262" s="14">
        <v>0.25728165854197399</v>
      </c>
      <c r="AG1262" s="14">
        <v>0.32897781589509301</v>
      </c>
      <c r="AH1262" s="14">
        <v>0.20599320932725301</v>
      </c>
      <c r="AI1262" s="14"/>
      <c r="AJ1262" s="14">
        <v>0.41172618973369202</v>
      </c>
      <c r="AK1262" s="14">
        <v>0.28353934622257998</v>
      </c>
      <c r="AL1262" s="14">
        <v>0.38156767024275501</v>
      </c>
      <c r="AM1262" s="14"/>
      <c r="AN1262" s="14">
        <v>0.31143410297998902</v>
      </c>
      <c r="AO1262" s="14">
        <v>0.274239375080507</v>
      </c>
      <c r="AP1262" s="14">
        <v>0.29617949236465002</v>
      </c>
      <c r="AQ1262" s="14">
        <v>0.15932883185173299</v>
      </c>
      <c r="AR1262" s="14">
        <v>0.29985647640295199</v>
      </c>
    </row>
    <row r="1263" spans="2:44">
      <c r="B1263" t="s">
        <v>305</v>
      </c>
      <c r="C1263" s="14">
        <v>0.229692803959235</v>
      </c>
      <c r="D1263" s="14">
        <v>0.23901566245358299</v>
      </c>
      <c r="E1263" s="14">
        <v>0.21563398694411601</v>
      </c>
      <c r="F1263" s="14"/>
      <c r="G1263" s="14">
        <v>0.15257299209119801</v>
      </c>
      <c r="H1263" s="14">
        <v>0.261490017637318</v>
      </c>
      <c r="I1263" s="14">
        <v>0.20354351890174199</v>
      </c>
      <c r="J1263" s="14">
        <v>0.26624645290440802</v>
      </c>
      <c r="K1263" s="14">
        <v>0.32463162909055099</v>
      </c>
      <c r="L1263" s="14">
        <v>0.20286715325485799</v>
      </c>
      <c r="M1263" s="14"/>
      <c r="N1263" s="14">
        <v>0.24822156023251199</v>
      </c>
      <c r="O1263" s="14">
        <v>0.17890631378737201</v>
      </c>
      <c r="P1263" s="14">
        <v>0.23883823636368101</v>
      </c>
      <c r="Q1263" s="14">
        <v>0.25390911788557302</v>
      </c>
      <c r="R1263" s="14"/>
      <c r="S1263" s="14">
        <v>0.238491392840632</v>
      </c>
      <c r="T1263" s="14">
        <v>0.160567432541562</v>
      </c>
      <c r="U1263" s="14">
        <v>0.41042099396272502</v>
      </c>
      <c r="V1263" s="14">
        <v>0.147188905758562</v>
      </c>
      <c r="W1263" s="14">
        <v>0.23114313874034101</v>
      </c>
      <c r="X1263" s="14">
        <v>0.17375156414859599</v>
      </c>
      <c r="Y1263" s="14">
        <v>0.27007306794459202</v>
      </c>
      <c r="Z1263" s="14">
        <v>0.500310719471592</v>
      </c>
      <c r="AA1263" s="14">
        <v>0.20614536538939399</v>
      </c>
      <c r="AB1263" s="14">
        <v>0.130935868276779</v>
      </c>
      <c r="AC1263" s="14">
        <v>0.255571754676092</v>
      </c>
      <c r="AD1263" s="14">
        <v>0.208163254379722</v>
      </c>
      <c r="AE1263" s="14"/>
      <c r="AF1263" s="14">
        <v>0.23356332724200299</v>
      </c>
      <c r="AG1263" s="14">
        <v>0.25814919920659901</v>
      </c>
      <c r="AH1263" s="14">
        <v>0.22888065054447601</v>
      </c>
      <c r="AI1263" s="14"/>
      <c r="AJ1263" s="14">
        <v>0.30643982875457498</v>
      </c>
      <c r="AK1263" s="14">
        <v>0.24775400763272501</v>
      </c>
      <c r="AL1263" s="14">
        <v>0.16989441934371499</v>
      </c>
      <c r="AM1263" s="14"/>
      <c r="AN1263" s="14">
        <v>0.241711827478234</v>
      </c>
      <c r="AO1263" s="14">
        <v>0.22777652360365899</v>
      </c>
      <c r="AP1263" s="14">
        <v>0.24446835290028501</v>
      </c>
      <c r="AQ1263" s="14">
        <v>0.18542917008482401</v>
      </c>
      <c r="AR1263" s="14">
        <v>0.615007663307784</v>
      </c>
    </row>
    <row r="1264" spans="2:44">
      <c r="B1264" t="s">
        <v>304</v>
      </c>
      <c r="C1264" s="14">
        <v>0.19513599746811799</v>
      </c>
      <c r="D1264" s="14">
        <v>0.21667925343830299</v>
      </c>
      <c r="E1264" s="14">
        <v>0.167215305760225</v>
      </c>
      <c r="F1264" s="14"/>
      <c r="G1264" s="14">
        <v>0.19260490914213699</v>
      </c>
      <c r="H1264" s="14">
        <v>0.16726494948185799</v>
      </c>
      <c r="I1264" s="14">
        <v>0.164355639166616</v>
      </c>
      <c r="J1264" s="14">
        <v>0.20925076326987599</v>
      </c>
      <c r="K1264" s="14">
        <v>0.324060226738077</v>
      </c>
      <c r="L1264" s="14">
        <v>0.154316208604167</v>
      </c>
      <c r="M1264" s="14"/>
      <c r="N1264" s="14">
        <v>0.18117125465140499</v>
      </c>
      <c r="O1264" s="14">
        <v>0.253004324893423</v>
      </c>
      <c r="P1264" s="14">
        <v>0.11469584630158799</v>
      </c>
      <c r="Q1264" s="14">
        <v>0.20515452223712</v>
      </c>
      <c r="R1264" s="14"/>
      <c r="S1264" s="14">
        <v>0.135593312444206</v>
      </c>
      <c r="T1264" s="14">
        <v>0.284190242767344</v>
      </c>
      <c r="U1264" s="14">
        <v>0.150141030149187</v>
      </c>
      <c r="V1264" s="14">
        <v>0.25594999272344399</v>
      </c>
      <c r="W1264" s="14">
        <v>0.19699274715607701</v>
      </c>
      <c r="X1264" s="14">
        <v>0.20962791614833101</v>
      </c>
      <c r="Y1264" s="14">
        <v>0.241494305191744</v>
      </c>
      <c r="Z1264" s="14">
        <v>0.21510864440386099</v>
      </c>
      <c r="AA1264" s="14">
        <v>0.184334917669076</v>
      </c>
      <c r="AB1264" s="14">
        <v>9.5777204213706807E-2</v>
      </c>
      <c r="AC1264" s="14">
        <v>0.277502522234997</v>
      </c>
      <c r="AD1264" s="14">
        <v>0.11681626408246699</v>
      </c>
      <c r="AE1264" s="14"/>
      <c r="AF1264" s="14">
        <v>0.239630520735132</v>
      </c>
      <c r="AG1264" s="14">
        <v>0.17223988953174499</v>
      </c>
      <c r="AH1264" s="14">
        <v>0.159658341250735</v>
      </c>
      <c r="AI1264" s="14"/>
      <c r="AJ1264" s="14">
        <v>0.291819103549669</v>
      </c>
      <c r="AK1264" s="14">
        <v>0.17164719995752001</v>
      </c>
      <c r="AL1264" s="14">
        <v>0.25710847444126</v>
      </c>
      <c r="AM1264" s="14"/>
      <c r="AN1264" s="14">
        <v>0.20997334737373199</v>
      </c>
      <c r="AO1264" s="14">
        <v>0.212436436198191</v>
      </c>
      <c r="AP1264" s="14">
        <v>0.215113491501876</v>
      </c>
      <c r="AQ1264" s="14">
        <v>0.13570533814435501</v>
      </c>
      <c r="AR1264" s="14">
        <v>0.384992336692216</v>
      </c>
    </row>
    <row r="1265" spans="2:44">
      <c r="B1265" t="s">
        <v>307</v>
      </c>
      <c r="C1265" s="14">
        <v>0.174336973419842</v>
      </c>
      <c r="D1265" s="14">
        <v>0.19622769337401599</v>
      </c>
      <c r="E1265" s="14">
        <v>0.14577142716741101</v>
      </c>
      <c r="F1265" s="14"/>
      <c r="G1265" s="14">
        <v>0.22099880916732301</v>
      </c>
      <c r="H1265" s="14">
        <v>0.1589870739084</v>
      </c>
      <c r="I1265" s="14">
        <v>0.24648635756182499</v>
      </c>
      <c r="J1265" s="14">
        <v>0.19425065041894801</v>
      </c>
      <c r="K1265" s="14">
        <v>0.11073896656022</v>
      </c>
      <c r="L1265" s="14">
        <v>0.110832145952682</v>
      </c>
      <c r="M1265" s="14"/>
      <c r="N1265" s="14">
        <v>0.15967840124667501</v>
      </c>
      <c r="O1265" s="14">
        <v>0.24070574360758901</v>
      </c>
      <c r="P1265" s="14">
        <v>0.111251522908682</v>
      </c>
      <c r="Q1265" s="14">
        <v>0.171487146455091</v>
      </c>
      <c r="R1265" s="14"/>
      <c r="S1265" s="14">
        <v>0.141601190995541</v>
      </c>
      <c r="T1265" s="14">
        <v>0.20278816657776699</v>
      </c>
      <c r="U1265" s="14">
        <v>7.2457711862018701E-2</v>
      </c>
      <c r="V1265" s="14">
        <v>0.318201554448035</v>
      </c>
      <c r="W1265" s="14">
        <v>0.13465501772527</v>
      </c>
      <c r="X1265" s="14">
        <v>0.27767975088672298</v>
      </c>
      <c r="Y1265" s="14">
        <v>0.21125403383034499</v>
      </c>
      <c r="Z1265" s="14">
        <v>0.33713599639354302</v>
      </c>
      <c r="AA1265" s="14">
        <v>5.7902587239191103E-2</v>
      </c>
      <c r="AB1265" s="14">
        <v>0.21003805774891399</v>
      </c>
      <c r="AC1265" s="14">
        <v>0.190218525182622</v>
      </c>
      <c r="AD1265" s="14">
        <v>0</v>
      </c>
      <c r="AE1265" s="14"/>
      <c r="AF1265" s="14">
        <v>0.23378387714696</v>
      </c>
      <c r="AG1265" s="14">
        <v>8.8153855199591402E-2</v>
      </c>
      <c r="AH1265" s="14">
        <v>0.13947459878187399</v>
      </c>
      <c r="AI1265" s="14"/>
      <c r="AJ1265" s="14">
        <v>0.22644729175182099</v>
      </c>
      <c r="AK1265" s="14">
        <v>0.18049183138547001</v>
      </c>
      <c r="AL1265" s="14">
        <v>0.166379404177915</v>
      </c>
      <c r="AM1265" s="14"/>
      <c r="AN1265" s="14">
        <v>0.16651705745557999</v>
      </c>
      <c r="AO1265" s="14">
        <v>0.21042602499659599</v>
      </c>
      <c r="AP1265" s="14">
        <v>0.17383264438929899</v>
      </c>
      <c r="AQ1265" s="14">
        <v>0.16476275823389999</v>
      </c>
      <c r="AR1265" s="14">
        <v>0.29985647640295199</v>
      </c>
    </row>
    <row r="1266" spans="2:44">
      <c r="B1266" t="s">
        <v>308</v>
      </c>
      <c r="C1266" s="14">
        <v>0.16466487119422599</v>
      </c>
      <c r="D1266" s="14">
        <v>0.14201696085146301</v>
      </c>
      <c r="E1266" s="14">
        <v>0.19162797148124699</v>
      </c>
      <c r="F1266" s="14"/>
      <c r="G1266" s="14">
        <v>0.13211820118075501</v>
      </c>
      <c r="H1266" s="14">
        <v>0.15680676851636499</v>
      </c>
      <c r="I1266" s="14">
        <v>0.225555384129669</v>
      </c>
      <c r="J1266" s="14">
        <v>8.5025770344256998E-2</v>
      </c>
      <c r="K1266" s="14">
        <v>0.22030441799733699</v>
      </c>
      <c r="L1266" s="14">
        <v>0.1693688997551</v>
      </c>
      <c r="M1266" s="14"/>
      <c r="N1266" s="14">
        <v>0.170492824370364</v>
      </c>
      <c r="O1266" s="14">
        <v>0.16436094431697901</v>
      </c>
      <c r="P1266" s="14">
        <v>0.145930083548861</v>
      </c>
      <c r="Q1266" s="14">
        <v>0.17816739497301101</v>
      </c>
      <c r="R1266" s="14"/>
      <c r="S1266" s="14">
        <v>0.28571073202595598</v>
      </c>
      <c r="T1266" s="14">
        <v>0.168410154653345</v>
      </c>
      <c r="U1266" s="14">
        <v>0.142510618547425</v>
      </c>
      <c r="V1266" s="14">
        <v>0.25864814066931102</v>
      </c>
      <c r="W1266" s="14">
        <v>0</v>
      </c>
      <c r="X1266" s="14">
        <v>8.6928922299919303E-2</v>
      </c>
      <c r="Y1266" s="14">
        <v>0.18480742042624301</v>
      </c>
      <c r="Z1266" s="14">
        <v>0.17045355838776399</v>
      </c>
      <c r="AA1266" s="14">
        <v>0.134307467259345</v>
      </c>
      <c r="AB1266" s="14">
        <v>0.245668663728036</v>
      </c>
      <c r="AC1266" s="14">
        <v>0</v>
      </c>
      <c r="AD1266" s="14">
        <v>0.10101915336853701</v>
      </c>
      <c r="AE1266" s="14"/>
      <c r="AF1266" s="14">
        <v>0.201890426168194</v>
      </c>
      <c r="AG1266" s="14">
        <v>0.17848999768197801</v>
      </c>
      <c r="AH1266" s="14">
        <v>0.112348656844353</v>
      </c>
      <c r="AI1266" s="14"/>
      <c r="AJ1266" s="14">
        <v>0.25080850750060502</v>
      </c>
      <c r="AK1266" s="14">
        <v>0.13552556597589099</v>
      </c>
      <c r="AL1266" s="14">
        <v>0.190864412118495</v>
      </c>
      <c r="AM1266" s="14"/>
      <c r="AN1266" s="14">
        <v>6.7449396484974999E-2</v>
      </c>
      <c r="AO1266" s="14">
        <v>0.103024012337221</v>
      </c>
      <c r="AP1266" s="14">
        <v>0.18116532212447101</v>
      </c>
      <c r="AQ1266" s="14">
        <v>0.27520992851981102</v>
      </c>
      <c r="AR1266" s="14">
        <v>0.29985647640295199</v>
      </c>
    </row>
    <row r="1267" spans="2:44">
      <c r="C1267" s="14"/>
      <c r="D1267" s="14"/>
      <c r="E1267" s="14"/>
      <c r="F1267" s="14"/>
      <c r="G1267" s="14"/>
      <c r="H1267" s="14"/>
      <c r="I1267" s="14"/>
      <c r="J1267" s="14"/>
      <c r="K1267" s="14"/>
      <c r="L1267" s="14"/>
      <c r="M1267" s="14"/>
      <c r="N1267" s="14"/>
      <c r="O1267" s="14"/>
      <c r="P1267" s="14"/>
      <c r="Q1267" s="14"/>
      <c r="R1267" s="14"/>
      <c r="S1267" s="14"/>
      <c r="T1267" s="14"/>
      <c r="U1267" s="14"/>
      <c r="V1267" s="14"/>
      <c r="W1267" s="14"/>
      <c r="X1267" s="14"/>
      <c r="Y1267" s="14"/>
      <c r="Z1267" s="14"/>
      <c r="AA1267" s="14"/>
      <c r="AB1267" s="14"/>
      <c r="AC1267" s="14"/>
      <c r="AD1267" s="14"/>
      <c r="AE1267" s="14"/>
      <c r="AF1267" s="14"/>
      <c r="AG1267" s="14"/>
      <c r="AH1267" s="14"/>
      <c r="AI1267" s="14"/>
      <c r="AJ1267" s="14"/>
      <c r="AK1267" s="14"/>
      <c r="AL1267" s="14"/>
      <c r="AM1267" s="14"/>
      <c r="AN1267" s="14"/>
      <c r="AO1267" s="14"/>
      <c r="AP1267" s="14"/>
      <c r="AQ1267" s="14"/>
      <c r="AR1267" s="14"/>
    </row>
    <row r="1268" spans="2:44">
      <c r="B1268" s="6" t="s">
        <v>317</v>
      </c>
      <c r="C1268" s="14"/>
      <c r="D1268" s="14"/>
      <c r="E1268" s="14"/>
      <c r="F1268" s="14"/>
      <c r="G1268" s="14"/>
      <c r="H1268" s="14"/>
      <c r="I1268" s="14"/>
      <c r="J1268" s="14"/>
      <c r="K1268" s="14"/>
      <c r="L1268" s="14"/>
      <c r="M1268" s="14"/>
      <c r="N1268" s="14"/>
      <c r="O1268" s="14"/>
      <c r="P1268" s="14"/>
      <c r="Q1268" s="14"/>
      <c r="R1268" s="14"/>
      <c r="S1268" s="14"/>
      <c r="T1268" s="14"/>
      <c r="U1268" s="14"/>
      <c r="V1268" s="14"/>
      <c r="W1268" s="14"/>
      <c r="X1268" s="14"/>
      <c r="Y1268" s="14"/>
      <c r="Z1268" s="14"/>
      <c r="AA1268" s="14"/>
      <c r="AB1268" s="14"/>
      <c r="AC1268" s="14"/>
      <c r="AD1268" s="14"/>
      <c r="AE1268" s="14"/>
      <c r="AF1268" s="14"/>
      <c r="AG1268" s="14"/>
      <c r="AH1268" s="14"/>
      <c r="AI1268" s="14"/>
      <c r="AJ1268" s="14"/>
      <c r="AK1268" s="14"/>
      <c r="AL1268" s="14"/>
      <c r="AM1268" s="14"/>
      <c r="AN1268" s="14"/>
      <c r="AO1268" s="14"/>
      <c r="AP1268" s="14"/>
      <c r="AQ1268" s="14"/>
      <c r="AR1268" s="14"/>
    </row>
    <row r="1269" spans="2:44">
      <c r="B1269" s="24" t="s">
        <v>36</v>
      </c>
      <c r="C1269" s="14"/>
      <c r="D1269" s="14"/>
      <c r="E1269" s="14"/>
      <c r="F1269" s="14"/>
      <c r="G1269" s="14"/>
      <c r="H1269" s="14"/>
      <c r="I1269" s="14"/>
      <c r="J1269" s="14"/>
      <c r="K1269" s="14"/>
      <c r="L1269" s="14"/>
      <c r="M1269" s="14"/>
      <c r="N1269" s="14"/>
      <c r="O1269" s="14"/>
      <c r="P1269" s="14"/>
      <c r="Q1269" s="14"/>
      <c r="R1269" s="14"/>
      <c r="S1269" s="14"/>
      <c r="T1269" s="14"/>
      <c r="U1269" s="14"/>
      <c r="V1269" s="14"/>
      <c r="W1269" s="14"/>
      <c r="X1269" s="14"/>
      <c r="Y1269" s="14"/>
      <c r="Z1269" s="14"/>
      <c r="AA1269" s="14"/>
      <c r="AB1269" s="14"/>
      <c r="AC1269" s="14"/>
      <c r="AD1269" s="14"/>
      <c r="AE1269" s="14"/>
      <c r="AF1269" s="14"/>
      <c r="AG1269" s="14"/>
      <c r="AH1269" s="14"/>
      <c r="AI1269" s="14"/>
      <c r="AJ1269" s="14"/>
      <c r="AK1269" s="14"/>
      <c r="AL1269" s="14"/>
      <c r="AM1269" s="14"/>
      <c r="AN1269" s="14"/>
      <c r="AO1269" s="14"/>
      <c r="AP1269" s="14"/>
      <c r="AQ1269" s="14"/>
      <c r="AR1269" s="14"/>
    </row>
    <row r="1270" spans="2:44">
      <c r="B1270" t="s">
        <v>301</v>
      </c>
      <c r="C1270" s="14">
        <v>0.43442244638746202</v>
      </c>
      <c r="D1270" s="14">
        <v>0.44435141474696899</v>
      </c>
      <c r="E1270" s="14">
        <v>0.42812192935176602</v>
      </c>
      <c r="F1270" s="14"/>
      <c r="G1270" s="14">
        <v>0.40418006418212798</v>
      </c>
      <c r="H1270" s="14">
        <v>0.416432374036312</v>
      </c>
      <c r="I1270" s="14">
        <v>0.388178005552621</v>
      </c>
      <c r="J1270" s="14">
        <v>0.51121895583653598</v>
      </c>
      <c r="K1270" s="14">
        <v>0.406923874769683</v>
      </c>
      <c r="L1270" s="14">
        <v>0.474060831005989</v>
      </c>
      <c r="M1270" s="14"/>
      <c r="N1270" s="14">
        <v>0.35756525780489001</v>
      </c>
      <c r="O1270" s="14">
        <v>0.39404366798596402</v>
      </c>
      <c r="P1270" s="14">
        <v>0.468759632756513</v>
      </c>
      <c r="Q1270" s="14">
        <v>0.52760408844181095</v>
      </c>
      <c r="R1270" s="14"/>
      <c r="S1270" s="14">
        <v>0.37412754032684398</v>
      </c>
      <c r="T1270" s="14">
        <v>0.45934381696843701</v>
      </c>
      <c r="U1270" s="14">
        <v>0.49958988924034198</v>
      </c>
      <c r="V1270" s="14">
        <v>0.41778371265960501</v>
      </c>
      <c r="W1270" s="14">
        <v>0.40977410969232803</v>
      </c>
      <c r="X1270" s="14">
        <v>0.37379100386824898</v>
      </c>
      <c r="Y1270" s="14">
        <v>0.39176714081296499</v>
      </c>
      <c r="Z1270" s="14">
        <v>0.4838796094576</v>
      </c>
      <c r="AA1270" s="14">
        <v>0.44634663263251401</v>
      </c>
      <c r="AB1270" s="14">
        <v>0.53139487828020704</v>
      </c>
      <c r="AC1270" s="14">
        <v>0.49678463908716902</v>
      </c>
      <c r="AD1270" s="14">
        <v>0.41432715641866102</v>
      </c>
      <c r="AE1270" s="14"/>
      <c r="AF1270" s="14">
        <v>0.47324830645085703</v>
      </c>
      <c r="AG1270" s="14">
        <v>0.42340401303080399</v>
      </c>
      <c r="AH1270" s="14">
        <v>0.38627391951872297</v>
      </c>
      <c r="AI1270" s="14"/>
      <c r="AJ1270" s="14">
        <v>0.45094259815327797</v>
      </c>
      <c r="AK1270" s="14">
        <v>0.429117840765875</v>
      </c>
      <c r="AL1270" s="14">
        <v>0.38203174778119298</v>
      </c>
      <c r="AM1270" s="14"/>
      <c r="AN1270" s="14">
        <v>0.49850127618460199</v>
      </c>
      <c r="AO1270" s="14">
        <v>0.41210458832325497</v>
      </c>
      <c r="AP1270" s="14">
        <v>0.42870167715329499</v>
      </c>
      <c r="AQ1270" s="14">
        <v>0.369986624912297</v>
      </c>
      <c r="AR1270" s="14">
        <v>0.45600231221030801</v>
      </c>
    </row>
    <row r="1271" spans="2:44">
      <c r="B1271" t="s">
        <v>303</v>
      </c>
      <c r="C1271" s="14">
        <v>0.42789218912797999</v>
      </c>
      <c r="D1271" s="14">
        <v>0.43038815871270902</v>
      </c>
      <c r="E1271" s="14">
        <v>0.42428831628693903</v>
      </c>
      <c r="F1271" s="14"/>
      <c r="G1271" s="14">
        <v>0.40299815808382899</v>
      </c>
      <c r="H1271" s="14">
        <v>0.40314232094008901</v>
      </c>
      <c r="I1271" s="14">
        <v>0.51100441785270101</v>
      </c>
      <c r="J1271" s="14">
        <v>0.42008642568814197</v>
      </c>
      <c r="K1271" s="14">
        <v>0.46884577037055197</v>
      </c>
      <c r="L1271" s="14">
        <v>0.36662614994081</v>
      </c>
      <c r="M1271" s="14"/>
      <c r="N1271" s="14">
        <v>0.37400618055898899</v>
      </c>
      <c r="O1271" s="14">
        <v>0.47836060566849498</v>
      </c>
      <c r="P1271" s="14">
        <v>0.39200287655331001</v>
      </c>
      <c r="Q1271" s="14">
        <v>0.463143381473204</v>
      </c>
      <c r="R1271" s="14"/>
      <c r="S1271" s="14">
        <v>0.40559622040972398</v>
      </c>
      <c r="T1271" s="14">
        <v>0.51250467098554298</v>
      </c>
      <c r="U1271" s="14">
        <v>0.43865871899062697</v>
      </c>
      <c r="V1271" s="14">
        <v>0.38807669471532502</v>
      </c>
      <c r="W1271" s="14">
        <v>0.44834552996105498</v>
      </c>
      <c r="X1271" s="14">
        <v>0.358648400854222</v>
      </c>
      <c r="Y1271" s="14">
        <v>0.39514148768357599</v>
      </c>
      <c r="Z1271" s="14">
        <v>0.627965982674766</v>
      </c>
      <c r="AA1271" s="14">
        <v>0.34318395911134297</v>
      </c>
      <c r="AB1271" s="14">
        <v>0.61197056353356005</v>
      </c>
      <c r="AC1271" s="14">
        <v>0.407730033459132</v>
      </c>
      <c r="AD1271" s="14">
        <v>0.26677921239117602</v>
      </c>
      <c r="AE1271" s="14"/>
      <c r="AF1271" s="14">
        <v>0.38173461236202</v>
      </c>
      <c r="AG1271" s="14">
        <v>0.470088850954413</v>
      </c>
      <c r="AH1271" s="14">
        <v>0.41329122833942</v>
      </c>
      <c r="AI1271" s="14"/>
      <c r="AJ1271" s="14">
        <v>0.45555059779200702</v>
      </c>
      <c r="AK1271" s="14">
        <v>0.423581313702106</v>
      </c>
      <c r="AL1271" s="14">
        <v>0.576384038092976</v>
      </c>
      <c r="AM1271" s="14"/>
      <c r="AN1271" s="14">
        <v>0.39471837401295901</v>
      </c>
      <c r="AO1271" s="14">
        <v>0.43042110660578198</v>
      </c>
      <c r="AP1271" s="14">
        <v>0.47693364615617501</v>
      </c>
      <c r="AQ1271" s="14">
        <v>0.32692833972494001</v>
      </c>
      <c r="AR1271" s="14">
        <v>0.486118350611489</v>
      </c>
    </row>
    <row r="1272" spans="2:44">
      <c r="B1272" t="s">
        <v>307</v>
      </c>
      <c r="C1272" s="14">
        <v>0.42417933706618099</v>
      </c>
      <c r="D1272" s="14">
        <v>0.38824438143437801</v>
      </c>
      <c r="E1272" s="14">
        <v>0.449936548724715</v>
      </c>
      <c r="F1272" s="14"/>
      <c r="G1272" s="14">
        <v>0.48735459290565802</v>
      </c>
      <c r="H1272" s="14">
        <v>0.40991813878876798</v>
      </c>
      <c r="I1272" s="14">
        <v>0.45002507472958497</v>
      </c>
      <c r="J1272" s="14">
        <v>0.46537759646698601</v>
      </c>
      <c r="K1272" s="14">
        <v>0.354402692174559</v>
      </c>
      <c r="L1272" s="14">
        <v>0.391880989480617</v>
      </c>
      <c r="M1272" s="14"/>
      <c r="N1272" s="14">
        <v>0.42038678114519701</v>
      </c>
      <c r="O1272" s="14">
        <v>0.45558206529331102</v>
      </c>
      <c r="P1272" s="14">
        <v>0.420505014863023</v>
      </c>
      <c r="Q1272" s="14">
        <v>0.39699604119710602</v>
      </c>
      <c r="R1272" s="14"/>
      <c r="S1272" s="14">
        <v>0.40820909914602999</v>
      </c>
      <c r="T1272" s="14">
        <v>0.53408792937656102</v>
      </c>
      <c r="U1272" s="14">
        <v>0.314655699468742</v>
      </c>
      <c r="V1272" s="14">
        <v>0.41879234199871801</v>
      </c>
      <c r="W1272" s="14">
        <v>0.36469462920513501</v>
      </c>
      <c r="X1272" s="14">
        <v>0.38929681228270802</v>
      </c>
      <c r="Y1272" s="14">
        <v>0.41719292798844398</v>
      </c>
      <c r="Z1272" s="14">
        <v>0.37602152554913498</v>
      </c>
      <c r="AA1272" s="14">
        <v>0.40579784439467498</v>
      </c>
      <c r="AB1272" s="14">
        <v>0.48720367629875799</v>
      </c>
      <c r="AC1272" s="14">
        <v>0.47303283445455802</v>
      </c>
      <c r="AD1272" s="14">
        <v>0.37564143947963502</v>
      </c>
      <c r="AE1272" s="14"/>
      <c r="AF1272" s="14">
        <v>0.375898052131594</v>
      </c>
      <c r="AG1272" s="14">
        <v>0.43714191028392801</v>
      </c>
      <c r="AH1272" s="14">
        <v>0.46724017305973098</v>
      </c>
      <c r="AI1272" s="14"/>
      <c r="AJ1272" s="14">
        <v>0.40292849497816902</v>
      </c>
      <c r="AK1272" s="14">
        <v>0.42437768955828498</v>
      </c>
      <c r="AL1272" s="14">
        <v>0.38865285873309702</v>
      </c>
      <c r="AM1272" s="14"/>
      <c r="AN1272" s="14">
        <v>0.39297057043550498</v>
      </c>
      <c r="AO1272" s="14">
        <v>0.46609007261919899</v>
      </c>
      <c r="AP1272" s="14">
        <v>0.415498947611461</v>
      </c>
      <c r="AQ1272" s="14">
        <v>0.41054608344376298</v>
      </c>
      <c r="AR1272" s="14">
        <v>0.37224361338427697</v>
      </c>
    </row>
    <row r="1273" spans="2:44">
      <c r="B1273" t="s">
        <v>300</v>
      </c>
      <c r="C1273" s="14">
        <v>0.35201577570452303</v>
      </c>
      <c r="D1273" s="14">
        <v>0.36266817297846698</v>
      </c>
      <c r="E1273" s="14">
        <v>0.34195311947583801</v>
      </c>
      <c r="F1273" s="14"/>
      <c r="G1273" s="14">
        <v>0.35204013138204798</v>
      </c>
      <c r="H1273" s="14">
        <v>0.34926950205042401</v>
      </c>
      <c r="I1273" s="14">
        <v>0.34150862953678301</v>
      </c>
      <c r="J1273" s="14">
        <v>0.371361257894473</v>
      </c>
      <c r="K1273" s="14">
        <v>0.36465806862785599</v>
      </c>
      <c r="L1273" s="14">
        <v>0.34108685143962197</v>
      </c>
      <c r="M1273" s="14"/>
      <c r="N1273" s="14">
        <v>0.33872999418698602</v>
      </c>
      <c r="O1273" s="14">
        <v>0.33949944560672801</v>
      </c>
      <c r="P1273" s="14">
        <v>0.30514989643706802</v>
      </c>
      <c r="Q1273" s="14">
        <v>0.40915083582815098</v>
      </c>
      <c r="R1273" s="14"/>
      <c r="S1273" s="14">
        <v>0.41990263168789899</v>
      </c>
      <c r="T1273" s="14">
        <v>0.36165870287122598</v>
      </c>
      <c r="U1273" s="14">
        <v>0.24878681525326299</v>
      </c>
      <c r="V1273" s="14">
        <v>0.251639827531213</v>
      </c>
      <c r="W1273" s="14">
        <v>0.28288808705471602</v>
      </c>
      <c r="X1273" s="14">
        <v>0.37414513824150802</v>
      </c>
      <c r="Y1273" s="14">
        <v>0.31540595925763298</v>
      </c>
      <c r="Z1273" s="14">
        <v>0.655841521369115</v>
      </c>
      <c r="AA1273" s="14">
        <v>0.39441450742553902</v>
      </c>
      <c r="AB1273" s="14">
        <v>0.37384078690818801</v>
      </c>
      <c r="AC1273" s="14">
        <v>0.38806795843812902</v>
      </c>
      <c r="AD1273" s="14">
        <v>0.16150496612132501</v>
      </c>
      <c r="AE1273" s="14"/>
      <c r="AF1273" s="14">
        <v>0.35193937608132603</v>
      </c>
      <c r="AG1273" s="14">
        <v>0.37236237662502902</v>
      </c>
      <c r="AH1273" s="14">
        <v>0.299343315728413</v>
      </c>
      <c r="AI1273" s="14"/>
      <c r="AJ1273" s="14">
        <v>0.39657111539828699</v>
      </c>
      <c r="AK1273" s="14">
        <v>0.357510215362007</v>
      </c>
      <c r="AL1273" s="14">
        <v>0.41180995864127901</v>
      </c>
      <c r="AM1273" s="14"/>
      <c r="AN1273" s="14">
        <v>0.38532626738150699</v>
      </c>
      <c r="AO1273" s="14">
        <v>0.33568377632005703</v>
      </c>
      <c r="AP1273" s="14">
        <v>0.28784741900293898</v>
      </c>
      <c r="AQ1273" s="14">
        <v>0.389606323273957</v>
      </c>
      <c r="AR1273" s="14">
        <v>0.47807431249242199</v>
      </c>
    </row>
    <row r="1274" spans="2:44">
      <c r="B1274" t="s">
        <v>304</v>
      </c>
      <c r="C1274" s="14">
        <v>0.33801060667225702</v>
      </c>
      <c r="D1274" s="14">
        <v>0.37798350262014602</v>
      </c>
      <c r="E1274" s="14">
        <v>0.308462182265066</v>
      </c>
      <c r="F1274" s="14"/>
      <c r="G1274" s="14">
        <v>0.34639498002282898</v>
      </c>
      <c r="H1274" s="14">
        <v>0.25030825328116901</v>
      </c>
      <c r="I1274" s="14">
        <v>0.369822926890784</v>
      </c>
      <c r="J1274" s="14">
        <v>0.38861641670021402</v>
      </c>
      <c r="K1274" s="14">
        <v>0.337584361573736</v>
      </c>
      <c r="L1274" s="14">
        <v>0.34992351163803398</v>
      </c>
      <c r="M1274" s="14"/>
      <c r="N1274" s="14">
        <v>0.39952225778389799</v>
      </c>
      <c r="O1274" s="14">
        <v>0.30045767786872002</v>
      </c>
      <c r="P1274" s="14">
        <v>0.25524762115439098</v>
      </c>
      <c r="Q1274" s="14">
        <v>0.37211057479046999</v>
      </c>
      <c r="R1274" s="14"/>
      <c r="S1274" s="14">
        <v>0.39247617446937999</v>
      </c>
      <c r="T1274" s="14">
        <v>0.396482788026711</v>
      </c>
      <c r="U1274" s="14">
        <v>0.27599453531684198</v>
      </c>
      <c r="V1274" s="14">
        <v>0.29777022326790897</v>
      </c>
      <c r="W1274" s="14">
        <v>0.37578853691216801</v>
      </c>
      <c r="X1274" s="14">
        <v>0.29909776035320101</v>
      </c>
      <c r="Y1274" s="14">
        <v>0.26093395244379802</v>
      </c>
      <c r="Z1274" s="14">
        <v>0.56221160989921404</v>
      </c>
      <c r="AA1274" s="14">
        <v>0.33554562196287102</v>
      </c>
      <c r="AB1274" s="14">
        <v>0.42911976256463602</v>
      </c>
      <c r="AC1274" s="14">
        <v>0.24325505180669699</v>
      </c>
      <c r="AD1274" s="14">
        <v>0.153321262039289</v>
      </c>
      <c r="AE1274" s="14"/>
      <c r="AF1274" s="14">
        <v>0.36871569927401798</v>
      </c>
      <c r="AG1274" s="14">
        <v>0.334685989055995</v>
      </c>
      <c r="AH1274" s="14">
        <v>0.28383806525403099</v>
      </c>
      <c r="AI1274" s="14"/>
      <c r="AJ1274" s="14">
        <v>0.34333896223757399</v>
      </c>
      <c r="AK1274" s="14">
        <v>0.34364265778269198</v>
      </c>
      <c r="AL1274" s="14">
        <v>0.45187854252228499</v>
      </c>
      <c r="AM1274" s="14"/>
      <c r="AN1274" s="14">
        <v>0.35398622043099198</v>
      </c>
      <c r="AO1274" s="14">
        <v>0.25036024053794198</v>
      </c>
      <c r="AP1274" s="14">
        <v>0.39114904414992802</v>
      </c>
      <c r="AQ1274" s="14">
        <v>0.38072666604577599</v>
      </c>
      <c r="AR1274" s="14">
        <v>0.19338421465842201</v>
      </c>
    </row>
    <row r="1275" spans="2:44">
      <c r="B1275" t="s">
        <v>302</v>
      </c>
      <c r="C1275" s="14">
        <v>0.32898867755962802</v>
      </c>
      <c r="D1275" s="14">
        <v>0.31719806962200697</v>
      </c>
      <c r="E1275" s="14">
        <v>0.33897545646685801</v>
      </c>
      <c r="F1275" s="14"/>
      <c r="G1275" s="14">
        <v>0.22358540158874701</v>
      </c>
      <c r="H1275" s="14">
        <v>0.26556893361317402</v>
      </c>
      <c r="I1275" s="14">
        <v>0.33514991521395399</v>
      </c>
      <c r="J1275" s="14">
        <v>0.31770959417491601</v>
      </c>
      <c r="K1275" s="14">
        <v>0.317500461975399</v>
      </c>
      <c r="L1275" s="14">
        <v>0.46540918198127901</v>
      </c>
      <c r="M1275" s="14"/>
      <c r="N1275" s="14">
        <v>0.35582154074303901</v>
      </c>
      <c r="O1275" s="14">
        <v>0.28142227725091001</v>
      </c>
      <c r="P1275" s="14">
        <v>0.272141567695315</v>
      </c>
      <c r="Q1275" s="14">
        <v>0.392886624689817</v>
      </c>
      <c r="R1275" s="14"/>
      <c r="S1275" s="14">
        <v>0.33744363649926801</v>
      </c>
      <c r="T1275" s="14">
        <v>0.39465535863522</v>
      </c>
      <c r="U1275" s="14">
        <v>0.280858397699708</v>
      </c>
      <c r="V1275" s="14">
        <v>0.26492497655786501</v>
      </c>
      <c r="W1275" s="14">
        <v>0.28458013459106002</v>
      </c>
      <c r="X1275" s="14">
        <v>0.32376704022291702</v>
      </c>
      <c r="Y1275" s="14">
        <v>0.32664872136002299</v>
      </c>
      <c r="Z1275" s="14">
        <v>0.705543617739947</v>
      </c>
      <c r="AA1275" s="14">
        <v>0.32596499222264202</v>
      </c>
      <c r="AB1275" s="14">
        <v>0.33520139831429402</v>
      </c>
      <c r="AC1275" s="14">
        <v>0.202403122208622</v>
      </c>
      <c r="AD1275" s="14">
        <v>0.32869481942983297</v>
      </c>
      <c r="AE1275" s="14"/>
      <c r="AF1275" s="14">
        <v>0.32718069875262201</v>
      </c>
      <c r="AG1275" s="14">
        <v>0.35758665136547502</v>
      </c>
      <c r="AH1275" s="14">
        <v>0.28159796631268902</v>
      </c>
      <c r="AI1275" s="14"/>
      <c r="AJ1275" s="14">
        <v>0.36907056009154199</v>
      </c>
      <c r="AK1275" s="14">
        <v>0.335508845369345</v>
      </c>
      <c r="AL1275" s="14">
        <v>0.41111034681571701</v>
      </c>
      <c r="AM1275" s="14"/>
      <c r="AN1275" s="14">
        <v>0.34866131245257298</v>
      </c>
      <c r="AO1275" s="14">
        <v>0.27702530740832798</v>
      </c>
      <c r="AP1275" s="14">
        <v>0.40843556131257203</v>
      </c>
      <c r="AQ1275" s="14">
        <v>0.26945090750101602</v>
      </c>
      <c r="AR1275" s="14">
        <v>0.47182411439263799</v>
      </c>
    </row>
    <row r="1276" spans="2:44">
      <c r="B1276" t="s">
        <v>305</v>
      </c>
      <c r="C1276" s="14">
        <v>0.31175127647332601</v>
      </c>
      <c r="D1276" s="14">
        <v>0.31441740079997998</v>
      </c>
      <c r="E1276" s="14">
        <v>0.31063791716996197</v>
      </c>
      <c r="F1276" s="14"/>
      <c r="G1276" s="14">
        <v>0.32971564942639597</v>
      </c>
      <c r="H1276" s="14">
        <v>0.294474684667344</v>
      </c>
      <c r="I1276" s="14">
        <v>0.34244160699646298</v>
      </c>
      <c r="J1276" s="14">
        <v>0.29524722770818501</v>
      </c>
      <c r="K1276" s="14">
        <v>0.39600781461383699</v>
      </c>
      <c r="L1276" s="14">
        <v>0.24341105676375799</v>
      </c>
      <c r="M1276" s="14"/>
      <c r="N1276" s="14">
        <v>0.28816227628817198</v>
      </c>
      <c r="O1276" s="14">
        <v>0.32845729127650802</v>
      </c>
      <c r="P1276" s="14">
        <v>0.26733091945771298</v>
      </c>
      <c r="Q1276" s="14">
        <v>0.34744109874607998</v>
      </c>
      <c r="R1276" s="14"/>
      <c r="S1276" s="14">
        <v>0.40531370474802803</v>
      </c>
      <c r="T1276" s="14">
        <v>0.31503237418650798</v>
      </c>
      <c r="U1276" s="14">
        <v>0.24624448006261601</v>
      </c>
      <c r="V1276" s="14">
        <v>0.32642178119980902</v>
      </c>
      <c r="W1276" s="14">
        <v>0.205563913620606</v>
      </c>
      <c r="X1276" s="14">
        <v>0.25817581371398501</v>
      </c>
      <c r="Y1276" s="14">
        <v>0.37748448069028701</v>
      </c>
      <c r="Z1276" s="14">
        <v>0.57140047562552698</v>
      </c>
      <c r="AA1276" s="14">
        <v>0.40980973533201998</v>
      </c>
      <c r="AB1276" s="14">
        <v>0.24053818111602299</v>
      </c>
      <c r="AC1276" s="14">
        <v>0.15112005481360199</v>
      </c>
      <c r="AD1276" s="14">
        <v>0.20838408850208501</v>
      </c>
      <c r="AE1276" s="14"/>
      <c r="AF1276" s="14">
        <v>0.33096704343651301</v>
      </c>
      <c r="AG1276" s="14">
        <v>0.28592260158475202</v>
      </c>
      <c r="AH1276" s="14">
        <v>0.28118045325618701</v>
      </c>
      <c r="AI1276" s="14"/>
      <c r="AJ1276" s="14">
        <v>0.33562774556747599</v>
      </c>
      <c r="AK1276" s="14">
        <v>0.334302043725625</v>
      </c>
      <c r="AL1276" s="14">
        <v>0.377542846682005</v>
      </c>
      <c r="AM1276" s="14"/>
      <c r="AN1276" s="14">
        <v>0.33384580626925497</v>
      </c>
      <c r="AO1276" s="14">
        <v>0.28212553870062801</v>
      </c>
      <c r="AP1276" s="14">
        <v>0.32476245192020398</v>
      </c>
      <c r="AQ1276" s="14">
        <v>0.32151859456982601</v>
      </c>
      <c r="AR1276" s="14">
        <v>0.38780662525273701</v>
      </c>
    </row>
    <row r="1277" spans="2:44">
      <c r="B1277" t="s">
        <v>306</v>
      </c>
      <c r="C1277" s="14">
        <v>0.26544103376205502</v>
      </c>
      <c r="D1277" s="14">
        <v>0.294653557891494</v>
      </c>
      <c r="E1277" s="14">
        <v>0.240936506910816</v>
      </c>
      <c r="F1277" s="14"/>
      <c r="G1277" s="14">
        <v>0.29633762054376001</v>
      </c>
      <c r="H1277" s="14">
        <v>0.33938417245366098</v>
      </c>
      <c r="I1277" s="14">
        <v>0.30725385999923599</v>
      </c>
      <c r="J1277" s="14">
        <v>0.21615187052816001</v>
      </c>
      <c r="K1277" s="14">
        <v>0.25671347496122998</v>
      </c>
      <c r="L1277" s="14">
        <v>0.17903553436025399</v>
      </c>
      <c r="M1277" s="14"/>
      <c r="N1277" s="14">
        <v>0.26867972549974101</v>
      </c>
      <c r="O1277" s="14">
        <v>0.33654198646008399</v>
      </c>
      <c r="P1277" s="14">
        <v>0.17560188002756799</v>
      </c>
      <c r="Q1277" s="14">
        <v>0.260132301689113</v>
      </c>
      <c r="R1277" s="14"/>
      <c r="S1277" s="14">
        <v>0.31232435726878499</v>
      </c>
      <c r="T1277" s="14">
        <v>0.31367935498902699</v>
      </c>
      <c r="U1277" s="14">
        <v>0.19127033331335699</v>
      </c>
      <c r="V1277" s="14">
        <v>0.25226835072887699</v>
      </c>
      <c r="W1277" s="14">
        <v>0.27879008960195101</v>
      </c>
      <c r="X1277" s="14">
        <v>0.21310441124986301</v>
      </c>
      <c r="Y1277" s="14">
        <v>0.226863181788548</v>
      </c>
      <c r="Z1277" s="14">
        <v>0.48058258338971099</v>
      </c>
      <c r="AA1277" s="14">
        <v>0.24646147907289701</v>
      </c>
      <c r="AB1277" s="14">
        <v>0.327351666838125</v>
      </c>
      <c r="AC1277" s="14">
        <v>0.19765122531080001</v>
      </c>
      <c r="AD1277" s="14">
        <v>0.18603137492616501</v>
      </c>
      <c r="AE1277" s="14"/>
      <c r="AF1277" s="14">
        <v>0.201753849482155</v>
      </c>
      <c r="AG1277" s="14">
        <v>0.28737014765075503</v>
      </c>
      <c r="AH1277" s="14">
        <v>0.30027908201585002</v>
      </c>
      <c r="AI1277" s="14"/>
      <c r="AJ1277" s="14">
        <v>0.34829530937660602</v>
      </c>
      <c r="AK1277" s="14">
        <v>0.25603721184445899</v>
      </c>
      <c r="AL1277" s="14">
        <v>0.33045412924457701</v>
      </c>
      <c r="AM1277" s="14"/>
      <c r="AN1277" s="14">
        <v>0.198403901816846</v>
      </c>
      <c r="AO1277" s="14">
        <v>0.24882268842185401</v>
      </c>
      <c r="AP1277" s="14">
        <v>0.28076656996719002</v>
      </c>
      <c r="AQ1277" s="14">
        <v>0.34917112108068199</v>
      </c>
      <c r="AR1277" s="14">
        <v>0.19760356379854199</v>
      </c>
    </row>
    <row r="1278" spans="2:44">
      <c r="B1278" t="s">
        <v>308</v>
      </c>
      <c r="C1278" s="14">
        <v>0.13351945967194301</v>
      </c>
      <c r="D1278" s="14">
        <v>0.14122639896165601</v>
      </c>
      <c r="E1278" s="14">
        <v>0.12802505176933199</v>
      </c>
      <c r="F1278" s="14"/>
      <c r="G1278" s="14">
        <v>0.12772323640687699</v>
      </c>
      <c r="H1278" s="14">
        <v>0.18141661794509001</v>
      </c>
      <c r="I1278" s="14">
        <v>0.12949768085536301</v>
      </c>
      <c r="J1278" s="14">
        <v>0.117810119240935</v>
      </c>
      <c r="K1278" s="14">
        <v>0.107839080807245</v>
      </c>
      <c r="L1278" s="14">
        <v>0.12389101558168999</v>
      </c>
      <c r="M1278" s="14"/>
      <c r="N1278" s="14">
        <v>0.14036799826666899</v>
      </c>
      <c r="O1278" s="14">
        <v>0.13451009589196899</v>
      </c>
      <c r="P1278" s="14">
        <v>0.122238796814198</v>
      </c>
      <c r="Q1278" s="14">
        <v>0.136450101909602</v>
      </c>
      <c r="R1278" s="14"/>
      <c r="S1278" s="14">
        <v>0.125909731192624</v>
      </c>
      <c r="T1278" s="14">
        <v>0.13760258790968399</v>
      </c>
      <c r="U1278" s="14">
        <v>0.113705668691284</v>
      </c>
      <c r="V1278" s="14">
        <v>0.13219014437791299</v>
      </c>
      <c r="W1278" s="14">
        <v>0.14067547970693101</v>
      </c>
      <c r="X1278" s="14">
        <v>0.15713247862058999</v>
      </c>
      <c r="Y1278" s="14">
        <v>0.189742563080639</v>
      </c>
      <c r="Z1278" s="14">
        <v>0.155649586168602</v>
      </c>
      <c r="AA1278" s="14">
        <v>0.13469037616291299</v>
      </c>
      <c r="AB1278" s="14">
        <v>0.11049165762062101</v>
      </c>
      <c r="AC1278" s="14">
        <v>0.115599072271679</v>
      </c>
      <c r="AD1278" s="14">
        <v>4.5077512142093101E-2</v>
      </c>
      <c r="AE1278" s="14"/>
      <c r="AF1278" s="14">
        <v>0.155921381291211</v>
      </c>
      <c r="AG1278" s="14">
        <v>0.14487538465496999</v>
      </c>
      <c r="AH1278" s="14">
        <v>5.1921190081696399E-2</v>
      </c>
      <c r="AI1278" s="14"/>
      <c r="AJ1278" s="14">
        <v>0.14786983383548899</v>
      </c>
      <c r="AK1278" s="14">
        <v>0.159016268034856</v>
      </c>
      <c r="AL1278" s="14">
        <v>0.14501602852880099</v>
      </c>
      <c r="AM1278" s="14"/>
      <c r="AN1278" s="14">
        <v>0.122421379774073</v>
      </c>
      <c r="AO1278" s="14">
        <v>0.12597796042807199</v>
      </c>
      <c r="AP1278" s="14">
        <v>0.154837710547685</v>
      </c>
      <c r="AQ1278" s="14">
        <v>0.14259753727527599</v>
      </c>
      <c r="AR1278" s="14">
        <v>8.95772883748812E-2</v>
      </c>
    </row>
    <row r="1279" spans="2:44">
      <c r="B1279" t="s">
        <v>129</v>
      </c>
      <c r="C1279" s="14">
        <v>6.2853336385899098E-3</v>
      </c>
      <c r="D1279" s="14">
        <v>8.0582608220803893E-3</v>
      </c>
      <c r="E1279" s="14">
        <v>4.9489514247862904E-3</v>
      </c>
      <c r="F1279" s="14"/>
      <c r="G1279" s="14">
        <v>1.0561674461688399E-2</v>
      </c>
      <c r="H1279" s="14">
        <v>7.7245853961063898E-3</v>
      </c>
      <c r="I1279" s="14">
        <v>0</v>
      </c>
      <c r="J1279" s="14">
        <v>0</v>
      </c>
      <c r="K1279" s="14">
        <v>1.6227975628777001E-2</v>
      </c>
      <c r="L1279" s="14">
        <v>6.1702764008961398E-3</v>
      </c>
      <c r="M1279" s="14"/>
      <c r="N1279" s="14">
        <v>5.6490518467045203E-3</v>
      </c>
      <c r="O1279" s="14">
        <v>4.1257046994337401E-3</v>
      </c>
      <c r="P1279" s="14">
        <v>5.8297934038598898E-3</v>
      </c>
      <c r="Q1279" s="14">
        <v>9.5996004001740794E-3</v>
      </c>
      <c r="R1279" s="14"/>
      <c r="S1279" s="14">
        <v>0</v>
      </c>
      <c r="T1279" s="14">
        <v>0</v>
      </c>
      <c r="U1279" s="14">
        <v>2.3470764814253399E-2</v>
      </c>
      <c r="V1279" s="14">
        <v>0</v>
      </c>
      <c r="W1279" s="14">
        <v>0</v>
      </c>
      <c r="X1279" s="14">
        <v>9.3394136153653606E-3</v>
      </c>
      <c r="Y1279" s="14">
        <v>0</v>
      </c>
      <c r="Z1279" s="14">
        <v>0</v>
      </c>
      <c r="AA1279" s="14">
        <v>2.0796410366216302E-2</v>
      </c>
      <c r="AB1279" s="14">
        <v>0</v>
      </c>
      <c r="AC1279" s="14">
        <v>2.1041240665819201E-2</v>
      </c>
      <c r="AD1279" s="14">
        <v>0</v>
      </c>
      <c r="AE1279" s="14"/>
      <c r="AF1279" s="14">
        <v>6.4555128290880804E-3</v>
      </c>
      <c r="AG1279" s="14">
        <v>2.8299324214674901E-3</v>
      </c>
      <c r="AH1279" s="14">
        <v>9.7058845143431806E-3</v>
      </c>
      <c r="AI1279" s="14"/>
      <c r="AJ1279" s="14">
        <v>9.8522593596258104E-3</v>
      </c>
      <c r="AK1279" s="14">
        <v>0</v>
      </c>
      <c r="AL1279" s="14">
        <v>2.1991956330160101E-2</v>
      </c>
      <c r="AM1279" s="14"/>
      <c r="AN1279" s="14">
        <v>1.0613922124696E-2</v>
      </c>
      <c r="AO1279" s="14">
        <v>0</v>
      </c>
      <c r="AP1279" s="14">
        <v>4.1720950020334904E-3</v>
      </c>
      <c r="AQ1279" s="14">
        <v>1.11143509607439E-2</v>
      </c>
      <c r="AR1279" s="14">
        <v>0</v>
      </c>
    </row>
    <row r="1280" spans="2:44">
      <c r="B1280" t="s">
        <v>262</v>
      </c>
      <c r="C1280" s="14">
        <v>5.0352291955985803E-3</v>
      </c>
      <c r="D1280" s="14">
        <v>4.9245366024086397E-3</v>
      </c>
      <c r="E1280" s="14">
        <v>5.1347586194067001E-3</v>
      </c>
      <c r="F1280" s="14"/>
      <c r="G1280" s="14">
        <v>1.31822255649206E-2</v>
      </c>
      <c r="H1280" s="14">
        <v>0</v>
      </c>
      <c r="I1280" s="14">
        <v>0</v>
      </c>
      <c r="J1280" s="14">
        <v>0</v>
      </c>
      <c r="K1280" s="14">
        <v>8.2907007246565498E-3</v>
      </c>
      <c r="L1280" s="14">
        <v>1.13374848090425E-2</v>
      </c>
      <c r="M1280" s="14"/>
      <c r="N1280" s="14">
        <v>6.0153176544893699E-3</v>
      </c>
      <c r="O1280" s="14">
        <v>0</v>
      </c>
      <c r="P1280" s="14">
        <v>5.3883196944335601E-3</v>
      </c>
      <c r="Q1280" s="14">
        <v>8.8928747996927394E-3</v>
      </c>
      <c r="R1280" s="14"/>
      <c r="S1280" s="14">
        <v>0</v>
      </c>
      <c r="T1280" s="14">
        <v>0</v>
      </c>
      <c r="U1280" s="14">
        <v>2.4992531451788501E-2</v>
      </c>
      <c r="V1280" s="14">
        <v>0</v>
      </c>
      <c r="W1280" s="14">
        <v>1.4891008225401899E-2</v>
      </c>
      <c r="X1280" s="14">
        <v>0</v>
      </c>
      <c r="Y1280" s="14">
        <v>1.45128629085353E-2</v>
      </c>
      <c r="Z1280" s="14">
        <v>0</v>
      </c>
      <c r="AA1280" s="14">
        <v>0</v>
      </c>
      <c r="AB1280" s="14">
        <v>1.5477817153963199E-2</v>
      </c>
      <c r="AC1280" s="14">
        <v>0</v>
      </c>
      <c r="AD1280" s="14">
        <v>0</v>
      </c>
      <c r="AE1280" s="14"/>
      <c r="AF1280" s="14">
        <v>6.3604191530802299E-3</v>
      </c>
      <c r="AG1280" s="14">
        <v>3.8873908129337699E-3</v>
      </c>
      <c r="AH1280" s="14">
        <v>7.3646941578197397E-3</v>
      </c>
      <c r="AI1280" s="14"/>
      <c r="AJ1280" s="14">
        <v>0</v>
      </c>
      <c r="AK1280" s="14">
        <v>4.2385192852306902E-3</v>
      </c>
      <c r="AL1280" s="14">
        <v>0</v>
      </c>
      <c r="AM1280" s="14"/>
      <c r="AN1280" s="14">
        <v>0</v>
      </c>
      <c r="AO1280" s="14">
        <v>1.2556960463048E-2</v>
      </c>
      <c r="AP1280" s="14">
        <v>0</v>
      </c>
      <c r="AQ1280" s="14">
        <v>9.5349210699125393E-3</v>
      </c>
      <c r="AR1280" s="14">
        <v>0</v>
      </c>
    </row>
    <row r="1281" spans="2:44">
      <c r="C1281" s="14"/>
      <c r="D1281" s="14"/>
      <c r="E1281" s="14"/>
      <c r="F1281" s="14"/>
      <c r="G1281" s="14"/>
      <c r="H1281" s="14"/>
      <c r="I1281" s="14"/>
      <c r="J1281" s="14"/>
      <c r="K1281" s="14"/>
      <c r="L1281" s="14"/>
      <c r="M1281" s="14"/>
      <c r="N1281" s="14"/>
      <c r="O1281" s="14"/>
      <c r="P1281" s="14"/>
      <c r="Q1281" s="14"/>
      <c r="R1281" s="14"/>
      <c r="S1281" s="14"/>
      <c r="T1281" s="14"/>
      <c r="U1281" s="14"/>
      <c r="V1281" s="14"/>
      <c r="W1281" s="14"/>
      <c r="X1281" s="14"/>
      <c r="Y1281" s="14"/>
      <c r="Z1281" s="14"/>
      <c r="AA1281" s="14"/>
      <c r="AB1281" s="14"/>
      <c r="AC1281" s="14"/>
      <c r="AD1281" s="14"/>
      <c r="AE1281" s="14"/>
      <c r="AF1281" s="14"/>
      <c r="AG1281" s="14"/>
      <c r="AH1281" s="14"/>
      <c r="AI1281" s="14"/>
      <c r="AJ1281" s="14"/>
      <c r="AK1281" s="14"/>
      <c r="AL1281" s="14"/>
      <c r="AM1281" s="14"/>
      <c r="AN1281" s="14"/>
      <c r="AO1281" s="14"/>
      <c r="AP1281" s="14"/>
      <c r="AQ1281" s="14"/>
      <c r="AR1281" s="14"/>
    </row>
    <row r="1282" spans="2:44">
      <c r="B1282" s="6" t="s">
        <v>318</v>
      </c>
      <c r="C1282" s="14"/>
      <c r="D1282" s="14"/>
      <c r="E1282" s="14"/>
      <c r="F1282" s="14"/>
      <c r="G1282" s="14"/>
      <c r="H1282" s="14"/>
      <c r="I1282" s="14"/>
      <c r="J1282" s="14"/>
      <c r="K1282" s="14"/>
      <c r="L1282" s="14"/>
      <c r="M1282" s="14"/>
      <c r="N1282" s="14"/>
      <c r="O1282" s="14"/>
      <c r="P1282" s="14"/>
      <c r="Q1282" s="14"/>
      <c r="R1282" s="14"/>
      <c r="S1282" s="14"/>
      <c r="T1282" s="14"/>
      <c r="U1282" s="14"/>
      <c r="V1282" s="14"/>
      <c r="W1282" s="14"/>
      <c r="X1282" s="14"/>
      <c r="Y1282" s="14"/>
      <c r="Z1282" s="14"/>
      <c r="AA1282" s="14"/>
      <c r="AB1282" s="14"/>
      <c r="AC1282" s="14"/>
      <c r="AD1282" s="14"/>
      <c r="AE1282" s="14"/>
      <c r="AF1282" s="14"/>
      <c r="AG1282" s="14"/>
      <c r="AH1282" s="14"/>
      <c r="AI1282" s="14"/>
      <c r="AJ1282" s="14"/>
      <c r="AK1282" s="14"/>
      <c r="AL1282" s="14"/>
      <c r="AM1282" s="14"/>
      <c r="AN1282" s="14"/>
      <c r="AO1282" s="14"/>
      <c r="AP1282" s="14"/>
      <c r="AQ1282" s="14"/>
      <c r="AR1282" s="14"/>
    </row>
    <row r="1283" spans="2:44">
      <c r="B1283" s="24" t="s">
        <v>37</v>
      </c>
      <c r="C1283" s="14"/>
      <c r="D1283" s="14"/>
      <c r="E1283" s="14"/>
      <c r="F1283" s="14"/>
      <c r="G1283" s="14"/>
      <c r="H1283" s="14"/>
      <c r="I1283" s="14"/>
      <c r="J1283" s="14"/>
      <c r="K1283" s="14"/>
      <c r="L1283" s="14"/>
      <c r="M1283" s="14"/>
      <c r="N1283" s="14"/>
      <c r="O1283" s="14"/>
      <c r="P1283" s="14"/>
      <c r="Q1283" s="14"/>
      <c r="R1283" s="14"/>
      <c r="S1283" s="14"/>
      <c r="T1283" s="14"/>
      <c r="U1283" s="14"/>
      <c r="V1283" s="14"/>
      <c r="W1283" s="14"/>
      <c r="X1283" s="14"/>
      <c r="Y1283" s="14"/>
      <c r="Z1283" s="14"/>
      <c r="AA1283" s="14"/>
      <c r="AB1283" s="14"/>
      <c r="AC1283" s="14"/>
      <c r="AD1283" s="14"/>
      <c r="AE1283" s="14"/>
      <c r="AF1283" s="14"/>
      <c r="AG1283" s="14"/>
      <c r="AH1283" s="14"/>
      <c r="AI1283" s="14"/>
      <c r="AJ1283" s="14"/>
      <c r="AK1283" s="14"/>
      <c r="AL1283" s="14"/>
      <c r="AM1283" s="14"/>
      <c r="AN1283" s="14"/>
      <c r="AO1283" s="14"/>
      <c r="AP1283" s="14"/>
      <c r="AQ1283" s="14"/>
      <c r="AR1283" s="14"/>
    </row>
    <row r="1284" spans="2:44">
      <c r="B1284" t="s">
        <v>301</v>
      </c>
      <c r="C1284" s="14">
        <v>0.528505835752902</v>
      </c>
      <c r="D1284" s="14">
        <v>0.58057478064635804</v>
      </c>
      <c r="E1284" s="14">
        <v>0.45229791554798099</v>
      </c>
      <c r="F1284" s="14"/>
      <c r="G1284" s="14">
        <v>0.33880553134430103</v>
      </c>
      <c r="H1284" s="14">
        <v>0.36956703757275</v>
      </c>
      <c r="I1284" s="14">
        <v>0.53576294356531395</v>
      </c>
      <c r="J1284" s="14">
        <v>0.70152849231593695</v>
      </c>
      <c r="K1284" s="14">
        <v>0.53909922800141097</v>
      </c>
      <c r="L1284" s="14">
        <v>0.62574011935932095</v>
      </c>
      <c r="M1284" s="14"/>
      <c r="N1284" s="14">
        <v>0.52682693684126503</v>
      </c>
      <c r="O1284" s="14">
        <v>0.54206711692436205</v>
      </c>
      <c r="P1284" s="14">
        <v>0.575981458866206</v>
      </c>
      <c r="Q1284" s="14">
        <v>0.48049669285653701</v>
      </c>
      <c r="R1284" s="14"/>
      <c r="S1284" s="14">
        <v>0.48305800947625399</v>
      </c>
      <c r="T1284" s="14">
        <v>0.53923002040983203</v>
      </c>
      <c r="U1284" s="14">
        <v>0.58370370497484003</v>
      </c>
      <c r="V1284" s="14">
        <v>0.53787294386097895</v>
      </c>
      <c r="W1284" s="14">
        <v>0.63938250221444204</v>
      </c>
      <c r="X1284" s="14">
        <v>0.46043400764514397</v>
      </c>
      <c r="Y1284" s="14">
        <v>0.503279868730513</v>
      </c>
      <c r="Z1284" s="14">
        <v>0.72002344805007901</v>
      </c>
      <c r="AA1284" s="14">
        <v>0.35738022069349801</v>
      </c>
      <c r="AB1284" s="14">
        <v>0.63937431771163</v>
      </c>
      <c r="AC1284" s="14">
        <v>0.44244422200686001</v>
      </c>
      <c r="AD1284" s="14">
        <v>0.53779274459172</v>
      </c>
      <c r="AE1284" s="14"/>
      <c r="AF1284" s="14">
        <v>0.55293091632960301</v>
      </c>
      <c r="AG1284" s="14">
        <v>0.53054326271194396</v>
      </c>
      <c r="AH1284" s="14">
        <v>0.52400642364491101</v>
      </c>
      <c r="AI1284" s="14"/>
      <c r="AJ1284" s="14">
        <v>0.57319938840805695</v>
      </c>
      <c r="AK1284" s="14">
        <v>0.47623211372304802</v>
      </c>
      <c r="AL1284" s="14">
        <v>0.54260710719522698</v>
      </c>
      <c r="AM1284" s="14"/>
      <c r="AN1284" s="14">
        <v>0.47308990243216198</v>
      </c>
      <c r="AO1284" s="14">
        <v>0.50608457874272605</v>
      </c>
      <c r="AP1284" s="14">
        <v>0.517550972692151</v>
      </c>
      <c r="AQ1284" s="14">
        <v>0.60831171626714997</v>
      </c>
      <c r="AR1284" s="14">
        <v>0.56019345458300596</v>
      </c>
    </row>
    <row r="1285" spans="2:44">
      <c r="B1285" t="s">
        <v>306</v>
      </c>
      <c r="C1285" s="14">
        <v>0.45954875674814</v>
      </c>
      <c r="D1285" s="14">
        <v>0.460900622803882</v>
      </c>
      <c r="E1285" s="14">
        <v>0.45353695347883799</v>
      </c>
      <c r="F1285" s="14"/>
      <c r="G1285" s="14">
        <v>0.52994299090100905</v>
      </c>
      <c r="H1285" s="14">
        <v>0.44852757164331197</v>
      </c>
      <c r="I1285" s="14">
        <v>0.46654662051085299</v>
      </c>
      <c r="J1285" s="14">
        <v>0.41929328026493101</v>
      </c>
      <c r="K1285" s="14">
        <v>0.46697904042064098</v>
      </c>
      <c r="L1285" s="14">
        <v>0.44462907170973898</v>
      </c>
      <c r="M1285" s="14"/>
      <c r="N1285" s="14">
        <v>0.49353611809436199</v>
      </c>
      <c r="O1285" s="14">
        <v>0.44712557308080297</v>
      </c>
      <c r="P1285" s="14">
        <v>0.435442728562072</v>
      </c>
      <c r="Q1285" s="14">
        <v>0.44237800894551998</v>
      </c>
      <c r="R1285" s="14"/>
      <c r="S1285" s="14">
        <v>0.44977909558895002</v>
      </c>
      <c r="T1285" s="14">
        <v>0.44305594570963103</v>
      </c>
      <c r="U1285" s="14">
        <v>0.41400097217440701</v>
      </c>
      <c r="V1285" s="14">
        <v>0.63570988448028698</v>
      </c>
      <c r="W1285" s="14">
        <v>0.58530181928993597</v>
      </c>
      <c r="X1285" s="14">
        <v>0.39942921772320999</v>
      </c>
      <c r="Y1285" s="14">
        <v>0.11186270027817</v>
      </c>
      <c r="Z1285" s="14">
        <v>0.74105137659758502</v>
      </c>
      <c r="AA1285" s="14">
        <v>0.34907478273069198</v>
      </c>
      <c r="AB1285" s="14">
        <v>0.442748084450235</v>
      </c>
      <c r="AC1285" s="14">
        <v>0.62225584194477401</v>
      </c>
      <c r="AD1285" s="14">
        <v>0.40290859870919099</v>
      </c>
      <c r="AE1285" s="14"/>
      <c r="AF1285" s="14">
        <v>0.42867682008670799</v>
      </c>
      <c r="AG1285" s="14">
        <v>0.49330658249350101</v>
      </c>
      <c r="AH1285" s="14">
        <v>0.42228581497152901</v>
      </c>
      <c r="AI1285" s="14"/>
      <c r="AJ1285" s="14">
        <v>0.51336525284186796</v>
      </c>
      <c r="AK1285" s="14">
        <v>0.44650473208256802</v>
      </c>
      <c r="AL1285" s="14">
        <v>0.34930927423366298</v>
      </c>
      <c r="AM1285" s="14"/>
      <c r="AN1285" s="14">
        <v>0.51010953971678696</v>
      </c>
      <c r="AO1285" s="14">
        <v>0.42212769037331199</v>
      </c>
      <c r="AP1285" s="14">
        <v>0.45919677002188503</v>
      </c>
      <c r="AQ1285" s="14">
        <v>0.464081825379694</v>
      </c>
      <c r="AR1285" s="14">
        <v>0.46662574643417798</v>
      </c>
    </row>
    <row r="1286" spans="2:44">
      <c r="B1286" t="s">
        <v>303</v>
      </c>
      <c r="C1286" s="14">
        <v>0.43957793643099402</v>
      </c>
      <c r="D1286" s="14">
        <v>0.481177057477092</v>
      </c>
      <c r="E1286" s="14">
        <v>0.37729068607556399</v>
      </c>
      <c r="F1286" s="14"/>
      <c r="G1286" s="14">
        <v>0.35589331885014303</v>
      </c>
      <c r="H1286" s="14">
        <v>0.41839910388886398</v>
      </c>
      <c r="I1286" s="14">
        <v>0.45992626470776998</v>
      </c>
      <c r="J1286" s="14">
        <v>0.47191139741361898</v>
      </c>
      <c r="K1286" s="14">
        <v>0.423247299749548</v>
      </c>
      <c r="L1286" s="14">
        <v>0.470009993895742</v>
      </c>
      <c r="M1286" s="14"/>
      <c r="N1286" s="14">
        <v>0.38786126727264503</v>
      </c>
      <c r="O1286" s="14">
        <v>0.53477616669632</v>
      </c>
      <c r="P1286" s="14">
        <v>0.35328250501810199</v>
      </c>
      <c r="Q1286" s="14">
        <v>0.50005464773129804</v>
      </c>
      <c r="R1286" s="14"/>
      <c r="S1286" s="14">
        <v>0.46299505991742801</v>
      </c>
      <c r="T1286" s="14">
        <v>0.36036548766556997</v>
      </c>
      <c r="U1286" s="14">
        <v>0.35476192592172501</v>
      </c>
      <c r="V1286" s="14">
        <v>0.46952347466924899</v>
      </c>
      <c r="W1286" s="14">
        <v>0.41698233158067699</v>
      </c>
      <c r="X1286" s="14">
        <v>0.51688217885899701</v>
      </c>
      <c r="Y1286" s="14">
        <v>0.31357749125782702</v>
      </c>
      <c r="Z1286" s="14">
        <v>0.59811223104521405</v>
      </c>
      <c r="AA1286" s="14">
        <v>0.41039785270474</v>
      </c>
      <c r="AB1286" s="14">
        <v>0.35324271224410803</v>
      </c>
      <c r="AC1286" s="14">
        <v>0.62114337047119805</v>
      </c>
      <c r="AD1286" s="14">
        <v>0.62613639398417298</v>
      </c>
      <c r="AE1286" s="14"/>
      <c r="AF1286" s="14">
        <v>0.46764103490961401</v>
      </c>
      <c r="AG1286" s="14">
        <v>0.39656012756768999</v>
      </c>
      <c r="AH1286" s="14">
        <v>0.50648331745242803</v>
      </c>
      <c r="AI1286" s="14"/>
      <c r="AJ1286" s="14">
        <v>0.416976765340071</v>
      </c>
      <c r="AK1286" s="14">
        <v>0.44264296746444598</v>
      </c>
      <c r="AL1286" s="14">
        <v>0.63565236869316799</v>
      </c>
      <c r="AM1286" s="14"/>
      <c r="AN1286" s="14">
        <v>0.46579884343078198</v>
      </c>
      <c r="AO1286" s="14">
        <v>0.44186096997381502</v>
      </c>
      <c r="AP1286" s="14">
        <v>0.47556319762725002</v>
      </c>
      <c r="AQ1286" s="14">
        <v>0.33088687799006</v>
      </c>
      <c r="AR1286" s="14">
        <v>0.38860288627980999</v>
      </c>
    </row>
    <row r="1287" spans="2:44">
      <c r="B1287" t="s">
        <v>302</v>
      </c>
      <c r="C1287" s="14">
        <v>0.30274682290245902</v>
      </c>
      <c r="D1287" s="14">
        <v>0.31102541918250798</v>
      </c>
      <c r="E1287" s="14">
        <v>0.29351436275453302</v>
      </c>
      <c r="F1287" s="14"/>
      <c r="G1287" s="14">
        <v>0.129817390220131</v>
      </c>
      <c r="H1287" s="14">
        <v>0.36210070985871501</v>
      </c>
      <c r="I1287" s="14">
        <v>0.27590981610444298</v>
      </c>
      <c r="J1287" s="14">
        <v>0.20893633591132801</v>
      </c>
      <c r="K1287" s="14">
        <v>0.32977763836861201</v>
      </c>
      <c r="L1287" s="14">
        <v>0.49568917900569798</v>
      </c>
      <c r="M1287" s="14"/>
      <c r="N1287" s="14">
        <v>0.26518593230399501</v>
      </c>
      <c r="O1287" s="14">
        <v>0.25568990092983701</v>
      </c>
      <c r="P1287" s="14">
        <v>0.28898904762779298</v>
      </c>
      <c r="Q1287" s="14">
        <v>0.38812938294181998</v>
      </c>
      <c r="R1287" s="14"/>
      <c r="S1287" s="14">
        <v>0.290196949056783</v>
      </c>
      <c r="T1287" s="14">
        <v>0.34462663099218799</v>
      </c>
      <c r="U1287" s="14">
        <v>0.14853862248555599</v>
      </c>
      <c r="V1287" s="14">
        <v>0.34317521296190501</v>
      </c>
      <c r="W1287" s="14">
        <v>0.213212684755135</v>
      </c>
      <c r="X1287" s="14">
        <v>0.23542014932898001</v>
      </c>
      <c r="Y1287" s="14">
        <v>0.246207997189409</v>
      </c>
      <c r="Z1287" s="14">
        <v>0.55752180166697896</v>
      </c>
      <c r="AA1287" s="14">
        <v>0.34436035744576199</v>
      </c>
      <c r="AB1287" s="14">
        <v>0.41790193488546001</v>
      </c>
      <c r="AC1287" s="14">
        <v>0.38679972590849399</v>
      </c>
      <c r="AD1287" s="14">
        <v>9.8865883520160902E-2</v>
      </c>
      <c r="AE1287" s="14"/>
      <c r="AF1287" s="14">
        <v>0.34336304560466702</v>
      </c>
      <c r="AG1287" s="14">
        <v>0.31573610184581202</v>
      </c>
      <c r="AH1287" s="14">
        <v>0.22398147285189399</v>
      </c>
      <c r="AI1287" s="14"/>
      <c r="AJ1287" s="14">
        <v>0.40899901404362199</v>
      </c>
      <c r="AK1287" s="14">
        <v>0.240556635835558</v>
      </c>
      <c r="AL1287" s="14">
        <v>0.35037285399041701</v>
      </c>
      <c r="AM1287" s="14"/>
      <c r="AN1287" s="14">
        <v>0.38181062549455902</v>
      </c>
      <c r="AO1287" s="14">
        <v>0.28381324807902097</v>
      </c>
      <c r="AP1287" s="14">
        <v>0.32463174654598398</v>
      </c>
      <c r="AQ1287" s="14">
        <v>0.221281241040759</v>
      </c>
      <c r="AR1287" s="14">
        <v>0.18741429145639099</v>
      </c>
    </row>
    <row r="1288" spans="2:44">
      <c r="B1288" t="s">
        <v>300</v>
      </c>
      <c r="C1288" s="14">
        <v>0.29588429007220202</v>
      </c>
      <c r="D1288" s="14">
        <v>0.294169982171818</v>
      </c>
      <c r="E1288" s="14">
        <v>0.30053407819764799</v>
      </c>
      <c r="F1288" s="14"/>
      <c r="G1288" s="14">
        <v>0.194184948197901</v>
      </c>
      <c r="H1288" s="14">
        <v>0.37754522364781501</v>
      </c>
      <c r="I1288" s="14">
        <v>0.314943508279797</v>
      </c>
      <c r="J1288" s="14">
        <v>0.22093232364629101</v>
      </c>
      <c r="K1288" s="14">
        <v>0.34132056766885499</v>
      </c>
      <c r="L1288" s="14">
        <v>0.30663868941698702</v>
      </c>
      <c r="M1288" s="14"/>
      <c r="N1288" s="14">
        <v>0.21541275192422699</v>
      </c>
      <c r="O1288" s="14">
        <v>0.31500382588318399</v>
      </c>
      <c r="P1288" s="14">
        <v>0.27776910793499099</v>
      </c>
      <c r="Q1288" s="14">
        <v>0.37561953621469601</v>
      </c>
      <c r="R1288" s="14"/>
      <c r="S1288" s="14">
        <v>0.31576599645162301</v>
      </c>
      <c r="T1288" s="14">
        <v>0.36582200291070499</v>
      </c>
      <c r="U1288" s="14">
        <v>0.24586104862732</v>
      </c>
      <c r="V1288" s="14">
        <v>0.27723890086674802</v>
      </c>
      <c r="W1288" s="14">
        <v>0.360634749235485</v>
      </c>
      <c r="X1288" s="14">
        <v>0.207259257524079</v>
      </c>
      <c r="Y1288" s="14">
        <v>0.36303067648034099</v>
      </c>
      <c r="Z1288" s="14">
        <v>0.37991342930798</v>
      </c>
      <c r="AA1288" s="14">
        <v>0.30115348502429101</v>
      </c>
      <c r="AB1288" s="14">
        <v>0.188882956428157</v>
      </c>
      <c r="AC1288" s="14">
        <v>0.31325065367812899</v>
      </c>
      <c r="AD1288" s="14">
        <v>0.25608694701127399</v>
      </c>
      <c r="AE1288" s="14"/>
      <c r="AF1288" s="14">
        <v>0.30804745020498803</v>
      </c>
      <c r="AG1288" s="14">
        <v>0.267641379305463</v>
      </c>
      <c r="AH1288" s="14">
        <v>0.39477411362910297</v>
      </c>
      <c r="AI1288" s="14"/>
      <c r="AJ1288" s="14">
        <v>0.27329889787952899</v>
      </c>
      <c r="AK1288" s="14">
        <v>0.30562317840178899</v>
      </c>
      <c r="AL1288" s="14">
        <v>0.43174315782733103</v>
      </c>
      <c r="AM1288" s="14"/>
      <c r="AN1288" s="14">
        <v>0.39447335310323001</v>
      </c>
      <c r="AO1288" s="14">
        <v>0.36491373386246201</v>
      </c>
      <c r="AP1288" s="14">
        <v>0.25163051805251702</v>
      </c>
      <c r="AQ1288" s="14">
        <v>0.18982388042422399</v>
      </c>
      <c r="AR1288" s="14">
        <v>9.9655355497710402E-2</v>
      </c>
    </row>
    <row r="1289" spans="2:44">
      <c r="B1289" t="s">
        <v>304</v>
      </c>
      <c r="C1289" s="14">
        <v>0.26011096142971102</v>
      </c>
      <c r="D1289" s="14">
        <v>0.27928053677960302</v>
      </c>
      <c r="E1289" s="14">
        <v>0.227730343073964</v>
      </c>
      <c r="F1289" s="14"/>
      <c r="G1289" s="14">
        <v>0.215100719305512</v>
      </c>
      <c r="H1289" s="14">
        <v>0.31820798801005101</v>
      </c>
      <c r="I1289" s="14">
        <v>0.231213350118154</v>
      </c>
      <c r="J1289" s="14">
        <v>0.22791854711721701</v>
      </c>
      <c r="K1289" s="14">
        <v>0.33628105943747899</v>
      </c>
      <c r="L1289" s="14">
        <v>0.25665706149423401</v>
      </c>
      <c r="M1289" s="14"/>
      <c r="N1289" s="14">
        <v>0.22414062352842101</v>
      </c>
      <c r="O1289" s="14">
        <v>0.30623606956573701</v>
      </c>
      <c r="P1289" s="14">
        <v>0.177195808941638</v>
      </c>
      <c r="Q1289" s="14">
        <v>0.339395900886862</v>
      </c>
      <c r="R1289" s="14"/>
      <c r="S1289" s="14">
        <v>0.246879539523368</v>
      </c>
      <c r="T1289" s="14">
        <v>0.28941324550974201</v>
      </c>
      <c r="U1289" s="14">
        <v>0.25043589071547401</v>
      </c>
      <c r="V1289" s="14">
        <v>0.17910071914865999</v>
      </c>
      <c r="W1289" s="14">
        <v>0.25260642539001299</v>
      </c>
      <c r="X1289" s="14">
        <v>0.209334209993842</v>
      </c>
      <c r="Y1289" s="14">
        <v>0.31950533777819301</v>
      </c>
      <c r="Z1289" s="14">
        <v>0.54889755429268805</v>
      </c>
      <c r="AA1289" s="14">
        <v>0.271483425385454</v>
      </c>
      <c r="AB1289" s="14">
        <v>0.25787679856768098</v>
      </c>
      <c r="AC1289" s="14">
        <v>0.161998065179742</v>
      </c>
      <c r="AD1289" s="14">
        <v>0.231292132329603</v>
      </c>
      <c r="AE1289" s="14"/>
      <c r="AF1289" s="14">
        <v>0.28561359393813901</v>
      </c>
      <c r="AG1289" s="14">
        <v>0.24023569694552299</v>
      </c>
      <c r="AH1289" s="14">
        <v>0.307827654253927</v>
      </c>
      <c r="AI1289" s="14"/>
      <c r="AJ1289" s="14">
        <v>0.35708646737369898</v>
      </c>
      <c r="AK1289" s="14">
        <v>0.19167685944516299</v>
      </c>
      <c r="AL1289" s="14">
        <v>0.30724169592519102</v>
      </c>
      <c r="AM1289" s="14"/>
      <c r="AN1289" s="14">
        <v>0.305487823464686</v>
      </c>
      <c r="AO1289" s="14">
        <v>0.25776357755198498</v>
      </c>
      <c r="AP1289" s="14">
        <v>0.165196365668977</v>
      </c>
      <c r="AQ1289" s="14">
        <v>0.33705280824970302</v>
      </c>
      <c r="AR1289" s="14">
        <v>0.201789417311205</v>
      </c>
    </row>
    <row r="1290" spans="2:44">
      <c r="B1290" t="s">
        <v>307</v>
      </c>
      <c r="C1290" s="14">
        <v>0.25946007233907697</v>
      </c>
      <c r="D1290" s="14">
        <v>0.27980656360247402</v>
      </c>
      <c r="E1290" s="14">
        <v>0.23306896252949599</v>
      </c>
      <c r="F1290" s="14"/>
      <c r="G1290" s="14">
        <v>0.39520800686808799</v>
      </c>
      <c r="H1290" s="14">
        <v>0.177374110034063</v>
      </c>
      <c r="I1290" s="14">
        <v>0.33228991372258199</v>
      </c>
      <c r="J1290" s="14">
        <v>0.17227307171008899</v>
      </c>
      <c r="K1290" s="14">
        <v>0.233456438306852</v>
      </c>
      <c r="L1290" s="14">
        <v>0.24129482490027401</v>
      </c>
      <c r="M1290" s="14"/>
      <c r="N1290" s="14">
        <v>0.21740027944872001</v>
      </c>
      <c r="O1290" s="14">
        <v>0.29553632956752002</v>
      </c>
      <c r="P1290" s="14">
        <v>0.19744821726592199</v>
      </c>
      <c r="Q1290" s="14">
        <v>0.325392335390632</v>
      </c>
      <c r="R1290" s="14"/>
      <c r="S1290" s="14">
        <v>0.323187695141117</v>
      </c>
      <c r="T1290" s="14">
        <v>0.28763421973439002</v>
      </c>
      <c r="U1290" s="14">
        <v>0.18617657901507401</v>
      </c>
      <c r="V1290" s="14">
        <v>0.27568901460454498</v>
      </c>
      <c r="W1290" s="14">
        <v>0.222735410499211</v>
      </c>
      <c r="X1290" s="14">
        <v>0.18987809234050601</v>
      </c>
      <c r="Y1290" s="14">
        <v>0.12758228116272599</v>
      </c>
      <c r="Z1290" s="14">
        <v>0.32334869484178203</v>
      </c>
      <c r="AA1290" s="14">
        <v>0.23456505942002101</v>
      </c>
      <c r="AB1290" s="14">
        <v>0.36696097197697602</v>
      </c>
      <c r="AC1290" s="14">
        <v>0.14382461267649699</v>
      </c>
      <c r="AD1290" s="14">
        <v>0.23388812667512801</v>
      </c>
      <c r="AE1290" s="14"/>
      <c r="AF1290" s="14">
        <v>0.30601387050530998</v>
      </c>
      <c r="AG1290" s="14">
        <v>0.16726872861429801</v>
      </c>
      <c r="AH1290" s="14">
        <v>0.36353982314863298</v>
      </c>
      <c r="AI1290" s="14"/>
      <c r="AJ1290" s="14">
        <v>0.21972020653440799</v>
      </c>
      <c r="AK1290" s="14">
        <v>0.29422050554238699</v>
      </c>
      <c r="AL1290" s="14">
        <v>0.41850312124495398</v>
      </c>
      <c r="AM1290" s="14"/>
      <c r="AN1290" s="14">
        <v>0.23832395533863801</v>
      </c>
      <c r="AO1290" s="14">
        <v>0.32283696776108101</v>
      </c>
      <c r="AP1290" s="14">
        <v>0.23779470570783701</v>
      </c>
      <c r="AQ1290" s="14">
        <v>0.20331734658140599</v>
      </c>
      <c r="AR1290" s="14">
        <v>9.9655355497710402E-2</v>
      </c>
    </row>
    <row r="1291" spans="2:44">
      <c r="B1291" t="s">
        <v>305</v>
      </c>
      <c r="C1291" s="14">
        <v>0.23037992469594201</v>
      </c>
      <c r="D1291" s="14">
        <v>0.236989970940606</v>
      </c>
      <c r="E1291" s="14">
        <v>0.22292161415209</v>
      </c>
      <c r="F1291" s="14"/>
      <c r="G1291" s="14">
        <v>0.31704213770140499</v>
      </c>
      <c r="H1291" s="14">
        <v>0.20393919821904399</v>
      </c>
      <c r="I1291" s="14">
        <v>0.14605262186265899</v>
      </c>
      <c r="J1291" s="14">
        <v>0.211446634044754</v>
      </c>
      <c r="K1291" s="14">
        <v>0.31328247869151898</v>
      </c>
      <c r="L1291" s="14">
        <v>0.27984530859964502</v>
      </c>
      <c r="M1291" s="14"/>
      <c r="N1291" s="14">
        <v>0.186449487907386</v>
      </c>
      <c r="O1291" s="14">
        <v>0.192882466596381</v>
      </c>
      <c r="P1291" s="14">
        <v>0.18771557951199799</v>
      </c>
      <c r="Q1291" s="14">
        <v>0.364774895977517</v>
      </c>
      <c r="R1291" s="14"/>
      <c r="S1291" s="14">
        <v>0.26412481661081599</v>
      </c>
      <c r="T1291" s="14">
        <v>0.194288876392232</v>
      </c>
      <c r="U1291" s="14">
        <v>0.103411282943213</v>
      </c>
      <c r="V1291" s="14">
        <v>0.23638997200204301</v>
      </c>
      <c r="W1291" s="14">
        <v>0.27580237321790102</v>
      </c>
      <c r="X1291" s="14">
        <v>0.32078917861537098</v>
      </c>
      <c r="Y1291" s="14">
        <v>0.18510308543118101</v>
      </c>
      <c r="Z1291" s="14">
        <v>0.33436760022245998</v>
      </c>
      <c r="AA1291" s="14">
        <v>0.29423345478540402</v>
      </c>
      <c r="AB1291" s="14">
        <v>0.21680130618174501</v>
      </c>
      <c r="AC1291" s="14">
        <v>0.14969120430041899</v>
      </c>
      <c r="AD1291" s="14">
        <v>6.3701067575410997E-2</v>
      </c>
      <c r="AE1291" s="14"/>
      <c r="AF1291" s="14">
        <v>0.220223347078633</v>
      </c>
      <c r="AG1291" s="14">
        <v>0.26240960595293999</v>
      </c>
      <c r="AH1291" s="14">
        <v>0.19201863024395799</v>
      </c>
      <c r="AI1291" s="14"/>
      <c r="AJ1291" s="14">
        <v>0.243322812944918</v>
      </c>
      <c r="AK1291" s="14">
        <v>0.22200743971384099</v>
      </c>
      <c r="AL1291" s="14">
        <v>0.40353002488574002</v>
      </c>
      <c r="AM1291" s="14"/>
      <c r="AN1291" s="14">
        <v>0.25933473862159201</v>
      </c>
      <c r="AO1291" s="14">
        <v>0.22490391372840399</v>
      </c>
      <c r="AP1291" s="14">
        <v>0.23509713447460601</v>
      </c>
      <c r="AQ1291" s="14">
        <v>0.20427236654190201</v>
      </c>
      <c r="AR1291" s="14">
        <v>9.9655355497710402E-2</v>
      </c>
    </row>
    <row r="1292" spans="2:44">
      <c r="B1292" t="s">
        <v>308</v>
      </c>
      <c r="C1292" s="14">
        <v>0.10807444278782501</v>
      </c>
      <c r="D1292" s="14">
        <v>0.111237505652425</v>
      </c>
      <c r="E1292" s="14">
        <v>0.104488913103075</v>
      </c>
      <c r="F1292" s="14"/>
      <c r="G1292" s="14">
        <v>0.115093410859236</v>
      </c>
      <c r="H1292" s="14">
        <v>0.163105193305701</v>
      </c>
      <c r="I1292" s="14">
        <v>9.3825851236740906E-2</v>
      </c>
      <c r="J1292" s="14">
        <v>9.6336309741826304E-2</v>
      </c>
      <c r="K1292" s="14">
        <v>0.106785424151188</v>
      </c>
      <c r="L1292" s="14">
        <v>8.2915780842300696E-2</v>
      </c>
      <c r="M1292" s="14"/>
      <c r="N1292" s="14">
        <v>7.8348414792565102E-2</v>
      </c>
      <c r="O1292" s="14">
        <v>0.150655517748601</v>
      </c>
      <c r="P1292" s="14">
        <v>9.8179662738195006E-2</v>
      </c>
      <c r="Q1292" s="14">
        <v>0.11797131014977601</v>
      </c>
      <c r="R1292" s="14"/>
      <c r="S1292" s="14">
        <v>7.9784106308667599E-2</v>
      </c>
      <c r="T1292" s="14">
        <v>0.15576553396399301</v>
      </c>
      <c r="U1292" s="14">
        <v>0.16679390307811801</v>
      </c>
      <c r="V1292" s="14">
        <v>9.2546746765412594E-2</v>
      </c>
      <c r="W1292" s="14">
        <v>7.1079672870831903E-2</v>
      </c>
      <c r="X1292" s="14">
        <v>5.9347141765984199E-2</v>
      </c>
      <c r="Y1292" s="14">
        <v>9.3450566191164403E-2</v>
      </c>
      <c r="Z1292" s="14">
        <v>0.21604965475372401</v>
      </c>
      <c r="AA1292" s="14">
        <v>0.15064337090541699</v>
      </c>
      <c r="AB1292" s="14">
        <v>0.109269931367152</v>
      </c>
      <c r="AC1292" s="14">
        <v>8.9798498247832606E-2</v>
      </c>
      <c r="AD1292" s="14">
        <v>0</v>
      </c>
      <c r="AE1292" s="14"/>
      <c r="AF1292" s="14">
        <v>8.8758231679152602E-2</v>
      </c>
      <c r="AG1292" s="14">
        <v>9.9356336768907094E-2</v>
      </c>
      <c r="AH1292" s="14">
        <v>0.16282298289084701</v>
      </c>
      <c r="AI1292" s="14"/>
      <c r="AJ1292" s="14">
        <v>0.133271815817816</v>
      </c>
      <c r="AK1292" s="14">
        <v>9.4235774417678997E-2</v>
      </c>
      <c r="AL1292" s="14">
        <v>0.19004412908114501</v>
      </c>
      <c r="AM1292" s="14"/>
      <c r="AN1292" s="14">
        <v>6.7556208014680805E-2</v>
      </c>
      <c r="AO1292" s="14">
        <v>9.76165739019072E-2</v>
      </c>
      <c r="AP1292" s="14">
        <v>0.13903421736649099</v>
      </c>
      <c r="AQ1292" s="14">
        <v>4.1693447482630701E-2</v>
      </c>
      <c r="AR1292" s="14">
        <v>0.354530051131561</v>
      </c>
    </row>
    <row r="1293" spans="2:44">
      <c r="C1293" s="14"/>
      <c r="D1293" s="14"/>
      <c r="E1293" s="14"/>
      <c r="F1293" s="14"/>
      <c r="G1293" s="14"/>
      <c r="H1293" s="14"/>
      <c r="I1293" s="14"/>
      <c r="J1293" s="14"/>
      <c r="K1293" s="14"/>
      <c r="L1293" s="14"/>
      <c r="M1293" s="14"/>
      <c r="N1293" s="14"/>
      <c r="O1293" s="14"/>
      <c r="P1293" s="14"/>
      <c r="Q1293" s="14"/>
      <c r="R1293" s="14"/>
      <c r="S1293" s="14"/>
      <c r="T1293" s="14"/>
      <c r="U1293" s="14"/>
      <c r="V1293" s="14"/>
      <c r="W1293" s="14"/>
      <c r="X1293" s="14"/>
      <c r="Y1293" s="14"/>
      <c r="Z1293" s="14"/>
      <c r="AA1293" s="14"/>
      <c r="AB1293" s="14"/>
      <c r="AC1293" s="14"/>
      <c r="AD1293" s="14"/>
      <c r="AE1293" s="14"/>
      <c r="AF1293" s="14"/>
      <c r="AG1293" s="14"/>
      <c r="AH1293" s="14"/>
      <c r="AI1293" s="14"/>
      <c r="AJ1293" s="14"/>
      <c r="AK1293" s="14"/>
      <c r="AL1293" s="14"/>
      <c r="AM1293" s="14"/>
      <c r="AN1293" s="14"/>
      <c r="AO1293" s="14"/>
      <c r="AP1293" s="14"/>
      <c r="AQ1293" s="14"/>
      <c r="AR1293" s="14"/>
    </row>
    <row r="1294" spans="2:44">
      <c r="B1294" s="6" t="s">
        <v>319</v>
      </c>
      <c r="C1294" s="14"/>
      <c r="D1294" s="14"/>
      <c r="E1294" s="14"/>
      <c r="F1294" s="14"/>
      <c r="G1294" s="14"/>
      <c r="H1294" s="14"/>
      <c r="I1294" s="14"/>
      <c r="J1294" s="14"/>
      <c r="K1294" s="14"/>
      <c r="L1294" s="14"/>
      <c r="M1294" s="14"/>
      <c r="N1294" s="14"/>
      <c r="O1294" s="14"/>
      <c r="P1294" s="14"/>
      <c r="Q1294" s="14"/>
      <c r="R1294" s="14"/>
      <c r="S1294" s="14"/>
      <c r="T1294" s="14"/>
      <c r="U1294" s="14"/>
      <c r="V1294" s="14"/>
      <c r="W1294" s="14"/>
      <c r="X1294" s="14"/>
      <c r="Y1294" s="14"/>
      <c r="Z1294" s="14"/>
      <c r="AA1294" s="14"/>
      <c r="AB1294" s="14"/>
      <c r="AC1294" s="14"/>
      <c r="AD1294" s="14"/>
      <c r="AE1294" s="14"/>
      <c r="AF1294" s="14"/>
      <c r="AG1294" s="14"/>
      <c r="AH1294" s="14"/>
      <c r="AI1294" s="14"/>
      <c r="AJ1294" s="14"/>
      <c r="AK1294" s="14"/>
      <c r="AL1294" s="14"/>
      <c r="AM1294" s="14"/>
      <c r="AN1294" s="14"/>
      <c r="AO1294" s="14"/>
      <c r="AP1294" s="14"/>
      <c r="AQ1294" s="14"/>
      <c r="AR1294" s="14"/>
    </row>
    <row r="1295" spans="2:44">
      <c r="B1295" s="24" t="s">
        <v>38</v>
      </c>
      <c r="C1295" s="14"/>
      <c r="D1295" s="14"/>
      <c r="E1295" s="14"/>
      <c r="F1295" s="14"/>
      <c r="G1295" s="14"/>
      <c r="H1295" s="14"/>
      <c r="I1295" s="14"/>
      <c r="J1295" s="14"/>
      <c r="K1295" s="14"/>
      <c r="L1295" s="14"/>
      <c r="M1295" s="14"/>
      <c r="N1295" s="14"/>
      <c r="O1295" s="14"/>
      <c r="P1295" s="14"/>
      <c r="Q1295" s="14"/>
      <c r="R1295" s="14"/>
      <c r="S1295" s="14"/>
      <c r="T1295" s="14"/>
      <c r="U1295" s="14"/>
      <c r="V1295" s="14"/>
      <c r="W1295" s="14"/>
      <c r="X1295" s="14"/>
      <c r="Y1295" s="14"/>
      <c r="Z1295" s="14"/>
      <c r="AA1295" s="14"/>
      <c r="AB1295" s="14"/>
      <c r="AC1295" s="14"/>
      <c r="AD1295" s="14"/>
      <c r="AE1295" s="14"/>
      <c r="AF1295" s="14"/>
      <c r="AG1295" s="14"/>
      <c r="AH1295" s="14"/>
      <c r="AI1295" s="14"/>
      <c r="AJ1295" s="14"/>
      <c r="AK1295" s="14"/>
      <c r="AL1295" s="14"/>
      <c r="AM1295" s="14"/>
      <c r="AN1295" s="14"/>
      <c r="AO1295" s="14"/>
      <c r="AP1295" s="14"/>
      <c r="AQ1295" s="14"/>
      <c r="AR1295" s="14"/>
    </row>
    <row r="1296" spans="2:44">
      <c r="B1296" t="s">
        <v>303</v>
      </c>
      <c r="C1296" s="14">
        <v>0.52439084954470505</v>
      </c>
      <c r="D1296" s="14">
        <v>0.51548707090891999</v>
      </c>
      <c r="E1296" s="14">
        <v>0.53018110368671301</v>
      </c>
      <c r="F1296" s="14"/>
      <c r="G1296" s="14">
        <v>0.51614524830467501</v>
      </c>
      <c r="H1296" s="14">
        <v>0.52201950373344397</v>
      </c>
      <c r="I1296" s="14">
        <v>0.50789035167146801</v>
      </c>
      <c r="J1296" s="14">
        <v>0.51342163387532602</v>
      </c>
      <c r="K1296" s="14">
        <v>0.49521988969518099</v>
      </c>
      <c r="L1296" s="14">
        <v>0.58315095812522399</v>
      </c>
      <c r="M1296" s="14"/>
      <c r="N1296" s="14">
        <v>0.47631233085374097</v>
      </c>
      <c r="O1296" s="14">
        <v>0.58446423373668699</v>
      </c>
      <c r="P1296" s="14">
        <v>0.38746314855762898</v>
      </c>
      <c r="Q1296" s="14">
        <v>0.59609407063450703</v>
      </c>
      <c r="R1296" s="14"/>
      <c r="S1296" s="14">
        <v>0.55663659913047203</v>
      </c>
      <c r="T1296" s="14">
        <v>0.62741207754308304</v>
      </c>
      <c r="U1296" s="14">
        <v>0.52619994112031998</v>
      </c>
      <c r="V1296" s="14">
        <v>0.55345731206544202</v>
      </c>
      <c r="W1296" s="14">
        <v>0.77308414926246705</v>
      </c>
      <c r="X1296" s="14">
        <v>0.523577061241155</v>
      </c>
      <c r="Y1296" s="14">
        <v>0.51892958423117796</v>
      </c>
      <c r="Z1296" s="14">
        <v>0.40505652176365597</v>
      </c>
      <c r="AA1296" s="14">
        <v>0.40158363835788502</v>
      </c>
      <c r="AB1296" s="14">
        <v>0.58143117354693596</v>
      </c>
      <c r="AC1296" s="14">
        <v>0.35866013271343</v>
      </c>
      <c r="AD1296" s="14">
        <v>0.34734640254491</v>
      </c>
      <c r="AE1296" s="14"/>
      <c r="AF1296" s="14">
        <v>0.533886975055887</v>
      </c>
      <c r="AG1296" s="14">
        <v>0.55529846240816405</v>
      </c>
      <c r="AH1296" s="14">
        <v>0.41991224141402</v>
      </c>
      <c r="AI1296" s="14"/>
      <c r="AJ1296" s="14">
        <v>0.54770442499526495</v>
      </c>
      <c r="AK1296" s="14">
        <v>0.53213382915609797</v>
      </c>
      <c r="AL1296" s="14">
        <v>0.46727159301160298</v>
      </c>
      <c r="AM1296" s="14"/>
      <c r="AN1296" s="14">
        <v>0.56073441979307703</v>
      </c>
      <c r="AO1296" s="14">
        <v>0.53586507498485003</v>
      </c>
      <c r="AP1296" s="14">
        <v>0.56376223525106295</v>
      </c>
      <c r="AQ1296" s="14">
        <v>0.43025805619382601</v>
      </c>
      <c r="AR1296" s="14">
        <v>0.28968353195145302</v>
      </c>
    </row>
    <row r="1297" spans="2:44">
      <c r="B1297" t="s">
        <v>301</v>
      </c>
      <c r="C1297" s="14">
        <v>0.46545109305351401</v>
      </c>
      <c r="D1297" s="14">
        <v>0.45754153352416499</v>
      </c>
      <c r="E1297" s="14">
        <v>0.478994066527827</v>
      </c>
      <c r="F1297" s="14"/>
      <c r="G1297" s="14">
        <v>0.27957102343532297</v>
      </c>
      <c r="H1297" s="14">
        <v>0.45381809956090802</v>
      </c>
      <c r="I1297" s="14">
        <v>0.455116808846455</v>
      </c>
      <c r="J1297" s="14">
        <v>0.59075658991608904</v>
      </c>
      <c r="K1297" s="14">
        <v>0.60482132384772203</v>
      </c>
      <c r="L1297" s="14">
        <v>0.51787888146303895</v>
      </c>
      <c r="M1297" s="14"/>
      <c r="N1297" s="14">
        <v>0.403083865148674</v>
      </c>
      <c r="O1297" s="14">
        <v>0.51516123938840097</v>
      </c>
      <c r="P1297" s="14">
        <v>0.415896380529714</v>
      </c>
      <c r="Q1297" s="14">
        <v>0.49728932337464599</v>
      </c>
      <c r="R1297" s="14"/>
      <c r="S1297" s="14">
        <v>0.37728972370275499</v>
      </c>
      <c r="T1297" s="14">
        <v>0.57073428182347896</v>
      </c>
      <c r="U1297" s="14">
        <v>0.29298702239915603</v>
      </c>
      <c r="V1297" s="14">
        <v>0.65969428333311597</v>
      </c>
      <c r="W1297" s="14">
        <v>0.51479209150907501</v>
      </c>
      <c r="X1297" s="14">
        <v>0.47850539184274399</v>
      </c>
      <c r="Y1297" s="14">
        <v>0.56943567055108901</v>
      </c>
      <c r="Z1297" s="14">
        <v>0.54972354283084202</v>
      </c>
      <c r="AA1297" s="14">
        <v>0.37328747150477998</v>
      </c>
      <c r="AB1297" s="14">
        <v>0.48475581501688703</v>
      </c>
      <c r="AC1297" s="14">
        <v>0.43996670954362599</v>
      </c>
      <c r="AD1297" s="14">
        <v>0.35068539392974502</v>
      </c>
      <c r="AE1297" s="14"/>
      <c r="AF1297" s="14">
        <v>0.50451254759943898</v>
      </c>
      <c r="AG1297" s="14">
        <v>0.53970420095952398</v>
      </c>
      <c r="AH1297" s="14">
        <v>0.29414192432334701</v>
      </c>
      <c r="AI1297" s="14"/>
      <c r="AJ1297" s="14">
        <v>0.53230347818410795</v>
      </c>
      <c r="AK1297" s="14">
        <v>0.44434540416950402</v>
      </c>
      <c r="AL1297" s="14">
        <v>0.44049486589645298</v>
      </c>
      <c r="AM1297" s="14"/>
      <c r="AN1297" s="14">
        <v>0.57123227463749704</v>
      </c>
      <c r="AO1297" s="14">
        <v>0.39541863162795499</v>
      </c>
      <c r="AP1297" s="14">
        <v>0.51009825094945804</v>
      </c>
      <c r="AQ1297" s="14">
        <v>0.33392242901577102</v>
      </c>
      <c r="AR1297" s="14">
        <v>0.478853357272641</v>
      </c>
    </row>
    <row r="1298" spans="2:44">
      <c r="B1298" t="s">
        <v>300</v>
      </c>
      <c r="C1298" s="14">
        <v>0.40495114559105799</v>
      </c>
      <c r="D1298" s="14">
        <v>0.44806013485447799</v>
      </c>
      <c r="E1298" s="14">
        <v>0.37043572801468</v>
      </c>
      <c r="F1298" s="14"/>
      <c r="G1298" s="14">
        <v>0.35489691524234701</v>
      </c>
      <c r="H1298" s="14">
        <v>0.44563564762791202</v>
      </c>
      <c r="I1298" s="14">
        <v>0.35356783494453198</v>
      </c>
      <c r="J1298" s="14">
        <v>0.48436521943010702</v>
      </c>
      <c r="K1298" s="14">
        <v>0.45167295765084198</v>
      </c>
      <c r="L1298" s="14">
        <v>0.37906675888993302</v>
      </c>
      <c r="M1298" s="14"/>
      <c r="N1298" s="14">
        <v>0.261585499226964</v>
      </c>
      <c r="O1298" s="14">
        <v>0.42407092719095801</v>
      </c>
      <c r="P1298" s="14">
        <v>0.42930636840555297</v>
      </c>
      <c r="Q1298" s="14">
        <v>0.495814640664615</v>
      </c>
      <c r="R1298" s="14"/>
      <c r="S1298" s="14">
        <v>0.56574085806282304</v>
      </c>
      <c r="T1298" s="14">
        <v>0.41593659819829598</v>
      </c>
      <c r="U1298" s="14">
        <v>0.42643528856777402</v>
      </c>
      <c r="V1298" s="14">
        <v>0.41949174991188698</v>
      </c>
      <c r="W1298" s="14">
        <v>0.23273031298841301</v>
      </c>
      <c r="X1298" s="14">
        <v>0.43175846748095897</v>
      </c>
      <c r="Y1298" s="14">
        <v>0.31423331407216598</v>
      </c>
      <c r="Z1298" s="14">
        <v>0.38625500419574699</v>
      </c>
      <c r="AA1298" s="14">
        <v>0.47559128076039597</v>
      </c>
      <c r="AB1298" s="14">
        <v>0.281683191239819</v>
      </c>
      <c r="AC1298" s="14">
        <v>0.36045948469704597</v>
      </c>
      <c r="AD1298" s="14">
        <v>0.273440047381935</v>
      </c>
      <c r="AE1298" s="14"/>
      <c r="AF1298" s="14">
        <v>0.41483950850510198</v>
      </c>
      <c r="AG1298" s="14">
        <v>0.40602743248373402</v>
      </c>
      <c r="AH1298" s="14">
        <v>0.45026590346583201</v>
      </c>
      <c r="AI1298" s="14"/>
      <c r="AJ1298" s="14">
        <v>0.39305568936192198</v>
      </c>
      <c r="AK1298" s="14">
        <v>0.462139089301835</v>
      </c>
      <c r="AL1298" s="14">
        <v>0.27833692238435198</v>
      </c>
      <c r="AM1298" s="14"/>
      <c r="AN1298" s="14">
        <v>0.51002831018463501</v>
      </c>
      <c r="AO1298" s="14">
        <v>0.40189261143939198</v>
      </c>
      <c r="AP1298" s="14">
        <v>0.37152808244538599</v>
      </c>
      <c r="AQ1298" s="14">
        <v>0.35948071121202702</v>
      </c>
      <c r="AR1298" s="14">
        <v>0.28968353195145302</v>
      </c>
    </row>
    <row r="1299" spans="2:44">
      <c r="B1299" t="s">
        <v>302</v>
      </c>
      <c r="C1299" s="14">
        <v>0.35275180265892098</v>
      </c>
      <c r="D1299" s="14">
        <v>0.39448811512756299</v>
      </c>
      <c r="E1299" s="14">
        <v>0.308310856106084</v>
      </c>
      <c r="F1299" s="14"/>
      <c r="G1299" s="14">
        <v>0.243197393739298</v>
      </c>
      <c r="H1299" s="14">
        <v>0.329670754582853</v>
      </c>
      <c r="I1299" s="14">
        <v>0.36886114663893399</v>
      </c>
      <c r="J1299" s="14">
        <v>0.41595418799822198</v>
      </c>
      <c r="K1299" s="14">
        <v>0.41868691525325602</v>
      </c>
      <c r="L1299" s="14">
        <v>0.39590187921999598</v>
      </c>
      <c r="M1299" s="14"/>
      <c r="N1299" s="14">
        <v>0.35678028783125199</v>
      </c>
      <c r="O1299" s="14">
        <v>0.33420825330176501</v>
      </c>
      <c r="P1299" s="14">
        <v>0.39580227670045698</v>
      </c>
      <c r="Q1299" s="14">
        <v>0.342482185351145</v>
      </c>
      <c r="R1299" s="14"/>
      <c r="S1299" s="14">
        <v>0.31719145687065797</v>
      </c>
      <c r="T1299" s="14">
        <v>0.50097295802783004</v>
      </c>
      <c r="U1299" s="14">
        <v>0.37566587783487698</v>
      </c>
      <c r="V1299" s="14">
        <v>0.18800047457639199</v>
      </c>
      <c r="W1299" s="14">
        <v>0.39283878294157099</v>
      </c>
      <c r="X1299" s="14">
        <v>0.30912075197292499</v>
      </c>
      <c r="Y1299" s="14">
        <v>0.48317663602702798</v>
      </c>
      <c r="Z1299" s="14">
        <v>0.38159847752988002</v>
      </c>
      <c r="AA1299" s="14">
        <v>0.334695817903088</v>
      </c>
      <c r="AB1299" s="14">
        <v>0.38536485195277098</v>
      </c>
      <c r="AC1299" s="14">
        <v>0.35570887424152298</v>
      </c>
      <c r="AD1299" s="14">
        <v>0.19692302668286599</v>
      </c>
      <c r="AE1299" s="14"/>
      <c r="AF1299" s="14">
        <v>0.35506903342717</v>
      </c>
      <c r="AG1299" s="14">
        <v>0.40339721943085199</v>
      </c>
      <c r="AH1299" s="14">
        <v>0.31614448142477197</v>
      </c>
      <c r="AI1299" s="14"/>
      <c r="AJ1299" s="14">
        <v>0.42591480532273501</v>
      </c>
      <c r="AK1299" s="14">
        <v>0.314960581289144</v>
      </c>
      <c r="AL1299" s="14">
        <v>0.50302030893026195</v>
      </c>
      <c r="AM1299" s="14"/>
      <c r="AN1299" s="14">
        <v>0.35556433083832101</v>
      </c>
      <c r="AO1299" s="14">
        <v>0.31996975039931103</v>
      </c>
      <c r="AP1299" s="14">
        <v>0.38662082770774697</v>
      </c>
      <c r="AQ1299" s="14">
        <v>0.24975847634335999</v>
      </c>
      <c r="AR1299" s="14">
        <v>0.78331271068210995</v>
      </c>
    </row>
    <row r="1300" spans="2:44">
      <c r="B1300" t="s">
        <v>304</v>
      </c>
      <c r="C1300" s="14">
        <v>0.331145192885069</v>
      </c>
      <c r="D1300" s="14">
        <v>0.34503480429156003</v>
      </c>
      <c r="E1300" s="14">
        <v>0.31505869356975202</v>
      </c>
      <c r="F1300" s="14"/>
      <c r="G1300" s="14">
        <v>0.254426687287508</v>
      </c>
      <c r="H1300" s="14">
        <v>0.30222785637079702</v>
      </c>
      <c r="I1300" s="14">
        <v>0.31933908963595897</v>
      </c>
      <c r="J1300" s="14">
        <v>0.34663674048592003</v>
      </c>
      <c r="K1300" s="14">
        <v>0.38097750359322902</v>
      </c>
      <c r="L1300" s="14">
        <v>0.42622278453631202</v>
      </c>
      <c r="M1300" s="14"/>
      <c r="N1300" s="14">
        <v>0.36149024719676498</v>
      </c>
      <c r="O1300" s="14">
        <v>0.33414735896558501</v>
      </c>
      <c r="P1300" s="14">
        <v>0.32411489024411899</v>
      </c>
      <c r="Q1300" s="14">
        <v>0.30680620838683698</v>
      </c>
      <c r="R1300" s="14"/>
      <c r="S1300" s="14">
        <v>0.347840218989804</v>
      </c>
      <c r="T1300" s="14">
        <v>0.48269855819896501</v>
      </c>
      <c r="U1300" s="14">
        <v>0.31978896910888499</v>
      </c>
      <c r="V1300" s="14">
        <v>0.18748741797223001</v>
      </c>
      <c r="W1300" s="14">
        <v>0.217004005960556</v>
      </c>
      <c r="X1300" s="14">
        <v>0.26514442590592802</v>
      </c>
      <c r="Y1300" s="14">
        <v>0.36910803309275397</v>
      </c>
      <c r="Z1300" s="14">
        <v>0.185582770850763</v>
      </c>
      <c r="AA1300" s="14">
        <v>0.37186246385490201</v>
      </c>
      <c r="AB1300" s="14">
        <v>0.37750594258892001</v>
      </c>
      <c r="AC1300" s="14">
        <v>0.314850887400555</v>
      </c>
      <c r="AD1300" s="14">
        <v>0.34949730920892202</v>
      </c>
      <c r="AE1300" s="14"/>
      <c r="AF1300" s="14">
        <v>0.38541020067850401</v>
      </c>
      <c r="AG1300" s="14">
        <v>0.31170860073815498</v>
      </c>
      <c r="AH1300" s="14">
        <v>0.28443900011104301</v>
      </c>
      <c r="AI1300" s="14"/>
      <c r="AJ1300" s="14">
        <v>0.42364975254565701</v>
      </c>
      <c r="AK1300" s="14">
        <v>0.33891557481192403</v>
      </c>
      <c r="AL1300" s="14">
        <v>0.317648163640745</v>
      </c>
      <c r="AM1300" s="14"/>
      <c r="AN1300" s="14">
        <v>0.37817143368420902</v>
      </c>
      <c r="AO1300" s="14">
        <v>0.247567229587662</v>
      </c>
      <c r="AP1300" s="14">
        <v>0.30713034483691098</v>
      </c>
      <c r="AQ1300" s="14">
        <v>0.39271661161167898</v>
      </c>
      <c r="AR1300" s="14">
        <v>0.18916982532118801</v>
      </c>
    </row>
    <row r="1301" spans="2:44">
      <c r="B1301" t="s">
        <v>306</v>
      </c>
      <c r="C1301" s="14">
        <v>0.32356689673894101</v>
      </c>
      <c r="D1301" s="14">
        <v>0.36761630834452003</v>
      </c>
      <c r="E1301" s="14">
        <v>0.28688950875595698</v>
      </c>
      <c r="F1301" s="14"/>
      <c r="G1301" s="14">
        <v>0.401952193815169</v>
      </c>
      <c r="H1301" s="14">
        <v>0.38398996888475201</v>
      </c>
      <c r="I1301" s="14">
        <v>0.312461639980326</v>
      </c>
      <c r="J1301" s="14">
        <v>0.29682290708026898</v>
      </c>
      <c r="K1301" s="14">
        <v>0.249593682943682</v>
      </c>
      <c r="L1301" s="14">
        <v>0.23943688147810799</v>
      </c>
      <c r="M1301" s="14"/>
      <c r="N1301" s="14">
        <v>0.31124998549937299</v>
      </c>
      <c r="O1301" s="14">
        <v>0.384630971621648</v>
      </c>
      <c r="P1301" s="14">
        <v>0.269373550537574</v>
      </c>
      <c r="Q1301" s="14">
        <v>0.30535845702473702</v>
      </c>
      <c r="R1301" s="14"/>
      <c r="S1301" s="14">
        <v>0.33742450456504602</v>
      </c>
      <c r="T1301" s="14">
        <v>0.34332637840003599</v>
      </c>
      <c r="U1301" s="14">
        <v>0.26685896019122701</v>
      </c>
      <c r="V1301" s="14">
        <v>0.237795290795177</v>
      </c>
      <c r="W1301" s="14">
        <v>0.20990953327402501</v>
      </c>
      <c r="X1301" s="14">
        <v>0.49060456889331</v>
      </c>
      <c r="Y1301" s="14">
        <v>0.36818964085428901</v>
      </c>
      <c r="Z1301" s="14">
        <v>0.28923990908221098</v>
      </c>
      <c r="AA1301" s="14">
        <v>0.27012319477163999</v>
      </c>
      <c r="AB1301" s="14">
        <v>0.44411486877341</v>
      </c>
      <c r="AC1301" s="14">
        <v>0.42109291921657999</v>
      </c>
      <c r="AD1301" s="14">
        <v>0.17343684825686001</v>
      </c>
      <c r="AE1301" s="14"/>
      <c r="AF1301" s="14">
        <v>0.28444055996767298</v>
      </c>
      <c r="AG1301" s="14">
        <v>0.30363281088072702</v>
      </c>
      <c r="AH1301" s="14">
        <v>0.32896863684974798</v>
      </c>
      <c r="AI1301" s="14"/>
      <c r="AJ1301" s="14">
        <v>0.37233844782328601</v>
      </c>
      <c r="AK1301" s="14">
        <v>0.37724297623828701</v>
      </c>
      <c r="AL1301" s="14">
        <v>8.8432497968324295E-2</v>
      </c>
      <c r="AM1301" s="14"/>
      <c r="AN1301" s="14">
        <v>0.282719100643471</v>
      </c>
      <c r="AO1301" s="14">
        <v>0.31985568938808001</v>
      </c>
      <c r="AP1301" s="14">
        <v>0.37144303015876601</v>
      </c>
      <c r="AQ1301" s="14">
        <v>0.38728502158900102</v>
      </c>
      <c r="AR1301" s="14">
        <v>0</v>
      </c>
    </row>
    <row r="1302" spans="2:44">
      <c r="B1302" t="s">
        <v>305</v>
      </c>
      <c r="C1302" s="14">
        <v>0.27522001704722299</v>
      </c>
      <c r="D1302" s="14">
        <v>0.29758557848068601</v>
      </c>
      <c r="E1302" s="14">
        <v>0.25522075463489002</v>
      </c>
      <c r="F1302" s="14"/>
      <c r="G1302" s="14">
        <v>0.125806198439297</v>
      </c>
      <c r="H1302" s="14">
        <v>0.31796787193451398</v>
      </c>
      <c r="I1302" s="14">
        <v>0.31434945216795301</v>
      </c>
      <c r="J1302" s="14">
        <v>0.27386635115941499</v>
      </c>
      <c r="K1302" s="14">
        <v>0.46192304684722701</v>
      </c>
      <c r="L1302" s="14">
        <v>0.239809475026564</v>
      </c>
      <c r="M1302" s="14"/>
      <c r="N1302" s="14">
        <v>0.17702839066368001</v>
      </c>
      <c r="O1302" s="14">
        <v>0.31221698798301101</v>
      </c>
      <c r="P1302" s="14">
        <v>0.29422551021508397</v>
      </c>
      <c r="Q1302" s="14">
        <v>0.31348919383714602</v>
      </c>
      <c r="R1302" s="14"/>
      <c r="S1302" s="14">
        <v>0.28441331444394402</v>
      </c>
      <c r="T1302" s="14">
        <v>0.36960274025231299</v>
      </c>
      <c r="U1302" s="14">
        <v>0.124930354917934</v>
      </c>
      <c r="V1302" s="14">
        <v>0.27912109302121502</v>
      </c>
      <c r="W1302" s="14">
        <v>0.20948042416245299</v>
      </c>
      <c r="X1302" s="14">
        <v>0.29991785245513197</v>
      </c>
      <c r="Y1302" s="14">
        <v>0.34968964134305602</v>
      </c>
      <c r="Z1302" s="14">
        <v>0.59476141802242</v>
      </c>
      <c r="AA1302" s="14">
        <v>0.23220396831079901</v>
      </c>
      <c r="AB1302" s="14">
        <v>0.19850414803383501</v>
      </c>
      <c r="AC1302" s="14">
        <v>0.29515255590675499</v>
      </c>
      <c r="AD1302" s="14">
        <v>0.13996973214632299</v>
      </c>
      <c r="AE1302" s="14"/>
      <c r="AF1302" s="14">
        <v>0.278754272732055</v>
      </c>
      <c r="AG1302" s="14">
        <v>0.329919894138539</v>
      </c>
      <c r="AH1302" s="14">
        <v>0.205455754783231</v>
      </c>
      <c r="AI1302" s="14"/>
      <c r="AJ1302" s="14">
        <v>0.29286048319531</v>
      </c>
      <c r="AK1302" s="14">
        <v>0.24844310364812</v>
      </c>
      <c r="AL1302" s="14">
        <v>0.29125562412297701</v>
      </c>
      <c r="AM1302" s="14"/>
      <c r="AN1302" s="14">
        <v>0.314017154435205</v>
      </c>
      <c r="AO1302" s="14">
        <v>0.24520249967298599</v>
      </c>
      <c r="AP1302" s="14">
        <v>0.27740583794152701</v>
      </c>
      <c r="AQ1302" s="14">
        <v>0.17131120985992099</v>
      </c>
      <c r="AR1302" s="14">
        <v>0.478853357272641</v>
      </c>
    </row>
    <row r="1303" spans="2:44">
      <c r="B1303" t="s">
        <v>307</v>
      </c>
      <c r="C1303" s="14">
        <v>0.160050764777462</v>
      </c>
      <c r="D1303" s="14">
        <v>0.163198869911415</v>
      </c>
      <c r="E1303" s="14">
        <v>0.15981893945890599</v>
      </c>
      <c r="F1303" s="14"/>
      <c r="G1303" s="14">
        <v>0.127580711099087</v>
      </c>
      <c r="H1303" s="14">
        <v>0.25426051059627502</v>
      </c>
      <c r="I1303" s="14">
        <v>0.11306291576163501</v>
      </c>
      <c r="J1303" s="14">
        <v>0.200238551609808</v>
      </c>
      <c r="K1303" s="14">
        <v>0.16474674945682199</v>
      </c>
      <c r="L1303" s="14">
        <v>0.102159211879657</v>
      </c>
      <c r="M1303" s="14"/>
      <c r="N1303" s="14">
        <v>0.20266370635219799</v>
      </c>
      <c r="O1303" s="14">
        <v>0.114923001992406</v>
      </c>
      <c r="P1303" s="14">
        <v>0.15911194872791701</v>
      </c>
      <c r="Q1303" s="14">
        <v>0.175924005328435</v>
      </c>
      <c r="R1303" s="14"/>
      <c r="S1303" s="14">
        <v>0.16596528749969899</v>
      </c>
      <c r="T1303" s="14">
        <v>0.17638051079821099</v>
      </c>
      <c r="U1303" s="14">
        <v>7.0908774437894395E-2</v>
      </c>
      <c r="V1303" s="14">
        <v>0.233092161180145</v>
      </c>
      <c r="W1303" s="14">
        <v>0.121663026933112</v>
      </c>
      <c r="X1303" s="14">
        <v>0.13673396683235001</v>
      </c>
      <c r="Y1303" s="14">
        <v>0.13359605670436001</v>
      </c>
      <c r="Z1303" s="14">
        <v>0.18537206242077101</v>
      </c>
      <c r="AA1303" s="14">
        <v>0.104697929130706</v>
      </c>
      <c r="AB1303" s="14">
        <v>0.201152533071464</v>
      </c>
      <c r="AC1303" s="14">
        <v>0.152600185686873</v>
      </c>
      <c r="AD1303" s="14">
        <v>0.24313590130583601</v>
      </c>
      <c r="AE1303" s="14"/>
      <c r="AF1303" s="14">
        <v>0.174536634840255</v>
      </c>
      <c r="AG1303" s="14">
        <v>0.117951032731067</v>
      </c>
      <c r="AH1303" s="14">
        <v>0.25044593847833901</v>
      </c>
      <c r="AI1303" s="14"/>
      <c r="AJ1303" s="14">
        <v>9.9075653407034905E-2</v>
      </c>
      <c r="AK1303" s="14">
        <v>0.220212583067499</v>
      </c>
      <c r="AL1303" s="14">
        <v>0.126321296251002</v>
      </c>
      <c r="AM1303" s="14"/>
      <c r="AN1303" s="14">
        <v>0.15936781266525099</v>
      </c>
      <c r="AO1303" s="14">
        <v>0.15221207651306701</v>
      </c>
      <c r="AP1303" s="14">
        <v>0.16690420827807001</v>
      </c>
      <c r="AQ1303" s="14">
        <v>0.108901883987899</v>
      </c>
      <c r="AR1303" s="14">
        <v>0</v>
      </c>
    </row>
    <row r="1304" spans="2:44">
      <c r="B1304" t="s">
        <v>308</v>
      </c>
      <c r="C1304" s="14">
        <v>0.14089995110782799</v>
      </c>
      <c r="D1304" s="14">
        <v>0.15042720138927301</v>
      </c>
      <c r="E1304" s="14">
        <v>0.13041795241047699</v>
      </c>
      <c r="F1304" s="14"/>
      <c r="G1304" s="14">
        <v>0.21595537479899801</v>
      </c>
      <c r="H1304" s="14">
        <v>0.194948242959784</v>
      </c>
      <c r="I1304" s="14">
        <v>0.13295575131319001</v>
      </c>
      <c r="J1304" s="14">
        <v>6.7861696073322694E-2</v>
      </c>
      <c r="K1304" s="14">
        <v>8.1579050145125107E-2</v>
      </c>
      <c r="L1304" s="14">
        <v>9.5042111961898601E-2</v>
      </c>
      <c r="M1304" s="14"/>
      <c r="N1304" s="14">
        <v>0.18261002502061299</v>
      </c>
      <c r="O1304" s="14">
        <v>0.12512175832147199</v>
      </c>
      <c r="P1304" s="14">
        <v>0.105306346130125</v>
      </c>
      <c r="Q1304" s="14">
        <v>0.147926909009715</v>
      </c>
      <c r="R1304" s="14"/>
      <c r="S1304" s="14">
        <v>0.233027071223044</v>
      </c>
      <c r="T1304" s="14">
        <v>0.171211679277948</v>
      </c>
      <c r="U1304" s="14">
        <v>0.15983732777047599</v>
      </c>
      <c r="V1304" s="14">
        <v>0.10577912947304299</v>
      </c>
      <c r="W1304" s="14">
        <v>0.16079802844035199</v>
      </c>
      <c r="X1304" s="14">
        <v>9.2678455399231405E-2</v>
      </c>
      <c r="Y1304" s="14">
        <v>8.3718724497201399E-2</v>
      </c>
      <c r="Z1304" s="14">
        <v>0.12571340852818899</v>
      </c>
      <c r="AA1304" s="14">
        <v>0.12452835917781099</v>
      </c>
      <c r="AB1304" s="14">
        <v>0.105639496377594</v>
      </c>
      <c r="AC1304" s="14">
        <v>4.9376456935099698E-2</v>
      </c>
      <c r="AD1304" s="14">
        <v>0.148452710424857</v>
      </c>
      <c r="AE1304" s="14"/>
      <c r="AF1304" s="14">
        <v>0.139619818594199</v>
      </c>
      <c r="AG1304" s="14">
        <v>0.13137729493839001</v>
      </c>
      <c r="AH1304" s="14">
        <v>0.17639828288700299</v>
      </c>
      <c r="AI1304" s="14"/>
      <c r="AJ1304" s="14">
        <v>0.1764956188673</v>
      </c>
      <c r="AK1304" s="14">
        <v>0.12964139228260199</v>
      </c>
      <c r="AL1304" s="14">
        <v>0.14431547814708701</v>
      </c>
      <c r="AM1304" s="14"/>
      <c r="AN1304" s="14">
        <v>6.3964659797419193E-2</v>
      </c>
      <c r="AO1304" s="14">
        <v>0.17590472576848201</v>
      </c>
      <c r="AP1304" s="14">
        <v>0.18825769471327899</v>
      </c>
      <c r="AQ1304" s="14">
        <v>0.16049455026089299</v>
      </c>
      <c r="AR1304" s="14">
        <v>0.50637082126934296</v>
      </c>
    </row>
    <row r="1305" spans="2:44">
      <c r="B1305" t="s">
        <v>262</v>
      </c>
      <c r="C1305" s="14">
        <v>8.3222552527058499E-3</v>
      </c>
      <c r="D1305" s="14">
        <v>0</v>
      </c>
      <c r="E1305" s="14">
        <v>1.53801160829629E-2</v>
      </c>
      <c r="F1305" s="14"/>
      <c r="G1305" s="14">
        <v>0</v>
      </c>
      <c r="H1305" s="14">
        <v>0</v>
      </c>
      <c r="I1305" s="14">
        <v>0</v>
      </c>
      <c r="J1305" s="14">
        <v>3.4798518288418602E-2</v>
      </c>
      <c r="K1305" s="14">
        <v>0</v>
      </c>
      <c r="L1305" s="14">
        <v>2.0480281078333901E-2</v>
      </c>
      <c r="M1305" s="14"/>
      <c r="N1305" s="14">
        <v>1.39322209255645E-2</v>
      </c>
      <c r="O1305" s="14">
        <v>1.59560633534074E-2</v>
      </c>
      <c r="P1305" s="14">
        <v>0</v>
      </c>
      <c r="Q1305" s="14">
        <v>0</v>
      </c>
      <c r="R1305" s="14"/>
      <c r="S1305" s="14">
        <v>0</v>
      </c>
      <c r="T1305" s="14">
        <v>0</v>
      </c>
      <c r="U1305" s="14">
        <v>0</v>
      </c>
      <c r="V1305" s="14">
        <v>6.9006785979660298E-2</v>
      </c>
      <c r="W1305" s="14">
        <v>0</v>
      </c>
      <c r="X1305" s="14">
        <v>0</v>
      </c>
      <c r="Y1305" s="14">
        <v>0</v>
      </c>
      <c r="Z1305" s="14">
        <v>0</v>
      </c>
      <c r="AA1305" s="14">
        <v>2.1301270534972699E-2</v>
      </c>
      <c r="AB1305" s="14">
        <v>0</v>
      </c>
      <c r="AC1305" s="14">
        <v>0</v>
      </c>
      <c r="AD1305" s="14">
        <v>0</v>
      </c>
      <c r="AE1305" s="14"/>
      <c r="AF1305" s="14">
        <v>2.71051031821807E-2</v>
      </c>
      <c r="AG1305" s="14">
        <v>0</v>
      </c>
      <c r="AH1305" s="14">
        <v>0</v>
      </c>
      <c r="AI1305" s="14"/>
      <c r="AJ1305" s="14">
        <v>3.2070014922738498E-2</v>
      </c>
      <c r="AK1305" s="14">
        <v>5.3450382077785399E-3</v>
      </c>
      <c r="AL1305" s="14">
        <v>0</v>
      </c>
      <c r="AM1305" s="14"/>
      <c r="AN1305" s="14">
        <v>1.0015415847502899E-2</v>
      </c>
      <c r="AO1305" s="14">
        <v>0</v>
      </c>
      <c r="AP1305" s="14">
        <v>2.1049313261744799E-2</v>
      </c>
      <c r="AQ1305" s="14">
        <v>0</v>
      </c>
      <c r="AR1305" s="14">
        <v>0</v>
      </c>
    </row>
    <row r="1306" spans="2:44">
      <c r="C1306" s="14"/>
      <c r="D1306" s="14"/>
      <c r="E1306" s="14"/>
      <c r="F1306" s="14"/>
      <c r="G1306" s="14"/>
      <c r="H1306" s="14"/>
      <c r="I1306" s="14"/>
      <c r="J1306" s="14"/>
      <c r="K1306" s="14"/>
      <c r="L1306" s="14"/>
      <c r="M1306" s="14"/>
      <c r="N1306" s="14"/>
      <c r="O1306" s="14"/>
      <c r="P1306" s="14"/>
      <c r="Q1306" s="14"/>
      <c r="R1306" s="14"/>
      <c r="S1306" s="14"/>
      <c r="T1306" s="14"/>
      <c r="U1306" s="14"/>
      <c r="V1306" s="14"/>
      <c r="W1306" s="14"/>
      <c r="X1306" s="14"/>
      <c r="Y1306" s="14"/>
      <c r="Z1306" s="14"/>
      <c r="AA1306" s="14"/>
      <c r="AB1306" s="14"/>
      <c r="AC1306" s="14"/>
      <c r="AD1306" s="14"/>
      <c r="AE1306" s="14"/>
      <c r="AF1306" s="14"/>
      <c r="AG1306" s="14"/>
      <c r="AH1306" s="14"/>
      <c r="AI1306" s="14"/>
      <c r="AJ1306" s="14"/>
      <c r="AK1306" s="14"/>
      <c r="AL1306" s="14"/>
      <c r="AM1306" s="14"/>
      <c r="AN1306" s="14"/>
      <c r="AO1306" s="14"/>
      <c r="AP1306" s="14"/>
      <c r="AQ1306" s="14"/>
      <c r="AR1306" s="14"/>
    </row>
    <row r="1307" spans="2:44">
      <c r="B1307" s="6" t="s">
        <v>320</v>
      </c>
      <c r="C1307" s="14"/>
      <c r="D1307" s="14"/>
      <c r="E1307" s="14"/>
      <c r="F1307" s="14"/>
      <c r="G1307" s="14"/>
      <c r="H1307" s="14"/>
      <c r="I1307" s="14"/>
      <c r="J1307" s="14"/>
      <c r="K1307" s="14"/>
      <c r="L1307" s="14"/>
      <c r="M1307" s="14"/>
      <c r="N1307" s="14"/>
      <c r="O1307" s="14"/>
      <c r="P1307" s="14"/>
      <c r="Q1307" s="14"/>
      <c r="R1307" s="14"/>
      <c r="S1307" s="14"/>
      <c r="T1307" s="14"/>
      <c r="U1307" s="14"/>
      <c r="V1307" s="14"/>
      <c r="W1307" s="14"/>
      <c r="X1307" s="14"/>
      <c r="Y1307" s="14"/>
      <c r="Z1307" s="14"/>
      <c r="AA1307" s="14"/>
      <c r="AB1307" s="14"/>
      <c r="AC1307" s="14"/>
      <c r="AD1307" s="14"/>
      <c r="AE1307" s="14"/>
      <c r="AF1307" s="14"/>
      <c r="AG1307" s="14"/>
      <c r="AH1307" s="14"/>
      <c r="AI1307" s="14"/>
      <c r="AJ1307" s="14"/>
      <c r="AK1307" s="14"/>
      <c r="AL1307" s="14"/>
      <c r="AM1307" s="14"/>
      <c r="AN1307" s="14"/>
      <c r="AO1307" s="14"/>
      <c r="AP1307" s="14"/>
      <c r="AQ1307" s="14"/>
      <c r="AR1307" s="14"/>
    </row>
    <row r="1308" spans="2:44">
      <c r="B1308" s="24" t="s">
        <v>39</v>
      </c>
      <c r="C1308" s="14"/>
      <c r="D1308" s="14"/>
      <c r="E1308" s="14"/>
      <c r="F1308" s="14"/>
      <c r="G1308" s="14"/>
      <c r="H1308" s="14"/>
      <c r="I1308" s="14"/>
      <c r="J1308" s="14"/>
      <c r="K1308" s="14"/>
      <c r="L1308" s="14"/>
      <c r="M1308" s="14"/>
      <c r="N1308" s="14"/>
      <c r="O1308" s="14"/>
      <c r="P1308" s="14"/>
      <c r="Q1308" s="14"/>
      <c r="R1308" s="14"/>
      <c r="S1308" s="14"/>
      <c r="T1308" s="14"/>
      <c r="U1308" s="14"/>
      <c r="V1308" s="14"/>
      <c r="W1308" s="14"/>
      <c r="X1308" s="14"/>
      <c r="Y1308" s="14"/>
      <c r="Z1308" s="14"/>
      <c r="AA1308" s="14"/>
      <c r="AB1308" s="14"/>
      <c r="AC1308" s="14"/>
      <c r="AD1308" s="14"/>
      <c r="AE1308" s="14"/>
      <c r="AF1308" s="14"/>
      <c r="AG1308" s="14"/>
      <c r="AH1308" s="14"/>
      <c r="AI1308" s="14"/>
      <c r="AJ1308" s="14"/>
      <c r="AK1308" s="14"/>
      <c r="AL1308" s="14"/>
      <c r="AM1308" s="14"/>
      <c r="AN1308" s="14"/>
      <c r="AO1308" s="14"/>
      <c r="AP1308" s="14"/>
      <c r="AQ1308" s="14"/>
      <c r="AR1308" s="14"/>
    </row>
    <row r="1309" spans="2:44">
      <c r="B1309" t="s">
        <v>302</v>
      </c>
      <c r="C1309" s="14">
        <v>0.46164728696341401</v>
      </c>
      <c r="D1309" s="14">
        <v>0.44009108487670501</v>
      </c>
      <c r="E1309" s="14">
        <v>0.48218322365996003</v>
      </c>
      <c r="F1309" s="14"/>
      <c r="G1309" s="14">
        <v>0.33275852855117599</v>
      </c>
      <c r="H1309" s="14">
        <v>0.34570164555783101</v>
      </c>
      <c r="I1309" s="14">
        <v>0.49048267013555902</v>
      </c>
      <c r="J1309" s="14">
        <v>0.47636465031369402</v>
      </c>
      <c r="K1309" s="14">
        <v>0.54941520058518001</v>
      </c>
      <c r="L1309" s="14">
        <v>0.55692609451695396</v>
      </c>
      <c r="M1309" s="14"/>
      <c r="N1309" s="14">
        <v>0.45913507994795499</v>
      </c>
      <c r="O1309" s="14">
        <v>0.48853870259277199</v>
      </c>
      <c r="P1309" s="14">
        <v>0.431959809828251</v>
      </c>
      <c r="Q1309" s="14">
        <v>0.44415419204665002</v>
      </c>
      <c r="R1309" s="14"/>
      <c r="S1309" s="14">
        <v>0.55189389726846605</v>
      </c>
      <c r="T1309" s="14">
        <v>0.44448703741968398</v>
      </c>
      <c r="U1309" s="14">
        <v>0.596632476910674</v>
      </c>
      <c r="V1309" s="14">
        <v>0.32893545306127903</v>
      </c>
      <c r="W1309" s="14">
        <v>0.48495322743833003</v>
      </c>
      <c r="X1309" s="14">
        <v>0.36972569252696202</v>
      </c>
      <c r="Y1309" s="14">
        <v>0.35298413777961901</v>
      </c>
      <c r="Z1309" s="14">
        <v>0.46607152472084601</v>
      </c>
      <c r="AA1309" s="14">
        <v>0.46330810817275703</v>
      </c>
      <c r="AB1309" s="14">
        <v>0.52649671156717304</v>
      </c>
      <c r="AC1309" s="14">
        <v>0.35105206784635701</v>
      </c>
      <c r="AD1309" s="14">
        <v>0.44488536905582499</v>
      </c>
      <c r="AE1309" s="14"/>
      <c r="AF1309" s="14">
        <v>0.45675096188978798</v>
      </c>
      <c r="AG1309" s="14">
        <v>0.51071081832343401</v>
      </c>
      <c r="AH1309" s="14">
        <v>0.47584195171543597</v>
      </c>
      <c r="AI1309" s="14"/>
      <c r="AJ1309" s="14">
        <v>0.46479930336730002</v>
      </c>
      <c r="AK1309" s="14">
        <v>0.42798506761271399</v>
      </c>
      <c r="AL1309" s="14">
        <v>0.55148462271314203</v>
      </c>
      <c r="AM1309" s="14"/>
      <c r="AN1309" s="14">
        <v>0.41253529786507398</v>
      </c>
      <c r="AO1309" s="14">
        <v>0.42854445630715299</v>
      </c>
      <c r="AP1309" s="14">
        <v>0.51007383228273195</v>
      </c>
      <c r="AQ1309" s="14">
        <v>0.44132269157575899</v>
      </c>
      <c r="AR1309" s="14">
        <v>0.23938380682857499</v>
      </c>
    </row>
    <row r="1310" spans="2:44">
      <c r="B1310" t="s">
        <v>301</v>
      </c>
      <c r="C1310" s="14">
        <v>0.45008583467418001</v>
      </c>
      <c r="D1310" s="14">
        <v>0.44387263889973599</v>
      </c>
      <c r="E1310" s="14">
        <v>0.45788592556657098</v>
      </c>
      <c r="F1310" s="14"/>
      <c r="G1310" s="14">
        <v>0.39328551943332901</v>
      </c>
      <c r="H1310" s="14">
        <v>0.40992996180493202</v>
      </c>
      <c r="I1310" s="14">
        <v>0.49239046859086399</v>
      </c>
      <c r="J1310" s="14">
        <v>0.44150105903734999</v>
      </c>
      <c r="K1310" s="14">
        <v>0.43702720949648899</v>
      </c>
      <c r="L1310" s="14">
        <v>0.50531311508168797</v>
      </c>
      <c r="M1310" s="14"/>
      <c r="N1310" s="14">
        <v>0.50381961410019505</v>
      </c>
      <c r="O1310" s="14">
        <v>0.431226196840372</v>
      </c>
      <c r="P1310" s="14">
        <v>0.40176421106698601</v>
      </c>
      <c r="Q1310" s="14">
        <v>0.42405084633583501</v>
      </c>
      <c r="R1310" s="14"/>
      <c r="S1310" s="14">
        <v>0.46939513858216197</v>
      </c>
      <c r="T1310" s="14">
        <v>0.51607272580508001</v>
      </c>
      <c r="U1310" s="14">
        <v>0.517631617012551</v>
      </c>
      <c r="V1310" s="14">
        <v>0.43735247515006298</v>
      </c>
      <c r="W1310" s="14">
        <v>0.37117987139153402</v>
      </c>
      <c r="X1310" s="14">
        <v>0.59197055920541097</v>
      </c>
      <c r="Y1310" s="14">
        <v>0.30168031904748699</v>
      </c>
      <c r="Z1310" s="14">
        <v>0.39953968290067099</v>
      </c>
      <c r="AA1310" s="14">
        <v>0.37714348291845801</v>
      </c>
      <c r="AB1310" s="14">
        <v>0.37578268791539698</v>
      </c>
      <c r="AC1310" s="14">
        <v>0.63779757937395398</v>
      </c>
      <c r="AD1310" s="14">
        <v>0.37798823415398303</v>
      </c>
      <c r="AE1310" s="14"/>
      <c r="AF1310" s="14">
        <v>0.46312526101252399</v>
      </c>
      <c r="AG1310" s="14">
        <v>0.46869806048177298</v>
      </c>
      <c r="AH1310" s="14">
        <v>0.37194869008946901</v>
      </c>
      <c r="AI1310" s="14"/>
      <c r="AJ1310" s="14">
        <v>0.46119707985951103</v>
      </c>
      <c r="AK1310" s="14">
        <v>0.47704716440341599</v>
      </c>
      <c r="AL1310" s="14">
        <v>0.45351236616649998</v>
      </c>
      <c r="AM1310" s="14"/>
      <c r="AN1310" s="14">
        <v>0.40574647404987901</v>
      </c>
      <c r="AO1310" s="14">
        <v>0.45875568941967598</v>
      </c>
      <c r="AP1310" s="14">
        <v>0.47853439436234602</v>
      </c>
      <c r="AQ1310" s="14">
        <v>0.45274590941977</v>
      </c>
      <c r="AR1310" s="14">
        <v>0.33151218213265399</v>
      </c>
    </row>
    <row r="1311" spans="2:44">
      <c r="B1311" t="s">
        <v>303</v>
      </c>
      <c r="C1311" s="14">
        <v>0.44986845798066499</v>
      </c>
      <c r="D1311" s="14">
        <v>0.45893151892812001</v>
      </c>
      <c r="E1311" s="14">
        <v>0.43882128547709898</v>
      </c>
      <c r="F1311" s="14"/>
      <c r="G1311" s="14">
        <v>0.38903016947203201</v>
      </c>
      <c r="H1311" s="14">
        <v>0.413613253525761</v>
      </c>
      <c r="I1311" s="14">
        <v>0.46311142105835201</v>
      </c>
      <c r="J1311" s="14">
        <v>0.51037764264999097</v>
      </c>
      <c r="K1311" s="14">
        <v>0.469451161539234</v>
      </c>
      <c r="L1311" s="14">
        <v>0.458616384853964</v>
      </c>
      <c r="M1311" s="14"/>
      <c r="N1311" s="14">
        <v>0.41546666207571298</v>
      </c>
      <c r="O1311" s="14">
        <v>0.51345752221337004</v>
      </c>
      <c r="P1311" s="14">
        <v>0.42546655070330802</v>
      </c>
      <c r="Q1311" s="14">
        <v>0.42477922017948</v>
      </c>
      <c r="R1311" s="14"/>
      <c r="S1311" s="14">
        <v>0.43027294386230802</v>
      </c>
      <c r="T1311" s="14">
        <v>0.40992213116559201</v>
      </c>
      <c r="U1311" s="14">
        <v>0.515323492589704</v>
      </c>
      <c r="V1311" s="14">
        <v>0.48994467577971201</v>
      </c>
      <c r="W1311" s="14">
        <v>0.40540239766730601</v>
      </c>
      <c r="X1311" s="14">
        <v>0.53292354498689098</v>
      </c>
      <c r="Y1311" s="14">
        <v>0.37160784889694098</v>
      </c>
      <c r="Z1311" s="14">
        <v>0.40156899152910602</v>
      </c>
      <c r="AA1311" s="14">
        <v>0.53263764331386498</v>
      </c>
      <c r="AB1311" s="14">
        <v>0.39366636633809898</v>
      </c>
      <c r="AC1311" s="14">
        <v>0.47152955254489498</v>
      </c>
      <c r="AD1311" s="14">
        <v>0.35766326212685301</v>
      </c>
      <c r="AE1311" s="14"/>
      <c r="AF1311" s="14">
        <v>0.47121593381983901</v>
      </c>
      <c r="AG1311" s="14">
        <v>0.45801386869098298</v>
      </c>
      <c r="AH1311" s="14">
        <v>0.32582178067511203</v>
      </c>
      <c r="AI1311" s="14"/>
      <c r="AJ1311" s="14">
        <v>0.44393554541227498</v>
      </c>
      <c r="AK1311" s="14">
        <v>0.45178352911369801</v>
      </c>
      <c r="AL1311" s="14">
        <v>0.50044157872776096</v>
      </c>
      <c r="AM1311" s="14"/>
      <c r="AN1311" s="14">
        <v>0.42138132774663201</v>
      </c>
      <c r="AO1311" s="14">
        <v>0.49539085742934502</v>
      </c>
      <c r="AP1311" s="14">
        <v>0.43827652444214699</v>
      </c>
      <c r="AQ1311" s="14">
        <v>0.42753855465477397</v>
      </c>
      <c r="AR1311" s="14">
        <v>0.37715611380841002</v>
      </c>
    </row>
    <row r="1312" spans="2:44">
      <c r="B1312" t="s">
        <v>300</v>
      </c>
      <c r="C1312" s="14">
        <v>0.36010395291193198</v>
      </c>
      <c r="D1312" s="14">
        <v>0.39421860260460101</v>
      </c>
      <c r="E1312" s="14">
        <v>0.32296759320658902</v>
      </c>
      <c r="F1312" s="14"/>
      <c r="G1312" s="14">
        <v>0.43062870128630798</v>
      </c>
      <c r="H1312" s="14">
        <v>0.39778408718695701</v>
      </c>
      <c r="I1312" s="14">
        <v>0.341299929404628</v>
      </c>
      <c r="J1312" s="14">
        <v>0.30829543506977503</v>
      </c>
      <c r="K1312" s="14">
        <v>0.35861550163114703</v>
      </c>
      <c r="L1312" s="14">
        <v>0.33134696102163502</v>
      </c>
      <c r="M1312" s="14"/>
      <c r="N1312" s="14">
        <v>0.37332746250217802</v>
      </c>
      <c r="O1312" s="14">
        <v>0.41164819845738398</v>
      </c>
      <c r="P1312" s="14">
        <v>0.32964644400691301</v>
      </c>
      <c r="Q1312" s="14">
        <v>0.28314358429894898</v>
      </c>
      <c r="R1312" s="14"/>
      <c r="S1312" s="14">
        <v>0.38293614414298399</v>
      </c>
      <c r="T1312" s="14">
        <v>0.34112167244018099</v>
      </c>
      <c r="U1312" s="14">
        <v>0.348388801437647</v>
      </c>
      <c r="V1312" s="14">
        <v>0.34394663018703903</v>
      </c>
      <c r="W1312" s="14">
        <v>0.37008012765211301</v>
      </c>
      <c r="X1312" s="14">
        <v>0.35372854318647301</v>
      </c>
      <c r="Y1312" s="14">
        <v>0.36284698660036302</v>
      </c>
      <c r="Z1312" s="14">
        <v>0.41914206790055702</v>
      </c>
      <c r="AA1312" s="14">
        <v>0.38720462984913401</v>
      </c>
      <c r="AB1312" s="14">
        <v>0.36214326301307698</v>
      </c>
      <c r="AC1312" s="14">
        <v>0.201781894162748</v>
      </c>
      <c r="AD1312" s="14">
        <v>0.43380247222433999</v>
      </c>
      <c r="AE1312" s="14"/>
      <c r="AF1312" s="14">
        <v>0.33774383459825802</v>
      </c>
      <c r="AG1312" s="14">
        <v>0.37273842846642702</v>
      </c>
      <c r="AH1312" s="14">
        <v>0.392935049954385</v>
      </c>
      <c r="AI1312" s="14"/>
      <c r="AJ1312" s="14">
        <v>0.33181131820396997</v>
      </c>
      <c r="AK1312" s="14">
        <v>0.39080513875754103</v>
      </c>
      <c r="AL1312" s="14">
        <v>0.35988572454650902</v>
      </c>
      <c r="AM1312" s="14"/>
      <c r="AN1312" s="14">
        <v>0.41320966326715702</v>
      </c>
      <c r="AO1312" s="14">
        <v>0.32703257208516201</v>
      </c>
      <c r="AP1312" s="14">
        <v>0.38534434816645902</v>
      </c>
      <c r="AQ1312" s="14">
        <v>0.327289863413739</v>
      </c>
      <c r="AR1312" s="14">
        <v>0.27244923473385202</v>
      </c>
    </row>
    <row r="1313" spans="2:44">
      <c r="B1313" t="s">
        <v>306</v>
      </c>
      <c r="C1313" s="14">
        <v>0.33494245435560299</v>
      </c>
      <c r="D1313" s="14">
        <v>0.336727005179911</v>
      </c>
      <c r="E1313" s="14">
        <v>0.33103704855181298</v>
      </c>
      <c r="F1313" s="14"/>
      <c r="G1313" s="14">
        <v>0.39115595119733698</v>
      </c>
      <c r="H1313" s="14">
        <v>0.36392793518150002</v>
      </c>
      <c r="I1313" s="14">
        <v>0.41099742048728399</v>
      </c>
      <c r="J1313" s="14">
        <v>0.30969124942135601</v>
      </c>
      <c r="K1313" s="14">
        <v>0.29699746248355402</v>
      </c>
      <c r="L1313" s="14">
        <v>0.26918679014706398</v>
      </c>
      <c r="M1313" s="14"/>
      <c r="N1313" s="14">
        <v>0.34233112297631602</v>
      </c>
      <c r="O1313" s="14">
        <v>0.36350297912608298</v>
      </c>
      <c r="P1313" s="14">
        <v>0.25665428660108702</v>
      </c>
      <c r="Q1313" s="14">
        <v>0.34920359601543599</v>
      </c>
      <c r="R1313" s="14"/>
      <c r="S1313" s="14">
        <v>0.415549685032928</v>
      </c>
      <c r="T1313" s="14">
        <v>0.33933653381832102</v>
      </c>
      <c r="U1313" s="14">
        <v>0.36143666243980399</v>
      </c>
      <c r="V1313" s="14">
        <v>0.37369985843652997</v>
      </c>
      <c r="W1313" s="14">
        <v>0.27921088565912699</v>
      </c>
      <c r="X1313" s="14">
        <v>0.32635295150306298</v>
      </c>
      <c r="Y1313" s="14">
        <v>0.31274169502392402</v>
      </c>
      <c r="Z1313" s="14">
        <v>0.27233135902466599</v>
      </c>
      <c r="AA1313" s="14">
        <v>0.25696776055163301</v>
      </c>
      <c r="AB1313" s="14">
        <v>0.30549947470859501</v>
      </c>
      <c r="AC1313" s="14">
        <v>0.28922362108592398</v>
      </c>
      <c r="AD1313" s="14">
        <v>0.44071870378132399</v>
      </c>
      <c r="AE1313" s="14"/>
      <c r="AF1313" s="14">
        <v>0.34221304268187602</v>
      </c>
      <c r="AG1313" s="14">
        <v>0.33243175077111897</v>
      </c>
      <c r="AH1313" s="14">
        <v>0.27883693974917401</v>
      </c>
      <c r="AI1313" s="14"/>
      <c r="AJ1313" s="14">
        <v>0.35577362845310301</v>
      </c>
      <c r="AK1313" s="14">
        <v>0.33493082913368499</v>
      </c>
      <c r="AL1313" s="14">
        <v>0.32320915707719</v>
      </c>
      <c r="AM1313" s="14"/>
      <c r="AN1313" s="14">
        <v>0.325119529992763</v>
      </c>
      <c r="AO1313" s="14">
        <v>0.27655411434312899</v>
      </c>
      <c r="AP1313" s="14">
        <v>0.32507385055619697</v>
      </c>
      <c r="AQ1313" s="14">
        <v>0.49103923909802799</v>
      </c>
      <c r="AR1313" s="14">
        <v>0.44054676212268901</v>
      </c>
    </row>
    <row r="1314" spans="2:44">
      <c r="B1314" t="s">
        <v>304</v>
      </c>
      <c r="C1314" s="14">
        <v>0.33304539396990002</v>
      </c>
      <c r="D1314" s="14">
        <v>0.34605432209543802</v>
      </c>
      <c r="E1314" s="14">
        <v>0.31756980835333698</v>
      </c>
      <c r="F1314" s="14"/>
      <c r="G1314" s="14">
        <v>0.272806368990403</v>
      </c>
      <c r="H1314" s="14">
        <v>0.31365858069939501</v>
      </c>
      <c r="I1314" s="14">
        <v>0.31612148459990902</v>
      </c>
      <c r="J1314" s="14">
        <v>0.34389515561843698</v>
      </c>
      <c r="K1314" s="14">
        <v>0.39834501129015998</v>
      </c>
      <c r="L1314" s="14">
        <v>0.35566102263812299</v>
      </c>
      <c r="M1314" s="14"/>
      <c r="N1314" s="14">
        <v>0.34336446323602499</v>
      </c>
      <c r="O1314" s="14">
        <v>0.371461193591901</v>
      </c>
      <c r="P1314" s="14">
        <v>0.30524370791268801</v>
      </c>
      <c r="Q1314" s="14">
        <v>0.28012893008409501</v>
      </c>
      <c r="R1314" s="14"/>
      <c r="S1314" s="14">
        <v>0.34127210391728202</v>
      </c>
      <c r="T1314" s="14">
        <v>0.37760559884573702</v>
      </c>
      <c r="U1314" s="14">
        <v>0.29292287682196699</v>
      </c>
      <c r="V1314" s="14">
        <v>0.36016256321293399</v>
      </c>
      <c r="W1314" s="14">
        <v>0.27914565797242402</v>
      </c>
      <c r="X1314" s="14">
        <v>0.33974253083265699</v>
      </c>
      <c r="Y1314" s="14">
        <v>0.153553784262867</v>
      </c>
      <c r="Z1314" s="14">
        <v>0.26734649611365702</v>
      </c>
      <c r="AA1314" s="14">
        <v>0.30948696287251998</v>
      </c>
      <c r="AB1314" s="14">
        <v>0.33395591219070597</v>
      </c>
      <c r="AC1314" s="14">
        <v>0.57841887203305897</v>
      </c>
      <c r="AD1314" s="14">
        <v>0.51394939096056702</v>
      </c>
      <c r="AE1314" s="14"/>
      <c r="AF1314" s="14">
        <v>0.28363446776185902</v>
      </c>
      <c r="AG1314" s="14">
        <v>0.39410638601543002</v>
      </c>
      <c r="AH1314" s="14">
        <v>0.33844722948626699</v>
      </c>
      <c r="AI1314" s="14"/>
      <c r="AJ1314" s="14">
        <v>0.35097928385725902</v>
      </c>
      <c r="AK1314" s="14">
        <v>0.33000216223828399</v>
      </c>
      <c r="AL1314" s="14">
        <v>0.37913066823876801</v>
      </c>
      <c r="AM1314" s="14"/>
      <c r="AN1314" s="14">
        <v>0.26632142715149898</v>
      </c>
      <c r="AO1314" s="14">
        <v>0.30467942789097202</v>
      </c>
      <c r="AP1314" s="14">
        <v>0.358053886269876</v>
      </c>
      <c r="AQ1314" s="14">
        <v>0.44648737074856498</v>
      </c>
      <c r="AR1314" s="14">
        <v>0.27397169963220003</v>
      </c>
    </row>
    <row r="1315" spans="2:44">
      <c r="B1315" t="s">
        <v>305</v>
      </c>
      <c r="C1315" s="14">
        <v>0.32066345424082199</v>
      </c>
      <c r="D1315" s="14">
        <v>0.31972233940129202</v>
      </c>
      <c r="E1315" s="14">
        <v>0.31952188007575</v>
      </c>
      <c r="F1315" s="14"/>
      <c r="G1315" s="14">
        <v>0.30607929382226701</v>
      </c>
      <c r="H1315" s="14">
        <v>0.330691407276819</v>
      </c>
      <c r="I1315" s="14">
        <v>0.31560946926135802</v>
      </c>
      <c r="J1315" s="14">
        <v>0.300029449331915</v>
      </c>
      <c r="K1315" s="14">
        <v>0.31423304744678399</v>
      </c>
      <c r="L1315" s="14">
        <v>0.34403432064088701</v>
      </c>
      <c r="M1315" s="14"/>
      <c r="N1315" s="14">
        <v>0.32701759070561498</v>
      </c>
      <c r="O1315" s="14">
        <v>0.37039285745626999</v>
      </c>
      <c r="P1315" s="14">
        <v>0.25018654207454599</v>
      </c>
      <c r="Q1315" s="14">
        <v>0.30513294114224399</v>
      </c>
      <c r="R1315" s="14"/>
      <c r="S1315" s="14">
        <v>0.28845780664608101</v>
      </c>
      <c r="T1315" s="14">
        <v>0.43541514166666501</v>
      </c>
      <c r="U1315" s="14">
        <v>0.223042093320024</v>
      </c>
      <c r="V1315" s="14">
        <v>0.31250853823119801</v>
      </c>
      <c r="W1315" s="14">
        <v>0.41281827119481501</v>
      </c>
      <c r="X1315" s="14">
        <v>0.25306162546711602</v>
      </c>
      <c r="Y1315" s="14">
        <v>0.298222586507639</v>
      </c>
      <c r="Z1315" s="14">
        <v>0.20879915859182099</v>
      </c>
      <c r="AA1315" s="14">
        <v>0.33414435923569002</v>
      </c>
      <c r="AB1315" s="14">
        <v>0.377784961358895</v>
      </c>
      <c r="AC1315" s="14">
        <v>0.21210905368121899</v>
      </c>
      <c r="AD1315" s="14">
        <v>0.31186570799962299</v>
      </c>
      <c r="AE1315" s="14"/>
      <c r="AF1315" s="14">
        <v>0.28539316241312701</v>
      </c>
      <c r="AG1315" s="14">
        <v>0.36606591325700599</v>
      </c>
      <c r="AH1315" s="14">
        <v>0.27340281177048098</v>
      </c>
      <c r="AI1315" s="14"/>
      <c r="AJ1315" s="14">
        <v>0.30341985720531001</v>
      </c>
      <c r="AK1315" s="14">
        <v>0.31294385574262001</v>
      </c>
      <c r="AL1315" s="14">
        <v>0.27780861583452898</v>
      </c>
      <c r="AM1315" s="14"/>
      <c r="AN1315" s="14">
        <v>0.35216710439528998</v>
      </c>
      <c r="AO1315" s="14">
        <v>0.30405098863368102</v>
      </c>
      <c r="AP1315" s="14">
        <v>0.34677250081021199</v>
      </c>
      <c r="AQ1315" s="14">
        <v>0.32813185828312902</v>
      </c>
      <c r="AR1315" s="14">
        <v>0.22139411204982801</v>
      </c>
    </row>
    <row r="1316" spans="2:44">
      <c r="B1316" t="s">
        <v>308</v>
      </c>
      <c r="C1316" s="14">
        <v>0.124712130628399</v>
      </c>
      <c r="D1316" s="14">
        <v>0.12576328032742601</v>
      </c>
      <c r="E1316" s="14">
        <v>0.124016719597866</v>
      </c>
      <c r="F1316" s="14"/>
      <c r="G1316" s="14">
        <v>0.132340679484233</v>
      </c>
      <c r="H1316" s="14">
        <v>0.124868819254251</v>
      </c>
      <c r="I1316" s="14">
        <v>0.14237793875815499</v>
      </c>
      <c r="J1316" s="14">
        <v>0.148149153815718</v>
      </c>
      <c r="K1316" s="14">
        <v>9.6526522114489199E-2</v>
      </c>
      <c r="L1316" s="14">
        <v>0.108684142637853</v>
      </c>
      <c r="M1316" s="14"/>
      <c r="N1316" s="14">
        <v>0.11772088113412101</v>
      </c>
      <c r="O1316" s="14">
        <v>0.138828851316355</v>
      </c>
      <c r="P1316" s="14">
        <v>0.12367982855675801</v>
      </c>
      <c r="Q1316" s="14">
        <v>0.117964251136894</v>
      </c>
      <c r="R1316" s="14"/>
      <c r="S1316" s="14">
        <v>0.15774533847002001</v>
      </c>
      <c r="T1316" s="14">
        <v>0.124650433153528</v>
      </c>
      <c r="U1316" s="14">
        <v>0.15760927406741501</v>
      </c>
      <c r="V1316" s="14">
        <v>0.146508072059016</v>
      </c>
      <c r="W1316" s="14">
        <v>5.5691700171516999E-2</v>
      </c>
      <c r="X1316" s="14">
        <v>0.134988758451101</v>
      </c>
      <c r="Y1316" s="14">
        <v>0.1344822400788</v>
      </c>
      <c r="Z1316" s="14">
        <v>0.33904409027481403</v>
      </c>
      <c r="AA1316" s="14">
        <v>5.1423709267849602E-2</v>
      </c>
      <c r="AB1316" s="14">
        <v>0.141229992166713</v>
      </c>
      <c r="AC1316" s="14">
        <v>0.122785224879118</v>
      </c>
      <c r="AD1316" s="14">
        <v>0</v>
      </c>
      <c r="AE1316" s="14"/>
      <c r="AF1316" s="14">
        <v>0.12369282852973</v>
      </c>
      <c r="AG1316" s="14">
        <v>0.12473975393350099</v>
      </c>
      <c r="AH1316" s="14">
        <v>0.124668076947618</v>
      </c>
      <c r="AI1316" s="14"/>
      <c r="AJ1316" s="14">
        <v>0.155182466519629</v>
      </c>
      <c r="AK1316" s="14">
        <v>0.12230121948558199</v>
      </c>
      <c r="AL1316" s="14">
        <v>0.14664466720748501</v>
      </c>
      <c r="AM1316" s="14"/>
      <c r="AN1316" s="14">
        <v>0.122019035730027</v>
      </c>
      <c r="AO1316" s="14">
        <v>0.104587967405011</v>
      </c>
      <c r="AP1316" s="14">
        <v>0.13960561908765101</v>
      </c>
      <c r="AQ1316" s="14">
        <v>0.16147924373133801</v>
      </c>
      <c r="AR1316" s="14">
        <v>0.27885056950170201</v>
      </c>
    </row>
    <row r="1317" spans="2:44">
      <c r="B1317" t="s">
        <v>307</v>
      </c>
      <c r="C1317" s="14">
        <v>0.12377052939079899</v>
      </c>
      <c r="D1317" s="14">
        <v>0.14565578812029401</v>
      </c>
      <c r="E1317" s="14">
        <v>0.101607165333504</v>
      </c>
      <c r="F1317" s="14"/>
      <c r="G1317" s="14">
        <v>0.113338287471936</v>
      </c>
      <c r="H1317" s="14">
        <v>0.17870963250757799</v>
      </c>
      <c r="I1317" s="14">
        <v>0.159783301219592</v>
      </c>
      <c r="J1317" s="14">
        <v>0.140247710459381</v>
      </c>
      <c r="K1317" s="14">
        <v>0.11450741320563999</v>
      </c>
      <c r="L1317" s="14">
        <v>6.6659306551563796E-2</v>
      </c>
      <c r="M1317" s="14"/>
      <c r="N1317" s="14">
        <v>0.119142851136063</v>
      </c>
      <c r="O1317" s="14">
        <v>0.16442689312925701</v>
      </c>
      <c r="P1317" s="14">
        <v>9.9096653865012901E-2</v>
      </c>
      <c r="Q1317" s="14">
        <v>8.7561814975385593E-2</v>
      </c>
      <c r="R1317" s="14"/>
      <c r="S1317" s="14">
        <v>0.22057237821253201</v>
      </c>
      <c r="T1317" s="14">
        <v>8.8785849701884897E-2</v>
      </c>
      <c r="U1317" s="14">
        <v>1.9169808779039999E-2</v>
      </c>
      <c r="V1317" s="14">
        <v>0.14372773781881101</v>
      </c>
      <c r="W1317" s="14">
        <v>5.6394491690281101E-2</v>
      </c>
      <c r="X1317" s="14">
        <v>0.155242109610987</v>
      </c>
      <c r="Y1317" s="14">
        <v>8.0362052343268695E-2</v>
      </c>
      <c r="Z1317" s="14">
        <v>0.15053832569228301</v>
      </c>
      <c r="AA1317" s="14">
        <v>4.1958901271553897E-2</v>
      </c>
      <c r="AB1317" s="14">
        <v>0.15521504768162001</v>
      </c>
      <c r="AC1317" s="14">
        <v>0.18818906710757399</v>
      </c>
      <c r="AD1317" s="14">
        <v>0.33506116152715998</v>
      </c>
      <c r="AE1317" s="14"/>
      <c r="AF1317" s="14">
        <v>0.13216072807329701</v>
      </c>
      <c r="AG1317" s="14">
        <v>0.12545859984084901</v>
      </c>
      <c r="AH1317" s="14">
        <v>8.3533345700454495E-2</v>
      </c>
      <c r="AI1317" s="14"/>
      <c r="AJ1317" s="14">
        <v>0.11470317173577101</v>
      </c>
      <c r="AK1317" s="14">
        <v>0.145447998353229</v>
      </c>
      <c r="AL1317" s="14">
        <v>0.170703439141904</v>
      </c>
      <c r="AM1317" s="14"/>
      <c r="AN1317" s="14">
        <v>0.15452996172192399</v>
      </c>
      <c r="AO1317" s="14">
        <v>9.5666654747193103E-2</v>
      </c>
      <c r="AP1317" s="14">
        <v>0.121940864647747</v>
      </c>
      <c r="AQ1317" s="14">
        <v>0.153073060762176</v>
      </c>
      <c r="AR1317" s="14">
        <v>8.1507776233901E-2</v>
      </c>
    </row>
    <row r="1318" spans="2:44">
      <c r="B1318" t="s">
        <v>129</v>
      </c>
      <c r="C1318" s="14">
        <v>1.5584711307155799E-3</v>
      </c>
      <c r="D1318" s="14">
        <v>3.0758353292232501E-3</v>
      </c>
      <c r="E1318" s="14">
        <v>0</v>
      </c>
      <c r="F1318" s="14"/>
      <c r="G1318" s="14">
        <v>9.3200383288288002E-3</v>
      </c>
      <c r="H1318" s="14">
        <v>0</v>
      </c>
      <c r="I1318" s="14">
        <v>0</v>
      </c>
      <c r="J1318" s="14">
        <v>0</v>
      </c>
      <c r="K1318" s="14">
        <v>0</v>
      </c>
      <c r="L1318" s="14">
        <v>0</v>
      </c>
      <c r="M1318" s="14"/>
      <c r="N1318" s="14">
        <v>0</v>
      </c>
      <c r="O1318" s="14">
        <v>0</v>
      </c>
      <c r="P1318" s="14">
        <v>0</v>
      </c>
      <c r="Q1318" s="14">
        <v>8.97850074238935E-3</v>
      </c>
      <c r="R1318" s="14"/>
      <c r="S1318" s="14">
        <v>0</v>
      </c>
      <c r="T1318" s="14">
        <v>0</v>
      </c>
      <c r="U1318" s="14">
        <v>0</v>
      </c>
      <c r="V1318" s="14">
        <v>0</v>
      </c>
      <c r="W1318" s="14">
        <v>2.00959007628864E-2</v>
      </c>
      <c r="X1318" s="14">
        <v>0</v>
      </c>
      <c r="Y1318" s="14">
        <v>0</v>
      </c>
      <c r="Z1318" s="14">
        <v>0</v>
      </c>
      <c r="AA1318" s="14">
        <v>0</v>
      </c>
      <c r="AB1318" s="14">
        <v>0</v>
      </c>
      <c r="AC1318" s="14">
        <v>0</v>
      </c>
      <c r="AD1318" s="14">
        <v>0</v>
      </c>
      <c r="AE1318" s="14"/>
      <c r="AF1318" s="14">
        <v>0</v>
      </c>
      <c r="AG1318" s="14">
        <v>0</v>
      </c>
      <c r="AH1318" s="14">
        <v>0</v>
      </c>
      <c r="AI1318" s="14"/>
      <c r="AJ1318" s="14">
        <v>0</v>
      </c>
      <c r="AK1318" s="14">
        <v>3.9799473714922104E-3</v>
      </c>
      <c r="AL1318" s="14">
        <v>0</v>
      </c>
      <c r="AM1318" s="14"/>
      <c r="AN1318" s="14">
        <v>0</v>
      </c>
      <c r="AO1318" s="14">
        <v>6.49828326873298E-3</v>
      </c>
      <c r="AP1318" s="14">
        <v>0</v>
      </c>
      <c r="AQ1318" s="14">
        <v>0</v>
      </c>
      <c r="AR1318" s="14">
        <v>0</v>
      </c>
    </row>
    <row r="1319" spans="2:44">
      <c r="B1319" t="s">
        <v>262</v>
      </c>
      <c r="C1319" s="14">
        <v>4.6047708507263802E-3</v>
      </c>
      <c r="D1319" s="14">
        <v>6.3379129502254298E-3</v>
      </c>
      <c r="E1319" s="14">
        <v>2.8334544838213602E-3</v>
      </c>
      <c r="F1319" s="14"/>
      <c r="G1319" s="14">
        <v>0</v>
      </c>
      <c r="H1319" s="14">
        <v>0</v>
      </c>
      <c r="I1319" s="14">
        <v>0</v>
      </c>
      <c r="J1319" s="14">
        <v>1.1085550559662099E-2</v>
      </c>
      <c r="K1319" s="14">
        <v>2.1922779228597401E-2</v>
      </c>
      <c r="L1319" s="14">
        <v>0</v>
      </c>
      <c r="M1319" s="14"/>
      <c r="N1319" s="14">
        <v>8.5925172059794601E-3</v>
      </c>
      <c r="O1319" s="14">
        <v>0</v>
      </c>
      <c r="P1319" s="14">
        <v>8.8426290965520401E-3</v>
      </c>
      <c r="Q1319" s="14">
        <v>0</v>
      </c>
      <c r="R1319" s="14"/>
      <c r="S1319" s="14">
        <v>0</v>
      </c>
      <c r="T1319" s="14">
        <v>1.3706774368074499E-2</v>
      </c>
      <c r="U1319" s="14">
        <v>0</v>
      </c>
      <c r="V1319" s="14">
        <v>0</v>
      </c>
      <c r="W1319" s="14">
        <v>1.7968181870540001E-2</v>
      </c>
      <c r="X1319" s="14">
        <v>1.61739347114132E-2</v>
      </c>
      <c r="Y1319" s="14">
        <v>0</v>
      </c>
      <c r="Z1319" s="14">
        <v>0</v>
      </c>
      <c r="AA1319" s="14">
        <v>0</v>
      </c>
      <c r="AB1319" s="14">
        <v>0</v>
      </c>
      <c r="AC1319" s="14">
        <v>0</v>
      </c>
      <c r="AD1319" s="14">
        <v>0</v>
      </c>
      <c r="AE1319" s="14"/>
      <c r="AF1319" s="14">
        <v>7.8888107143799506E-3</v>
      </c>
      <c r="AG1319" s="14">
        <v>0</v>
      </c>
      <c r="AH1319" s="14">
        <v>1.33935043532889E-2</v>
      </c>
      <c r="AI1319" s="14"/>
      <c r="AJ1319" s="14">
        <v>0</v>
      </c>
      <c r="AK1319" s="14">
        <v>7.2418404024270303E-3</v>
      </c>
      <c r="AL1319" s="14">
        <v>0</v>
      </c>
      <c r="AM1319" s="14"/>
      <c r="AN1319" s="14">
        <v>0</v>
      </c>
      <c r="AO1319" s="14">
        <v>0</v>
      </c>
      <c r="AP1319" s="14">
        <v>1.1628774294019499E-2</v>
      </c>
      <c r="AQ1319" s="14">
        <v>9.1370139629050207E-3</v>
      </c>
      <c r="AR1319" s="14">
        <v>0</v>
      </c>
    </row>
    <row r="1320" spans="2:44">
      <c r="C1320" s="14"/>
      <c r="D1320" s="14"/>
      <c r="E1320" s="14"/>
      <c r="F1320" s="14"/>
      <c r="G1320" s="14"/>
      <c r="H1320" s="14"/>
      <c r="I1320" s="14"/>
      <c r="J1320" s="14"/>
      <c r="K1320" s="14"/>
      <c r="L1320" s="14"/>
      <c r="M1320" s="14"/>
      <c r="N1320" s="14"/>
      <c r="O1320" s="14"/>
      <c r="P1320" s="14"/>
      <c r="Q1320" s="14"/>
      <c r="R1320" s="14"/>
      <c r="S1320" s="14"/>
      <c r="T1320" s="14"/>
      <c r="U1320" s="14"/>
      <c r="V1320" s="14"/>
      <c r="W1320" s="14"/>
      <c r="X1320" s="14"/>
      <c r="Y1320" s="14"/>
      <c r="Z1320" s="14"/>
      <c r="AA1320" s="14"/>
      <c r="AB1320" s="14"/>
      <c r="AC1320" s="14"/>
      <c r="AD1320" s="14"/>
      <c r="AE1320" s="14"/>
      <c r="AF1320" s="14"/>
      <c r="AG1320" s="14"/>
      <c r="AH1320" s="14"/>
      <c r="AI1320" s="14"/>
      <c r="AJ1320" s="14"/>
      <c r="AK1320" s="14"/>
      <c r="AL1320" s="14"/>
      <c r="AM1320" s="14"/>
      <c r="AN1320" s="14"/>
      <c r="AO1320" s="14"/>
      <c r="AP1320" s="14"/>
      <c r="AQ1320" s="14"/>
      <c r="AR1320" s="14"/>
    </row>
    <row r="1321" spans="2:44">
      <c r="B1321" s="6" t="s">
        <v>321</v>
      </c>
      <c r="C1321" s="14"/>
      <c r="D1321" s="14"/>
      <c r="E1321" s="14"/>
      <c r="F1321" s="14"/>
      <c r="G1321" s="14"/>
      <c r="H1321" s="14"/>
      <c r="I1321" s="14"/>
      <c r="J1321" s="14"/>
      <c r="K1321" s="14"/>
      <c r="L1321" s="14"/>
      <c r="M1321" s="14"/>
      <c r="N1321" s="14"/>
      <c r="O1321" s="14"/>
      <c r="P1321" s="14"/>
      <c r="Q1321" s="14"/>
      <c r="R1321" s="14"/>
      <c r="S1321" s="14"/>
      <c r="T1321" s="14"/>
      <c r="U1321" s="14"/>
      <c r="V1321" s="14"/>
      <c r="W1321" s="14"/>
      <c r="X1321" s="14"/>
      <c r="Y1321" s="14"/>
      <c r="Z1321" s="14"/>
      <c r="AA1321" s="14"/>
      <c r="AB1321" s="14"/>
      <c r="AC1321" s="14"/>
      <c r="AD1321" s="14"/>
      <c r="AE1321" s="14"/>
      <c r="AF1321" s="14"/>
      <c r="AG1321" s="14"/>
      <c r="AH1321" s="14"/>
      <c r="AI1321" s="14"/>
      <c r="AJ1321" s="14"/>
      <c r="AK1321" s="14"/>
      <c r="AL1321" s="14"/>
      <c r="AM1321" s="14"/>
      <c r="AN1321" s="14"/>
      <c r="AO1321" s="14"/>
      <c r="AP1321" s="14"/>
      <c r="AQ1321" s="14"/>
      <c r="AR1321" s="14"/>
    </row>
    <row r="1322" spans="2:44">
      <c r="B1322" s="24" t="s">
        <v>40</v>
      </c>
      <c r="C1322" s="14"/>
      <c r="D1322" s="14"/>
      <c r="E1322" s="14"/>
      <c r="F1322" s="14"/>
      <c r="G1322" s="14"/>
      <c r="H1322" s="14"/>
      <c r="I1322" s="14"/>
      <c r="J1322" s="14"/>
      <c r="K1322" s="14"/>
      <c r="L1322" s="14"/>
      <c r="M1322" s="14"/>
      <c r="N1322" s="14"/>
      <c r="O1322" s="14"/>
      <c r="P1322" s="14"/>
      <c r="Q1322" s="14"/>
      <c r="R1322" s="14"/>
      <c r="S1322" s="14"/>
      <c r="T1322" s="14"/>
      <c r="U1322" s="14"/>
      <c r="V1322" s="14"/>
      <c r="W1322" s="14"/>
      <c r="X1322" s="14"/>
      <c r="Y1322" s="14"/>
      <c r="Z1322" s="14"/>
      <c r="AA1322" s="14"/>
      <c r="AB1322" s="14"/>
      <c r="AC1322" s="14"/>
      <c r="AD1322" s="14"/>
      <c r="AE1322" s="14"/>
      <c r="AF1322" s="14"/>
      <c r="AG1322" s="14"/>
      <c r="AH1322" s="14"/>
      <c r="AI1322" s="14"/>
      <c r="AJ1322" s="14"/>
      <c r="AK1322" s="14"/>
      <c r="AL1322" s="14"/>
      <c r="AM1322" s="14"/>
      <c r="AN1322" s="14"/>
      <c r="AO1322" s="14"/>
      <c r="AP1322" s="14"/>
      <c r="AQ1322" s="14"/>
      <c r="AR1322" s="14"/>
    </row>
    <row r="1323" spans="2:44">
      <c r="B1323" t="s">
        <v>301</v>
      </c>
      <c r="C1323" s="14">
        <v>0.57164162600824298</v>
      </c>
      <c r="D1323" s="14">
        <v>0.54634464583036302</v>
      </c>
      <c r="E1323" s="14">
        <v>0.59717451616944905</v>
      </c>
      <c r="F1323" s="14"/>
      <c r="G1323" s="14">
        <v>0.47937256666512601</v>
      </c>
      <c r="H1323" s="14">
        <v>0.57030283107299395</v>
      </c>
      <c r="I1323" s="14">
        <v>0.56162082826277404</v>
      </c>
      <c r="J1323" s="14">
        <v>0.54527234984086603</v>
      </c>
      <c r="K1323" s="14">
        <v>0.60567879687867199</v>
      </c>
      <c r="L1323" s="14">
        <v>0.65120624838230801</v>
      </c>
      <c r="M1323" s="14"/>
      <c r="N1323" s="14">
        <v>0.57057836636798598</v>
      </c>
      <c r="O1323" s="14">
        <v>0.6166434042076</v>
      </c>
      <c r="P1323" s="14">
        <v>0.49525921156018299</v>
      </c>
      <c r="Q1323" s="14">
        <v>0.59649933561429502</v>
      </c>
      <c r="R1323" s="14"/>
      <c r="S1323" s="14">
        <v>0.45206474070768898</v>
      </c>
      <c r="T1323" s="14">
        <v>0.53911564472062401</v>
      </c>
      <c r="U1323" s="14">
        <v>0.66134146837658003</v>
      </c>
      <c r="V1323" s="14">
        <v>0.55418082343615105</v>
      </c>
      <c r="W1323" s="14">
        <v>0.64205978763627602</v>
      </c>
      <c r="X1323" s="14">
        <v>0.62095781712730602</v>
      </c>
      <c r="Y1323" s="14">
        <v>0.49779823092346198</v>
      </c>
      <c r="Z1323" s="14">
        <v>0.43536821838038098</v>
      </c>
      <c r="AA1323" s="14">
        <v>0.54775268862326698</v>
      </c>
      <c r="AB1323" s="14">
        <v>0.689553766306094</v>
      </c>
      <c r="AC1323" s="14">
        <v>0.73615446665147199</v>
      </c>
      <c r="AD1323" s="14">
        <v>0.67475366441792395</v>
      </c>
      <c r="AE1323" s="14"/>
      <c r="AF1323" s="14">
        <v>0.58126858221524103</v>
      </c>
      <c r="AG1323" s="14">
        <v>0.55490207026341098</v>
      </c>
      <c r="AH1323" s="14">
        <v>0.59956964242044497</v>
      </c>
      <c r="AI1323" s="14"/>
      <c r="AJ1323" s="14">
        <v>0.513686641133558</v>
      </c>
      <c r="AK1323" s="14">
        <v>0.55543253955656502</v>
      </c>
      <c r="AL1323" s="14">
        <v>0.79445281806100299</v>
      </c>
      <c r="AM1323" s="14"/>
      <c r="AN1323" s="14">
        <v>0.59604799627493199</v>
      </c>
      <c r="AO1323" s="14">
        <v>0.54697781423530401</v>
      </c>
      <c r="AP1323" s="14">
        <v>0.51908631302501496</v>
      </c>
      <c r="AQ1323" s="14">
        <v>0.53347891158064498</v>
      </c>
      <c r="AR1323" s="14">
        <v>1</v>
      </c>
    </row>
    <row r="1324" spans="2:44">
      <c r="B1324" t="s">
        <v>303</v>
      </c>
      <c r="C1324" s="14">
        <v>0.44578171821247597</v>
      </c>
      <c r="D1324" s="14">
        <v>0.43932085007611799</v>
      </c>
      <c r="E1324" s="14">
        <v>0.44979597956524198</v>
      </c>
      <c r="F1324" s="14"/>
      <c r="G1324" s="14">
        <v>0.352195653074593</v>
      </c>
      <c r="H1324" s="14">
        <v>0.52404764504577495</v>
      </c>
      <c r="I1324" s="14">
        <v>0.37280139261536899</v>
      </c>
      <c r="J1324" s="14">
        <v>0.47616498395224099</v>
      </c>
      <c r="K1324" s="14">
        <v>0.52244840313085295</v>
      </c>
      <c r="L1324" s="14">
        <v>0.440657989842968</v>
      </c>
      <c r="M1324" s="14"/>
      <c r="N1324" s="14">
        <v>0.415027899523364</v>
      </c>
      <c r="O1324" s="14">
        <v>0.487099091394259</v>
      </c>
      <c r="P1324" s="14">
        <v>0.48792307208520902</v>
      </c>
      <c r="Q1324" s="14">
        <v>0.38419798514215697</v>
      </c>
      <c r="R1324" s="14"/>
      <c r="S1324" s="14">
        <v>0.40227223984821397</v>
      </c>
      <c r="T1324" s="14">
        <v>0.46675031320364202</v>
      </c>
      <c r="U1324" s="14">
        <v>0.44840835573334697</v>
      </c>
      <c r="V1324" s="14">
        <v>0.34634816398603102</v>
      </c>
      <c r="W1324" s="14">
        <v>0.49112959478735901</v>
      </c>
      <c r="X1324" s="14">
        <v>0.423608281027615</v>
      </c>
      <c r="Y1324" s="14">
        <v>0.449176846206297</v>
      </c>
      <c r="Z1324" s="14">
        <v>0.59527796757173101</v>
      </c>
      <c r="AA1324" s="14">
        <v>0.53701801276977901</v>
      </c>
      <c r="AB1324" s="14">
        <v>0.410238905147077</v>
      </c>
      <c r="AC1324" s="14">
        <v>0.46666140783715998</v>
      </c>
      <c r="AD1324" s="14">
        <v>0.396998134199604</v>
      </c>
      <c r="AE1324" s="14"/>
      <c r="AF1324" s="14">
        <v>0.38410521336355602</v>
      </c>
      <c r="AG1324" s="14">
        <v>0.46372663083196197</v>
      </c>
      <c r="AH1324" s="14">
        <v>0.62272450743433705</v>
      </c>
      <c r="AI1324" s="14"/>
      <c r="AJ1324" s="14">
        <v>0.41974343728803998</v>
      </c>
      <c r="AK1324" s="14">
        <v>0.457318919229246</v>
      </c>
      <c r="AL1324" s="14">
        <v>0.38373971454622202</v>
      </c>
      <c r="AM1324" s="14"/>
      <c r="AN1324" s="14">
        <v>0.43695333417265603</v>
      </c>
      <c r="AO1324" s="14">
        <v>0.44411010284695901</v>
      </c>
      <c r="AP1324" s="14">
        <v>0.51753202313194702</v>
      </c>
      <c r="AQ1324" s="14">
        <v>0.33181967758974301</v>
      </c>
      <c r="AR1324" s="14">
        <v>0.206440525503164</v>
      </c>
    </row>
    <row r="1325" spans="2:44">
      <c r="B1325" t="s">
        <v>304</v>
      </c>
      <c r="C1325" s="14">
        <v>0.33995105644066798</v>
      </c>
      <c r="D1325" s="14">
        <v>0.34583480050330001</v>
      </c>
      <c r="E1325" s="14">
        <v>0.33281651647813398</v>
      </c>
      <c r="F1325" s="14"/>
      <c r="G1325" s="14">
        <v>0.308374151211599</v>
      </c>
      <c r="H1325" s="14">
        <v>0.38121197504111998</v>
      </c>
      <c r="I1325" s="14">
        <v>0.38378826062092303</v>
      </c>
      <c r="J1325" s="14">
        <v>0.30831532598355699</v>
      </c>
      <c r="K1325" s="14">
        <v>0.35997366660074798</v>
      </c>
      <c r="L1325" s="14">
        <v>0.30368409967899501</v>
      </c>
      <c r="M1325" s="14"/>
      <c r="N1325" s="14">
        <v>0.313450933022143</v>
      </c>
      <c r="O1325" s="14">
        <v>0.35092139156557001</v>
      </c>
      <c r="P1325" s="14">
        <v>0.298708070550807</v>
      </c>
      <c r="Q1325" s="14">
        <v>0.42808957565348499</v>
      </c>
      <c r="R1325" s="14"/>
      <c r="S1325" s="14">
        <v>0.34586722161141198</v>
      </c>
      <c r="T1325" s="14">
        <v>0.401546747446064</v>
      </c>
      <c r="U1325" s="14">
        <v>0.284750538152373</v>
      </c>
      <c r="V1325" s="14">
        <v>0.227660835988826</v>
      </c>
      <c r="W1325" s="14">
        <v>0.54585362981883701</v>
      </c>
      <c r="X1325" s="14">
        <v>0.24543796583899299</v>
      </c>
      <c r="Y1325" s="14">
        <v>0.212525914943614</v>
      </c>
      <c r="Z1325" s="14">
        <v>0.468274557464953</v>
      </c>
      <c r="AA1325" s="14">
        <v>0.33364773032267803</v>
      </c>
      <c r="AB1325" s="14">
        <v>0.33449295837530102</v>
      </c>
      <c r="AC1325" s="14">
        <v>0.38045455477130102</v>
      </c>
      <c r="AD1325" s="14">
        <v>0.37569743807114903</v>
      </c>
      <c r="AE1325" s="14"/>
      <c r="AF1325" s="14">
        <v>0.336843975008501</v>
      </c>
      <c r="AG1325" s="14">
        <v>0.32822346162373001</v>
      </c>
      <c r="AH1325" s="14">
        <v>0.40890658991325002</v>
      </c>
      <c r="AI1325" s="14"/>
      <c r="AJ1325" s="14">
        <v>0.34977681357948498</v>
      </c>
      <c r="AK1325" s="14">
        <v>0.36160142286733099</v>
      </c>
      <c r="AL1325" s="14">
        <v>0.39793439546409998</v>
      </c>
      <c r="AM1325" s="14"/>
      <c r="AN1325" s="14">
        <v>0.33808440106533799</v>
      </c>
      <c r="AO1325" s="14">
        <v>0.32796046918202598</v>
      </c>
      <c r="AP1325" s="14">
        <v>0.315042363862374</v>
      </c>
      <c r="AQ1325" s="14">
        <v>0.46174853139535499</v>
      </c>
      <c r="AR1325" s="14">
        <v>0.58919991819173601</v>
      </c>
    </row>
    <row r="1326" spans="2:44">
      <c r="B1326" t="s">
        <v>302</v>
      </c>
      <c r="C1326" s="14">
        <v>0.33515307949318501</v>
      </c>
      <c r="D1326" s="14">
        <v>0.32614790945676297</v>
      </c>
      <c r="E1326" s="14">
        <v>0.34051232350244598</v>
      </c>
      <c r="F1326" s="14"/>
      <c r="G1326" s="14">
        <v>0.247869285493997</v>
      </c>
      <c r="H1326" s="14">
        <v>0.33025324944751799</v>
      </c>
      <c r="I1326" s="14">
        <v>0.398420795776735</v>
      </c>
      <c r="J1326" s="14">
        <v>0.34041155261553402</v>
      </c>
      <c r="K1326" s="14">
        <v>0.37706126645252702</v>
      </c>
      <c r="L1326" s="14">
        <v>0.33557088047455502</v>
      </c>
      <c r="M1326" s="14"/>
      <c r="N1326" s="14">
        <v>0.38640829365699297</v>
      </c>
      <c r="O1326" s="14">
        <v>0.29713148571814402</v>
      </c>
      <c r="P1326" s="14">
        <v>0.29607782506832597</v>
      </c>
      <c r="Q1326" s="14">
        <v>0.33149850508564299</v>
      </c>
      <c r="R1326" s="14"/>
      <c r="S1326" s="14">
        <v>0.234005087484326</v>
      </c>
      <c r="T1326" s="14">
        <v>0.51028354006955901</v>
      </c>
      <c r="U1326" s="14">
        <v>0.44032573290391902</v>
      </c>
      <c r="V1326" s="14">
        <v>0.28141752752586202</v>
      </c>
      <c r="W1326" s="14">
        <v>0.405365616458088</v>
      </c>
      <c r="X1326" s="14">
        <v>0.22601303723528399</v>
      </c>
      <c r="Y1326" s="14">
        <v>0.25307315940568698</v>
      </c>
      <c r="Z1326" s="14">
        <v>0.56656812447871496</v>
      </c>
      <c r="AA1326" s="14">
        <v>0.239541572643025</v>
      </c>
      <c r="AB1326" s="14">
        <v>0.55742238281523804</v>
      </c>
      <c r="AC1326" s="14">
        <v>0.36588908228311501</v>
      </c>
      <c r="AD1326" s="14">
        <v>8.81567101879452E-2</v>
      </c>
      <c r="AE1326" s="14"/>
      <c r="AF1326" s="14">
        <v>0.341203603111502</v>
      </c>
      <c r="AG1326" s="14">
        <v>0.35178976492562197</v>
      </c>
      <c r="AH1326" s="14">
        <v>0.33376435728755</v>
      </c>
      <c r="AI1326" s="14"/>
      <c r="AJ1326" s="14">
        <v>0.31994607563888999</v>
      </c>
      <c r="AK1326" s="14">
        <v>0.34028622772338302</v>
      </c>
      <c r="AL1326" s="14">
        <v>0.41636569085749298</v>
      </c>
      <c r="AM1326" s="14"/>
      <c r="AN1326" s="14">
        <v>0.44513750989613698</v>
      </c>
      <c r="AO1326" s="14">
        <v>0.27969734469853702</v>
      </c>
      <c r="AP1326" s="14">
        <v>0.334017311483573</v>
      </c>
      <c r="AQ1326" s="14">
        <v>0.34783940456425</v>
      </c>
      <c r="AR1326" s="14">
        <v>0.377624641707625</v>
      </c>
    </row>
    <row r="1327" spans="2:44">
      <c r="B1327" t="s">
        <v>300</v>
      </c>
      <c r="C1327" s="14">
        <v>0.30250746737916301</v>
      </c>
      <c r="D1327" s="14">
        <v>0.309730929054991</v>
      </c>
      <c r="E1327" s="14">
        <v>0.29847936550249099</v>
      </c>
      <c r="F1327" s="14"/>
      <c r="G1327" s="14">
        <v>0.31429875329421098</v>
      </c>
      <c r="H1327" s="14">
        <v>0.36580314206790598</v>
      </c>
      <c r="I1327" s="14">
        <v>0.31021120551512399</v>
      </c>
      <c r="J1327" s="14">
        <v>0.16444581093645799</v>
      </c>
      <c r="K1327" s="14">
        <v>0.41044048736687899</v>
      </c>
      <c r="L1327" s="14">
        <v>0.26728816783407799</v>
      </c>
      <c r="M1327" s="14"/>
      <c r="N1327" s="14">
        <v>0.262607874537932</v>
      </c>
      <c r="O1327" s="14">
        <v>0.319502548018615</v>
      </c>
      <c r="P1327" s="14">
        <v>0.35973294152228102</v>
      </c>
      <c r="Q1327" s="14">
        <v>0.27989200648493601</v>
      </c>
      <c r="R1327" s="14"/>
      <c r="S1327" s="14">
        <v>0.41529382815777199</v>
      </c>
      <c r="T1327" s="14">
        <v>0.34717982380419699</v>
      </c>
      <c r="U1327" s="14">
        <v>0.115304185680458</v>
      </c>
      <c r="V1327" s="14">
        <v>0.22877009270661</v>
      </c>
      <c r="W1327" s="14">
        <v>0.29278684424592999</v>
      </c>
      <c r="X1327" s="14">
        <v>0.24963642211436701</v>
      </c>
      <c r="Y1327" s="14">
        <v>0.346512665739938</v>
      </c>
      <c r="Z1327" s="14">
        <v>0.642093478537901</v>
      </c>
      <c r="AA1327" s="14">
        <v>0.23217901876466299</v>
      </c>
      <c r="AB1327" s="14">
        <v>0.248490195238562</v>
      </c>
      <c r="AC1327" s="14">
        <v>0.43833159593392301</v>
      </c>
      <c r="AD1327" s="14">
        <v>0.23996712130210199</v>
      </c>
      <c r="AE1327" s="14"/>
      <c r="AF1327" s="14">
        <v>0.30260778052078102</v>
      </c>
      <c r="AG1327" s="14">
        <v>0.27189494332424202</v>
      </c>
      <c r="AH1327" s="14">
        <v>0.326501576849071</v>
      </c>
      <c r="AI1327" s="14"/>
      <c r="AJ1327" s="14">
        <v>0.23199289729349301</v>
      </c>
      <c r="AK1327" s="14">
        <v>0.35593891897225499</v>
      </c>
      <c r="AL1327" s="14">
        <v>0.30680940601491602</v>
      </c>
      <c r="AM1327" s="14"/>
      <c r="AN1327" s="14">
        <v>0.37264583630304099</v>
      </c>
      <c r="AO1327" s="14">
        <v>0.23263346399751</v>
      </c>
      <c r="AP1327" s="14">
        <v>0.28211174877616202</v>
      </c>
      <c r="AQ1327" s="14">
        <v>0.37654439395173001</v>
      </c>
      <c r="AR1327" s="14">
        <v>0.206440525503164</v>
      </c>
    </row>
    <row r="1328" spans="2:44">
      <c r="B1328" t="s">
        <v>306</v>
      </c>
      <c r="C1328" s="14">
        <v>0.29118100239733902</v>
      </c>
      <c r="D1328" s="14">
        <v>0.30490810328972101</v>
      </c>
      <c r="E1328" s="14">
        <v>0.27284203764218101</v>
      </c>
      <c r="F1328" s="14"/>
      <c r="G1328" s="14">
        <v>0.27945155413926898</v>
      </c>
      <c r="H1328" s="14">
        <v>0.32028703923511598</v>
      </c>
      <c r="I1328" s="14">
        <v>0.33538746428600702</v>
      </c>
      <c r="J1328" s="14">
        <v>0.28529153059200302</v>
      </c>
      <c r="K1328" s="14">
        <v>0.30328532136379399</v>
      </c>
      <c r="L1328" s="14">
        <v>0.23799368571545701</v>
      </c>
      <c r="M1328" s="14"/>
      <c r="N1328" s="14">
        <v>0.29281152923014903</v>
      </c>
      <c r="O1328" s="14">
        <v>0.37056444609345801</v>
      </c>
      <c r="P1328" s="14">
        <v>0.15604838453512301</v>
      </c>
      <c r="Q1328" s="14">
        <v>0.31972505614005797</v>
      </c>
      <c r="R1328" s="14"/>
      <c r="S1328" s="14">
        <v>0.329488575851552</v>
      </c>
      <c r="T1328" s="14">
        <v>0.33652579386477099</v>
      </c>
      <c r="U1328" s="14">
        <v>0.305421877011961</v>
      </c>
      <c r="V1328" s="14">
        <v>0.21015221841468401</v>
      </c>
      <c r="W1328" s="14">
        <v>0.39978454513192602</v>
      </c>
      <c r="X1328" s="14">
        <v>0.17825570754259701</v>
      </c>
      <c r="Y1328" s="14">
        <v>0.277303812862845</v>
      </c>
      <c r="Z1328" s="14">
        <v>0.394556351478492</v>
      </c>
      <c r="AA1328" s="14">
        <v>0.28437482490567301</v>
      </c>
      <c r="AB1328" s="14">
        <v>0.32301702470328097</v>
      </c>
      <c r="AC1328" s="14">
        <v>0.153545474304351</v>
      </c>
      <c r="AD1328" s="14">
        <v>0.24745288089633199</v>
      </c>
      <c r="AE1328" s="14"/>
      <c r="AF1328" s="14">
        <v>0.25890730147486402</v>
      </c>
      <c r="AG1328" s="14">
        <v>0.33426442224529002</v>
      </c>
      <c r="AH1328" s="14">
        <v>0.26714123091856401</v>
      </c>
      <c r="AI1328" s="14"/>
      <c r="AJ1328" s="14">
        <v>0.33791978382404098</v>
      </c>
      <c r="AK1328" s="14">
        <v>0.23864523345748201</v>
      </c>
      <c r="AL1328" s="14">
        <v>0.50789050506591804</v>
      </c>
      <c r="AM1328" s="14"/>
      <c r="AN1328" s="14">
        <v>0.25590128642582799</v>
      </c>
      <c r="AO1328" s="14">
        <v>0.29930396686984601</v>
      </c>
      <c r="AP1328" s="14">
        <v>0.32945671264900001</v>
      </c>
      <c r="AQ1328" s="14">
        <v>0.30399613924498903</v>
      </c>
      <c r="AR1328" s="14">
        <v>0.418015801987276</v>
      </c>
    </row>
    <row r="1329" spans="2:44">
      <c r="B1329" t="s">
        <v>305</v>
      </c>
      <c r="C1329" s="14">
        <v>0.29108670114659502</v>
      </c>
      <c r="D1329" s="14">
        <v>0.30855838890512699</v>
      </c>
      <c r="E1329" s="14">
        <v>0.26781839703358401</v>
      </c>
      <c r="F1329" s="14"/>
      <c r="G1329" s="14">
        <v>0.37774812983292699</v>
      </c>
      <c r="H1329" s="14">
        <v>0.269982460251117</v>
      </c>
      <c r="I1329" s="14">
        <v>0.27033587612019699</v>
      </c>
      <c r="J1329" s="14">
        <v>0.22269558633268499</v>
      </c>
      <c r="K1329" s="14">
        <v>0.305658238064689</v>
      </c>
      <c r="L1329" s="14">
        <v>0.29857709751644101</v>
      </c>
      <c r="M1329" s="14"/>
      <c r="N1329" s="14">
        <v>0.27784118480191999</v>
      </c>
      <c r="O1329" s="14">
        <v>0.29420824045398303</v>
      </c>
      <c r="P1329" s="14">
        <v>0.26721808316065998</v>
      </c>
      <c r="Q1329" s="14">
        <v>0.34429292457454602</v>
      </c>
      <c r="R1329" s="14"/>
      <c r="S1329" s="14">
        <v>0.37112952706864</v>
      </c>
      <c r="T1329" s="14">
        <v>0.35588025411853003</v>
      </c>
      <c r="U1329" s="14">
        <v>0.20395102553459499</v>
      </c>
      <c r="V1329" s="14">
        <v>0.26908299941411501</v>
      </c>
      <c r="W1329" s="14">
        <v>0.27596847287482301</v>
      </c>
      <c r="X1329" s="14">
        <v>0.19933046798297699</v>
      </c>
      <c r="Y1329" s="14">
        <v>0.23894439092386399</v>
      </c>
      <c r="Z1329" s="14">
        <v>0.55947372843425103</v>
      </c>
      <c r="AA1329" s="14">
        <v>0.33820571909519498</v>
      </c>
      <c r="AB1329" s="14">
        <v>0.34426707940021201</v>
      </c>
      <c r="AC1329" s="14">
        <v>0.12208723528807799</v>
      </c>
      <c r="AD1329" s="14">
        <v>4.6345966327440098E-2</v>
      </c>
      <c r="AE1329" s="14"/>
      <c r="AF1329" s="14">
        <v>0.29704661885824502</v>
      </c>
      <c r="AG1329" s="14">
        <v>0.25242323126069199</v>
      </c>
      <c r="AH1329" s="14">
        <v>0.30422943227397797</v>
      </c>
      <c r="AI1329" s="14"/>
      <c r="AJ1329" s="14">
        <v>0.359635529010148</v>
      </c>
      <c r="AK1329" s="14">
        <v>0.28506834167442002</v>
      </c>
      <c r="AL1329" s="14">
        <v>0.23870268185613899</v>
      </c>
      <c r="AM1329" s="14"/>
      <c r="AN1329" s="14">
        <v>0.357723226812588</v>
      </c>
      <c r="AO1329" s="14">
        <v>0.26092760913957602</v>
      </c>
      <c r="AP1329" s="14">
        <v>0.296567621984626</v>
      </c>
      <c r="AQ1329" s="14">
        <v>0.29465265378062</v>
      </c>
      <c r="AR1329" s="14">
        <v>0.377624641707625</v>
      </c>
    </row>
    <row r="1330" spans="2:44">
      <c r="B1330" t="s">
        <v>307</v>
      </c>
      <c r="C1330" s="14">
        <v>0.221656411289026</v>
      </c>
      <c r="D1330" s="14">
        <v>0.235261231622933</v>
      </c>
      <c r="E1330" s="14">
        <v>0.202219478136136</v>
      </c>
      <c r="F1330" s="14"/>
      <c r="G1330" s="14">
        <v>0.22084590947633401</v>
      </c>
      <c r="H1330" s="14">
        <v>0.25044723852902501</v>
      </c>
      <c r="I1330" s="14">
        <v>0.25136758870811499</v>
      </c>
      <c r="J1330" s="14">
        <v>0.18346317679349</v>
      </c>
      <c r="K1330" s="14">
        <v>0.176722832347987</v>
      </c>
      <c r="L1330" s="14">
        <v>0.21947670510921199</v>
      </c>
      <c r="M1330" s="14"/>
      <c r="N1330" s="14">
        <v>0.20754148358011301</v>
      </c>
      <c r="O1330" s="14">
        <v>0.225309701145196</v>
      </c>
      <c r="P1330" s="14">
        <v>0.26593584800269998</v>
      </c>
      <c r="Q1330" s="14">
        <v>0.19499972562002099</v>
      </c>
      <c r="R1330" s="14"/>
      <c r="S1330" s="14">
        <v>0.26300548891230802</v>
      </c>
      <c r="T1330" s="14">
        <v>0.22044333190580401</v>
      </c>
      <c r="U1330" s="14">
        <v>0.186252905208214</v>
      </c>
      <c r="V1330" s="14">
        <v>0.20695031367823999</v>
      </c>
      <c r="W1330" s="14">
        <v>0.25959777224820602</v>
      </c>
      <c r="X1330" s="14">
        <v>0.24823528101914599</v>
      </c>
      <c r="Y1330" s="14">
        <v>0.29201275549450401</v>
      </c>
      <c r="Z1330" s="14">
        <v>0.19603079875330601</v>
      </c>
      <c r="AA1330" s="14">
        <v>0.14175631994957999</v>
      </c>
      <c r="AB1330" s="14">
        <v>0.14337681695066601</v>
      </c>
      <c r="AC1330" s="14">
        <v>0.138682927177014</v>
      </c>
      <c r="AD1330" s="14">
        <v>0.36439117534743298</v>
      </c>
      <c r="AE1330" s="14"/>
      <c r="AF1330" s="14">
        <v>0.216184054473641</v>
      </c>
      <c r="AG1330" s="14">
        <v>0.21675075533746799</v>
      </c>
      <c r="AH1330" s="14">
        <v>0.31700904991624301</v>
      </c>
      <c r="AI1330" s="14"/>
      <c r="AJ1330" s="14">
        <v>0.22773494293225599</v>
      </c>
      <c r="AK1330" s="14">
        <v>0.24815708237758399</v>
      </c>
      <c r="AL1330" s="14">
        <v>0.32726099968922701</v>
      </c>
      <c r="AM1330" s="14"/>
      <c r="AN1330" s="14">
        <v>0.238520509411843</v>
      </c>
      <c r="AO1330" s="14">
        <v>0.186188661910731</v>
      </c>
      <c r="AP1330" s="14">
        <v>0.209509584561064</v>
      </c>
      <c r="AQ1330" s="14">
        <v>0.28637504280939702</v>
      </c>
      <c r="AR1330" s="14">
        <v>0</v>
      </c>
    </row>
    <row r="1331" spans="2:44">
      <c r="B1331" t="s">
        <v>308</v>
      </c>
      <c r="C1331" s="14">
        <v>0.16228498201574601</v>
      </c>
      <c r="D1331" s="14">
        <v>0.194907009044896</v>
      </c>
      <c r="E1331" s="14">
        <v>0.116747608067878</v>
      </c>
      <c r="F1331" s="14"/>
      <c r="G1331" s="14">
        <v>5.2887328654326098E-2</v>
      </c>
      <c r="H1331" s="14">
        <v>0.24995799365260599</v>
      </c>
      <c r="I1331" s="14">
        <v>0.213474477563077</v>
      </c>
      <c r="J1331" s="14">
        <v>0.17600035565205199</v>
      </c>
      <c r="K1331" s="14">
        <v>0.11924465466919699</v>
      </c>
      <c r="L1331" s="14">
        <v>0.13604736434228501</v>
      </c>
      <c r="M1331" s="14"/>
      <c r="N1331" s="14">
        <v>0.15651222188470301</v>
      </c>
      <c r="O1331" s="14">
        <v>0.13525256888576101</v>
      </c>
      <c r="P1331" s="14">
        <v>0.18501856281794499</v>
      </c>
      <c r="Q1331" s="14">
        <v>0.19359022795019801</v>
      </c>
      <c r="R1331" s="14"/>
      <c r="S1331" s="14">
        <v>0.143819733646364</v>
      </c>
      <c r="T1331" s="14">
        <v>0.23449912231270301</v>
      </c>
      <c r="U1331" s="14">
        <v>0.21936224424553899</v>
      </c>
      <c r="V1331" s="14">
        <v>0.19882355417908401</v>
      </c>
      <c r="W1331" s="14">
        <v>0.135726878499391</v>
      </c>
      <c r="X1331" s="14">
        <v>7.3513324199920904E-2</v>
      </c>
      <c r="Y1331" s="14">
        <v>0.12945239092163499</v>
      </c>
      <c r="Z1331" s="14">
        <v>0.17357440493468199</v>
      </c>
      <c r="AA1331" s="14">
        <v>9.5503153873298899E-2</v>
      </c>
      <c r="AB1331" s="14">
        <v>0.165923597674736</v>
      </c>
      <c r="AC1331" s="14">
        <v>0.12940098249798401</v>
      </c>
      <c r="AD1331" s="14">
        <v>0.317877498649563</v>
      </c>
      <c r="AE1331" s="14"/>
      <c r="AF1331" s="14">
        <v>0.18117734753448</v>
      </c>
      <c r="AG1331" s="14">
        <v>0.17310840397486699</v>
      </c>
      <c r="AH1331" s="14">
        <v>0.125181625565085</v>
      </c>
      <c r="AI1331" s="14"/>
      <c r="AJ1331" s="14">
        <v>0.11895765662374</v>
      </c>
      <c r="AK1331" s="14">
        <v>0.146172486610612</v>
      </c>
      <c r="AL1331" s="14">
        <v>0.187078122220356</v>
      </c>
      <c r="AM1331" s="14"/>
      <c r="AN1331" s="14">
        <v>0.11674923335500501</v>
      </c>
      <c r="AO1331" s="14">
        <v>0.15724116795048901</v>
      </c>
      <c r="AP1331" s="14">
        <v>0.175800623288385</v>
      </c>
      <c r="AQ1331" s="14">
        <v>0.18290487058059299</v>
      </c>
      <c r="AR1331" s="14">
        <v>0.206440525503164</v>
      </c>
    </row>
    <row r="1332" spans="2:44">
      <c r="B1332" t="s">
        <v>262</v>
      </c>
      <c r="C1332" s="14">
        <v>1.03454715110427E-2</v>
      </c>
      <c r="D1332" s="14">
        <v>7.6272175128068703E-3</v>
      </c>
      <c r="E1332" s="14">
        <v>1.4109841739288699E-2</v>
      </c>
      <c r="F1332" s="14"/>
      <c r="G1332" s="14">
        <v>1.75273572758145E-2</v>
      </c>
      <c r="H1332" s="14">
        <v>1.52462903512202E-2</v>
      </c>
      <c r="I1332" s="14">
        <v>2.6513615026753298E-2</v>
      </c>
      <c r="J1332" s="14">
        <v>0</v>
      </c>
      <c r="K1332" s="14">
        <v>0</v>
      </c>
      <c r="L1332" s="14">
        <v>0</v>
      </c>
      <c r="M1332" s="14"/>
      <c r="N1332" s="14">
        <v>2.0807863911861499E-2</v>
      </c>
      <c r="O1332" s="14">
        <v>0</v>
      </c>
      <c r="P1332" s="14">
        <v>1.56739112431925E-2</v>
      </c>
      <c r="Q1332" s="14">
        <v>0</v>
      </c>
      <c r="R1332" s="14"/>
      <c r="S1332" s="14">
        <v>0</v>
      </c>
      <c r="T1332" s="14">
        <v>0</v>
      </c>
      <c r="U1332" s="14">
        <v>0</v>
      </c>
      <c r="V1332" s="14">
        <v>5.0585677913289301E-2</v>
      </c>
      <c r="W1332" s="14">
        <v>0</v>
      </c>
      <c r="X1332" s="14">
        <v>2.8107158291663398E-2</v>
      </c>
      <c r="Y1332" s="14">
        <v>0</v>
      </c>
      <c r="Z1332" s="14">
        <v>0</v>
      </c>
      <c r="AA1332" s="14">
        <v>0</v>
      </c>
      <c r="AB1332" s="14">
        <v>0</v>
      </c>
      <c r="AC1332" s="14">
        <v>0</v>
      </c>
      <c r="AD1332" s="14">
        <v>6.2994517327243899E-2</v>
      </c>
      <c r="AE1332" s="14"/>
      <c r="AF1332" s="14">
        <v>0</v>
      </c>
      <c r="AG1332" s="14">
        <v>0</v>
      </c>
      <c r="AH1332" s="14">
        <v>5.11464554446769E-2</v>
      </c>
      <c r="AI1332" s="14"/>
      <c r="AJ1332" s="14">
        <v>0</v>
      </c>
      <c r="AK1332" s="14">
        <v>0</v>
      </c>
      <c r="AL1332" s="14">
        <v>0</v>
      </c>
      <c r="AM1332" s="14"/>
      <c r="AN1332" s="14">
        <v>1.9633625578792901E-2</v>
      </c>
      <c r="AO1332" s="14">
        <v>1.2406205813942899E-2</v>
      </c>
      <c r="AP1332" s="14">
        <v>0</v>
      </c>
      <c r="AQ1332" s="14">
        <v>2.54580014896666E-2</v>
      </c>
      <c r="AR1332" s="14">
        <v>0</v>
      </c>
    </row>
    <row r="1333" spans="2:44">
      <c r="C1333" s="14"/>
      <c r="D1333" s="14"/>
      <c r="E1333" s="14"/>
      <c r="F1333" s="14"/>
      <c r="G1333" s="14"/>
      <c r="H1333" s="14"/>
      <c r="I1333" s="14"/>
      <c r="J1333" s="14"/>
      <c r="K1333" s="14"/>
      <c r="L1333" s="14"/>
      <c r="M1333" s="14"/>
      <c r="N1333" s="14"/>
      <c r="O1333" s="14"/>
      <c r="P1333" s="14"/>
      <c r="Q1333" s="14"/>
      <c r="R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row>
    <row r="1334" spans="2:44">
      <c r="B1334" s="6" t="s">
        <v>322</v>
      </c>
      <c r="C1334" s="14"/>
      <c r="D1334" s="14"/>
      <c r="E1334" s="14"/>
      <c r="F1334" s="14"/>
      <c r="G1334" s="14"/>
      <c r="H1334" s="14"/>
      <c r="I1334" s="14"/>
      <c r="J1334" s="14"/>
      <c r="K1334" s="14"/>
      <c r="L1334" s="14"/>
      <c r="M1334" s="14"/>
      <c r="N1334" s="14"/>
      <c r="O1334" s="14"/>
      <c r="P1334" s="14"/>
      <c r="Q1334" s="14"/>
      <c r="R1334" s="14"/>
      <c r="S1334" s="14"/>
      <c r="T1334" s="14"/>
      <c r="U1334" s="14"/>
      <c r="V1334" s="14"/>
      <c r="W1334" s="14"/>
      <c r="X1334" s="14"/>
      <c r="Y1334" s="14"/>
      <c r="Z1334" s="14"/>
      <c r="AA1334" s="14"/>
      <c r="AB1334" s="14"/>
      <c r="AC1334" s="14"/>
      <c r="AD1334" s="14"/>
      <c r="AE1334" s="14"/>
      <c r="AF1334" s="14"/>
      <c r="AG1334" s="14"/>
      <c r="AH1334" s="14"/>
      <c r="AI1334" s="14"/>
      <c r="AJ1334" s="14"/>
      <c r="AK1334" s="14"/>
      <c r="AL1334" s="14"/>
      <c r="AM1334" s="14"/>
      <c r="AN1334" s="14"/>
      <c r="AO1334" s="14"/>
      <c r="AP1334" s="14"/>
      <c r="AQ1334" s="14"/>
      <c r="AR1334" s="14"/>
    </row>
    <row r="1335" spans="2:44">
      <c r="B1335" s="24" t="s">
        <v>41</v>
      </c>
      <c r="C1335" s="14"/>
      <c r="D1335" s="14"/>
      <c r="E1335" s="14"/>
      <c r="F1335" s="14"/>
      <c r="G1335" s="14"/>
      <c r="H1335" s="14"/>
      <c r="I1335" s="14"/>
      <c r="J1335" s="14"/>
      <c r="K1335" s="14"/>
      <c r="L1335" s="14"/>
      <c r="M1335" s="14"/>
      <c r="N1335" s="14"/>
      <c r="O1335" s="14"/>
      <c r="P1335" s="14"/>
      <c r="Q1335" s="14"/>
      <c r="R1335" s="14"/>
      <c r="S1335" s="14"/>
      <c r="T1335" s="14"/>
      <c r="U1335" s="14"/>
      <c r="V1335" s="14"/>
      <c r="W1335" s="14"/>
      <c r="X1335" s="14"/>
      <c r="Y1335" s="14"/>
      <c r="Z1335" s="14"/>
      <c r="AA1335" s="14"/>
      <c r="AB1335" s="14"/>
      <c r="AC1335" s="14"/>
      <c r="AD1335" s="14"/>
      <c r="AE1335" s="14"/>
      <c r="AF1335" s="14"/>
      <c r="AG1335" s="14"/>
      <c r="AH1335" s="14"/>
      <c r="AI1335" s="14"/>
      <c r="AJ1335" s="14"/>
      <c r="AK1335" s="14"/>
      <c r="AL1335" s="14"/>
      <c r="AM1335" s="14"/>
      <c r="AN1335" s="14"/>
      <c r="AO1335" s="14"/>
      <c r="AP1335" s="14"/>
      <c r="AQ1335" s="14"/>
      <c r="AR1335" s="14"/>
    </row>
    <row r="1336" spans="2:44">
      <c r="B1336" t="s">
        <v>302</v>
      </c>
      <c r="C1336" s="14">
        <v>0.52167358962028199</v>
      </c>
      <c r="D1336" s="14">
        <v>0.49453833932778402</v>
      </c>
      <c r="E1336" s="14">
        <v>0.54844331706040905</v>
      </c>
      <c r="F1336" s="14"/>
      <c r="G1336" s="14">
        <v>0.47249383333313999</v>
      </c>
      <c r="H1336" s="14">
        <v>0.40762308261401298</v>
      </c>
      <c r="I1336" s="14">
        <v>0.46030445231454797</v>
      </c>
      <c r="J1336" s="14">
        <v>0.50933878599701898</v>
      </c>
      <c r="K1336" s="14">
        <v>0.55415311416131496</v>
      </c>
      <c r="L1336" s="14">
        <v>0.63822511658882997</v>
      </c>
      <c r="M1336" s="14"/>
      <c r="N1336" s="14">
        <v>0.53451519867520303</v>
      </c>
      <c r="O1336" s="14">
        <v>0.58251387030599699</v>
      </c>
      <c r="P1336" s="14">
        <v>0.43516607953208802</v>
      </c>
      <c r="Q1336" s="14">
        <v>0.51356075897138198</v>
      </c>
      <c r="R1336" s="14"/>
      <c r="S1336" s="14">
        <v>0.55382947492997603</v>
      </c>
      <c r="T1336" s="14">
        <v>0.57241889206019503</v>
      </c>
      <c r="U1336" s="14">
        <v>0.485396960833543</v>
      </c>
      <c r="V1336" s="14">
        <v>0.50852345896937801</v>
      </c>
      <c r="W1336" s="14">
        <v>0.491871437818452</v>
      </c>
      <c r="X1336" s="14">
        <v>0.41208963588848602</v>
      </c>
      <c r="Y1336" s="14">
        <v>0.48246632230366798</v>
      </c>
      <c r="Z1336" s="14">
        <v>0.645013310830722</v>
      </c>
      <c r="AA1336" s="14">
        <v>0.51119826182649497</v>
      </c>
      <c r="AB1336" s="14">
        <v>0.54032445135929297</v>
      </c>
      <c r="AC1336" s="14">
        <v>0.51542385114707001</v>
      </c>
      <c r="AD1336" s="14">
        <v>0.59871203232286097</v>
      </c>
      <c r="AE1336" s="14"/>
      <c r="AF1336" s="14">
        <v>0.51095348520463502</v>
      </c>
      <c r="AG1336" s="14">
        <v>0.55978198208901997</v>
      </c>
      <c r="AH1336" s="14">
        <v>0.427088354749599</v>
      </c>
      <c r="AI1336" s="14"/>
      <c r="AJ1336" s="14">
        <v>0.52566132977408198</v>
      </c>
      <c r="AK1336" s="14">
        <v>0.52999777507396595</v>
      </c>
      <c r="AL1336" s="14">
        <v>0.49395828429599697</v>
      </c>
      <c r="AM1336" s="14"/>
      <c r="AN1336" s="14">
        <v>0.52636646254746</v>
      </c>
      <c r="AO1336" s="14">
        <v>0.47913514714996702</v>
      </c>
      <c r="AP1336" s="14">
        <v>0.57279540745943003</v>
      </c>
      <c r="AQ1336" s="14">
        <v>0.50852115571524104</v>
      </c>
      <c r="AR1336" s="14">
        <v>0.44939467371634301</v>
      </c>
    </row>
    <row r="1337" spans="2:44">
      <c r="B1337" t="s">
        <v>301</v>
      </c>
      <c r="C1337" s="14">
        <v>0.43450204622546801</v>
      </c>
      <c r="D1337" s="14">
        <v>0.43305629304336202</v>
      </c>
      <c r="E1337" s="14">
        <v>0.43634283315627698</v>
      </c>
      <c r="F1337" s="14"/>
      <c r="G1337" s="14">
        <v>0.344005817179871</v>
      </c>
      <c r="H1337" s="14">
        <v>0.40803729246131798</v>
      </c>
      <c r="I1337" s="14">
        <v>0.47614284829356202</v>
      </c>
      <c r="J1337" s="14">
        <v>0.45024923029622099</v>
      </c>
      <c r="K1337" s="14">
        <v>0.49042670331565003</v>
      </c>
      <c r="L1337" s="14">
        <v>0.427451791280477</v>
      </c>
      <c r="M1337" s="14"/>
      <c r="N1337" s="14">
        <v>0.41200190876662901</v>
      </c>
      <c r="O1337" s="14">
        <v>0.45418822301624301</v>
      </c>
      <c r="P1337" s="14">
        <v>0.43395772455567599</v>
      </c>
      <c r="Q1337" s="14">
        <v>0.43799417586337502</v>
      </c>
      <c r="R1337" s="14"/>
      <c r="S1337" s="14">
        <v>0.45944415265937799</v>
      </c>
      <c r="T1337" s="14">
        <v>0.42602691073231003</v>
      </c>
      <c r="U1337" s="14">
        <v>0.426384384212803</v>
      </c>
      <c r="V1337" s="14">
        <v>0.41155419095758899</v>
      </c>
      <c r="W1337" s="14">
        <v>0.48540098347281102</v>
      </c>
      <c r="X1337" s="14">
        <v>0.466577607522556</v>
      </c>
      <c r="Y1337" s="14">
        <v>0.42716495122738501</v>
      </c>
      <c r="Z1337" s="14">
        <v>0.23801809425651901</v>
      </c>
      <c r="AA1337" s="14">
        <v>0.510295755483955</v>
      </c>
      <c r="AB1337" s="14">
        <v>0.46242827621575799</v>
      </c>
      <c r="AC1337" s="14">
        <v>0.31484893338568998</v>
      </c>
      <c r="AD1337" s="14">
        <v>0.33602667943800402</v>
      </c>
      <c r="AE1337" s="14"/>
      <c r="AF1337" s="14">
        <v>0.45490185966583802</v>
      </c>
      <c r="AG1337" s="14">
        <v>0.43195898197813098</v>
      </c>
      <c r="AH1337" s="14">
        <v>0.42469416466902599</v>
      </c>
      <c r="AI1337" s="14"/>
      <c r="AJ1337" s="14">
        <v>0.46431296748071998</v>
      </c>
      <c r="AK1337" s="14">
        <v>0.455464466859482</v>
      </c>
      <c r="AL1337" s="14">
        <v>0.41024700650455798</v>
      </c>
      <c r="AM1337" s="14"/>
      <c r="AN1337" s="14">
        <v>0.449794254881282</v>
      </c>
      <c r="AO1337" s="14">
        <v>0.44384148405740298</v>
      </c>
      <c r="AP1337" s="14">
        <v>0.42285309418606298</v>
      </c>
      <c r="AQ1337" s="14">
        <v>0.39841035531889102</v>
      </c>
      <c r="AR1337" s="14">
        <v>0.57849780435940201</v>
      </c>
    </row>
    <row r="1338" spans="2:44">
      <c r="B1338" t="s">
        <v>300</v>
      </c>
      <c r="C1338" s="14">
        <v>0.42146021712739601</v>
      </c>
      <c r="D1338" s="14">
        <v>0.43585464683479203</v>
      </c>
      <c r="E1338" s="14">
        <v>0.40533750705098698</v>
      </c>
      <c r="F1338" s="14"/>
      <c r="G1338" s="14">
        <v>0.37378001856527898</v>
      </c>
      <c r="H1338" s="14">
        <v>0.42009762046320098</v>
      </c>
      <c r="I1338" s="14">
        <v>0.37527056931143898</v>
      </c>
      <c r="J1338" s="14">
        <v>0.39837751559321299</v>
      </c>
      <c r="K1338" s="14">
        <v>0.41540462828823399</v>
      </c>
      <c r="L1338" s="14">
        <v>0.487729244809809</v>
      </c>
      <c r="M1338" s="14"/>
      <c r="N1338" s="14">
        <v>0.42265127619298898</v>
      </c>
      <c r="O1338" s="14">
        <v>0.42737503751224198</v>
      </c>
      <c r="P1338" s="14">
        <v>0.41756642346917799</v>
      </c>
      <c r="Q1338" s="14">
        <v>0.41206774854536499</v>
      </c>
      <c r="R1338" s="14"/>
      <c r="S1338" s="14">
        <v>0.447423738457846</v>
      </c>
      <c r="T1338" s="14">
        <v>0.46260040336616598</v>
      </c>
      <c r="U1338" s="14">
        <v>0.37450218102147398</v>
      </c>
      <c r="V1338" s="14">
        <v>0.39216912381473501</v>
      </c>
      <c r="W1338" s="14">
        <v>0.37549603621831901</v>
      </c>
      <c r="X1338" s="14">
        <v>0.40485142157808002</v>
      </c>
      <c r="Y1338" s="14">
        <v>0.426021392529844</v>
      </c>
      <c r="Z1338" s="14">
        <v>0.46432489646021502</v>
      </c>
      <c r="AA1338" s="14">
        <v>0.48805781965230499</v>
      </c>
      <c r="AB1338" s="14">
        <v>0.404461069505888</v>
      </c>
      <c r="AC1338" s="14">
        <v>0.32568784047029098</v>
      </c>
      <c r="AD1338" s="14">
        <v>0.41877139266563002</v>
      </c>
      <c r="AE1338" s="14"/>
      <c r="AF1338" s="14">
        <v>0.451674879573426</v>
      </c>
      <c r="AG1338" s="14">
        <v>0.41698242906600802</v>
      </c>
      <c r="AH1338" s="14">
        <v>0.38650021268551699</v>
      </c>
      <c r="AI1338" s="14"/>
      <c r="AJ1338" s="14">
        <v>0.44421863147718199</v>
      </c>
      <c r="AK1338" s="14">
        <v>0.38264012096576799</v>
      </c>
      <c r="AL1338" s="14">
        <v>0.50497003744665403</v>
      </c>
      <c r="AM1338" s="14"/>
      <c r="AN1338" s="14">
        <v>0.44140455695692499</v>
      </c>
      <c r="AO1338" s="14">
        <v>0.48449753435387</v>
      </c>
      <c r="AP1338" s="14">
        <v>0.43521168764371998</v>
      </c>
      <c r="AQ1338" s="14">
        <v>0.28108590154186103</v>
      </c>
      <c r="AR1338" s="14">
        <v>0.36493590898363198</v>
      </c>
    </row>
    <row r="1339" spans="2:44">
      <c r="B1339" t="s">
        <v>303</v>
      </c>
      <c r="C1339" s="14">
        <v>0.38692165874737</v>
      </c>
      <c r="D1339" s="14">
        <v>0.37924635573774501</v>
      </c>
      <c r="E1339" s="14">
        <v>0.39485829287021401</v>
      </c>
      <c r="F1339" s="14"/>
      <c r="G1339" s="14">
        <v>0.41017713469523898</v>
      </c>
      <c r="H1339" s="14">
        <v>0.39088825012166001</v>
      </c>
      <c r="I1339" s="14">
        <v>0.38594029172601602</v>
      </c>
      <c r="J1339" s="14">
        <v>0.38576030638991599</v>
      </c>
      <c r="K1339" s="14">
        <v>0.363651858190501</v>
      </c>
      <c r="L1339" s="14">
        <v>0.38765949351603202</v>
      </c>
      <c r="M1339" s="14"/>
      <c r="N1339" s="14">
        <v>0.372594028494251</v>
      </c>
      <c r="O1339" s="14">
        <v>0.38394744633630701</v>
      </c>
      <c r="P1339" s="14">
        <v>0.40808440027783999</v>
      </c>
      <c r="Q1339" s="14">
        <v>0.38887175077915198</v>
      </c>
      <c r="R1339" s="14"/>
      <c r="S1339" s="14">
        <v>0.43212628331997799</v>
      </c>
      <c r="T1339" s="14">
        <v>0.30077215397500801</v>
      </c>
      <c r="U1339" s="14">
        <v>0.42446313291181098</v>
      </c>
      <c r="V1339" s="14">
        <v>0.34931295461252099</v>
      </c>
      <c r="W1339" s="14">
        <v>0.42761149370252</v>
      </c>
      <c r="X1339" s="14">
        <v>0.38701173563360303</v>
      </c>
      <c r="Y1339" s="14">
        <v>0.363460574797348</v>
      </c>
      <c r="Z1339" s="14">
        <v>0.38830928074908899</v>
      </c>
      <c r="AA1339" s="14">
        <v>0.43021766684095097</v>
      </c>
      <c r="AB1339" s="14">
        <v>0.41901373330043601</v>
      </c>
      <c r="AC1339" s="14">
        <v>0.36040524392012302</v>
      </c>
      <c r="AD1339" s="14">
        <v>0.29706437555839799</v>
      </c>
      <c r="AE1339" s="14"/>
      <c r="AF1339" s="14">
        <v>0.34389805084267699</v>
      </c>
      <c r="AG1339" s="14">
        <v>0.417112333322886</v>
      </c>
      <c r="AH1339" s="14">
        <v>0.412727233602528</v>
      </c>
      <c r="AI1339" s="14"/>
      <c r="AJ1339" s="14">
        <v>0.39099793589855197</v>
      </c>
      <c r="AK1339" s="14">
        <v>0.40747934530783703</v>
      </c>
      <c r="AL1339" s="14">
        <v>0.36713229284740001</v>
      </c>
      <c r="AM1339" s="14"/>
      <c r="AN1339" s="14">
        <v>0.36947117763311599</v>
      </c>
      <c r="AO1339" s="14">
        <v>0.37603940338638597</v>
      </c>
      <c r="AP1339" s="14">
        <v>0.40314186894743798</v>
      </c>
      <c r="AQ1339" s="14">
        <v>0.37097537018793397</v>
      </c>
      <c r="AR1339" s="14">
        <v>0.35368514631915099</v>
      </c>
    </row>
    <row r="1340" spans="2:44">
      <c r="B1340" t="s">
        <v>304</v>
      </c>
      <c r="C1340" s="14">
        <v>0.37867266074190298</v>
      </c>
      <c r="D1340" s="14">
        <v>0.38095632021808201</v>
      </c>
      <c r="E1340" s="14">
        <v>0.37466924938856699</v>
      </c>
      <c r="F1340" s="14"/>
      <c r="G1340" s="14">
        <v>0.36425035515409399</v>
      </c>
      <c r="H1340" s="14">
        <v>0.41460503102368501</v>
      </c>
      <c r="I1340" s="14">
        <v>0.38033857319001102</v>
      </c>
      <c r="J1340" s="14">
        <v>0.313570306208243</v>
      </c>
      <c r="K1340" s="14">
        <v>0.45393593668168902</v>
      </c>
      <c r="L1340" s="14">
        <v>0.36385049905996403</v>
      </c>
      <c r="M1340" s="14"/>
      <c r="N1340" s="14">
        <v>0.42073327565895902</v>
      </c>
      <c r="O1340" s="14">
        <v>0.42272690957141101</v>
      </c>
      <c r="P1340" s="14">
        <v>0.31827235222049799</v>
      </c>
      <c r="Q1340" s="14">
        <v>0.329230331162644</v>
      </c>
      <c r="R1340" s="14"/>
      <c r="S1340" s="14">
        <v>0.347930779400207</v>
      </c>
      <c r="T1340" s="14">
        <v>0.45244859710734298</v>
      </c>
      <c r="U1340" s="14">
        <v>0.36738335319264098</v>
      </c>
      <c r="V1340" s="14">
        <v>0.39292386236648302</v>
      </c>
      <c r="W1340" s="14">
        <v>0.39598721058743902</v>
      </c>
      <c r="X1340" s="14">
        <v>0.37574422703740001</v>
      </c>
      <c r="Y1340" s="14">
        <v>0.26259251054038002</v>
      </c>
      <c r="Z1340" s="14">
        <v>0.28208268984030399</v>
      </c>
      <c r="AA1340" s="14">
        <v>0.452919510580225</v>
      </c>
      <c r="AB1340" s="14">
        <v>0.39846618993393701</v>
      </c>
      <c r="AC1340" s="14">
        <v>0.30348639012091699</v>
      </c>
      <c r="AD1340" s="14">
        <v>0.36961696824430001</v>
      </c>
      <c r="AE1340" s="14"/>
      <c r="AF1340" s="14">
        <v>0.36631573430682701</v>
      </c>
      <c r="AG1340" s="14">
        <v>0.37749826367738298</v>
      </c>
      <c r="AH1340" s="14">
        <v>0.38048018054664201</v>
      </c>
      <c r="AI1340" s="14"/>
      <c r="AJ1340" s="14">
        <v>0.39518282086700401</v>
      </c>
      <c r="AK1340" s="14">
        <v>0.422888264976857</v>
      </c>
      <c r="AL1340" s="14">
        <v>0.394536617188257</v>
      </c>
      <c r="AM1340" s="14"/>
      <c r="AN1340" s="14">
        <v>0.37809569960186401</v>
      </c>
      <c r="AO1340" s="14">
        <v>0.334804595698934</v>
      </c>
      <c r="AP1340" s="14">
        <v>0.45327722386831698</v>
      </c>
      <c r="AQ1340" s="14">
        <v>0.41967703908364501</v>
      </c>
      <c r="AR1340" s="14">
        <v>0.27950414824508601</v>
      </c>
    </row>
    <row r="1341" spans="2:44">
      <c r="B1341" t="s">
        <v>305</v>
      </c>
      <c r="C1341" s="14">
        <v>0.36835858371569902</v>
      </c>
      <c r="D1341" s="14">
        <v>0.37926618877379498</v>
      </c>
      <c r="E1341" s="14">
        <v>0.35724443764660402</v>
      </c>
      <c r="F1341" s="14"/>
      <c r="G1341" s="14">
        <v>0.310174197327094</v>
      </c>
      <c r="H1341" s="14">
        <v>0.36943764503228099</v>
      </c>
      <c r="I1341" s="14">
        <v>0.28680433478049</v>
      </c>
      <c r="J1341" s="14">
        <v>0.38599929357789198</v>
      </c>
      <c r="K1341" s="14">
        <v>0.410321488346229</v>
      </c>
      <c r="L1341" s="14">
        <v>0.40779940989152402</v>
      </c>
      <c r="M1341" s="14"/>
      <c r="N1341" s="14">
        <v>0.356767572909375</v>
      </c>
      <c r="O1341" s="14">
        <v>0.41129300296170901</v>
      </c>
      <c r="P1341" s="14">
        <v>0.30822353492742999</v>
      </c>
      <c r="Q1341" s="14">
        <v>0.379883818932368</v>
      </c>
      <c r="R1341" s="14"/>
      <c r="S1341" s="14">
        <v>0.37764567110601099</v>
      </c>
      <c r="T1341" s="14">
        <v>0.42979802445332299</v>
      </c>
      <c r="U1341" s="14">
        <v>0.35822271109383902</v>
      </c>
      <c r="V1341" s="14">
        <v>0.37716642549433899</v>
      </c>
      <c r="W1341" s="14">
        <v>0.36654833384235602</v>
      </c>
      <c r="X1341" s="14">
        <v>0.29217811523034098</v>
      </c>
      <c r="Y1341" s="14">
        <v>0.32762369710037498</v>
      </c>
      <c r="Z1341" s="14">
        <v>0.41134442693172801</v>
      </c>
      <c r="AA1341" s="14">
        <v>0.39776798528345098</v>
      </c>
      <c r="AB1341" s="14">
        <v>0.36025221191530199</v>
      </c>
      <c r="AC1341" s="14">
        <v>0.334810755053986</v>
      </c>
      <c r="AD1341" s="14">
        <v>0.30671761438050299</v>
      </c>
      <c r="AE1341" s="14"/>
      <c r="AF1341" s="14">
        <v>0.38196754286727702</v>
      </c>
      <c r="AG1341" s="14">
        <v>0.380918244804475</v>
      </c>
      <c r="AH1341" s="14">
        <v>0.32811303619095999</v>
      </c>
      <c r="AI1341" s="14"/>
      <c r="AJ1341" s="14">
        <v>0.42101685535857403</v>
      </c>
      <c r="AK1341" s="14">
        <v>0.381691022185429</v>
      </c>
      <c r="AL1341" s="14">
        <v>0.40150719039965999</v>
      </c>
      <c r="AM1341" s="14"/>
      <c r="AN1341" s="14">
        <v>0.40734283302145602</v>
      </c>
      <c r="AO1341" s="14">
        <v>0.337971193566516</v>
      </c>
      <c r="AP1341" s="14">
        <v>0.35003437684535599</v>
      </c>
      <c r="AQ1341" s="14">
        <v>0.41649755425377799</v>
      </c>
      <c r="AR1341" s="14">
        <v>0.15255884956520799</v>
      </c>
    </row>
    <row r="1342" spans="2:44">
      <c r="B1342" t="s">
        <v>306</v>
      </c>
      <c r="C1342" s="14">
        <v>0.203639127920513</v>
      </c>
      <c r="D1342" s="14">
        <v>0.221870168368446</v>
      </c>
      <c r="E1342" s="14">
        <v>0.186147108299417</v>
      </c>
      <c r="F1342" s="14"/>
      <c r="G1342" s="14">
        <v>0.27474895267225202</v>
      </c>
      <c r="H1342" s="14">
        <v>0.29466891339304302</v>
      </c>
      <c r="I1342" s="14">
        <v>0.244087029991368</v>
      </c>
      <c r="J1342" s="14">
        <v>0.17021012438619501</v>
      </c>
      <c r="K1342" s="14">
        <v>0.162856151222706</v>
      </c>
      <c r="L1342" s="14">
        <v>0.13616554108425999</v>
      </c>
      <c r="M1342" s="14"/>
      <c r="N1342" s="14">
        <v>0.174969139402152</v>
      </c>
      <c r="O1342" s="14">
        <v>0.21174124184308499</v>
      </c>
      <c r="P1342" s="14">
        <v>0.207931700750074</v>
      </c>
      <c r="Q1342" s="14">
        <v>0.221202145187369</v>
      </c>
      <c r="R1342" s="14"/>
      <c r="S1342" s="14">
        <v>0.20103769771817701</v>
      </c>
      <c r="T1342" s="14">
        <v>0.24230188638910399</v>
      </c>
      <c r="U1342" s="14">
        <v>0.209770607059244</v>
      </c>
      <c r="V1342" s="14">
        <v>0.18822155350931899</v>
      </c>
      <c r="W1342" s="14">
        <v>0.194634743725628</v>
      </c>
      <c r="X1342" s="14">
        <v>0.20557667094843701</v>
      </c>
      <c r="Y1342" s="14">
        <v>0.16334306377955399</v>
      </c>
      <c r="Z1342" s="14">
        <v>0.220102973944618</v>
      </c>
      <c r="AA1342" s="14">
        <v>0.23689483480083501</v>
      </c>
      <c r="AB1342" s="14">
        <v>0.19963185294052499</v>
      </c>
      <c r="AC1342" s="14">
        <v>0.198342820795231</v>
      </c>
      <c r="AD1342" s="14">
        <v>7.3722444670494103E-2</v>
      </c>
      <c r="AE1342" s="14"/>
      <c r="AF1342" s="14">
        <v>0.177192786214104</v>
      </c>
      <c r="AG1342" s="14">
        <v>0.189796253990966</v>
      </c>
      <c r="AH1342" s="14">
        <v>0.250823236801542</v>
      </c>
      <c r="AI1342" s="14"/>
      <c r="AJ1342" s="14">
        <v>0.252507307653552</v>
      </c>
      <c r="AK1342" s="14">
        <v>0.20699600615824101</v>
      </c>
      <c r="AL1342" s="14">
        <v>0.19022421094491099</v>
      </c>
      <c r="AM1342" s="14"/>
      <c r="AN1342" s="14">
        <v>0.167534680877302</v>
      </c>
      <c r="AO1342" s="14">
        <v>0.23427143702963801</v>
      </c>
      <c r="AP1342" s="14">
        <v>0.21080942510595899</v>
      </c>
      <c r="AQ1342" s="14">
        <v>0.21335595481722799</v>
      </c>
      <c r="AR1342" s="14">
        <v>0.34419228699888199</v>
      </c>
    </row>
    <row r="1343" spans="2:44">
      <c r="B1343" t="s">
        <v>307</v>
      </c>
      <c r="C1343" s="14">
        <v>0.179235396483758</v>
      </c>
      <c r="D1343" s="14">
        <v>0.18565717939992701</v>
      </c>
      <c r="E1343" s="14">
        <v>0.171914956567049</v>
      </c>
      <c r="F1343" s="14"/>
      <c r="G1343" s="14">
        <v>0.26586069836484899</v>
      </c>
      <c r="H1343" s="14">
        <v>0.25359071639480701</v>
      </c>
      <c r="I1343" s="14">
        <v>0.164330688409425</v>
      </c>
      <c r="J1343" s="14">
        <v>0.16616382918787601</v>
      </c>
      <c r="K1343" s="14">
        <v>0.16786192154872201</v>
      </c>
      <c r="L1343" s="14">
        <v>0.118847371334517</v>
      </c>
      <c r="M1343" s="14"/>
      <c r="N1343" s="14">
        <v>0.17711934968074</v>
      </c>
      <c r="O1343" s="14">
        <v>0.20805493363598099</v>
      </c>
      <c r="P1343" s="14">
        <v>0.12995651391450699</v>
      </c>
      <c r="Q1343" s="14">
        <v>0.19442127629804201</v>
      </c>
      <c r="R1343" s="14"/>
      <c r="S1343" s="14">
        <v>0.185904820536547</v>
      </c>
      <c r="T1343" s="14">
        <v>0.248486198985268</v>
      </c>
      <c r="U1343" s="14">
        <v>0.17373902019284701</v>
      </c>
      <c r="V1343" s="14">
        <v>0.13220565114136901</v>
      </c>
      <c r="W1343" s="14">
        <v>0.18873102458458099</v>
      </c>
      <c r="X1343" s="14">
        <v>0.19630099980683099</v>
      </c>
      <c r="Y1343" s="14">
        <v>0.18924468896622501</v>
      </c>
      <c r="Z1343" s="14">
        <v>0.242749731698639</v>
      </c>
      <c r="AA1343" s="14">
        <v>0.150952798425838</v>
      </c>
      <c r="AB1343" s="14">
        <v>0.157289467458292</v>
      </c>
      <c r="AC1343" s="14">
        <v>0.14185527450872201</v>
      </c>
      <c r="AD1343" s="14">
        <v>5.68909433160436E-2</v>
      </c>
      <c r="AE1343" s="14"/>
      <c r="AF1343" s="14">
        <v>0.17739886770784499</v>
      </c>
      <c r="AG1343" s="14">
        <v>0.16165545583770699</v>
      </c>
      <c r="AH1343" s="14">
        <v>0.216189501918257</v>
      </c>
      <c r="AI1343" s="14"/>
      <c r="AJ1343" s="14">
        <v>0.18475425527822301</v>
      </c>
      <c r="AK1343" s="14">
        <v>0.19895773214910401</v>
      </c>
      <c r="AL1343" s="14">
        <v>0.27850985225460001</v>
      </c>
      <c r="AM1343" s="14"/>
      <c r="AN1343" s="14">
        <v>0.14864405299120001</v>
      </c>
      <c r="AO1343" s="14">
        <v>0.16283920810604299</v>
      </c>
      <c r="AP1343" s="14">
        <v>0.20766818417914201</v>
      </c>
      <c r="AQ1343" s="14">
        <v>0.16099896403175501</v>
      </c>
      <c r="AR1343" s="14">
        <v>0.237422800072213</v>
      </c>
    </row>
    <row r="1344" spans="2:44">
      <c r="B1344" t="s">
        <v>308</v>
      </c>
      <c r="C1344" s="14">
        <v>0.12462436378555899</v>
      </c>
      <c r="D1344" s="14">
        <v>0.122944752730943</v>
      </c>
      <c r="E1344" s="14">
        <v>0.125329491240247</v>
      </c>
      <c r="F1344" s="14"/>
      <c r="G1344" s="14">
        <v>0.16941908862500399</v>
      </c>
      <c r="H1344" s="14">
        <v>0.165047942312462</v>
      </c>
      <c r="I1344" s="14">
        <v>0.12005715735289101</v>
      </c>
      <c r="J1344" s="14">
        <v>0.118546773054063</v>
      </c>
      <c r="K1344" s="14">
        <v>0.109694756847623</v>
      </c>
      <c r="L1344" s="14">
        <v>9.4695154005488696E-2</v>
      </c>
      <c r="M1344" s="14"/>
      <c r="N1344" s="14">
        <v>0.11157597449750201</v>
      </c>
      <c r="O1344" s="14">
        <v>0.122231823132305</v>
      </c>
      <c r="P1344" s="14">
        <v>0.102581406849615</v>
      </c>
      <c r="Q1344" s="14">
        <v>0.163140889471526</v>
      </c>
      <c r="R1344" s="14"/>
      <c r="S1344" s="14">
        <v>0.16044808357652399</v>
      </c>
      <c r="T1344" s="14">
        <v>9.31459938930701E-2</v>
      </c>
      <c r="U1344" s="14">
        <v>8.03215407065343E-2</v>
      </c>
      <c r="V1344" s="14">
        <v>0.13845029912342799</v>
      </c>
      <c r="W1344" s="14">
        <v>7.4996277128536099E-2</v>
      </c>
      <c r="X1344" s="14">
        <v>0.163941430588874</v>
      </c>
      <c r="Y1344" s="14">
        <v>0.10471224171966</v>
      </c>
      <c r="Z1344" s="14">
        <v>0.109937748025891</v>
      </c>
      <c r="AA1344" s="14">
        <v>0.10412160259358801</v>
      </c>
      <c r="AB1344" s="14">
        <v>0.171686873038777</v>
      </c>
      <c r="AC1344" s="14">
        <v>0.149474852231882</v>
      </c>
      <c r="AD1344" s="14">
        <v>0.108712386632853</v>
      </c>
      <c r="AE1344" s="14"/>
      <c r="AF1344" s="14">
        <v>0.14086532799041901</v>
      </c>
      <c r="AG1344" s="14">
        <v>0.109517828483382</v>
      </c>
      <c r="AH1344" s="14">
        <v>0.10027273920728</v>
      </c>
      <c r="AI1344" s="14"/>
      <c r="AJ1344" s="14">
        <v>9.81813807866284E-2</v>
      </c>
      <c r="AK1344" s="14">
        <v>0.13051820268543801</v>
      </c>
      <c r="AL1344" s="14">
        <v>0.221298088065537</v>
      </c>
      <c r="AM1344" s="14"/>
      <c r="AN1344" s="14">
        <v>0.12291419571672001</v>
      </c>
      <c r="AO1344" s="14">
        <v>0.12318465405446</v>
      </c>
      <c r="AP1344" s="14">
        <v>0.133730348166862</v>
      </c>
      <c r="AQ1344" s="14">
        <v>0.110121564751074</v>
      </c>
      <c r="AR1344" s="14">
        <v>0.112719534751173</v>
      </c>
    </row>
    <row r="1345" spans="2:44">
      <c r="B1345" t="s">
        <v>129</v>
      </c>
      <c r="C1345" s="14">
        <v>2.70684390965594E-3</v>
      </c>
      <c r="D1345" s="14">
        <v>1.8361495472806401E-3</v>
      </c>
      <c r="E1345" s="14">
        <v>3.60938078054579E-3</v>
      </c>
      <c r="F1345" s="14"/>
      <c r="G1345" s="14">
        <v>7.0833208517708298E-3</v>
      </c>
      <c r="H1345" s="14">
        <v>0</v>
      </c>
      <c r="I1345" s="14">
        <v>0</v>
      </c>
      <c r="J1345" s="14">
        <v>1.1311753730687201E-2</v>
      </c>
      <c r="K1345" s="14">
        <v>0</v>
      </c>
      <c r="L1345" s="14">
        <v>0</v>
      </c>
      <c r="M1345" s="14"/>
      <c r="N1345" s="14">
        <v>0</v>
      </c>
      <c r="O1345" s="14">
        <v>0</v>
      </c>
      <c r="P1345" s="14">
        <v>0</v>
      </c>
      <c r="Q1345" s="14">
        <v>1.1883974909692299E-2</v>
      </c>
      <c r="R1345" s="14"/>
      <c r="S1345" s="14">
        <v>6.0098570236232296E-3</v>
      </c>
      <c r="T1345" s="14">
        <v>0</v>
      </c>
      <c r="U1345" s="14">
        <v>0</v>
      </c>
      <c r="V1345" s="14">
        <v>0</v>
      </c>
      <c r="W1345" s="14">
        <v>0</v>
      </c>
      <c r="X1345" s="14">
        <v>0</v>
      </c>
      <c r="Y1345" s="14">
        <v>0</v>
      </c>
      <c r="Z1345" s="14">
        <v>0</v>
      </c>
      <c r="AA1345" s="14">
        <v>0</v>
      </c>
      <c r="AB1345" s="14">
        <v>1.00913776288174E-2</v>
      </c>
      <c r="AC1345" s="14">
        <v>1.5980953371289901E-2</v>
      </c>
      <c r="AD1345" s="14">
        <v>0</v>
      </c>
      <c r="AE1345" s="14"/>
      <c r="AF1345" s="14">
        <v>2.4825185401779002E-3</v>
      </c>
      <c r="AG1345" s="14">
        <v>2.2241830974827001E-3</v>
      </c>
      <c r="AH1345" s="14">
        <v>0</v>
      </c>
      <c r="AI1345" s="14"/>
      <c r="AJ1345" s="14">
        <v>0</v>
      </c>
      <c r="AK1345" s="14">
        <v>0</v>
      </c>
      <c r="AL1345" s="14">
        <v>0</v>
      </c>
      <c r="AM1345" s="14"/>
      <c r="AN1345" s="14">
        <v>7.3535033583173601E-3</v>
      </c>
      <c r="AO1345" s="14">
        <v>0</v>
      </c>
      <c r="AP1345" s="14">
        <v>3.5116686137781502E-3</v>
      </c>
      <c r="AQ1345" s="14">
        <v>0</v>
      </c>
      <c r="AR1345" s="14">
        <v>0</v>
      </c>
    </row>
    <row r="1346" spans="2:44">
      <c r="C1346" s="14"/>
      <c r="D1346" s="14"/>
      <c r="E1346" s="14"/>
      <c r="F1346" s="14"/>
      <c r="G1346" s="14"/>
      <c r="H1346" s="14"/>
      <c r="I1346" s="14"/>
      <c r="J1346" s="14"/>
      <c r="K1346" s="14"/>
      <c r="L1346" s="14"/>
      <c r="M1346" s="14"/>
      <c r="N1346" s="14"/>
      <c r="O1346" s="14"/>
      <c r="P1346" s="14"/>
      <c r="Q1346" s="14"/>
      <c r="R1346" s="14"/>
      <c r="S1346" s="14"/>
      <c r="T1346" s="14"/>
      <c r="U1346" s="14"/>
      <c r="V1346" s="14"/>
      <c r="W1346" s="14"/>
      <c r="X1346" s="14"/>
      <c r="Y1346" s="14"/>
      <c r="Z1346" s="14"/>
      <c r="AA1346" s="14"/>
      <c r="AB1346" s="14"/>
      <c r="AC1346" s="14"/>
      <c r="AD1346" s="14"/>
      <c r="AE1346" s="14"/>
      <c r="AF1346" s="14"/>
      <c r="AG1346" s="14"/>
      <c r="AH1346" s="14"/>
      <c r="AI1346" s="14"/>
      <c r="AJ1346" s="14"/>
      <c r="AK1346" s="14"/>
      <c r="AL1346" s="14"/>
      <c r="AM1346" s="14"/>
      <c r="AN1346" s="14"/>
      <c r="AO1346" s="14"/>
      <c r="AP1346" s="14"/>
      <c r="AQ1346" s="14"/>
      <c r="AR1346" s="14"/>
    </row>
    <row r="1347" spans="2:44">
      <c r="B1347" s="6" t="s">
        <v>323</v>
      </c>
      <c r="C1347" s="14"/>
      <c r="D1347" s="14"/>
      <c r="E1347" s="14"/>
      <c r="F1347" s="14"/>
      <c r="G1347" s="14"/>
      <c r="H1347" s="14"/>
      <c r="I1347" s="14"/>
      <c r="J1347" s="14"/>
      <c r="K1347" s="14"/>
      <c r="L1347" s="14"/>
      <c r="M1347" s="14"/>
      <c r="N1347" s="14"/>
      <c r="O1347" s="14"/>
      <c r="P1347" s="14"/>
      <c r="Q1347" s="14"/>
      <c r="R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row>
    <row r="1348" spans="2:44">
      <c r="B1348" s="24" t="s">
        <v>42</v>
      </c>
      <c r="C1348" s="14"/>
      <c r="D1348" s="14"/>
      <c r="E1348" s="14"/>
      <c r="F1348" s="14"/>
      <c r="G1348" s="14"/>
      <c r="H1348" s="14"/>
      <c r="I1348" s="14"/>
      <c r="J1348" s="14"/>
      <c r="K1348" s="14"/>
      <c r="L1348" s="14"/>
      <c r="M1348" s="14"/>
      <c r="N1348" s="14"/>
      <c r="O1348" s="14"/>
      <c r="P1348" s="14"/>
      <c r="Q1348" s="14"/>
      <c r="R1348" s="14"/>
      <c r="S1348" s="14"/>
      <c r="T1348" s="14"/>
      <c r="U1348" s="14"/>
      <c r="V1348" s="14"/>
      <c r="W1348" s="14"/>
      <c r="X1348" s="14"/>
      <c r="Y1348" s="14"/>
      <c r="Z1348" s="14"/>
      <c r="AA1348" s="14"/>
      <c r="AB1348" s="14"/>
      <c r="AC1348" s="14"/>
      <c r="AD1348" s="14"/>
      <c r="AE1348" s="14"/>
      <c r="AF1348" s="14"/>
      <c r="AG1348" s="14"/>
      <c r="AH1348" s="14"/>
      <c r="AI1348" s="14"/>
      <c r="AJ1348" s="14"/>
      <c r="AK1348" s="14"/>
      <c r="AL1348" s="14"/>
      <c r="AM1348" s="14"/>
      <c r="AN1348" s="14"/>
      <c r="AO1348" s="14"/>
      <c r="AP1348" s="14"/>
      <c r="AQ1348" s="14"/>
      <c r="AR1348" s="14"/>
    </row>
    <row r="1349" spans="2:44">
      <c r="B1349" t="s">
        <v>302</v>
      </c>
      <c r="C1349" s="14">
        <v>0.49317845761231899</v>
      </c>
      <c r="D1349" s="14">
        <v>0.48973579183239002</v>
      </c>
      <c r="E1349" s="14">
        <v>0.497653302907196</v>
      </c>
      <c r="F1349" s="14"/>
      <c r="G1349" s="14">
        <v>0.42143509636612603</v>
      </c>
      <c r="H1349" s="14">
        <v>0.41550829866251998</v>
      </c>
      <c r="I1349" s="14">
        <v>0.44870517235019303</v>
      </c>
      <c r="J1349" s="14">
        <v>0.50017777899196902</v>
      </c>
      <c r="K1349" s="14">
        <v>0.53503323913114498</v>
      </c>
      <c r="L1349" s="14">
        <v>0.57678616885153899</v>
      </c>
      <c r="M1349" s="14"/>
      <c r="N1349" s="14">
        <v>0.58387377583412403</v>
      </c>
      <c r="O1349" s="14">
        <v>0.53938478959223501</v>
      </c>
      <c r="P1349" s="14">
        <v>0.39658288139957998</v>
      </c>
      <c r="Q1349" s="14">
        <v>0.44140955998208198</v>
      </c>
      <c r="R1349" s="14"/>
      <c r="S1349" s="14">
        <v>0.51784930074464297</v>
      </c>
      <c r="T1349" s="14">
        <v>0.475653849424438</v>
      </c>
      <c r="U1349" s="14">
        <v>0.51220049063153505</v>
      </c>
      <c r="V1349" s="14">
        <v>0.551497498971949</v>
      </c>
      <c r="W1349" s="14">
        <v>0.52822099501432396</v>
      </c>
      <c r="X1349" s="14">
        <v>0.395493155051794</v>
      </c>
      <c r="Y1349" s="14">
        <v>0.42271247565008302</v>
      </c>
      <c r="Z1349" s="14">
        <v>0.524465207606581</v>
      </c>
      <c r="AA1349" s="14">
        <v>0.48817472305704301</v>
      </c>
      <c r="AB1349" s="14">
        <v>0.53776384550705303</v>
      </c>
      <c r="AC1349" s="14">
        <v>0.47163275304797603</v>
      </c>
      <c r="AD1349" s="14">
        <v>0.54868584696908695</v>
      </c>
      <c r="AE1349" s="14"/>
      <c r="AF1349" s="14">
        <v>0.49584371828116902</v>
      </c>
      <c r="AG1349" s="14">
        <v>0.54661404049179296</v>
      </c>
      <c r="AH1349" s="14">
        <v>0.369322021728065</v>
      </c>
      <c r="AI1349" s="14"/>
      <c r="AJ1349" s="14">
        <v>0.54640688761524803</v>
      </c>
      <c r="AK1349" s="14">
        <v>0.49286031799993801</v>
      </c>
      <c r="AL1349" s="14">
        <v>0.52607851037006803</v>
      </c>
      <c r="AM1349" s="14"/>
      <c r="AN1349" s="14">
        <v>0.505579808896786</v>
      </c>
      <c r="AO1349" s="14">
        <v>0.40913976886782799</v>
      </c>
      <c r="AP1349" s="14">
        <v>0.53501346106012204</v>
      </c>
      <c r="AQ1349" s="14">
        <v>0.55012592740687305</v>
      </c>
      <c r="AR1349" s="14">
        <v>0.55241296490936098</v>
      </c>
    </row>
    <row r="1350" spans="2:44">
      <c r="B1350" t="s">
        <v>303</v>
      </c>
      <c r="C1350" s="14">
        <v>0.42130767629702198</v>
      </c>
      <c r="D1350" s="14">
        <v>0.42875101496520501</v>
      </c>
      <c r="E1350" s="14">
        <v>0.41506916949616701</v>
      </c>
      <c r="F1350" s="14"/>
      <c r="G1350" s="14">
        <v>0.40322867871630702</v>
      </c>
      <c r="H1350" s="14">
        <v>0.441481901080094</v>
      </c>
      <c r="I1350" s="14">
        <v>0.43173790338002599</v>
      </c>
      <c r="J1350" s="14">
        <v>0.40254261994590701</v>
      </c>
      <c r="K1350" s="14">
        <v>0.40788300920364301</v>
      </c>
      <c r="L1350" s="14">
        <v>0.42928013938631499</v>
      </c>
      <c r="M1350" s="14"/>
      <c r="N1350" s="14">
        <v>0.42919711158071899</v>
      </c>
      <c r="O1350" s="14">
        <v>0.43651067012314398</v>
      </c>
      <c r="P1350" s="14">
        <v>0.37469894935230502</v>
      </c>
      <c r="Q1350" s="14">
        <v>0.42652215176274599</v>
      </c>
      <c r="R1350" s="14"/>
      <c r="S1350" s="14">
        <v>0.40835329599928299</v>
      </c>
      <c r="T1350" s="14">
        <v>0.46682630051561402</v>
      </c>
      <c r="U1350" s="14">
        <v>0.41778978778034698</v>
      </c>
      <c r="V1350" s="14">
        <v>0.397615778375562</v>
      </c>
      <c r="W1350" s="14">
        <v>0.25372284987627403</v>
      </c>
      <c r="X1350" s="14">
        <v>0.37878187478214498</v>
      </c>
      <c r="Y1350" s="14">
        <v>0.42320253616311898</v>
      </c>
      <c r="Z1350" s="14">
        <v>0.431549737617686</v>
      </c>
      <c r="AA1350" s="14">
        <v>0.50193961372225304</v>
      </c>
      <c r="AB1350" s="14">
        <v>0.52483152144189404</v>
      </c>
      <c r="AC1350" s="14">
        <v>0.329107523476593</v>
      </c>
      <c r="AD1350" s="14">
        <v>0.38402011012788301</v>
      </c>
      <c r="AE1350" s="14"/>
      <c r="AF1350" s="14">
        <v>0.44044593083482098</v>
      </c>
      <c r="AG1350" s="14">
        <v>0.41651062018358398</v>
      </c>
      <c r="AH1350" s="14">
        <v>0.42436964861565002</v>
      </c>
      <c r="AI1350" s="14"/>
      <c r="AJ1350" s="14">
        <v>0.44656904870457598</v>
      </c>
      <c r="AK1350" s="14">
        <v>0.43480012519397199</v>
      </c>
      <c r="AL1350" s="14">
        <v>0.44615251764766201</v>
      </c>
      <c r="AM1350" s="14"/>
      <c r="AN1350" s="14">
        <v>0.41073375653145799</v>
      </c>
      <c r="AO1350" s="14">
        <v>0.35506733262118101</v>
      </c>
      <c r="AP1350" s="14">
        <v>0.46299328448131899</v>
      </c>
      <c r="AQ1350" s="14">
        <v>0.45138955890211102</v>
      </c>
      <c r="AR1350" s="14">
        <v>0.61068052146598595</v>
      </c>
    </row>
    <row r="1351" spans="2:44">
      <c r="B1351" t="s">
        <v>304</v>
      </c>
      <c r="C1351" s="14">
        <v>0.38841377984916903</v>
      </c>
      <c r="D1351" s="14">
        <v>0.38859248429079002</v>
      </c>
      <c r="E1351" s="14">
        <v>0.38913790556366001</v>
      </c>
      <c r="F1351" s="14"/>
      <c r="G1351" s="14">
        <v>0.32583094504293603</v>
      </c>
      <c r="H1351" s="14">
        <v>0.39096817603149903</v>
      </c>
      <c r="I1351" s="14">
        <v>0.36472413737614401</v>
      </c>
      <c r="J1351" s="14">
        <v>0.41360949173175998</v>
      </c>
      <c r="K1351" s="14">
        <v>0.44536210178806701</v>
      </c>
      <c r="L1351" s="14">
        <v>0.38367511775602497</v>
      </c>
      <c r="M1351" s="14"/>
      <c r="N1351" s="14">
        <v>0.37460341953291598</v>
      </c>
      <c r="O1351" s="14">
        <v>0.48684573428525302</v>
      </c>
      <c r="P1351" s="14">
        <v>0.31197312867579102</v>
      </c>
      <c r="Q1351" s="14">
        <v>0.36479238082203402</v>
      </c>
      <c r="R1351" s="14"/>
      <c r="S1351" s="14">
        <v>0.45164810044276599</v>
      </c>
      <c r="T1351" s="14">
        <v>0.409138009100457</v>
      </c>
      <c r="U1351" s="14">
        <v>0.46117130081208602</v>
      </c>
      <c r="V1351" s="14">
        <v>0.45201191150886</v>
      </c>
      <c r="W1351" s="14">
        <v>0.39966126459776402</v>
      </c>
      <c r="X1351" s="14">
        <v>0.29993018147982597</v>
      </c>
      <c r="Y1351" s="14">
        <v>0.31958070353002299</v>
      </c>
      <c r="Z1351" s="14">
        <v>0.37541240584854602</v>
      </c>
      <c r="AA1351" s="14">
        <v>0.36959772186682999</v>
      </c>
      <c r="AB1351" s="14">
        <v>0.40218184379550997</v>
      </c>
      <c r="AC1351" s="14">
        <v>0.27547776563339499</v>
      </c>
      <c r="AD1351" s="14">
        <v>0.36328360124057102</v>
      </c>
      <c r="AE1351" s="14"/>
      <c r="AF1351" s="14">
        <v>0.366983703754658</v>
      </c>
      <c r="AG1351" s="14">
        <v>0.41760217984268899</v>
      </c>
      <c r="AH1351" s="14">
        <v>0.367859396533466</v>
      </c>
      <c r="AI1351" s="14"/>
      <c r="AJ1351" s="14">
        <v>0.420214565711509</v>
      </c>
      <c r="AK1351" s="14">
        <v>0.36505311848344202</v>
      </c>
      <c r="AL1351" s="14">
        <v>0.48094960088456501</v>
      </c>
      <c r="AM1351" s="14"/>
      <c r="AN1351" s="14">
        <v>0.38960162759343597</v>
      </c>
      <c r="AO1351" s="14">
        <v>0.369658616043263</v>
      </c>
      <c r="AP1351" s="14">
        <v>0.41079700510070899</v>
      </c>
      <c r="AQ1351" s="14">
        <v>0.399375256917963</v>
      </c>
      <c r="AR1351" s="14">
        <v>0.53282136619350895</v>
      </c>
    </row>
    <row r="1352" spans="2:44">
      <c r="B1352" t="s">
        <v>300</v>
      </c>
      <c r="C1352" s="14">
        <v>0.37720964606709401</v>
      </c>
      <c r="D1352" s="14">
        <v>0.38712687067571599</v>
      </c>
      <c r="E1352" s="14">
        <v>0.36847234932875</v>
      </c>
      <c r="F1352" s="14"/>
      <c r="G1352" s="14">
        <v>0.23272056146113501</v>
      </c>
      <c r="H1352" s="14">
        <v>0.37316228717230698</v>
      </c>
      <c r="I1352" s="14">
        <v>0.41264763344483202</v>
      </c>
      <c r="J1352" s="14">
        <v>0.36398862706011798</v>
      </c>
      <c r="K1352" s="14">
        <v>0.42318487971077501</v>
      </c>
      <c r="L1352" s="14">
        <v>0.40255876049311401</v>
      </c>
      <c r="M1352" s="14"/>
      <c r="N1352" s="14">
        <v>0.42727207430172498</v>
      </c>
      <c r="O1352" s="14">
        <v>0.35245020721943199</v>
      </c>
      <c r="P1352" s="14">
        <v>0.333986947785961</v>
      </c>
      <c r="Q1352" s="14">
        <v>0.38837059447507</v>
      </c>
      <c r="R1352" s="14"/>
      <c r="S1352" s="14">
        <v>0.41405254799542102</v>
      </c>
      <c r="T1352" s="14">
        <v>0.36228897365970703</v>
      </c>
      <c r="U1352" s="14">
        <v>0.38238621530274602</v>
      </c>
      <c r="V1352" s="14">
        <v>0.37425547493046701</v>
      </c>
      <c r="W1352" s="14">
        <v>0.39163110836280302</v>
      </c>
      <c r="X1352" s="14">
        <v>0.30136940634100301</v>
      </c>
      <c r="Y1352" s="14">
        <v>0.35470765475507299</v>
      </c>
      <c r="Z1352" s="14">
        <v>0.43056192764170198</v>
      </c>
      <c r="AA1352" s="14">
        <v>0.44743548964327101</v>
      </c>
      <c r="AB1352" s="14">
        <v>0.36082369174608903</v>
      </c>
      <c r="AC1352" s="14">
        <v>0.37343760964073203</v>
      </c>
      <c r="AD1352" s="14">
        <v>0.25558594707605098</v>
      </c>
      <c r="AE1352" s="14"/>
      <c r="AF1352" s="14">
        <v>0.38441452010103999</v>
      </c>
      <c r="AG1352" s="14">
        <v>0.38731016348733999</v>
      </c>
      <c r="AH1352" s="14">
        <v>0.36514724269042897</v>
      </c>
      <c r="AI1352" s="14"/>
      <c r="AJ1352" s="14">
        <v>0.37084765730248098</v>
      </c>
      <c r="AK1352" s="14">
        <v>0.438097189119389</v>
      </c>
      <c r="AL1352" s="14">
        <v>0.36857797449498703</v>
      </c>
      <c r="AM1352" s="14"/>
      <c r="AN1352" s="14">
        <v>0.41856617221958597</v>
      </c>
      <c r="AO1352" s="14">
        <v>0.34386142610613701</v>
      </c>
      <c r="AP1352" s="14">
        <v>0.396622266577699</v>
      </c>
      <c r="AQ1352" s="14">
        <v>0.39408567451659998</v>
      </c>
      <c r="AR1352" s="14">
        <v>0.50678750778076698</v>
      </c>
    </row>
    <row r="1353" spans="2:44">
      <c r="B1353" t="s">
        <v>301</v>
      </c>
      <c r="C1353" s="14">
        <v>0.35173860866216899</v>
      </c>
      <c r="D1353" s="14">
        <v>0.39707809977694603</v>
      </c>
      <c r="E1353" s="14">
        <v>0.30862224595378401</v>
      </c>
      <c r="F1353" s="14"/>
      <c r="G1353" s="14">
        <v>0.20829585862431199</v>
      </c>
      <c r="H1353" s="14">
        <v>0.45371346890991798</v>
      </c>
      <c r="I1353" s="14">
        <v>0.31785327610511299</v>
      </c>
      <c r="J1353" s="14">
        <v>0.33333787367436901</v>
      </c>
      <c r="K1353" s="14">
        <v>0.38681736482733098</v>
      </c>
      <c r="L1353" s="14">
        <v>0.36998068292432501</v>
      </c>
      <c r="M1353" s="14"/>
      <c r="N1353" s="14">
        <v>0.36528599338029999</v>
      </c>
      <c r="O1353" s="14">
        <v>0.36886541872092998</v>
      </c>
      <c r="P1353" s="14">
        <v>0.33343883095178201</v>
      </c>
      <c r="Q1353" s="14">
        <v>0.345885048349869</v>
      </c>
      <c r="R1353" s="14"/>
      <c r="S1353" s="14">
        <v>0.32808273127402598</v>
      </c>
      <c r="T1353" s="14">
        <v>0.30153932503075398</v>
      </c>
      <c r="U1353" s="14">
        <v>0.37773192022381502</v>
      </c>
      <c r="V1353" s="14">
        <v>0.30897202039604199</v>
      </c>
      <c r="W1353" s="14">
        <v>0.45090888363110898</v>
      </c>
      <c r="X1353" s="14">
        <v>0.369154487372087</v>
      </c>
      <c r="Y1353" s="14">
        <v>0.37902027920363301</v>
      </c>
      <c r="Z1353" s="14">
        <v>0.29361152086287501</v>
      </c>
      <c r="AA1353" s="14">
        <v>0.38165168355372597</v>
      </c>
      <c r="AB1353" s="14">
        <v>0.442502910735529</v>
      </c>
      <c r="AC1353" s="14">
        <v>0.27642874338616302</v>
      </c>
      <c r="AD1353" s="14">
        <v>0.227393030748724</v>
      </c>
      <c r="AE1353" s="14"/>
      <c r="AF1353" s="14">
        <v>0.342397874472185</v>
      </c>
      <c r="AG1353" s="14">
        <v>0.38338904918368599</v>
      </c>
      <c r="AH1353" s="14">
        <v>0.33133728813285301</v>
      </c>
      <c r="AI1353" s="14"/>
      <c r="AJ1353" s="14">
        <v>0.40170674927412597</v>
      </c>
      <c r="AK1353" s="14">
        <v>0.34612038339566298</v>
      </c>
      <c r="AL1353" s="14">
        <v>0.29734501568633598</v>
      </c>
      <c r="AM1353" s="14"/>
      <c r="AN1353" s="14">
        <v>0.364576163721677</v>
      </c>
      <c r="AO1353" s="14">
        <v>0.32780834063771802</v>
      </c>
      <c r="AP1353" s="14">
        <v>0.33728730889939301</v>
      </c>
      <c r="AQ1353" s="14">
        <v>0.37718009779548001</v>
      </c>
      <c r="AR1353" s="14">
        <v>0.32409671729171302</v>
      </c>
    </row>
    <row r="1354" spans="2:44">
      <c r="B1354" t="s">
        <v>305</v>
      </c>
      <c r="C1354" s="14">
        <v>0.30926489837175303</v>
      </c>
      <c r="D1354" s="14">
        <v>0.30498432080258497</v>
      </c>
      <c r="E1354" s="14">
        <v>0.31412673005417002</v>
      </c>
      <c r="F1354" s="14"/>
      <c r="G1354" s="14">
        <v>0.22342020915819699</v>
      </c>
      <c r="H1354" s="14">
        <v>0.24660863533596999</v>
      </c>
      <c r="I1354" s="14">
        <v>0.26944440435134398</v>
      </c>
      <c r="J1354" s="14">
        <v>0.31893906829985302</v>
      </c>
      <c r="K1354" s="14">
        <v>0.36256190260853699</v>
      </c>
      <c r="L1354" s="14">
        <v>0.37853526805791898</v>
      </c>
      <c r="M1354" s="14"/>
      <c r="N1354" s="14">
        <v>0.29477573540554303</v>
      </c>
      <c r="O1354" s="14">
        <v>0.30900458739198799</v>
      </c>
      <c r="P1354" s="14">
        <v>0.31111559344435302</v>
      </c>
      <c r="Q1354" s="14">
        <v>0.32861507538710699</v>
      </c>
      <c r="R1354" s="14"/>
      <c r="S1354" s="14">
        <v>0.33462345094086798</v>
      </c>
      <c r="T1354" s="14">
        <v>0.29311141489749398</v>
      </c>
      <c r="U1354" s="14">
        <v>0.317052713983353</v>
      </c>
      <c r="V1354" s="14">
        <v>0.396309255787759</v>
      </c>
      <c r="W1354" s="14">
        <v>0.24377396627909301</v>
      </c>
      <c r="X1354" s="14">
        <v>0.15903114403589599</v>
      </c>
      <c r="Y1354" s="14">
        <v>0.32212479631458102</v>
      </c>
      <c r="Z1354" s="14">
        <v>0.27754088833143797</v>
      </c>
      <c r="AA1354" s="14">
        <v>0.347148517334465</v>
      </c>
      <c r="AB1354" s="14">
        <v>0.36561948259858901</v>
      </c>
      <c r="AC1354" s="14">
        <v>0.382146018155126</v>
      </c>
      <c r="AD1354" s="14">
        <v>0.18298466574212799</v>
      </c>
      <c r="AE1354" s="14"/>
      <c r="AF1354" s="14">
        <v>0.33015734812289099</v>
      </c>
      <c r="AG1354" s="14">
        <v>0.32502056223311698</v>
      </c>
      <c r="AH1354" s="14">
        <v>0.23259536787486099</v>
      </c>
      <c r="AI1354" s="14"/>
      <c r="AJ1354" s="14">
        <v>0.33176834148225198</v>
      </c>
      <c r="AK1354" s="14">
        <v>0.30199680584278299</v>
      </c>
      <c r="AL1354" s="14">
        <v>0.35021310582778498</v>
      </c>
      <c r="AM1354" s="14"/>
      <c r="AN1354" s="14">
        <v>0.31884776921906399</v>
      </c>
      <c r="AO1354" s="14">
        <v>0.24858320334843201</v>
      </c>
      <c r="AP1354" s="14">
        <v>0.37111122042474498</v>
      </c>
      <c r="AQ1354" s="14">
        <v>0.32469244080336002</v>
      </c>
      <c r="AR1354" s="14">
        <v>0.35325975463586801</v>
      </c>
    </row>
    <row r="1355" spans="2:44">
      <c r="B1355" t="s">
        <v>307</v>
      </c>
      <c r="C1355" s="14">
        <v>0.26769257012075598</v>
      </c>
      <c r="D1355" s="14">
        <v>0.30304366071054301</v>
      </c>
      <c r="E1355" s="14">
        <v>0.23405969969078799</v>
      </c>
      <c r="F1355" s="14"/>
      <c r="G1355" s="14">
        <v>0.31918568265403702</v>
      </c>
      <c r="H1355" s="14">
        <v>0.36754623247790402</v>
      </c>
      <c r="I1355" s="14">
        <v>0.244596407217857</v>
      </c>
      <c r="J1355" s="14">
        <v>0.26772533010766097</v>
      </c>
      <c r="K1355" s="14">
        <v>0.23868709286544301</v>
      </c>
      <c r="L1355" s="14">
        <v>0.215727875280776</v>
      </c>
      <c r="M1355" s="14"/>
      <c r="N1355" s="14">
        <v>0.19425695006354601</v>
      </c>
      <c r="O1355" s="14">
        <v>0.32280788196322002</v>
      </c>
      <c r="P1355" s="14">
        <v>0.254520452061893</v>
      </c>
      <c r="Q1355" s="14">
        <v>0.29684385938174102</v>
      </c>
      <c r="R1355" s="14"/>
      <c r="S1355" s="14">
        <v>0.278814418220247</v>
      </c>
      <c r="T1355" s="14">
        <v>0.27141728678825899</v>
      </c>
      <c r="U1355" s="14">
        <v>0.17526366884271</v>
      </c>
      <c r="V1355" s="14">
        <v>0.33166908567657799</v>
      </c>
      <c r="W1355" s="14">
        <v>0.28061862356219203</v>
      </c>
      <c r="X1355" s="14">
        <v>0.25595459840466001</v>
      </c>
      <c r="Y1355" s="14">
        <v>0.351137175586622</v>
      </c>
      <c r="Z1355" s="14">
        <v>0.239883506685969</v>
      </c>
      <c r="AA1355" s="14">
        <v>0.26757374345526502</v>
      </c>
      <c r="AB1355" s="14">
        <v>0.262291718109741</v>
      </c>
      <c r="AC1355" s="14">
        <v>0.17703358217530599</v>
      </c>
      <c r="AD1355" s="14">
        <v>0.22087921840709701</v>
      </c>
      <c r="AE1355" s="14"/>
      <c r="AF1355" s="14">
        <v>0.230194560294811</v>
      </c>
      <c r="AG1355" s="14">
        <v>0.29214088472128902</v>
      </c>
      <c r="AH1355" s="14">
        <v>0.24258311717857201</v>
      </c>
      <c r="AI1355" s="14"/>
      <c r="AJ1355" s="14">
        <v>0.234076091117114</v>
      </c>
      <c r="AK1355" s="14">
        <v>0.291237825193913</v>
      </c>
      <c r="AL1355" s="14">
        <v>0.32330678629699899</v>
      </c>
      <c r="AM1355" s="14"/>
      <c r="AN1355" s="14">
        <v>0.26798977941582902</v>
      </c>
      <c r="AO1355" s="14">
        <v>0.28794286595788998</v>
      </c>
      <c r="AP1355" s="14">
        <v>0.276658025025937</v>
      </c>
      <c r="AQ1355" s="14">
        <v>0.23411437054053499</v>
      </c>
      <c r="AR1355" s="14">
        <v>0.20872464890179601</v>
      </c>
    </row>
    <row r="1356" spans="2:44">
      <c r="B1356" t="s">
        <v>306</v>
      </c>
      <c r="C1356" s="14">
        <v>0.24016476473412901</v>
      </c>
      <c r="D1356" s="14">
        <v>0.231493891821513</v>
      </c>
      <c r="E1356" s="14">
        <v>0.249120675499405</v>
      </c>
      <c r="F1356" s="14"/>
      <c r="G1356" s="14">
        <v>0.25517305918672001</v>
      </c>
      <c r="H1356" s="14">
        <v>0.27727368916302803</v>
      </c>
      <c r="I1356" s="14">
        <v>0.25805578906415699</v>
      </c>
      <c r="J1356" s="14">
        <v>0.19948361046204</v>
      </c>
      <c r="K1356" s="14">
        <v>0.243025193245959</v>
      </c>
      <c r="L1356" s="14">
        <v>0.22169694294046999</v>
      </c>
      <c r="M1356" s="14"/>
      <c r="N1356" s="14">
        <v>0.25423746311372802</v>
      </c>
      <c r="O1356" s="14">
        <v>0.25291847062483602</v>
      </c>
      <c r="P1356" s="14">
        <v>0.17460632808256399</v>
      </c>
      <c r="Q1356" s="14">
        <v>0.28228624805781199</v>
      </c>
      <c r="R1356" s="14"/>
      <c r="S1356" s="14">
        <v>0.24106383078480001</v>
      </c>
      <c r="T1356" s="14">
        <v>0.17341446999113899</v>
      </c>
      <c r="U1356" s="14">
        <v>0.141621617675843</v>
      </c>
      <c r="V1356" s="14">
        <v>0.29202893575272298</v>
      </c>
      <c r="W1356" s="14">
        <v>0.29568569476388001</v>
      </c>
      <c r="X1356" s="14">
        <v>0.41303073754705799</v>
      </c>
      <c r="Y1356" s="14">
        <v>0.24791051126396099</v>
      </c>
      <c r="Z1356" s="14">
        <v>0.16838007222958301</v>
      </c>
      <c r="AA1356" s="14">
        <v>0.20675672375051801</v>
      </c>
      <c r="AB1356" s="14">
        <v>0.29481177049973101</v>
      </c>
      <c r="AC1356" s="14">
        <v>0.15495147802709999</v>
      </c>
      <c r="AD1356" s="14">
        <v>0.121060242806316</v>
      </c>
      <c r="AE1356" s="14"/>
      <c r="AF1356" s="14">
        <v>0.247313909779873</v>
      </c>
      <c r="AG1356" s="14">
        <v>0.219107351026577</v>
      </c>
      <c r="AH1356" s="14">
        <v>0.309307138055891</v>
      </c>
      <c r="AI1356" s="14"/>
      <c r="AJ1356" s="14">
        <v>0.28654961918841998</v>
      </c>
      <c r="AK1356" s="14">
        <v>0.23426769589788399</v>
      </c>
      <c r="AL1356" s="14">
        <v>0.28680943707565998</v>
      </c>
      <c r="AM1356" s="14"/>
      <c r="AN1356" s="14">
        <v>0.241608109589037</v>
      </c>
      <c r="AO1356" s="14">
        <v>0.187689121955956</v>
      </c>
      <c r="AP1356" s="14">
        <v>0.27651561689676002</v>
      </c>
      <c r="AQ1356" s="14">
        <v>0.28211166374798702</v>
      </c>
      <c r="AR1356" s="14">
        <v>0.153527753144899</v>
      </c>
    </row>
    <row r="1357" spans="2:44">
      <c r="B1357" t="s">
        <v>308</v>
      </c>
      <c r="C1357" s="14">
        <v>0.15654602496558301</v>
      </c>
      <c r="D1357" s="14">
        <v>0.17479802733285699</v>
      </c>
      <c r="E1357" s="14">
        <v>0.136913416591043</v>
      </c>
      <c r="F1357" s="14"/>
      <c r="G1357" s="14">
        <v>0.12969235461641199</v>
      </c>
      <c r="H1357" s="14">
        <v>0.20403593678427301</v>
      </c>
      <c r="I1357" s="14">
        <v>0.16481104419766399</v>
      </c>
      <c r="J1357" s="14">
        <v>0.18097600342694201</v>
      </c>
      <c r="K1357" s="14">
        <v>0.16951717998634599</v>
      </c>
      <c r="L1357" s="14">
        <v>0.11097567446000201</v>
      </c>
      <c r="M1357" s="14"/>
      <c r="N1357" s="14">
        <v>0.184859613104807</v>
      </c>
      <c r="O1357" s="14">
        <v>0.116744551910736</v>
      </c>
      <c r="P1357" s="14">
        <v>0.15146385959768099</v>
      </c>
      <c r="Q1357" s="14">
        <v>0.171619302407855</v>
      </c>
      <c r="R1357" s="14"/>
      <c r="S1357" s="14">
        <v>0.18772907553495999</v>
      </c>
      <c r="T1357" s="14">
        <v>0.13865021167841099</v>
      </c>
      <c r="U1357" s="14">
        <v>0.152312451091345</v>
      </c>
      <c r="V1357" s="14">
        <v>0.25750966741103898</v>
      </c>
      <c r="W1357" s="14">
        <v>9.1914203852661594E-2</v>
      </c>
      <c r="X1357" s="14">
        <v>0.175698211698472</v>
      </c>
      <c r="Y1357" s="14">
        <v>0.113758378956485</v>
      </c>
      <c r="Z1357" s="14">
        <v>8.8082939684320793E-2</v>
      </c>
      <c r="AA1357" s="14">
        <v>0.11197343513109199</v>
      </c>
      <c r="AB1357" s="14">
        <v>0.131346967853848</v>
      </c>
      <c r="AC1357" s="14">
        <v>0.160083136022556</v>
      </c>
      <c r="AD1357" s="14">
        <v>0.35094819930100302</v>
      </c>
      <c r="AE1357" s="14"/>
      <c r="AF1357" s="14">
        <v>0.1837762353613</v>
      </c>
      <c r="AG1357" s="14">
        <v>0.12854129783165999</v>
      </c>
      <c r="AH1357" s="14">
        <v>0.177193516695551</v>
      </c>
      <c r="AI1357" s="14"/>
      <c r="AJ1357" s="14">
        <v>0.170562737448511</v>
      </c>
      <c r="AK1357" s="14">
        <v>0.12862261244352299</v>
      </c>
      <c r="AL1357" s="14">
        <v>0.17007801405057499</v>
      </c>
      <c r="AM1357" s="14"/>
      <c r="AN1357" s="14">
        <v>0.189362573668512</v>
      </c>
      <c r="AO1357" s="14">
        <v>0.104441941183956</v>
      </c>
      <c r="AP1357" s="14">
        <v>0.163576455743775</v>
      </c>
      <c r="AQ1357" s="14">
        <v>0.20311435433990399</v>
      </c>
      <c r="AR1357" s="14">
        <v>8.7215113524181306E-2</v>
      </c>
    </row>
    <row r="1358" spans="2:44">
      <c r="B1358" t="s">
        <v>129</v>
      </c>
      <c r="C1358" s="14">
        <v>6.0824682358400902E-3</v>
      </c>
      <c r="D1358" s="14">
        <v>2.4074823316837298E-3</v>
      </c>
      <c r="E1358" s="14">
        <v>9.6571707494333796E-3</v>
      </c>
      <c r="F1358" s="14"/>
      <c r="G1358" s="14">
        <v>1.0124270666305999E-2</v>
      </c>
      <c r="H1358" s="14">
        <v>8.4243603039720096E-3</v>
      </c>
      <c r="I1358" s="14">
        <v>0</v>
      </c>
      <c r="J1358" s="14">
        <v>8.3469927354477697E-3</v>
      </c>
      <c r="K1358" s="14">
        <v>7.75990148143481E-3</v>
      </c>
      <c r="L1358" s="14">
        <v>4.7130948339279E-3</v>
      </c>
      <c r="M1358" s="14"/>
      <c r="N1358" s="14">
        <v>4.5116263141920399E-3</v>
      </c>
      <c r="O1358" s="14">
        <v>0</v>
      </c>
      <c r="P1358" s="14">
        <v>1.06533261404395E-2</v>
      </c>
      <c r="Q1358" s="14">
        <v>1.0740819563250801E-2</v>
      </c>
      <c r="R1358" s="14"/>
      <c r="S1358" s="14">
        <v>0</v>
      </c>
      <c r="T1358" s="14">
        <v>8.1259077195058194E-3</v>
      </c>
      <c r="U1358" s="14">
        <v>0</v>
      </c>
      <c r="V1358" s="14">
        <v>0</v>
      </c>
      <c r="W1358" s="14">
        <v>0</v>
      </c>
      <c r="X1358" s="14">
        <v>1.2268593616378999E-2</v>
      </c>
      <c r="Y1358" s="14">
        <v>0</v>
      </c>
      <c r="Z1358" s="14">
        <v>0</v>
      </c>
      <c r="AA1358" s="14">
        <v>2.1468651734066199E-2</v>
      </c>
      <c r="AB1358" s="14">
        <v>1.41278621371715E-2</v>
      </c>
      <c r="AC1358" s="14">
        <v>0</v>
      </c>
      <c r="AD1358" s="14">
        <v>0</v>
      </c>
      <c r="AE1358" s="14"/>
      <c r="AF1358" s="14">
        <v>2.7940732976896301E-3</v>
      </c>
      <c r="AG1358" s="14">
        <v>5.6757655349851197E-3</v>
      </c>
      <c r="AH1358" s="14">
        <v>2.2537900517276499E-2</v>
      </c>
      <c r="AI1358" s="14"/>
      <c r="AJ1358" s="14">
        <v>0</v>
      </c>
      <c r="AK1358" s="14">
        <v>8.9757234336221292E-3</v>
      </c>
      <c r="AL1358" s="14">
        <v>0</v>
      </c>
      <c r="AM1358" s="14"/>
      <c r="AN1358" s="14">
        <v>4.7483026196735801E-3</v>
      </c>
      <c r="AO1358" s="14">
        <v>5.1474275758508301E-3</v>
      </c>
      <c r="AP1358" s="14">
        <v>0</v>
      </c>
      <c r="AQ1358" s="14">
        <v>1.0436970936123601E-2</v>
      </c>
      <c r="AR1358" s="14">
        <v>0</v>
      </c>
    </row>
    <row r="1359" spans="2:44">
      <c r="B1359" t="s">
        <v>262</v>
      </c>
      <c r="C1359" s="14">
        <v>1.1757455542207199E-2</v>
      </c>
      <c r="D1359" s="14">
        <v>1.20102377764056E-2</v>
      </c>
      <c r="E1359" s="14">
        <v>1.1539698518342099E-2</v>
      </c>
      <c r="F1359" s="14"/>
      <c r="G1359" s="14">
        <v>3.4053873020835297E-2</v>
      </c>
      <c r="H1359" s="14">
        <v>0</v>
      </c>
      <c r="I1359" s="14">
        <v>1.0411154988944999E-2</v>
      </c>
      <c r="J1359" s="14">
        <v>2.44339241734449E-2</v>
      </c>
      <c r="K1359" s="14">
        <v>7.6600242163205098E-3</v>
      </c>
      <c r="L1359" s="14">
        <v>4.1455560317964603E-3</v>
      </c>
      <c r="M1359" s="14"/>
      <c r="N1359" s="14">
        <v>8.4544174131976294E-3</v>
      </c>
      <c r="O1359" s="14">
        <v>1.7234850262718201E-2</v>
      </c>
      <c r="P1359" s="14">
        <v>5.4237343175386902E-3</v>
      </c>
      <c r="Q1359" s="14">
        <v>1.57415047092422E-2</v>
      </c>
      <c r="R1359" s="14"/>
      <c r="S1359" s="14">
        <v>3.3651939971504501E-2</v>
      </c>
      <c r="T1359" s="14">
        <v>0</v>
      </c>
      <c r="U1359" s="14">
        <v>1.8022585145519E-2</v>
      </c>
      <c r="V1359" s="14">
        <v>0</v>
      </c>
      <c r="W1359" s="14">
        <v>1.6139679437047201E-2</v>
      </c>
      <c r="X1359" s="14">
        <v>0</v>
      </c>
      <c r="Y1359" s="14">
        <v>1.7654902201141801E-2</v>
      </c>
      <c r="Z1359" s="14">
        <v>0</v>
      </c>
      <c r="AA1359" s="14">
        <v>0</v>
      </c>
      <c r="AB1359" s="14">
        <v>1.1180356572903701E-2</v>
      </c>
      <c r="AC1359" s="14">
        <v>4.3381056653238902E-2</v>
      </c>
      <c r="AD1359" s="14">
        <v>0</v>
      </c>
      <c r="AE1359" s="14"/>
      <c r="AF1359" s="14">
        <v>1.18636542831006E-2</v>
      </c>
      <c r="AG1359" s="14">
        <v>4.4766051411174604E-3</v>
      </c>
      <c r="AH1359" s="14">
        <v>1.06817090958467E-2</v>
      </c>
      <c r="AI1359" s="14"/>
      <c r="AJ1359" s="14">
        <v>0</v>
      </c>
      <c r="AK1359" s="14">
        <v>9.9725371256144096E-3</v>
      </c>
      <c r="AL1359" s="14">
        <v>1.56825937124359E-2</v>
      </c>
      <c r="AM1359" s="14"/>
      <c r="AN1359" s="14">
        <v>1.9811173131282899E-2</v>
      </c>
      <c r="AO1359" s="14">
        <v>1.30450478343222E-2</v>
      </c>
      <c r="AP1359" s="14">
        <v>1.14172269069595E-2</v>
      </c>
      <c r="AQ1359" s="14">
        <v>9.7538840321187096E-3</v>
      </c>
      <c r="AR1359" s="14">
        <v>0</v>
      </c>
    </row>
    <row r="1360" spans="2:44">
      <c r="C1360" s="14"/>
      <c r="D1360" s="14"/>
      <c r="E1360" s="14"/>
      <c r="F1360" s="14"/>
      <c r="G1360" s="14"/>
      <c r="H1360" s="14"/>
      <c r="I1360" s="14"/>
      <c r="J1360" s="14"/>
      <c r="K1360" s="14"/>
      <c r="L1360" s="14"/>
      <c r="M1360" s="14"/>
      <c r="N1360" s="14"/>
      <c r="O1360" s="14"/>
      <c r="P1360" s="14"/>
      <c r="Q1360" s="14"/>
      <c r="R1360" s="14"/>
      <c r="S1360" s="14"/>
      <c r="T1360" s="14"/>
      <c r="U1360" s="14"/>
      <c r="V1360" s="14"/>
      <c r="W1360" s="14"/>
      <c r="X1360" s="14"/>
      <c r="Y1360" s="14"/>
      <c r="Z1360" s="14"/>
      <c r="AA1360" s="14"/>
      <c r="AB1360" s="14"/>
      <c r="AC1360" s="14"/>
      <c r="AD1360" s="14"/>
      <c r="AE1360" s="14"/>
      <c r="AF1360" s="14"/>
      <c r="AG1360" s="14"/>
      <c r="AH1360" s="14"/>
      <c r="AI1360" s="14"/>
      <c r="AJ1360" s="14"/>
      <c r="AK1360" s="14"/>
      <c r="AL1360" s="14"/>
      <c r="AM1360" s="14"/>
      <c r="AN1360" s="14"/>
      <c r="AO1360" s="14"/>
      <c r="AP1360" s="14"/>
      <c r="AQ1360" s="14"/>
      <c r="AR1360" s="14"/>
    </row>
    <row r="1361" spans="2:44">
      <c r="B1361" s="6" t="s">
        <v>324</v>
      </c>
      <c r="C1361" s="14"/>
      <c r="D1361" s="14"/>
      <c r="E1361" s="14"/>
      <c r="F1361" s="14"/>
      <c r="G1361" s="14"/>
      <c r="H1361" s="14"/>
      <c r="I1361" s="14"/>
      <c r="J1361" s="14"/>
      <c r="K1361" s="14"/>
      <c r="L1361" s="14"/>
      <c r="M1361" s="14"/>
      <c r="N1361" s="14"/>
      <c r="O1361" s="14"/>
      <c r="P1361" s="14"/>
      <c r="Q1361" s="14"/>
      <c r="R1361" s="14"/>
      <c r="S1361" s="14"/>
      <c r="T1361" s="14"/>
      <c r="U1361" s="14"/>
      <c r="V1361" s="14"/>
      <c r="W1361" s="14"/>
      <c r="X1361" s="14"/>
      <c r="Y1361" s="14"/>
      <c r="Z1361" s="14"/>
      <c r="AA1361" s="14"/>
      <c r="AB1361" s="14"/>
      <c r="AC1361" s="14"/>
      <c r="AD1361" s="14"/>
      <c r="AE1361" s="14"/>
      <c r="AF1361" s="14"/>
      <c r="AG1361" s="14"/>
      <c r="AH1361" s="14"/>
      <c r="AI1361" s="14"/>
      <c r="AJ1361" s="14"/>
      <c r="AK1361" s="14"/>
      <c r="AL1361" s="14"/>
      <c r="AM1361" s="14"/>
      <c r="AN1361" s="14"/>
      <c r="AO1361" s="14"/>
      <c r="AP1361" s="14"/>
      <c r="AQ1361" s="14"/>
      <c r="AR1361" s="14"/>
    </row>
    <row r="1362" spans="2:44">
      <c r="B1362" s="24" t="s">
        <v>43</v>
      </c>
      <c r="C1362" s="14"/>
      <c r="D1362" s="14"/>
      <c r="E1362" s="14"/>
      <c r="F1362" s="14"/>
      <c r="G1362" s="14"/>
      <c r="H1362" s="14"/>
      <c r="I1362" s="14"/>
      <c r="J1362" s="14"/>
      <c r="K1362" s="14"/>
      <c r="L1362" s="14"/>
      <c r="M1362" s="14"/>
      <c r="N1362" s="14"/>
      <c r="O1362" s="14"/>
      <c r="P1362" s="14"/>
      <c r="Q1362" s="14"/>
      <c r="R1362" s="14"/>
      <c r="S1362" s="14"/>
      <c r="T1362" s="14"/>
      <c r="U1362" s="14"/>
      <c r="V1362" s="14"/>
      <c r="W1362" s="14"/>
      <c r="X1362" s="14"/>
      <c r="Y1362" s="14"/>
      <c r="Z1362" s="14"/>
      <c r="AA1362" s="14"/>
      <c r="AB1362" s="14"/>
      <c r="AC1362" s="14"/>
      <c r="AD1362" s="14"/>
      <c r="AE1362" s="14"/>
      <c r="AF1362" s="14"/>
      <c r="AG1362" s="14"/>
      <c r="AH1362" s="14"/>
      <c r="AI1362" s="14"/>
      <c r="AJ1362" s="14"/>
      <c r="AK1362" s="14"/>
      <c r="AL1362" s="14"/>
      <c r="AM1362" s="14"/>
      <c r="AN1362" s="14"/>
      <c r="AO1362" s="14"/>
      <c r="AP1362" s="14"/>
      <c r="AQ1362" s="14"/>
      <c r="AR1362" s="14"/>
    </row>
    <row r="1363" spans="2:44">
      <c r="B1363" t="s">
        <v>302</v>
      </c>
      <c r="C1363" s="14">
        <v>0.54954672749179001</v>
      </c>
      <c r="D1363" s="14">
        <v>0.55016977595432104</v>
      </c>
      <c r="E1363" s="14">
        <v>0.54890567298761095</v>
      </c>
      <c r="F1363" s="14"/>
      <c r="G1363" s="14">
        <v>0.51860641451461897</v>
      </c>
      <c r="H1363" s="14">
        <v>0.45957350398617303</v>
      </c>
      <c r="I1363" s="14">
        <v>0.45302890437716498</v>
      </c>
      <c r="J1363" s="14">
        <v>0.53230541497466899</v>
      </c>
      <c r="K1363" s="14">
        <v>0.55253530353037505</v>
      </c>
      <c r="L1363" s="14">
        <v>0.65958756813885999</v>
      </c>
      <c r="M1363" s="14"/>
      <c r="N1363" s="14">
        <v>0.57206836422695195</v>
      </c>
      <c r="O1363" s="14">
        <v>0.56388152259630397</v>
      </c>
      <c r="P1363" s="14">
        <v>0.48543951305819499</v>
      </c>
      <c r="Q1363" s="14">
        <v>0.55964975957885799</v>
      </c>
      <c r="R1363" s="14"/>
      <c r="S1363" s="14">
        <v>0.49259709170808502</v>
      </c>
      <c r="T1363" s="14">
        <v>0.60085116893236801</v>
      </c>
      <c r="U1363" s="14">
        <v>0.67255369029808298</v>
      </c>
      <c r="V1363" s="14">
        <v>0.47606106781763302</v>
      </c>
      <c r="W1363" s="14">
        <v>0.55633871084146103</v>
      </c>
      <c r="X1363" s="14">
        <v>0.51221648032087497</v>
      </c>
      <c r="Y1363" s="14">
        <v>0.46426643787377703</v>
      </c>
      <c r="Z1363" s="14">
        <v>0.59747781067093697</v>
      </c>
      <c r="AA1363" s="14">
        <v>0.54268258402604497</v>
      </c>
      <c r="AB1363" s="14">
        <v>0.600122152202757</v>
      </c>
      <c r="AC1363" s="14">
        <v>0.61226509011790597</v>
      </c>
      <c r="AD1363" s="14">
        <v>0.53690595136059205</v>
      </c>
      <c r="AE1363" s="14"/>
      <c r="AF1363" s="14">
        <v>0.55607937703169696</v>
      </c>
      <c r="AG1363" s="14">
        <v>0.56835150985794602</v>
      </c>
      <c r="AH1363" s="14">
        <v>0.43692066400207702</v>
      </c>
      <c r="AI1363" s="14"/>
      <c r="AJ1363" s="14">
        <v>0.58888373341978795</v>
      </c>
      <c r="AK1363" s="14">
        <v>0.52298959226192998</v>
      </c>
      <c r="AL1363" s="14">
        <v>0.56354775659699097</v>
      </c>
      <c r="AM1363" s="14"/>
      <c r="AN1363" s="14">
        <v>0.55828494370531101</v>
      </c>
      <c r="AO1363" s="14">
        <v>0.583589122150453</v>
      </c>
      <c r="AP1363" s="14">
        <v>0.58011322492012196</v>
      </c>
      <c r="AQ1363" s="14">
        <v>0.44881791689102102</v>
      </c>
      <c r="AR1363" s="14">
        <v>0.31329568691638898</v>
      </c>
    </row>
    <row r="1364" spans="2:44">
      <c r="B1364" t="s">
        <v>301</v>
      </c>
      <c r="C1364" s="14">
        <v>0.43398041346077498</v>
      </c>
      <c r="D1364" s="14">
        <v>0.45787306719980803</v>
      </c>
      <c r="E1364" s="14">
        <v>0.409397264288128</v>
      </c>
      <c r="F1364" s="14"/>
      <c r="G1364" s="14">
        <v>0.31721639901535498</v>
      </c>
      <c r="H1364" s="14">
        <v>0.463259741432413</v>
      </c>
      <c r="I1364" s="14">
        <v>0.39564311829552301</v>
      </c>
      <c r="J1364" s="14">
        <v>0.43059059376344599</v>
      </c>
      <c r="K1364" s="14">
        <v>0.45316846808718703</v>
      </c>
      <c r="L1364" s="14">
        <v>0.47229883042906201</v>
      </c>
      <c r="M1364" s="14"/>
      <c r="N1364" s="14">
        <v>0.36823439370014999</v>
      </c>
      <c r="O1364" s="14">
        <v>0.45298969874308398</v>
      </c>
      <c r="P1364" s="14">
        <v>0.53216791118124696</v>
      </c>
      <c r="Q1364" s="14">
        <v>0.40273793312480899</v>
      </c>
      <c r="R1364" s="14"/>
      <c r="S1364" s="14">
        <v>0.47063470627152199</v>
      </c>
      <c r="T1364" s="14">
        <v>0.48292901213797101</v>
      </c>
      <c r="U1364" s="14">
        <v>0.36659978045715702</v>
      </c>
      <c r="V1364" s="14">
        <v>0.43119782247281802</v>
      </c>
      <c r="W1364" s="14">
        <v>0.43100978454914202</v>
      </c>
      <c r="X1364" s="14">
        <v>0.369764150667517</v>
      </c>
      <c r="Y1364" s="14">
        <v>0.297885460843269</v>
      </c>
      <c r="Z1364" s="14">
        <v>0.279417367693853</v>
      </c>
      <c r="AA1364" s="14">
        <v>0.42344953585450501</v>
      </c>
      <c r="AB1364" s="14">
        <v>0.53053667982941599</v>
      </c>
      <c r="AC1364" s="14">
        <v>0.50880201674570402</v>
      </c>
      <c r="AD1364" s="14">
        <v>0.53159479843917701</v>
      </c>
      <c r="AE1364" s="14"/>
      <c r="AF1364" s="14">
        <v>0.49046438368053102</v>
      </c>
      <c r="AG1364" s="14">
        <v>0.40244340580717602</v>
      </c>
      <c r="AH1364" s="14">
        <v>0.37703342587164801</v>
      </c>
      <c r="AI1364" s="14"/>
      <c r="AJ1364" s="14">
        <v>0.41877086444867401</v>
      </c>
      <c r="AK1364" s="14">
        <v>0.444019774694969</v>
      </c>
      <c r="AL1364" s="14">
        <v>0.44331771249129798</v>
      </c>
      <c r="AM1364" s="14"/>
      <c r="AN1364" s="14">
        <v>0.445173740452874</v>
      </c>
      <c r="AO1364" s="14">
        <v>0.45246007700938301</v>
      </c>
      <c r="AP1364" s="14">
        <v>0.40037834856483101</v>
      </c>
      <c r="AQ1364" s="14">
        <v>0.418157592703575</v>
      </c>
      <c r="AR1364" s="14">
        <v>0.41549946047708203</v>
      </c>
    </row>
    <row r="1365" spans="2:44">
      <c r="B1365" t="s">
        <v>300</v>
      </c>
      <c r="C1365" s="14">
        <v>0.41936024179499598</v>
      </c>
      <c r="D1365" s="14">
        <v>0.43297105033045002</v>
      </c>
      <c r="E1365" s="14">
        <v>0.40535608217999303</v>
      </c>
      <c r="F1365" s="14"/>
      <c r="G1365" s="14">
        <v>0.394561053955226</v>
      </c>
      <c r="H1365" s="14">
        <v>0.46452652961088298</v>
      </c>
      <c r="I1365" s="14">
        <v>0.37108120301146102</v>
      </c>
      <c r="J1365" s="14">
        <v>0.46000004532963001</v>
      </c>
      <c r="K1365" s="14">
        <v>0.43171292760095498</v>
      </c>
      <c r="L1365" s="14">
        <v>0.40523268043663302</v>
      </c>
      <c r="M1365" s="14"/>
      <c r="N1365" s="14">
        <v>0.418784496009388</v>
      </c>
      <c r="O1365" s="14">
        <v>0.422743770247828</v>
      </c>
      <c r="P1365" s="14">
        <v>0.38966121648577601</v>
      </c>
      <c r="Q1365" s="14">
        <v>0.44390805437069902</v>
      </c>
      <c r="R1365" s="14"/>
      <c r="S1365" s="14">
        <v>0.35717539285273198</v>
      </c>
      <c r="T1365" s="14">
        <v>0.43617755098111599</v>
      </c>
      <c r="U1365" s="14">
        <v>0.43052418157043898</v>
      </c>
      <c r="V1365" s="14">
        <v>0.37908637550795499</v>
      </c>
      <c r="W1365" s="14">
        <v>0.45003914814358198</v>
      </c>
      <c r="X1365" s="14">
        <v>0.46200950233131599</v>
      </c>
      <c r="Y1365" s="14">
        <v>0.40482701386502901</v>
      </c>
      <c r="Z1365" s="14">
        <v>0.48383808623681901</v>
      </c>
      <c r="AA1365" s="14">
        <v>0.42594349657222103</v>
      </c>
      <c r="AB1365" s="14">
        <v>0.40309903668594699</v>
      </c>
      <c r="AC1365" s="14">
        <v>0.49289089192073099</v>
      </c>
      <c r="AD1365" s="14">
        <v>0.44016181191494302</v>
      </c>
      <c r="AE1365" s="14"/>
      <c r="AF1365" s="14">
        <v>0.42683856382430202</v>
      </c>
      <c r="AG1365" s="14">
        <v>0.402740539261085</v>
      </c>
      <c r="AH1365" s="14">
        <v>0.47851935301137899</v>
      </c>
      <c r="AI1365" s="14"/>
      <c r="AJ1365" s="14">
        <v>0.36570985722786198</v>
      </c>
      <c r="AK1365" s="14">
        <v>0.43883541276178201</v>
      </c>
      <c r="AL1365" s="14">
        <v>0.38173475679575503</v>
      </c>
      <c r="AM1365" s="14"/>
      <c r="AN1365" s="14">
        <v>0.50134627772959295</v>
      </c>
      <c r="AO1365" s="14">
        <v>0.39312548786092899</v>
      </c>
      <c r="AP1365" s="14">
        <v>0.41606343315973798</v>
      </c>
      <c r="AQ1365" s="14">
        <v>0.332879989247166</v>
      </c>
      <c r="AR1365" s="14">
        <v>0.49621216590405998</v>
      </c>
    </row>
    <row r="1366" spans="2:44">
      <c r="B1366" t="s">
        <v>305</v>
      </c>
      <c r="C1366" s="14">
        <v>0.394239267090643</v>
      </c>
      <c r="D1366" s="14">
        <v>0.40720591924805699</v>
      </c>
      <c r="E1366" s="14">
        <v>0.38089787991209001</v>
      </c>
      <c r="F1366" s="14"/>
      <c r="G1366" s="14">
        <v>0.37858819864239102</v>
      </c>
      <c r="H1366" s="14">
        <v>0.38162027636198398</v>
      </c>
      <c r="I1366" s="14">
        <v>0.39814840449314998</v>
      </c>
      <c r="J1366" s="14">
        <v>0.37954068200537899</v>
      </c>
      <c r="K1366" s="14">
        <v>0.43409604030423599</v>
      </c>
      <c r="L1366" s="14">
        <v>0.38729487196496198</v>
      </c>
      <c r="M1366" s="14"/>
      <c r="N1366" s="14">
        <v>0.39295196337927801</v>
      </c>
      <c r="O1366" s="14">
        <v>0.38831023043581298</v>
      </c>
      <c r="P1366" s="14">
        <v>0.35363441330149098</v>
      </c>
      <c r="Q1366" s="14">
        <v>0.441061293390556</v>
      </c>
      <c r="R1366" s="14"/>
      <c r="S1366" s="14">
        <v>0.45222577054541302</v>
      </c>
      <c r="T1366" s="14">
        <v>0.30987128093814698</v>
      </c>
      <c r="U1366" s="14">
        <v>0.36240012598601801</v>
      </c>
      <c r="V1366" s="14">
        <v>0.411502305769679</v>
      </c>
      <c r="W1366" s="14">
        <v>0.38653931870548902</v>
      </c>
      <c r="X1366" s="14">
        <v>0.361624559941426</v>
      </c>
      <c r="Y1366" s="14">
        <v>0.45835274304527801</v>
      </c>
      <c r="Z1366" s="14">
        <v>0.45968710306371802</v>
      </c>
      <c r="AA1366" s="14">
        <v>0.380978702176693</v>
      </c>
      <c r="AB1366" s="14">
        <v>0.37580192980475302</v>
      </c>
      <c r="AC1366" s="14">
        <v>0.38931412229786799</v>
      </c>
      <c r="AD1366" s="14">
        <v>0.48414452769410599</v>
      </c>
      <c r="AE1366" s="14"/>
      <c r="AF1366" s="14">
        <v>0.37965633439872198</v>
      </c>
      <c r="AG1366" s="14">
        <v>0.40942425743167599</v>
      </c>
      <c r="AH1366" s="14">
        <v>0.42826836241076499</v>
      </c>
      <c r="AI1366" s="14"/>
      <c r="AJ1366" s="14">
        <v>0.37540079993962</v>
      </c>
      <c r="AK1366" s="14">
        <v>0.39985744701540399</v>
      </c>
      <c r="AL1366" s="14">
        <v>0.35533790840687302</v>
      </c>
      <c r="AM1366" s="14"/>
      <c r="AN1366" s="14">
        <v>0.40813557857460198</v>
      </c>
      <c r="AO1366" s="14">
        <v>0.32093617494633297</v>
      </c>
      <c r="AP1366" s="14">
        <v>0.45174888127914198</v>
      </c>
      <c r="AQ1366" s="14">
        <v>0.35733418006635698</v>
      </c>
      <c r="AR1366" s="14">
        <v>0.53008800558287195</v>
      </c>
    </row>
    <row r="1367" spans="2:44">
      <c r="B1367" t="s">
        <v>303</v>
      </c>
      <c r="C1367" s="14">
        <v>0.378443132995538</v>
      </c>
      <c r="D1367" s="14">
        <v>0.40688146223363397</v>
      </c>
      <c r="E1367" s="14">
        <v>0.34918293873177197</v>
      </c>
      <c r="F1367" s="14"/>
      <c r="G1367" s="14">
        <v>0.28009485450656002</v>
      </c>
      <c r="H1367" s="14">
        <v>0.47566033839634903</v>
      </c>
      <c r="I1367" s="14">
        <v>0.350261155919458</v>
      </c>
      <c r="J1367" s="14">
        <v>0.35552680756991301</v>
      </c>
      <c r="K1367" s="14">
        <v>0.45448797787167999</v>
      </c>
      <c r="L1367" s="14">
        <v>0.35014136006192897</v>
      </c>
      <c r="M1367" s="14"/>
      <c r="N1367" s="14">
        <v>0.37541618158383699</v>
      </c>
      <c r="O1367" s="14">
        <v>0.37316220436698599</v>
      </c>
      <c r="P1367" s="14">
        <v>0.37359671417764201</v>
      </c>
      <c r="Q1367" s="14">
        <v>0.39194070723809199</v>
      </c>
      <c r="R1367" s="14"/>
      <c r="S1367" s="14">
        <v>0.41962623642792402</v>
      </c>
      <c r="T1367" s="14">
        <v>0.34197039425734599</v>
      </c>
      <c r="U1367" s="14">
        <v>0.39447773411988002</v>
      </c>
      <c r="V1367" s="14">
        <v>0.42304515450131702</v>
      </c>
      <c r="W1367" s="14">
        <v>0.28376103686762399</v>
      </c>
      <c r="X1367" s="14">
        <v>0.35774642174459997</v>
      </c>
      <c r="Y1367" s="14">
        <v>0.30694817054203399</v>
      </c>
      <c r="Z1367" s="14">
        <v>0.306052337707449</v>
      </c>
      <c r="AA1367" s="14">
        <v>0.46467953146054902</v>
      </c>
      <c r="AB1367" s="14">
        <v>0.39854526589674899</v>
      </c>
      <c r="AC1367" s="14">
        <v>0.39169773504154498</v>
      </c>
      <c r="AD1367" s="14">
        <v>0.32358089388570799</v>
      </c>
      <c r="AE1367" s="14"/>
      <c r="AF1367" s="14">
        <v>0.39426878134604598</v>
      </c>
      <c r="AG1367" s="14">
        <v>0.38180576719864301</v>
      </c>
      <c r="AH1367" s="14">
        <v>0.38895706063306801</v>
      </c>
      <c r="AI1367" s="14"/>
      <c r="AJ1367" s="14">
        <v>0.36076769378863799</v>
      </c>
      <c r="AK1367" s="14">
        <v>0.39737595592941299</v>
      </c>
      <c r="AL1367" s="14">
        <v>0.45637135649100802</v>
      </c>
      <c r="AM1367" s="14"/>
      <c r="AN1367" s="14">
        <v>0.38960464790541299</v>
      </c>
      <c r="AO1367" s="14">
        <v>0.34778676632671501</v>
      </c>
      <c r="AP1367" s="14">
        <v>0.386313608886307</v>
      </c>
      <c r="AQ1367" s="14">
        <v>0.36762006519709101</v>
      </c>
      <c r="AR1367" s="14">
        <v>0.409386943367606</v>
      </c>
    </row>
    <row r="1368" spans="2:44">
      <c r="B1368" t="s">
        <v>304</v>
      </c>
      <c r="C1368" s="14">
        <v>0.34725325473046098</v>
      </c>
      <c r="D1368" s="14">
        <v>0.35740938967247199</v>
      </c>
      <c r="E1368" s="14">
        <v>0.33680360844905599</v>
      </c>
      <c r="F1368" s="14"/>
      <c r="G1368" s="14">
        <v>0.29688163626390601</v>
      </c>
      <c r="H1368" s="14">
        <v>0.30666551781457102</v>
      </c>
      <c r="I1368" s="14">
        <v>0.369353772347079</v>
      </c>
      <c r="J1368" s="14">
        <v>0.32050262764599102</v>
      </c>
      <c r="K1368" s="14">
        <v>0.37847484455610603</v>
      </c>
      <c r="L1368" s="14">
        <v>0.36681376936363902</v>
      </c>
      <c r="M1368" s="14"/>
      <c r="N1368" s="14">
        <v>0.34830667804212001</v>
      </c>
      <c r="O1368" s="14">
        <v>0.33982356869860803</v>
      </c>
      <c r="P1368" s="14">
        <v>0.289931191872424</v>
      </c>
      <c r="Q1368" s="14">
        <v>0.40842093976507998</v>
      </c>
      <c r="R1368" s="14"/>
      <c r="S1368" s="14">
        <v>0.325880899907739</v>
      </c>
      <c r="T1368" s="14">
        <v>0.40158627058631902</v>
      </c>
      <c r="U1368" s="14">
        <v>0.34292258671722498</v>
      </c>
      <c r="V1368" s="14">
        <v>0.34124559086217099</v>
      </c>
      <c r="W1368" s="14">
        <v>0.35958915588505502</v>
      </c>
      <c r="X1368" s="14">
        <v>0.33967967035186197</v>
      </c>
      <c r="Y1368" s="14">
        <v>0.22918607049536599</v>
      </c>
      <c r="Z1368" s="14">
        <v>0.36964897702911498</v>
      </c>
      <c r="AA1368" s="14">
        <v>0.37389999198553903</v>
      </c>
      <c r="AB1368" s="14">
        <v>0.33780614282191601</v>
      </c>
      <c r="AC1368" s="14">
        <v>0.46757840838982101</v>
      </c>
      <c r="AD1368" s="14">
        <v>0.25730649644500497</v>
      </c>
      <c r="AE1368" s="14"/>
      <c r="AF1368" s="14">
        <v>0.32767412498390303</v>
      </c>
      <c r="AG1368" s="14">
        <v>0.38401305651908302</v>
      </c>
      <c r="AH1368" s="14">
        <v>0.30554081800759297</v>
      </c>
      <c r="AI1368" s="14"/>
      <c r="AJ1368" s="14">
        <v>0.33596388679200301</v>
      </c>
      <c r="AK1368" s="14">
        <v>0.40555890025458302</v>
      </c>
      <c r="AL1368" s="14">
        <v>0.381526464446452</v>
      </c>
      <c r="AM1368" s="14"/>
      <c r="AN1368" s="14">
        <v>0.32518233385651601</v>
      </c>
      <c r="AO1368" s="14">
        <v>0.369015731225314</v>
      </c>
      <c r="AP1368" s="14">
        <v>0.38647688851158601</v>
      </c>
      <c r="AQ1368" s="14">
        <v>0.34181042756070301</v>
      </c>
      <c r="AR1368" s="14">
        <v>0.121576345661377</v>
      </c>
    </row>
    <row r="1369" spans="2:44">
      <c r="B1369" t="s">
        <v>306</v>
      </c>
      <c r="C1369" s="14">
        <v>0.190050292360393</v>
      </c>
      <c r="D1369" s="14">
        <v>0.23492029455725599</v>
      </c>
      <c r="E1369" s="14">
        <v>0.14388355134323699</v>
      </c>
      <c r="F1369" s="14"/>
      <c r="G1369" s="14">
        <v>0.14023147294934801</v>
      </c>
      <c r="H1369" s="14">
        <v>0.20721819185656101</v>
      </c>
      <c r="I1369" s="14">
        <v>0.23477092776286199</v>
      </c>
      <c r="J1369" s="14">
        <v>0.217658743254457</v>
      </c>
      <c r="K1369" s="14">
        <v>0.24818524675355699</v>
      </c>
      <c r="L1369" s="14">
        <v>0.12773709912492201</v>
      </c>
      <c r="M1369" s="14"/>
      <c r="N1369" s="14">
        <v>0.18018939566603301</v>
      </c>
      <c r="O1369" s="14">
        <v>0.18334544385590401</v>
      </c>
      <c r="P1369" s="14">
        <v>0.188163590650266</v>
      </c>
      <c r="Q1369" s="14">
        <v>0.20365274990179</v>
      </c>
      <c r="R1369" s="14"/>
      <c r="S1369" s="14">
        <v>0.25628070702909</v>
      </c>
      <c r="T1369" s="14">
        <v>0.153880014668279</v>
      </c>
      <c r="U1369" s="14">
        <v>0.17063655217534299</v>
      </c>
      <c r="V1369" s="14">
        <v>0.261761448933581</v>
      </c>
      <c r="W1369" s="14">
        <v>0.168381585900436</v>
      </c>
      <c r="X1369" s="14">
        <v>0.25166660220520198</v>
      </c>
      <c r="Y1369" s="14">
        <v>9.6688066375606799E-2</v>
      </c>
      <c r="Z1369" s="14">
        <v>0.220048570423065</v>
      </c>
      <c r="AA1369" s="14">
        <v>0.19734774138973199</v>
      </c>
      <c r="AB1369" s="14">
        <v>0.15273569351116001</v>
      </c>
      <c r="AC1369" s="14">
        <v>0.111569488092536</v>
      </c>
      <c r="AD1369" s="14">
        <v>0.16186277059927001</v>
      </c>
      <c r="AE1369" s="14"/>
      <c r="AF1369" s="14">
        <v>0.201623411750775</v>
      </c>
      <c r="AG1369" s="14">
        <v>0.180359773370004</v>
      </c>
      <c r="AH1369" s="14">
        <v>0.25553730953353399</v>
      </c>
      <c r="AI1369" s="14"/>
      <c r="AJ1369" s="14">
        <v>0.188883111072494</v>
      </c>
      <c r="AK1369" s="14">
        <v>0.221326805136488</v>
      </c>
      <c r="AL1369" s="14">
        <v>0.25915421626282598</v>
      </c>
      <c r="AM1369" s="14"/>
      <c r="AN1369" s="14">
        <v>0.20945334132460999</v>
      </c>
      <c r="AO1369" s="14">
        <v>0.16735905894512701</v>
      </c>
      <c r="AP1369" s="14">
        <v>0.203728558504122</v>
      </c>
      <c r="AQ1369" s="14">
        <v>0.161653550765257</v>
      </c>
      <c r="AR1369" s="14">
        <v>0.313763884899386</v>
      </c>
    </row>
    <row r="1370" spans="2:44">
      <c r="B1370" t="s">
        <v>307</v>
      </c>
      <c r="C1370" s="14">
        <v>0.16885858137790899</v>
      </c>
      <c r="D1370" s="14">
        <v>0.17539010923603199</v>
      </c>
      <c r="E1370" s="14">
        <v>0.162138292982348</v>
      </c>
      <c r="F1370" s="14"/>
      <c r="G1370" s="14">
        <v>0.19462429630963801</v>
      </c>
      <c r="H1370" s="14">
        <v>0.25652666097605398</v>
      </c>
      <c r="I1370" s="14">
        <v>0.16337064287499101</v>
      </c>
      <c r="J1370" s="14">
        <v>0.16744513284672699</v>
      </c>
      <c r="K1370" s="14">
        <v>0.17891556508551901</v>
      </c>
      <c r="L1370" s="14">
        <v>0.117447694566037</v>
      </c>
      <c r="M1370" s="14"/>
      <c r="N1370" s="14">
        <v>0.17035230957087399</v>
      </c>
      <c r="O1370" s="14">
        <v>0.16203475087441399</v>
      </c>
      <c r="P1370" s="14">
        <v>0.17901879754177799</v>
      </c>
      <c r="Q1370" s="14">
        <v>0.16121771505315199</v>
      </c>
      <c r="R1370" s="14"/>
      <c r="S1370" s="14">
        <v>0.23683603438574999</v>
      </c>
      <c r="T1370" s="14">
        <v>0.18973061248679099</v>
      </c>
      <c r="U1370" s="14">
        <v>0.15092295915018999</v>
      </c>
      <c r="V1370" s="14">
        <v>0.160980199628871</v>
      </c>
      <c r="W1370" s="14">
        <v>0.149112822992512</v>
      </c>
      <c r="X1370" s="14">
        <v>0.12533489225441299</v>
      </c>
      <c r="Y1370" s="14">
        <v>0.14030122883728599</v>
      </c>
      <c r="Z1370" s="14">
        <v>0.22460343805482899</v>
      </c>
      <c r="AA1370" s="14">
        <v>0.20547731742644701</v>
      </c>
      <c r="AB1370" s="14">
        <v>0.147900522879615</v>
      </c>
      <c r="AC1370" s="14">
        <v>5.4298787886935602E-2</v>
      </c>
      <c r="AD1370" s="14">
        <v>7.4821375441675803E-2</v>
      </c>
      <c r="AE1370" s="14"/>
      <c r="AF1370" s="14">
        <v>0.16588348014448101</v>
      </c>
      <c r="AG1370" s="14">
        <v>0.17719379716334699</v>
      </c>
      <c r="AH1370" s="14">
        <v>0.13181274185794301</v>
      </c>
      <c r="AI1370" s="14"/>
      <c r="AJ1370" s="14">
        <v>0.167975614968153</v>
      </c>
      <c r="AK1370" s="14">
        <v>0.19225840731233801</v>
      </c>
      <c r="AL1370" s="14">
        <v>0.15443153461491699</v>
      </c>
      <c r="AM1370" s="14"/>
      <c r="AN1370" s="14">
        <v>0.141745152087451</v>
      </c>
      <c r="AO1370" s="14">
        <v>0.166564732430487</v>
      </c>
      <c r="AP1370" s="14">
        <v>0.140858494602042</v>
      </c>
      <c r="AQ1370" s="14">
        <v>0.19864135944237901</v>
      </c>
      <c r="AR1370" s="14">
        <v>0.7199310567817</v>
      </c>
    </row>
    <row r="1371" spans="2:44">
      <c r="B1371" t="s">
        <v>308</v>
      </c>
      <c r="C1371" s="14">
        <v>0.113838483321034</v>
      </c>
      <c r="D1371" s="14">
        <v>0.12779084549564501</v>
      </c>
      <c r="E1371" s="14">
        <v>9.9482899199000899E-2</v>
      </c>
      <c r="F1371" s="14"/>
      <c r="G1371" s="14">
        <v>0.13140081540519499</v>
      </c>
      <c r="H1371" s="14">
        <v>0.18855037370177299</v>
      </c>
      <c r="I1371" s="14">
        <v>0.148552645445718</v>
      </c>
      <c r="J1371" s="14">
        <v>9.5619598539610107E-2</v>
      </c>
      <c r="K1371" s="14">
        <v>7.8667908394244396E-2</v>
      </c>
      <c r="L1371" s="14">
        <v>8.5112532420896003E-2</v>
      </c>
      <c r="M1371" s="14"/>
      <c r="N1371" s="14">
        <v>0.151415305342711</v>
      </c>
      <c r="O1371" s="14">
        <v>9.8356223338908103E-2</v>
      </c>
      <c r="P1371" s="14">
        <v>7.0135159330751706E-2</v>
      </c>
      <c r="Q1371" s="14">
        <v>0.12012124759409901</v>
      </c>
      <c r="R1371" s="14"/>
      <c r="S1371" s="14">
        <v>0.133329845900646</v>
      </c>
      <c r="T1371" s="14">
        <v>0.132136317261283</v>
      </c>
      <c r="U1371" s="14">
        <v>0.12911091751532</v>
      </c>
      <c r="V1371" s="14">
        <v>0.13131523868517</v>
      </c>
      <c r="W1371" s="14">
        <v>6.6938631802210297E-2</v>
      </c>
      <c r="X1371" s="14">
        <v>0.14053632045046299</v>
      </c>
      <c r="Y1371" s="14">
        <v>5.5423138432749097E-2</v>
      </c>
      <c r="Z1371" s="14">
        <v>0.107188101265667</v>
      </c>
      <c r="AA1371" s="14">
        <v>8.2211366120458304E-2</v>
      </c>
      <c r="AB1371" s="14">
        <v>9.2309092194180098E-2</v>
      </c>
      <c r="AC1371" s="14">
        <v>0.16511867929391899</v>
      </c>
      <c r="AD1371" s="14">
        <v>0.143445169544345</v>
      </c>
      <c r="AE1371" s="14"/>
      <c r="AF1371" s="14">
        <v>0.10453482319568699</v>
      </c>
      <c r="AG1371" s="14">
        <v>0.11161655865728901</v>
      </c>
      <c r="AH1371" s="14">
        <v>0.109812118948435</v>
      </c>
      <c r="AI1371" s="14"/>
      <c r="AJ1371" s="14">
        <v>0.103127056664263</v>
      </c>
      <c r="AK1371" s="14">
        <v>0.115340358827623</v>
      </c>
      <c r="AL1371" s="14">
        <v>6.1821213646285199E-2</v>
      </c>
      <c r="AM1371" s="14"/>
      <c r="AN1371" s="14">
        <v>0.14392494773476999</v>
      </c>
      <c r="AO1371" s="14">
        <v>6.7835395777097393E-2</v>
      </c>
      <c r="AP1371" s="14">
        <v>0.11951140562653</v>
      </c>
      <c r="AQ1371" s="14">
        <v>0.152231725576986</v>
      </c>
      <c r="AR1371" s="14">
        <v>0.33252307045004598</v>
      </c>
    </row>
    <row r="1372" spans="2:44">
      <c r="C1372" s="14"/>
      <c r="D1372" s="14"/>
      <c r="E1372" s="14"/>
      <c r="F1372" s="14"/>
      <c r="G1372" s="14"/>
      <c r="H1372" s="14"/>
      <c r="I1372" s="14"/>
      <c r="J1372" s="14"/>
      <c r="K1372" s="14"/>
      <c r="L1372" s="14"/>
      <c r="M1372" s="14"/>
      <c r="N1372" s="14"/>
      <c r="O1372" s="14"/>
      <c r="P1372" s="14"/>
      <c r="Q1372" s="14"/>
      <c r="R1372" s="14"/>
      <c r="S1372" s="14"/>
      <c r="T1372" s="14"/>
      <c r="U1372" s="14"/>
      <c r="V1372" s="14"/>
      <c r="W1372" s="14"/>
      <c r="X1372" s="14"/>
      <c r="Y1372" s="14"/>
      <c r="Z1372" s="14"/>
      <c r="AA1372" s="14"/>
      <c r="AB1372" s="14"/>
      <c r="AC1372" s="14"/>
      <c r="AD1372" s="14"/>
      <c r="AE1372" s="14"/>
      <c r="AF1372" s="14"/>
      <c r="AG1372" s="14"/>
      <c r="AH1372" s="14"/>
      <c r="AI1372" s="14"/>
      <c r="AJ1372" s="14"/>
      <c r="AK1372" s="14"/>
      <c r="AL1372" s="14"/>
      <c r="AM1372" s="14"/>
      <c r="AN1372" s="14"/>
      <c r="AO1372" s="14"/>
      <c r="AP1372" s="14"/>
      <c r="AQ1372" s="14"/>
      <c r="AR1372" s="14"/>
    </row>
    <row r="1373" spans="2:44">
      <c r="B1373" s="6" t="s">
        <v>325</v>
      </c>
      <c r="C1373" s="14"/>
      <c r="D1373" s="14"/>
      <c r="E1373" s="14"/>
      <c r="F1373" s="14"/>
      <c r="G1373" s="14"/>
      <c r="H1373" s="14"/>
      <c r="I1373" s="14"/>
      <c r="J1373" s="14"/>
      <c r="K1373" s="14"/>
      <c r="L1373" s="14"/>
      <c r="M1373" s="14"/>
      <c r="N1373" s="14"/>
      <c r="O1373" s="14"/>
      <c r="P1373" s="14"/>
      <c r="Q1373" s="14"/>
      <c r="R1373" s="14"/>
      <c r="S1373" s="14"/>
      <c r="T1373" s="14"/>
      <c r="U1373" s="14"/>
      <c r="V1373" s="14"/>
      <c r="W1373" s="14"/>
      <c r="X1373" s="14"/>
      <c r="Y1373" s="14"/>
      <c r="Z1373" s="14"/>
      <c r="AA1373" s="14"/>
      <c r="AB1373" s="14"/>
      <c r="AC1373" s="14"/>
      <c r="AD1373" s="14"/>
      <c r="AE1373" s="14"/>
      <c r="AF1373" s="14"/>
      <c r="AG1373" s="14"/>
      <c r="AH1373" s="14"/>
      <c r="AI1373" s="14"/>
      <c r="AJ1373" s="14"/>
      <c r="AK1373" s="14"/>
      <c r="AL1373" s="14"/>
      <c r="AM1373" s="14"/>
      <c r="AN1373" s="14"/>
      <c r="AO1373" s="14"/>
      <c r="AP1373" s="14"/>
      <c r="AQ1373" s="14"/>
      <c r="AR1373" s="14"/>
    </row>
    <row r="1374" spans="2:44">
      <c r="B1374" s="24" t="s">
        <v>44</v>
      </c>
      <c r="C1374" s="14"/>
      <c r="D1374" s="14"/>
      <c r="E1374" s="14"/>
      <c r="F1374" s="14"/>
      <c r="G1374" s="14"/>
      <c r="H1374" s="14"/>
      <c r="I1374" s="14"/>
      <c r="J1374" s="14"/>
      <c r="K1374" s="14"/>
      <c r="L1374" s="14"/>
      <c r="M1374" s="14"/>
      <c r="N1374" s="14"/>
      <c r="O1374" s="14"/>
      <c r="P1374" s="14"/>
      <c r="Q1374" s="14"/>
      <c r="R1374" s="14"/>
      <c r="S1374" s="14"/>
      <c r="T1374" s="14"/>
      <c r="U1374" s="14"/>
      <c r="V1374" s="14"/>
      <c r="W1374" s="14"/>
      <c r="X1374" s="14"/>
      <c r="Y1374" s="14"/>
      <c r="Z1374" s="14"/>
      <c r="AA1374" s="14"/>
      <c r="AB1374" s="14"/>
      <c r="AC1374" s="14"/>
      <c r="AD1374" s="14"/>
      <c r="AE1374" s="14"/>
      <c r="AF1374" s="14"/>
      <c r="AG1374" s="14"/>
      <c r="AH1374" s="14"/>
      <c r="AI1374" s="14"/>
      <c r="AJ1374" s="14"/>
      <c r="AK1374" s="14"/>
      <c r="AL1374" s="14"/>
      <c r="AM1374" s="14"/>
      <c r="AN1374" s="14"/>
      <c r="AO1374" s="14"/>
      <c r="AP1374" s="14"/>
      <c r="AQ1374" s="14"/>
      <c r="AR1374" s="14"/>
    </row>
    <row r="1375" spans="2:44">
      <c r="B1375" t="s">
        <v>301</v>
      </c>
      <c r="C1375" s="14">
        <v>0.54974485279728502</v>
      </c>
      <c r="D1375" s="14">
        <v>0.54397098374348196</v>
      </c>
      <c r="E1375" s="14">
        <v>0.55775308845807103</v>
      </c>
      <c r="F1375" s="14"/>
      <c r="G1375" s="14">
        <v>0.52285220976680502</v>
      </c>
      <c r="H1375" s="14">
        <v>0.42442262449076101</v>
      </c>
      <c r="I1375" s="14">
        <v>0.59378663384188901</v>
      </c>
      <c r="J1375" s="14">
        <v>0.55374406867391601</v>
      </c>
      <c r="K1375" s="14">
        <v>0.61771859742813795</v>
      </c>
      <c r="L1375" s="14">
        <v>0.56049588046571297</v>
      </c>
      <c r="M1375" s="14"/>
      <c r="N1375" s="14">
        <v>0.57743534786297201</v>
      </c>
      <c r="O1375" s="14">
        <v>0.52788139783327703</v>
      </c>
      <c r="P1375" s="14">
        <v>0.53965036083985696</v>
      </c>
      <c r="Q1375" s="14">
        <v>0.54162060794808597</v>
      </c>
      <c r="R1375" s="14"/>
      <c r="S1375" s="14">
        <v>0.52467283271488396</v>
      </c>
      <c r="T1375" s="14">
        <v>0.57788042752987501</v>
      </c>
      <c r="U1375" s="14">
        <v>0.44776644624532203</v>
      </c>
      <c r="V1375" s="14">
        <v>0.55962339888552404</v>
      </c>
      <c r="W1375" s="14">
        <v>0.60847001372493204</v>
      </c>
      <c r="X1375" s="14">
        <v>0.56094350539022497</v>
      </c>
      <c r="Y1375" s="14">
        <v>0.47610287773189403</v>
      </c>
      <c r="Z1375" s="14">
        <v>0.65647455687247303</v>
      </c>
      <c r="AA1375" s="14">
        <v>0.58231573230575595</v>
      </c>
      <c r="AB1375" s="14">
        <v>0.54650732051235595</v>
      </c>
      <c r="AC1375" s="14">
        <v>0.54098320648862896</v>
      </c>
      <c r="AD1375" s="14">
        <v>0.44812568915777301</v>
      </c>
      <c r="AE1375" s="14"/>
      <c r="AF1375" s="14">
        <v>0.54435424347679295</v>
      </c>
      <c r="AG1375" s="14">
        <v>0.55878472309857996</v>
      </c>
      <c r="AH1375" s="14">
        <v>0.48299414582512701</v>
      </c>
      <c r="AI1375" s="14"/>
      <c r="AJ1375" s="14">
        <v>0.58244806801793703</v>
      </c>
      <c r="AK1375" s="14">
        <v>0.57428832722461698</v>
      </c>
      <c r="AL1375" s="14">
        <v>0.41703449026244099</v>
      </c>
      <c r="AM1375" s="14"/>
      <c r="AN1375" s="14">
        <v>0.59946987619408898</v>
      </c>
      <c r="AO1375" s="14">
        <v>0.50373410079962699</v>
      </c>
      <c r="AP1375" s="14">
        <v>0.55137006257368004</v>
      </c>
      <c r="AQ1375" s="14">
        <v>0.55399950563532296</v>
      </c>
      <c r="AR1375" s="14">
        <v>0.36313017990337099</v>
      </c>
    </row>
    <row r="1376" spans="2:44">
      <c r="B1376" t="s">
        <v>302</v>
      </c>
      <c r="C1376" s="14">
        <v>0.49292744929955801</v>
      </c>
      <c r="D1376" s="14">
        <v>0.466004855564428</v>
      </c>
      <c r="E1376" s="14">
        <v>0.52037171130709603</v>
      </c>
      <c r="F1376" s="14"/>
      <c r="G1376" s="14">
        <v>0.41783071169890101</v>
      </c>
      <c r="H1376" s="14">
        <v>0.48083674042818503</v>
      </c>
      <c r="I1376" s="14">
        <v>0.30198524368017299</v>
      </c>
      <c r="J1376" s="14">
        <v>0.51283437041193303</v>
      </c>
      <c r="K1376" s="14">
        <v>0.48978660863166001</v>
      </c>
      <c r="L1376" s="14">
        <v>0.59738305109636003</v>
      </c>
      <c r="M1376" s="14"/>
      <c r="N1376" s="14">
        <v>0.56207570450817601</v>
      </c>
      <c r="O1376" s="14">
        <v>0.50531868516560896</v>
      </c>
      <c r="P1376" s="14">
        <v>0.453613349589016</v>
      </c>
      <c r="Q1376" s="14">
        <v>0.41658169469192602</v>
      </c>
      <c r="R1376" s="14"/>
      <c r="S1376" s="14">
        <v>0.393636679638597</v>
      </c>
      <c r="T1376" s="14">
        <v>0.518286948725732</v>
      </c>
      <c r="U1376" s="14">
        <v>0.54060332939833899</v>
      </c>
      <c r="V1376" s="14">
        <v>0.50764496937199599</v>
      </c>
      <c r="W1376" s="14">
        <v>0.58530800016820705</v>
      </c>
      <c r="X1376" s="14">
        <v>0.47166063409023001</v>
      </c>
      <c r="Y1376" s="14">
        <v>0.43049679904598198</v>
      </c>
      <c r="Z1376" s="14">
        <v>0.52103421668945105</v>
      </c>
      <c r="AA1376" s="14">
        <v>0.56361700226765998</v>
      </c>
      <c r="AB1376" s="14">
        <v>0.478296649229564</v>
      </c>
      <c r="AC1376" s="14">
        <v>0.42913825481504903</v>
      </c>
      <c r="AD1376" s="14">
        <v>0.485183980822044</v>
      </c>
      <c r="AE1376" s="14"/>
      <c r="AF1376" s="14">
        <v>0.50514030548282896</v>
      </c>
      <c r="AG1376" s="14">
        <v>0.51369095791213704</v>
      </c>
      <c r="AH1376" s="14">
        <v>0.39593572543183603</v>
      </c>
      <c r="AI1376" s="14"/>
      <c r="AJ1376" s="14">
        <v>0.53074970482596595</v>
      </c>
      <c r="AK1376" s="14">
        <v>0.48113417580305301</v>
      </c>
      <c r="AL1376" s="14">
        <v>0.54748431103432904</v>
      </c>
      <c r="AM1376" s="14"/>
      <c r="AN1376" s="14">
        <v>0.46703908345481199</v>
      </c>
      <c r="AO1376" s="14">
        <v>0.44148035043178302</v>
      </c>
      <c r="AP1376" s="14">
        <v>0.57717008158674199</v>
      </c>
      <c r="AQ1376" s="14">
        <v>0.54281891702963603</v>
      </c>
      <c r="AR1376" s="14">
        <v>0.515546477191555</v>
      </c>
    </row>
    <row r="1377" spans="2:44">
      <c r="B1377" t="s">
        <v>303</v>
      </c>
      <c r="C1377" s="14">
        <v>0.43186716235374201</v>
      </c>
      <c r="D1377" s="14">
        <v>0.42691783643280801</v>
      </c>
      <c r="E1377" s="14">
        <v>0.43524602588040101</v>
      </c>
      <c r="F1377" s="14"/>
      <c r="G1377" s="14">
        <v>0.41174588670288897</v>
      </c>
      <c r="H1377" s="14">
        <v>0.37968658979918002</v>
      </c>
      <c r="I1377" s="14">
        <v>0.55283441955930701</v>
      </c>
      <c r="J1377" s="14">
        <v>0.40571690411241101</v>
      </c>
      <c r="K1377" s="14">
        <v>0.42631386129808202</v>
      </c>
      <c r="L1377" s="14">
        <v>0.43031647888137198</v>
      </c>
      <c r="M1377" s="14"/>
      <c r="N1377" s="14">
        <v>0.44495717967297199</v>
      </c>
      <c r="O1377" s="14">
        <v>0.46653474342406398</v>
      </c>
      <c r="P1377" s="14">
        <v>0.38806841627042998</v>
      </c>
      <c r="Q1377" s="14">
        <v>0.40673203610936498</v>
      </c>
      <c r="R1377" s="14"/>
      <c r="S1377" s="14">
        <v>0.43697188625070599</v>
      </c>
      <c r="T1377" s="14">
        <v>0.45134442572956102</v>
      </c>
      <c r="U1377" s="14">
        <v>0.46849382371939502</v>
      </c>
      <c r="V1377" s="14">
        <v>0.44591468873474399</v>
      </c>
      <c r="W1377" s="14">
        <v>0.46069028377321503</v>
      </c>
      <c r="X1377" s="14">
        <v>0.36629048734605002</v>
      </c>
      <c r="Y1377" s="14">
        <v>0.32516695541215501</v>
      </c>
      <c r="Z1377" s="14">
        <v>0.42419833143087898</v>
      </c>
      <c r="AA1377" s="14">
        <v>0.49038913731476103</v>
      </c>
      <c r="AB1377" s="14">
        <v>0.49604193720634598</v>
      </c>
      <c r="AC1377" s="14">
        <v>0.37951949950396102</v>
      </c>
      <c r="AD1377" s="14">
        <v>0.270846308601085</v>
      </c>
      <c r="AE1377" s="14"/>
      <c r="AF1377" s="14">
        <v>0.429185774408542</v>
      </c>
      <c r="AG1377" s="14">
        <v>0.43812694547938802</v>
      </c>
      <c r="AH1377" s="14">
        <v>0.40643151825115897</v>
      </c>
      <c r="AI1377" s="14"/>
      <c r="AJ1377" s="14">
        <v>0.420284795400372</v>
      </c>
      <c r="AK1377" s="14">
        <v>0.46338610895353299</v>
      </c>
      <c r="AL1377" s="14">
        <v>0.35834403056392</v>
      </c>
      <c r="AM1377" s="14"/>
      <c r="AN1377" s="14">
        <v>0.40573537131975301</v>
      </c>
      <c r="AO1377" s="14">
        <v>0.40550903818351097</v>
      </c>
      <c r="AP1377" s="14">
        <v>0.44853585301096799</v>
      </c>
      <c r="AQ1377" s="14">
        <v>0.47144530696051901</v>
      </c>
      <c r="AR1377" s="14">
        <v>0.57015795800523505</v>
      </c>
    </row>
    <row r="1378" spans="2:44">
      <c r="B1378" t="s">
        <v>305</v>
      </c>
      <c r="C1378" s="14">
        <v>0.42426480612815598</v>
      </c>
      <c r="D1378" s="14">
        <v>0.45827990634649501</v>
      </c>
      <c r="E1378" s="14">
        <v>0.38858515444532399</v>
      </c>
      <c r="F1378" s="14"/>
      <c r="G1378" s="14">
        <v>0.33703191401342403</v>
      </c>
      <c r="H1378" s="14">
        <v>0.45911478917396398</v>
      </c>
      <c r="I1378" s="14">
        <v>0.502189021616955</v>
      </c>
      <c r="J1378" s="14">
        <v>0.45101224946641999</v>
      </c>
      <c r="K1378" s="14">
        <v>0.385721620711799</v>
      </c>
      <c r="L1378" s="14">
        <v>0.421892374486388</v>
      </c>
      <c r="M1378" s="14"/>
      <c r="N1378" s="14">
        <v>0.44998661867956702</v>
      </c>
      <c r="O1378" s="14">
        <v>0.450995259408081</v>
      </c>
      <c r="P1378" s="14">
        <v>0.34217737082997102</v>
      </c>
      <c r="Q1378" s="14">
        <v>0.43289486288287299</v>
      </c>
      <c r="R1378" s="14"/>
      <c r="S1378" s="14">
        <v>0.42879923434002998</v>
      </c>
      <c r="T1378" s="14">
        <v>0.42320714972423401</v>
      </c>
      <c r="U1378" s="14">
        <v>0.54163468293988204</v>
      </c>
      <c r="V1378" s="14">
        <v>0.38577876847984599</v>
      </c>
      <c r="W1378" s="14">
        <v>0.40242269547254</v>
      </c>
      <c r="X1378" s="14">
        <v>0.43144715469802097</v>
      </c>
      <c r="Y1378" s="14">
        <v>0.41789104496818003</v>
      </c>
      <c r="Z1378" s="14">
        <v>0.47449092088570299</v>
      </c>
      <c r="AA1378" s="14">
        <v>0.46189694861495101</v>
      </c>
      <c r="AB1378" s="14">
        <v>0.39181548476053202</v>
      </c>
      <c r="AC1378" s="14">
        <v>0.32702915499636098</v>
      </c>
      <c r="AD1378" s="14">
        <v>0.40011921487846203</v>
      </c>
      <c r="AE1378" s="14"/>
      <c r="AF1378" s="14">
        <v>0.39598471320195699</v>
      </c>
      <c r="AG1378" s="14">
        <v>0.44440198861666502</v>
      </c>
      <c r="AH1378" s="14">
        <v>0.54526851114803598</v>
      </c>
      <c r="AI1378" s="14"/>
      <c r="AJ1378" s="14">
        <v>0.46406896197275299</v>
      </c>
      <c r="AK1378" s="14">
        <v>0.44239177942776903</v>
      </c>
      <c r="AL1378" s="14">
        <v>0.42186563406552002</v>
      </c>
      <c r="AM1378" s="14"/>
      <c r="AN1378" s="14">
        <v>0.40965598244699702</v>
      </c>
      <c r="AO1378" s="14">
        <v>0.42839246997505998</v>
      </c>
      <c r="AP1378" s="14">
        <v>0.40191724578558102</v>
      </c>
      <c r="AQ1378" s="14">
        <v>0.51363559083803101</v>
      </c>
      <c r="AR1378" s="14">
        <v>0.64751372373872895</v>
      </c>
    </row>
    <row r="1379" spans="2:44">
      <c r="B1379" t="s">
        <v>304</v>
      </c>
      <c r="C1379" s="14">
        <v>0.41410151299751202</v>
      </c>
      <c r="D1379" s="14">
        <v>0.402337195253471</v>
      </c>
      <c r="E1379" s="14">
        <v>0.42240193967272599</v>
      </c>
      <c r="F1379" s="14"/>
      <c r="G1379" s="14">
        <v>0.46554442022798198</v>
      </c>
      <c r="H1379" s="14">
        <v>0.39716961708850801</v>
      </c>
      <c r="I1379" s="14">
        <v>0.39024056542812002</v>
      </c>
      <c r="J1379" s="14">
        <v>0.41055196252586301</v>
      </c>
      <c r="K1379" s="14">
        <v>0.47159112415041099</v>
      </c>
      <c r="L1379" s="14">
        <v>0.382977996112708</v>
      </c>
      <c r="M1379" s="14"/>
      <c r="N1379" s="14">
        <v>0.41253546238285799</v>
      </c>
      <c r="O1379" s="14">
        <v>0.49105765840874599</v>
      </c>
      <c r="P1379" s="14">
        <v>0.37658379871910502</v>
      </c>
      <c r="Q1379" s="14">
        <v>0.35453146912281802</v>
      </c>
      <c r="R1379" s="14"/>
      <c r="S1379" s="14">
        <v>0.45877151483137402</v>
      </c>
      <c r="T1379" s="14">
        <v>0.402647147568577</v>
      </c>
      <c r="U1379" s="14">
        <v>0.42286144045697199</v>
      </c>
      <c r="V1379" s="14">
        <v>0.45237437085695797</v>
      </c>
      <c r="W1379" s="14">
        <v>0.46509788750427</v>
      </c>
      <c r="X1379" s="14">
        <v>0.42584629664295698</v>
      </c>
      <c r="Y1379" s="14">
        <v>0.243549651332226</v>
      </c>
      <c r="Z1379" s="14">
        <v>0.56785874635295597</v>
      </c>
      <c r="AA1379" s="14">
        <v>0.44533141904941198</v>
      </c>
      <c r="AB1379" s="14">
        <v>0.43085812494383502</v>
      </c>
      <c r="AC1379" s="14">
        <v>0.29653503223366601</v>
      </c>
      <c r="AD1379" s="14">
        <v>0.197918309096001</v>
      </c>
      <c r="AE1379" s="14"/>
      <c r="AF1379" s="14">
        <v>0.38168046274550199</v>
      </c>
      <c r="AG1379" s="14">
        <v>0.44103487888155901</v>
      </c>
      <c r="AH1379" s="14">
        <v>0.39419953608825697</v>
      </c>
      <c r="AI1379" s="14"/>
      <c r="AJ1379" s="14">
        <v>0.41537416154740597</v>
      </c>
      <c r="AK1379" s="14">
        <v>0.49210356166556501</v>
      </c>
      <c r="AL1379" s="14">
        <v>0.39630133293212999</v>
      </c>
      <c r="AM1379" s="14"/>
      <c r="AN1379" s="14">
        <v>0.36426639923426302</v>
      </c>
      <c r="AO1379" s="14">
        <v>0.45757057710770999</v>
      </c>
      <c r="AP1379" s="14">
        <v>0.43888855384525599</v>
      </c>
      <c r="AQ1379" s="14">
        <v>0.509987145972152</v>
      </c>
      <c r="AR1379" s="14">
        <v>0.389746562164836</v>
      </c>
    </row>
    <row r="1380" spans="2:44">
      <c r="B1380" t="s">
        <v>300</v>
      </c>
      <c r="C1380" s="14">
        <v>0.38379002206704299</v>
      </c>
      <c r="D1380" s="14">
        <v>0.39196292435007202</v>
      </c>
      <c r="E1380" s="14">
        <v>0.37271120324325901</v>
      </c>
      <c r="F1380" s="14"/>
      <c r="G1380" s="14">
        <v>0.29254623458879198</v>
      </c>
      <c r="H1380" s="14">
        <v>0.39703041686611201</v>
      </c>
      <c r="I1380" s="14">
        <v>0.33789905290342098</v>
      </c>
      <c r="J1380" s="14">
        <v>0.31476832257328502</v>
      </c>
      <c r="K1380" s="14">
        <v>0.44877939853957799</v>
      </c>
      <c r="L1380" s="14">
        <v>0.44617336155243997</v>
      </c>
      <c r="M1380" s="14"/>
      <c r="N1380" s="14">
        <v>0.37242528275710002</v>
      </c>
      <c r="O1380" s="14">
        <v>0.39031750435491802</v>
      </c>
      <c r="P1380" s="14">
        <v>0.37489340222296902</v>
      </c>
      <c r="Q1380" s="14">
        <v>0.39424488569344102</v>
      </c>
      <c r="R1380" s="14"/>
      <c r="S1380" s="14">
        <v>0.43721799284239399</v>
      </c>
      <c r="T1380" s="14">
        <v>0.34469200110077503</v>
      </c>
      <c r="U1380" s="14">
        <v>0.34665830837029199</v>
      </c>
      <c r="V1380" s="14">
        <v>0.31323368724975298</v>
      </c>
      <c r="W1380" s="14">
        <v>0.46193435730453702</v>
      </c>
      <c r="X1380" s="14">
        <v>0.38947793595323299</v>
      </c>
      <c r="Y1380" s="14">
        <v>0.24239998838687801</v>
      </c>
      <c r="Z1380" s="14">
        <v>0.54995857294015205</v>
      </c>
      <c r="AA1380" s="14">
        <v>0.50509771149055804</v>
      </c>
      <c r="AB1380" s="14">
        <v>0.362029042029684</v>
      </c>
      <c r="AC1380" s="14">
        <v>0.34503427062847702</v>
      </c>
      <c r="AD1380" s="14">
        <v>0.24024289878716401</v>
      </c>
      <c r="AE1380" s="14"/>
      <c r="AF1380" s="14">
        <v>0.41174083639769499</v>
      </c>
      <c r="AG1380" s="14">
        <v>0.37281210044757102</v>
      </c>
      <c r="AH1380" s="14">
        <v>0.358293855616035</v>
      </c>
      <c r="AI1380" s="14"/>
      <c r="AJ1380" s="14">
        <v>0.39770840153906201</v>
      </c>
      <c r="AK1380" s="14">
        <v>0.40297245016593702</v>
      </c>
      <c r="AL1380" s="14">
        <v>0.28260956153953498</v>
      </c>
      <c r="AM1380" s="14"/>
      <c r="AN1380" s="14">
        <v>0.39856926882379701</v>
      </c>
      <c r="AO1380" s="14">
        <v>0.39942852865522699</v>
      </c>
      <c r="AP1380" s="14">
        <v>0.360086050371281</v>
      </c>
      <c r="AQ1380" s="14">
        <v>0.36577226948688302</v>
      </c>
      <c r="AR1380" s="14">
        <v>0.34738182967498299</v>
      </c>
    </row>
    <row r="1381" spans="2:44">
      <c r="B1381" t="s">
        <v>307</v>
      </c>
      <c r="C1381" s="14">
        <v>0.225448561615674</v>
      </c>
      <c r="D1381" s="14">
        <v>0.21519764966958099</v>
      </c>
      <c r="E1381" s="14">
        <v>0.23359443639209301</v>
      </c>
      <c r="F1381" s="14"/>
      <c r="G1381" s="14">
        <v>0.40102171956209398</v>
      </c>
      <c r="H1381" s="14">
        <v>0.23807015318972499</v>
      </c>
      <c r="I1381" s="14">
        <v>0.295982605885588</v>
      </c>
      <c r="J1381" s="14">
        <v>0.15729137461204901</v>
      </c>
      <c r="K1381" s="14">
        <v>0.18059784934213699</v>
      </c>
      <c r="L1381" s="14">
        <v>0.17121306471016801</v>
      </c>
      <c r="M1381" s="14"/>
      <c r="N1381" s="14">
        <v>0.24621213554270699</v>
      </c>
      <c r="O1381" s="14">
        <v>0.25998086756278599</v>
      </c>
      <c r="P1381" s="14">
        <v>0.14579352956132499</v>
      </c>
      <c r="Q1381" s="14">
        <v>0.22241301848262399</v>
      </c>
      <c r="R1381" s="14"/>
      <c r="S1381" s="14">
        <v>0.217781972049782</v>
      </c>
      <c r="T1381" s="14">
        <v>0.27781158048947302</v>
      </c>
      <c r="U1381" s="14">
        <v>0.327636536340982</v>
      </c>
      <c r="V1381" s="14">
        <v>0.147368095328656</v>
      </c>
      <c r="W1381" s="14">
        <v>0.31406268936884701</v>
      </c>
      <c r="X1381" s="14">
        <v>0.271373961473377</v>
      </c>
      <c r="Y1381" s="14">
        <v>0.17324590189547401</v>
      </c>
      <c r="Z1381" s="14">
        <v>0.18640854334385901</v>
      </c>
      <c r="AA1381" s="14">
        <v>0.204773501609289</v>
      </c>
      <c r="AB1381" s="14">
        <v>0.19154699015306101</v>
      </c>
      <c r="AC1381" s="14">
        <v>0.14876760068815301</v>
      </c>
      <c r="AD1381" s="14">
        <v>0.175454291473501</v>
      </c>
      <c r="AE1381" s="14"/>
      <c r="AF1381" s="14">
        <v>0.17237536061823799</v>
      </c>
      <c r="AG1381" s="14">
        <v>0.23241348175541801</v>
      </c>
      <c r="AH1381" s="14">
        <v>0.24820144602585401</v>
      </c>
      <c r="AI1381" s="14"/>
      <c r="AJ1381" s="14">
        <v>0.20229838764733801</v>
      </c>
      <c r="AK1381" s="14">
        <v>0.24265373731193099</v>
      </c>
      <c r="AL1381" s="14">
        <v>0.23770802001462801</v>
      </c>
      <c r="AM1381" s="14"/>
      <c r="AN1381" s="14">
        <v>0.20348477869679699</v>
      </c>
      <c r="AO1381" s="14">
        <v>0.22081268626589401</v>
      </c>
      <c r="AP1381" s="14">
        <v>0.26088684515201699</v>
      </c>
      <c r="AQ1381" s="14">
        <v>0.26646055059218698</v>
      </c>
      <c r="AR1381" s="14">
        <v>0.29729294671769901</v>
      </c>
    </row>
    <row r="1382" spans="2:44">
      <c r="B1382" t="s">
        <v>306</v>
      </c>
      <c r="C1382" s="14">
        <v>0.187662564134006</v>
      </c>
      <c r="D1382" s="14">
        <v>0.21757164579385899</v>
      </c>
      <c r="E1382" s="14">
        <v>0.15691231766376201</v>
      </c>
      <c r="F1382" s="14"/>
      <c r="G1382" s="14">
        <v>0.26054454856393799</v>
      </c>
      <c r="H1382" s="14">
        <v>0.19437452509169201</v>
      </c>
      <c r="I1382" s="14">
        <v>0.27899709908676501</v>
      </c>
      <c r="J1382" s="14">
        <v>0.18984967103271</v>
      </c>
      <c r="K1382" s="14">
        <v>0.15927421745595</v>
      </c>
      <c r="L1382" s="14">
        <v>0.127808695178174</v>
      </c>
      <c r="M1382" s="14"/>
      <c r="N1382" s="14">
        <v>0.20618621727130099</v>
      </c>
      <c r="O1382" s="14">
        <v>0.16649009696448</v>
      </c>
      <c r="P1382" s="14">
        <v>0.17344833733238099</v>
      </c>
      <c r="Q1382" s="14">
        <v>0.187602236978339</v>
      </c>
      <c r="R1382" s="14"/>
      <c r="S1382" s="14">
        <v>0.28231498163194702</v>
      </c>
      <c r="T1382" s="14">
        <v>0.17457693995103299</v>
      </c>
      <c r="U1382" s="14">
        <v>0.17454523360320201</v>
      </c>
      <c r="V1382" s="14">
        <v>0.12336276700576899</v>
      </c>
      <c r="W1382" s="14">
        <v>0.22956600360485199</v>
      </c>
      <c r="X1382" s="14">
        <v>0.175987472120684</v>
      </c>
      <c r="Y1382" s="14">
        <v>0.14344610930407101</v>
      </c>
      <c r="Z1382" s="14">
        <v>0.26120941032948303</v>
      </c>
      <c r="AA1382" s="14">
        <v>0.233839019785579</v>
      </c>
      <c r="AB1382" s="14">
        <v>0.114978166732981</v>
      </c>
      <c r="AC1382" s="14">
        <v>9.9851431232832799E-2</v>
      </c>
      <c r="AD1382" s="14">
        <v>0.22210006307121399</v>
      </c>
      <c r="AE1382" s="14"/>
      <c r="AF1382" s="14">
        <v>0.15403840945246</v>
      </c>
      <c r="AG1382" s="14">
        <v>0.19535799982719601</v>
      </c>
      <c r="AH1382" s="14">
        <v>0.221514478353245</v>
      </c>
      <c r="AI1382" s="14"/>
      <c r="AJ1382" s="14">
        <v>0.191409127152362</v>
      </c>
      <c r="AK1382" s="14">
        <v>0.21891435617749599</v>
      </c>
      <c r="AL1382" s="14">
        <v>0.11437394778280401</v>
      </c>
      <c r="AM1382" s="14"/>
      <c r="AN1382" s="14">
        <v>0.20388915375553901</v>
      </c>
      <c r="AO1382" s="14">
        <v>0.20359613732492299</v>
      </c>
      <c r="AP1382" s="14">
        <v>0.159716137196208</v>
      </c>
      <c r="AQ1382" s="14">
        <v>0.25173741125804799</v>
      </c>
      <c r="AR1382" s="14">
        <v>0.27115701348058502</v>
      </c>
    </row>
    <row r="1383" spans="2:44">
      <c r="B1383" t="s">
        <v>308</v>
      </c>
      <c r="C1383" s="14">
        <v>0.10282629235902301</v>
      </c>
      <c r="D1383" s="14">
        <v>0.11415056915603</v>
      </c>
      <c r="E1383" s="14">
        <v>9.14189807808925E-2</v>
      </c>
      <c r="F1383" s="14"/>
      <c r="G1383" s="14">
        <v>0.14698708232596</v>
      </c>
      <c r="H1383" s="14">
        <v>8.1217895260978196E-2</v>
      </c>
      <c r="I1383" s="14">
        <v>0.16595959317223899</v>
      </c>
      <c r="J1383" s="14">
        <v>0.11586049454291</v>
      </c>
      <c r="K1383" s="14">
        <v>7.7208733157060602E-2</v>
      </c>
      <c r="L1383" s="14">
        <v>7.0906915150443298E-2</v>
      </c>
      <c r="M1383" s="14"/>
      <c r="N1383" s="14">
        <v>0.11665476608832499</v>
      </c>
      <c r="O1383" s="14">
        <v>9.6588174665422397E-2</v>
      </c>
      <c r="P1383" s="14">
        <v>0.110777125653478</v>
      </c>
      <c r="Q1383" s="14">
        <v>8.2814962730267005E-2</v>
      </c>
      <c r="R1383" s="14"/>
      <c r="S1383" s="14">
        <v>0.13468583710300899</v>
      </c>
      <c r="T1383" s="14">
        <v>9.7981000037315205E-2</v>
      </c>
      <c r="U1383" s="14">
        <v>4.9735190435091899E-2</v>
      </c>
      <c r="V1383" s="14">
        <v>9.5718763039803506E-2</v>
      </c>
      <c r="W1383" s="14">
        <v>9.5359802211788594E-2</v>
      </c>
      <c r="X1383" s="14">
        <v>0.15154833253369801</v>
      </c>
      <c r="Y1383" s="14">
        <v>2.7827422359164501E-2</v>
      </c>
      <c r="Z1383" s="14">
        <v>0.13000167794543699</v>
      </c>
      <c r="AA1383" s="14">
        <v>0.11684291142462</v>
      </c>
      <c r="AB1383" s="14">
        <v>9.5850537284548398E-2</v>
      </c>
      <c r="AC1383" s="14">
        <v>0.15933572652297701</v>
      </c>
      <c r="AD1383" s="14">
        <v>4.3518042506103201E-2</v>
      </c>
      <c r="AE1383" s="14"/>
      <c r="AF1383" s="14">
        <v>9.1583724156139606E-2</v>
      </c>
      <c r="AG1383" s="14">
        <v>0.121312444057753</v>
      </c>
      <c r="AH1383" s="14">
        <v>6.1753062442210599E-2</v>
      </c>
      <c r="AI1383" s="14"/>
      <c r="AJ1383" s="14">
        <v>9.4317428188053207E-2</v>
      </c>
      <c r="AK1383" s="14">
        <v>0.125660341670638</v>
      </c>
      <c r="AL1383" s="14">
        <v>0.11674396871654701</v>
      </c>
      <c r="AM1383" s="14"/>
      <c r="AN1383" s="14">
        <v>8.30924560638715E-2</v>
      </c>
      <c r="AO1383" s="14">
        <v>0.123558830592471</v>
      </c>
      <c r="AP1383" s="14">
        <v>0.10244158883959301</v>
      </c>
      <c r="AQ1383" s="14">
        <v>0.12462346537553901</v>
      </c>
      <c r="AR1383" s="14">
        <v>0.26973641055006897</v>
      </c>
    </row>
    <row r="1384" spans="2:44">
      <c r="B1384" t="s">
        <v>129</v>
      </c>
      <c r="C1384" s="14">
        <v>3.11489810212618E-3</v>
      </c>
      <c r="D1384" s="14">
        <v>2.0611137417412698E-3</v>
      </c>
      <c r="E1384" s="14">
        <v>4.27039869864098E-3</v>
      </c>
      <c r="F1384" s="14"/>
      <c r="G1384" s="14">
        <v>0</v>
      </c>
      <c r="H1384" s="14">
        <v>0</v>
      </c>
      <c r="I1384" s="14">
        <v>7.6112231504155102E-3</v>
      </c>
      <c r="J1384" s="14">
        <v>0</v>
      </c>
      <c r="K1384" s="14">
        <v>0</v>
      </c>
      <c r="L1384" s="14">
        <v>7.06606609171085E-3</v>
      </c>
      <c r="M1384" s="14"/>
      <c r="N1384" s="14">
        <v>3.6623876158841401E-3</v>
      </c>
      <c r="O1384" s="14">
        <v>0</v>
      </c>
      <c r="P1384" s="14">
        <v>0</v>
      </c>
      <c r="Q1384" s="14">
        <v>8.7132982810739796E-3</v>
      </c>
      <c r="R1384" s="14"/>
      <c r="S1384" s="14">
        <v>0</v>
      </c>
      <c r="T1384" s="14">
        <v>0</v>
      </c>
      <c r="U1384" s="14">
        <v>0</v>
      </c>
      <c r="V1384" s="14">
        <v>1.1928141036530599E-2</v>
      </c>
      <c r="W1384" s="14">
        <v>0</v>
      </c>
      <c r="X1384" s="14">
        <v>0</v>
      </c>
      <c r="Y1384" s="14">
        <v>0</v>
      </c>
      <c r="Z1384" s="14">
        <v>0</v>
      </c>
      <c r="AA1384" s="14">
        <v>1.1017683056262001E-2</v>
      </c>
      <c r="AB1384" s="14">
        <v>0</v>
      </c>
      <c r="AC1384" s="14">
        <v>1.6967330238160699E-2</v>
      </c>
      <c r="AD1384" s="14">
        <v>0</v>
      </c>
      <c r="AE1384" s="14"/>
      <c r="AF1384" s="14">
        <v>2.29666324406909E-3</v>
      </c>
      <c r="AG1384" s="14">
        <v>5.4019764769338303E-3</v>
      </c>
      <c r="AH1384" s="14">
        <v>0</v>
      </c>
      <c r="AI1384" s="14"/>
      <c r="AJ1384" s="14">
        <v>0</v>
      </c>
      <c r="AK1384" s="14">
        <v>5.4631277046959803E-3</v>
      </c>
      <c r="AL1384" s="14">
        <v>0</v>
      </c>
      <c r="AM1384" s="14"/>
      <c r="AN1384" s="14">
        <v>7.9914720848626199E-3</v>
      </c>
      <c r="AO1384" s="14">
        <v>0</v>
      </c>
      <c r="AP1384" s="14">
        <v>0</v>
      </c>
      <c r="AQ1384" s="14">
        <v>1.1276737929347301E-2</v>
      </c>
      <c r="AR1384" s="14">
        <v>0</v>
      </c>
    </row>
    <row r="1385" spans="2:44">
      <c r="C1385" s="14"/>
      <c r="D1385" s="14"/>
      <c r="E1385" s="14"/>
      <c r="F1385" s="14"/>
      <c r="G1385" s="14"/>
      <c r="H1385" s="14"/>
      <c r="I1385" s="14"/>
      <c r="J1385" s="14"/>
      <c r="K1385" s="14"/>
      <c r="L1385" s="14"/>
      <c r="M1385" s="14"/>
      <c r="N1385" s="14"/>
      <c r="O1385" s="14"/>
      <c r="P1385" s="14"/>
      <c r="Q1385" s="14"/>
      <c r="R1385" s="14"/>
      <c r="S1385" s="14"/>
      <c r="T1385" s="14"/>
      <c r="U1385" s="14"/>
      <c r="V1385" s="14"/>
      <c r="W1385" s="14"/>
      <c r="X1385" s="14"/>
      <c r="Y1385" s="14"/>
      <c r="Z1385" s="14"/>
      <c r="AA1385" s="14"/>
      <c r="AB1385" s="14"/>
      <c r="AC1385" s="14"/>
      <c r="AD1385" s="14"/>
      <c r="AE1385" s="14"/>
      <c r="AF1385" s="14"/>
      <c r="AG1385" s="14"/>
      <c r="AH1385" s="14"/>
      <c r="AI1385" s="14"/>
      <c r="AJ1385" s="14"/>
      <c r="AK1385" s="14"/>
      <c r="AL1385" s="14"/>
      <c r="AM1385" s="14"/>
      <c r="AN1385" s="14"/>
      <c r="AO1385" s="14"/>
      <c r="AP1385" s="14"/>
      <c r="AQ1385" s="14"/>
      <c r="AR1385" s="14"/>
    </row>
    <row r="1386" spans="2:44">
      <c r="B1386" s="6" t="s">
        <v>326</v>
      </c>
      <c r="C1386" s="14"/>
      <c r="D1386" s="14"/>
      <c r="E1386" s="14"/>
      <c r="F1386" s="14"/>
      <c r="G1386" s="14"/>
      <c r="H1386" s="14"/>
      <c r="I1386" s="14"/>
      <c r="J1386" s="14"/>
      <c r="K1386" s="14"/>
      <c r="L1386" s="14"/>
      <c r="M1386" s="14"/>
      <c r="N1386" s="14"/>
      <c r="O1386" s="14"/>
      <c r="P1386" s="14"/>
      <c r="Q1386" s="14"/>
      <c r="R1386" s="14"/>
      <c r="S1386" s="14"/>
      <c r="T1386" s="14"/>
      <c r="U1386" s="14"/>
      <c r="V1386" s="14"/>
      <c r="W1386" s="14"/>
      <c r="X1386" s="14"/>
      <c r="Y1386" s="14"/>
      <c r="Z1386" s="14"/>
      <c r="AA1386" s="14"/>
      <c r="AB1386" s="14"/>
      <c r="AC1386" s="14"/>
      <c r="AD1386" s="14"/>
      <c r="AE1386" s="14"/>
      <c r="AF1386" s="14"/>
      <c r="AG1386" s="14"/>
      <c r="AH1386" s="14"/>
      <c r="AI1386" s="14"/>
      <c r="AJ1386" s="14"/>
      <c r="AK1386" s="14"/>
      <c r="AL1386" s="14"/>
      <c r="AM1386" s="14"/>
      <c r="AN1386" s="14"/>
      <c r="AO1386" s="14"/>
      <c r="AP1386" s="14"/>
      <c r="AQ1386" s="14"/>
      <c r="AR1386" s="14"/>
    </row>
    <row r="1387" spans="2:44">
      <c r="B1387" s="24" t="s">
        <v>15</v>
      </c>
      <c r="C1387" s="14"/>
      <c r="D1387" s="14"/>
      <c r="E1387" s="14"/>
      <c r="F1387" s="14"/>
      <c r="G1387" s="14"/>
      <c r="H1387" s="14"/>
      <c r="I1387" s="14"/>
      <c r="J1387" s="14"/>
      <c r="K1387" s="14"/>
      <c r="L1387" s="14"/>
      <c r="M1387" s="14"/>
      <c r="N1387" s="14"/>
      <c r="O1387" s="14"/>
      <c r="P1387" s="14"/>
      <c r="Q1387" s="14"/>
      <c r="R1387" s="14"/>
      <c r="S1387" s="14"/>
      <c r="T1387" s="14"/>
      <c r="U1387" s="14"/>
      <c r="V1387" s="14"/>
      <c r="W1387" s="14"/>
      <c r="X1387" s="14"/>
      <c r="Y1387" s="14"/>
      <c r="Z1387" s="14"/>
      <c r="AA1387" s="14"/>
      <c r="AB1387" s="14"/>
      <c r="AC1387" s="14"/>
      <c r="AD1387" s="14"/>
      <c r="AE1387" s="14"/>
      <c r="AF1387" s="14"/>
      <c r="AG1387" s="14"/>
      <c r="AH1387" s="14"/>
      <c r="AI1387" s="14"/>
      <c r="AJ1387" s="14"/>
      <c r="AK1387" s="14"/>
      <c r="AL1387" s="14"/>
      <c r="AM1387" s="14"/>
      <c r="AN1387" s="14"/>
      <c r="AO1387" s="14"/>
      <c r="AP1387" s="14"/>
      <c r="AQ1387" s="14"/>
      <c r="AR1387" s="14"/>
    </row>
    <row r="1388" spans="2:44">
      <c r="B1388" t="s">
        <v>327</v>
      </c>
      <c r="C1388" s="14">
        <v>7.1312478107393995E-2</v>
      </c>
      <c r="D1388" s="14">
        <v>9.3854622871742399E-2</v>
      </c>
      <c r="E1388" s="14">
        <v>4.9728846765328003E-2</v>
      </c>
      <c r="F1388" s="14"/>
      <c r="G1388" s="14">
        <v>7.6722885295825202E-2</v>
      </c>
      <c r="H1388" s="14">
        <v>8.8775774915985997E-2</v>
      </c>
      <c r="I1388" s="14">
        <v>6.3436297523633001E-2</v>
      </c>
      <c r="J1388" s="14">
        <v>6.0607447864395599E-2</v>
      </c>
      <c r="K1388" s="14">
        <v>6.5556713344967502E-2</v>
      </c>
      <c r="L1388" s="14">
        <v>7.2405229786587699E-2</v>
      </c>
      <c r="M1388" s="14"/>
      <c r="N1388" s="14">
        <v>7.7685741533649294E-2</v>
      </c>
      <c r="O1388" s="14">
        <v>6.5795946591523005E-2</v>
      </c>
      <c r="P1388" s="14">
        <v>7.0567328222486694E-2</v>
      </c>
      <c r="Q1388" s="14">
        <v>7.2168616868103302E-2</v>
      </c>
      <c r="R1388" s="14"/>
      <c r="S1388" s="14">
        <v>9.1594902090994496E-2</v>
      </c>
      <c r="T1388" s="14">
        <v>4.7016049245928802E-2</v>
      </c>
      <c r="U1388" s="14">
        <v>5.8731666406475098E-2</v>
      </c>
      <c r="V1388" s="14">
        <v>6.1667883551184702E-2</v>
      </c>
      <c r="W1388" s="14">
        <v>5.6273561845068203E-2</v>
      </c>
      <c r="X1388" s="14">
        <v>8.8303530870599306E-2</v>
      </c>
      <c r="Y1388" s="14">
        <v>6.9010549844871802E-2</v>
      </c>
      <c r="Z1388" s="14">
        <v>0.101245688855128</v>
      </c>
      <c r="AA1388" s="14">
        <v>7.7428029375601504E-2</v>
      </c>
      <c r="AB1388" s="14">
        <v>5.7186878657254601E-2</v>
      </c>
      <c r="AC1388" s="14">
        <v>9.8635960361476996E-2</v>
      </c>
      <c r="AD1388" s="14">
        <v>6.9232200245207806E-2</v>
      </c>
      <c r="AE1388" s="14"/>
      <c r="AF1388" s="14">
        <v>8.3071106478394593E-2</v>
      </c>
      <c r="AG1388" s="14">
        <v>6.5753068376468299E-2</v>
      </c>
      <c r="AH1388" s="14">
        <v>7.25628171136877E-2</v>
      </c>
      <c r="AI1388" s="14"/>
      <c r="AJ1388" s="14">
        <v>8.1982760426457302E-2</v>
      </c>
      <c r="AK1388" s="14">
        <v>8.2015331784494397E-2</v>
      </c>
      <c r="AL1388" s="14">
        <v>7.15156299832823E-2</v>
      </c>
      <c r="AM1388" s="14"/>
      <c r="AN1388" s="14">
        <v>5.9364967096277102E-2</v>
      </c>
      <c r="AO1388" s="14">
        <v>6.0828831551600501E-2</v>
      </c>
      <c r="AP1388" s="14">
        <v>6.7224983080498402E-2</v>
      </c>
      <c r="AQ1388" s="14">
        <v>9.1218317025186901E-2</v>
      </c>
      <c r="AR1388" s="14">
        <v>0.18085353122863601</v>
      </c>
    </row>
    <row r="1389" spans="2:44">
      <c r="B1389" t="s">
        <v>189</v>
      </c>
      <c r="C1389" s="14">
        <v>0.48505952262392998</v>
      </c>
      <c r="D1389" s="14">
        <v>0.51842025599390396</v>
      </c>
      <c r="E1389" s="14">
        <v>0.45287613029261398</v>
      </c>
      <c r="F1389" s="14"/>
      <c r="G1389" s="14">
        <v>0.373959761770153</v>
      </c>
      <c r="H1389" s="14">
        <v>0.42525180121626699</v>
      </c>
      <c r="I1389" s="14">
        <v>0.45332337446451398</v>
      </c>
      <c r="J1389" s="14">
        <v>0.47185562820612098</v>
      </c>
      <c r="K1389" s="14">
        <v>0.53735263447479298</v>
      </c>
      <c r="L1389" s="14">
        <v>0.60962141485823595</v>
      </c>
      <c r="M1389" s="14"/>
      <c r="N1389" s="14">
        <v>0.57283984286459</v>
      </c>
      <c r="O1389" s="14">
        <v>0.48129088078689403</v>
      </c>
      <c r="P1389" s="14">
        <v>0.44262090735706</v>
      </c>
      <c r="Q1389" s="14">
        <v>0.42664692528320902</v>
      </c>
      <c r="R1389" s="14"/>
      <c r="S1389" s="14">
        <v>0.47613898853280601</v>
      </c>
      <c r="T1389" s="14">
        <v>0.53476304898668203</v>
      </c>
      <c r="U1389" s="14">
        <v>0.48224009286578201</v>
      </c>
      <c r="V1389" s="14">
        <v>0.54705737261076304</v>
      </c>
      <c r="W1389" s="14">
        <v>0.50603549829629801</v>
      </c>
      <c r="X1389" s="14">
        <v>0.45778988685703298</v>
      </c>
      <c r="Y1389" s="14">
        <v>0.46849558803691499</v>
      </c>
      <c r="Z1389" s="14">
        <v>0.51703112242151394</v>
      </c>
      <c r="AA1389" s="14">
        <v>0.42404986436078002</v>
      </c>
      <c r="AB1389" s="14">
        <v>0.48775934798563397</v>
      </c>
      <c r="AC1389" s="14">
        <v>0.46136795557931598</v>
      </c>
      <c r="AD1389" s="14">
        <v>0.42196970684464202</v>
      </c>
      <c r="AE1389" s="14"/>
      <c r="AF1389" s="14">
        <v>0.47688522908832098</v>
      </c>
      <c r="AG1389" s="14">
        <v>0.53576195961185902</v>
      </c>
      <c r="AH1389" s="14">
        <v>0.42677641338199301</v>
      </c>
      <c r="AI1389" s="14"/>
      <c r="AJ1389" s="14">
        <v>0.55649080850566002</v>
      </c>
      <c r="AK1389" s="14">
        <v>0.487044340369789</v>
      </c>
      <c r="AL1389" s="14">
        <v>0.52799422451410805</v>
      </c>
      <c r="AM1389" s="14"/>
      <c r="AN1389" s="14">
        <v>0.44176865998262699</v>
      </c>
      <c r="AO1389" s="14">
        <v>0.45454496674068501</v>
      </c>
      <c r="AP1389" s="14">
        <v>0.53443876340780905</v>
      </c>
      <c r="AQ1389" s="14">
        <v>0.54007707822406004</v>
      </c>
      <c r="AR1389" s="14">
        <v>0.55761364320379103</v>
      </c>
    </row>
    <row r="1390" spans="2:44">
      <c r="B1390" t="s">
        <v>190</v>
      </c>
      <c r="C1390" s="14">
        <v>0.33700806709644199</v>
      </c>
      <c r="D1390" s="14">
        <v>0.29352191763845598</v>
      </c>
      <c r="E1390" s="14">
        <v>0.37901378397233298</v>
      </c>
      <c r="F1390" s="14"/>
      <c r="G1390" s="14">
        <v>0.38174757208037002</v>
      </c>
      <c r="H1390" s="14">
        <v>0.35878126336844202</v>
      </c>
      <c r="I1390" s="14">
        <v>0.36354565299355601</v>
      </c>
      <c r="J1390" s="14">
        <v>0.36536505113560103</v>
      </c>
      <c r="K1390" s="14">
        <v>0.30443026444084897</v>
      </c>
      <c r="L1390" s="14">
        <v>0.26658684565718199</v>
      </c>
      <c r="M1390" s="14"/>
      <c r="N1390" s="14">
        <v>0.27431535606437002</v>
      </c>
      <c r="O1390" s="14">
        <v>0.35053912639732399</v>
      </c>
      <c r="P1390" s="14">
        <v>0.37316147334379901</v>
      </c>
      <c r="Q1390" s="14">
        <v>0.36238145907296698</v>
      </c>
      <c r="R1390" s="14"/>
      <c r="S1390" s="14">
        <v>0.33415664029429698</v>
      </c>
      <c r="T1390" s="14">
        <v>0.32272642543312202</v>
      </c>
      <c r="U1390" s="14">
        <v>0.32969411077106098</v>
      </c>
      <c r="V1390" s="14">
        <v>0.308088248392966</v>
      </c>
      <c r="W1390" s="14">
        <v>0.340275626346354</v>
      </c>
      <c r="X1390" s="14">
        <v>0.34172269576977599</v>
      </c>
      <c r="Y1390" s="14">
        <v>0.365818303416999</v>
      </c>
      <c r="Z1390" s="14">
        <v>0.28879725999414901</v>
      </c>
      <c r="AA1390" s="14">
        <v>0.35714656977369003</v>
      </c>
      <c r="AB1390" s="14">
        <v>0.35379103061971101</v>
      </c>
      <c r="AC1390" s="14">
        <v>0.32735573899428899</v>
      </c>
      <c r="AD1390" s="14">
        <v>0.37624321194951299</v>
      </c>
      <c r="AE1390" s="14"/>
      <c r="AF1390" s="14">
        <v>0.33911345028032502</v>
      </c>
      <c r="AG1390" s="14">
        <v>0.313450834452003</v>
      </c>
      <c r="AH1390" s="14">
        <v>0.370946615005455</v>
      </c>
      <c r="AI1390" s="14"/>
      <c r="AJ1390" s="14">
        <v>0.30104894078711297</v>
      </c>
      <c r="AK1390" s="14">
        <v>0.339337675641051</v>
      </c>
      <c r="AL1390" s="14">
        <v>0.29238425712122401</v>
      </c>
      <c r="AM1390" s="14"/>
      <c r="AN1390" s="14">
        <v>0.35623056239911299</v>
      </c>
      <c r="AO1390" s="14">
        <v>0.36531358564707</v>
      </c>
      <c r="AP1390" s="14">
        <v>0.315729205596814</v>
      </c>
      <c r="AQ1390" s="14">
        <v>0.27244361536239903</v>
      </c>
      <c r="AR1390" s="14">
        <v>0.17333182156673699</v>
      </c>
    </row>
    <row r="1391" spans="2:44">
      <c r="B1391" t="s">
        <v>191</v>
      </c>
      <c r="C1391" s="14">
        <v>3.6667565737571003E-2</v>
      </c>
      <c r="D1391" s="14">
        <v>3.3526746292948099E-2</v>
      </c>
      <c r="E1391" s="14">
        <v>3.9948290081985902E-2</v>
      </c>
      <c r="F1391" s="14"/>
      <c r="G1391" s="14">
        <v>6.6017859660220807E-2</v>
      </c>
      <c r="H1391" s="14">
        <v>3.9801884055937403E-2</v>
      </c>
      <c r="I1391" s="14">
        <v>4.5517062965835298E-2</v>
      </c>
      <c r="J1391" s="14">
        <v>3.7044287633580898E-2</v>
      </c>
      <c r="K1391" s="14">
        <v>2.4300715688104501E-2</v>
      </c>
      <c r="L1391" s="14">
        <v>1.5258073205811899E-2</v>
      </c>
      <c r="M1391" s="14"/>
      <c r="N1391" s="14">
        <v>3.7612153760226398E-2</v>
      </c>
      <c r="O1391" s="14">
        <v>4.1353745194109899E-2</v>
      </c>
      <c r="P1391" s="14">
        <v>3.54370568178086E-2</v>
      </c>
      <c r="Q1391" s="14">
        <v>3.1551576437802598E-2</v>
      </c>
      <c r="R1391" s="14"/>
      <c r="S1391" s="14">
        <v>4.0782044836504397E-2</v>
      </c>
      <c r="T1391" s="14">
        <v>3.7362199039975799E-2</v>
      </c>
      <c r="U1391" s="14">
        <v>3.5079911950928598E-2</v>
      </c>
      <c r="V1391" s="14">
        <v>2.1417279838843398E-2</v>
      </c>
      <c r="W1391" s="14">
        <v>4.2435529432367801E-2</v>
      </c>
      <c r="X1391" s="14">
        <v>3.4827917116961801E-2</v>
      </c>
      <c r="Y1391" s="14">
        <v>3.6168328620428701E-2</v>
      </c>
      <c r="Z1391" s="14">
        <v>1.9568045050934402E-2</v>
      </c>
      <c r="AA1391" s="14">
        <v>4.97793210130478E-2</v>
      </c>
      <c r="AB1391" s="14">
        <v>4.0062070458971498E-2</v>
      </c>
      <c r="AC1391" s="14">
        <v>3.2414742358559102E-2</v>
      </c>
      <c r="AD1391" s="14">
        <v>2.94242825446582E-2</v>
      </c>
      <c r="AE1391" s="14"/>
      <c r="AF1391" s="14">
        <v>3.2561304484416E-2</v>
      </c>
      <c r="AG1391" s="14">
        <v>3.7952170959527798E-2</v>
      </c>
      <c r="AH1391" s="14">
        <v>2.9437626406563E-2</v>
      </c>
      <c r="AI1391" s="14"/>
      <c r="AJ1391" s="14">
        <v>2.23188437130812E-2</v>
      </c>
      <c r="AK1391" s="14">
        <v>4.6574123554730701E-2</v>
      </c>
      <c r="AL1391" s="14">
        <v>4.9920608225721301E-2</v>
      </c>
      <c r="AM1391" s="14"/>
      <c r="AN1391" s="14">
        <v>3.5207680337163601E-2</v>
      </c>
      <c r="AO1391" s="14">
        <v>3.8710414282731302E-2</v>
      </c>
      <c r="AP1391" s="14">
        <v>3.4089960495650197E-2</v>
      </c>
      <c r="AQ1391" s="14">
        <v>4.5027381818373097E-2</v>
      </c>
      <c r="AR1391" s="14">
        <v>7.2142267151176095E-2</v>
      </c>
    </row>
    <row r="1392" spans="2:44">
      <c r="B1392" t="s">
        <v>192</v>
      </c>
      <c r="C1392" s="14">
        <v>1.7035165294117902E-2</v>
      </c>
      <c r="D1392" s="14">
        <v>1.8446387317552802E-2</v>
      </c>
      <c r="E1392" s="14">
        <v>1.5757710980022498E-2</v>
      </c>
      <c r="F1392" s="14"/>
      <c r="G1392" s="14">
        <v>2.5020424027438901E-2</v>
      </c>
      <c r="H1392" s="14">
        <v>2.5602626279704801E-2</v>
      </c>
      <c r="I1392" s="14">
        <v>1.8856904155977499E-2</v>
      </c>
      <c r="J1392" s="14">
        <v>1.86834147326876E-2</v>
      </c>
      <c r="K1392" s="14">
        <v>1.1227487227224799E-2</v>
      </c>
      <c r="L1392" s="14">
        <v>5.7841889854707796E-3</v>
      </c>
      <c r="M1392" s="14"/>
      <c r="N1392" s="14">
        <v>1.28043713962833E-2</v>
      </c>
      <c r="O1392" s="14">
        <v>1.19510343595687E-2</v>
      </c>
      <c r="P1392" s="14">
        <v>2.5200724292368099E-2</v>
      </c>
      <c r="Q1392" s="14">
        <v>2.0024490348905799E-2</v>
      </c>
      <c r="R1392" s="14"/>
      <c r="S1392" s="14">
        <v>2.1178248352463E-2</v>
      </c>
      <c r="T1392" s="14">
        <v>1.8328405965568399E-2</v>
      </c>
      <c r="U1392" s="14">
        <v>1.77832026825595E-2</v>
      </c>
      <c r="V1392" s="14">
        <v>1.7136264970157598E-2</v>
      </c>
      <c r="W1392" s="14">
        <v>1.7018753547525599E-2</v>
      </c>
      <c r="X1392" s="14">
        <v>8.1975859829523795E-3</v>
      </c>
      <c r="Y1392" s="14">
        <v>2.0050193882557799E-2</v>
      </c>
      <c r="Z1392" s="14">
        <v>1.6548361652922099E-2</v>
      </c>
      <c r="AA1392" s="14">
        <v>1.6676919725544598E-2</v>
      </c>
      <c r="AB1392" s="14">
        <v>1.6893142973342001E-2</v>
      </c>
      <c r="AC1392" s="14">
        <v>1.5831491910419899E-2</v>
      </c>
      <c r="AD1392" s="14">
        <v>1.27248060490523E-2</v>
      </c>
      <c r="AE1392" s="14"/>
      <c r="AF1392" s="14">
        <v>2.1140191938160201E-2</v>
      </c>
      <c r="AG1392" s="14">
        <v>6.7208939457606498E-3</v>
      </c>
      <c r="AH1392" s="14">
        <v>2.72469390101681E-2</v>
      </c>
      <c r="AI1392" s="14"/>
      <c r="AJ1392" s="14">
        <v>9.1263312185618194E-3</v>
      </c>
      <c r="AK1392" s="14">
        <v>1.06543391596785E-2</v>
      </c>
      <c r="AL1392" s="14">
        <v>1.2426245023772001E-2</v>
      </c>
      <c r="AM1392" s="14"/>
      <c r="AN1392" s="14">
        <v>2.7950133437503102E-2</v>
      </c>
      <c r="AO1392" s="14">
        <v>1.8480028030928599E-2</v>
      </c>
      <c r="AP1392" s="14">
        <v>1.5336268891655101E-2</v>
      </c>
      <c r="AQ1392" s="14">
        <v>7.1594589141049398E-3</v>
      </c>
      <c r="AR1392" s="14">
        <v>0</v>
      </c>
    </row>
    <row r="1393" spans="2:44">
      <c r="B1393" t="s">
        <v>129</v>
      </c>
      <c r="C1393" s="14">
        <v>5.2917201140544302E-2</v>
      </c>
      <c r="D1393" s="14">
        <v>4.22300698853963E-2</v>
      </c>
      <c r="E1393" s="14">
        <v>6.26752379077163E-2</v>
      </c>
      <c r="F1393" s="14"/>
      <c r="G1393" s="14">
        <v>7.6531497165992196E-2</v>
      </c>
      <c r="H1393" s="14">
        <v>6.1786650163662298E-2</v>
      </c>
      <c r="I1393" s="14">
        <v>5.5320707896483898E-2</v>
      </c>
      <c r="J1393" s="14">
        <v>4.6444170427614201E-2</v>
      </c>
      <c r="K1393" s="14">
        <v>5.7132184824061197E-2</v>
      </c>
      <c r="L1393" s="14">
        <v>3.0344247506711799E-2</v>
      </c>
      <c r="M1393" s="14"/>
      <c r="N1393" s="14">
        <v>2.4742534380881E-2</v>
      </c>
      <c r="O1393" s="14">
        <v>4.9069266670580002E-2</v>
      </c>
      <c r="P1393" s="14">
        <v>5.3012509966477203E-2</v>
      </c>
      <c r="Q1393" s="14">
        <v>8.7226931989012796E-2</v>
      </c>
      <c r="R1393" s="14"/>
      <c r="S1393" s="14">
        <v>3.6149175892935002E-2</v>
      </c>
      <c r="T1393" s="14">
        <v>3.9803871328723303E-2</v>
      </c>
      <c r="U1393" s="14">
        <v>7.6471015323194294E-2</v>
      </c>
      <c r="V1393" s="14">
        <v>4.4632950636085598E-2</v>
      </c>
      <c r="W1393" s="14">
        <v>3.7961030532386898E-2</v>
      </c>
      <c r="X1393" s="14">
        <v>6.9158383402677603E-2</v>
      </c>
      <c r="Y1393" s="14">
        <v>4.0457036198227297E-2</v>
      </c>
      <c r="Z1393" s="14">
        <v>5.6809522025353297E-2</v>
      </c>
      <c r="AA1393" s="14">
        <v>7.4919295751335893E-2</v>
      </c>
      <c r="AB1393" s="14">
        <v>4.4307529305086503E-2</v>
      </c>
      <c r="AC1393" s="14">
        <v>6.4394110795939194E-2</v>
      </c>
      <c r="AD1393" s="14">
        <v>9.0405792366926599E-2</v>
      </c>
      <c r="AE1393" s="14"/>
      <c r="AF1393" s="14">
        <v>4.7228717730382501E-2</v>
      </c>
      <c r="AG1393" s="14">
        <v>4.0361072654380797E-2</v>
      </c>
      <c r="AH1393" s="14">
        <v>7.3029589082132904E-2</v>
      </c>
      <c r="AI1393" s="14"/>
      <c r="AJ1393" s="14">
        <v>2.9032315349126699E-2</v>
      </c>
      <c r="AK1393" s="14">
        <v>3.4374189490256099E-2</v>
      </c>
      <c r="AL1393" s="14">
        <v>4.5759035131892299E-2</v>
      </c>
      <c r="AM1393" s="14"/>
      <c r="AN1393" s="14">
        <v>7.9477996747315802E-2</v>
      </c>
      <c r="AO1393" s="14">
        <v>6.2122173746984498E-2</v>
      </c>
      <c r="AP1393" s="14">
        <v>3.3180818527572799E-2</v>
      </c>
      <c r="AQ1393" s="14">
        <v>4.4074148655875597E-2</v>
      </c>
      <c r="AR1393" s="14">
        <v>1.60587368496595E-2</v>
      </c>
    </row>
    <row r="1394" spans="2:44">
      <c r="C1394" s="14"/>
      <c r="D1394" s="14"/>
      <c r="E1394" s="14"/>
      <c r="F1394" s="14"/>
      <c r="G1394" s="14"/>
      <c r="H1394" s="14"/>
      <c r="I1394" s="14"/>
      <c r="J1394" s="14"/>
      <c r="K1394" s="14"/>
      <c r="L1394" s="14"/>
      <c r="M1394" s="14"/>
      <c r="N1394" s="14"/>
      <c r="O1394" s="14"/>
      <c r="P1394" s="14"/>
      <c r="Q1394" s="14"/>
      <c r="R1394" s="14"/>
      <c r="S1394" s="14"/>
      <c r="T1394" s="14"/>
      <c r="U1394" s="14"/>
      <c r="V1394" s="14"/>
      <c r="W1394" s="14"/>
      <c r="X1394" s="14"/>
      <c r="Y1394" s="14"/>
      <c r="Z1394" s="14"/>
      <c r="AA1394" s="14"/>
      <c r="AB1394" s="14"/>
      <c r="AC1394" s="14"/>
      <c r="AD1394" s="14"/>
      <c r="AE1394" s="14"/>
      <c r="AF1394" s="14"/>
      <c r="AG1394" s="14"/>
      <c r="AH1394" s="14"/>
      <c r="AI1394" s="14"/>
      <c r="AJ1394" s="14"/>
      <c r="AK1394" s="14"/>
      <c r="AL1394" s="14"/>
      <c r="AM1394" s="14"/>
      <c r="AN1394" s="14"/>
      <c r="AO1394" s="14"/>
      <c r="AP1394" s="14"/>
      <c r="AQ1394" s="14"/>
      <c r="AR1394" s="14"/>
    </row>
    <row r="1395" spans="2:44">
      <c r="B1395" s="6" t="s">
        <v>328</v>
      </c>
      <c r="C1395" s="14"/>
      <c r="D1395" s="14"/>
      <c r="E1395" s="14"/>
      <c r="F1395" s="14"/>
      <c r="G1395" s="14"/>
      <c r="H1395" s="14"/>
      <c r="I1395" s="14"/>
      <c r="J1395" s="14"/>
      <c r="K1395" s="14"/>
      <c r="L1395" s="14"/>
      <c r="M1395" s="14"/>
      <c r="N1395" s="14"/>
      <c r="O1395" s="14"/>
      <c r="P1395" s="14"/>
      <c r="Q1395" s="14"/>
      <c r="R1395" s="14"/>
      <c r="S1395" s="14"/>
      <c r="T1395" s="14"/>
      <c r="U1395" s="14"/>
      <c r="V1395" s="14"/>
      <c r="W1395" s="14"/>
      <c r="X1395" s="14"/>
      <c r="Y1395" s="14"/>
      <c r="Z1395" s="14"/>
      <c r="AA1395" s="14"/>
      <c r="AB1395" s="14"/>
      <c r="AC1395" s="14"/>
      <c r="AD1395" s="14"/>
      <c r="AE1395" s="14"/>
      <c r="AF1395" s="14"/>
      <c r="AG1395" s="14"/>
      <c r="AH1395" s="14"/>
      <c r="AI1395" s="14"/>
      <c r="AJ1395" s="14"/>
      <c r="AK1395" s="14"/>
      <c r="AL1395" s="14"/>
      <c r="AM1395" s="14"/>
      <c r="AN1395" s="14"/>
      <c r="AO1395" s="14"/>
      <c r="AP1395" s="14"/>
      <c r="AQ1395" s="14"/>
      <c r="AR1395" s="14"/>
    </row>
    <row r="1396" spans="2:44">
      <c r="B1396" s="24" t="s">
        <v>15</v>
      </c>
      <c r="C1396" s="14"/>
      <c r="D1396" s="14"/>
      <c r="E1396" s="14"/>
      <c r="F1396" s="14"/>
      <c r="G1396" s="14"/>
      <c r="H1396" s="14"/>
      <c r="I1396" s="14"/>
      <c r="J1396" s="14"/>
      <c r="K1396" s="14"/>
      <c r="L1396" s="14"/>
      <c r="M1396" s="14"/>
      <c r="N1396" s="14"/>
      <c r="O1396" s="14"/>
      <c r="P1396" s="14"/>
      <c r="Q1396" s="14"/>
      <c r="R1396" s="14"/>
      <c r="S1396" s="14"/>
      <c r="T1396" s="14"/>
      <c r="U1396" s="14"/>
      <c r="V1396" s="14"/>
      <c r="W1396" s="14"/>
      <c r="X1396" s="14"/>
      <c r="Y1396" s="14"/>
      <c r="Z1396" s="14"/>
      <c r="AA1396" s="14"/>
      <c r="AB1396" s="14"/>
      <c r="AC1396" s="14"/>
      <c r="AD1396" s="14"/>
      <c r="AE1396" s="14"/>
      <c r="AF1396" s="14"/>
      <c r="AG1396" s="14"/>
      <c r="AH1396" s="14"/>
      <c r="AI1396" s="14"/>
      <c r="AJ1396" s="14"/>
      <c r="AK1396" s="14"/>
      <c r="AL1396" s="14"/>
      <c r="AM1396" s="14"/>
      <c r="AN1396" s="14"/>
      <c r="AO1396" s="14"/>
      <c r="AP1396" s="14"/>
      <c r="AQ1396" s="14"/>
      <c r="AR1396" s="14"/>
    </row>
    <row r="1397" spans="2:44">
      <c r="B1397" t="s">
        <v>329</v>
      </c>
      <c r="C1397" s="14">
        <v>0.23664891599967799</v>
      </c>
      <c r="D1397" s="14">
        <v>0.30898410206152899</v>
      </c>
      <c r="E1397" s="14">
        <v>0.166064752649945</v>
      </c>
      <c r="F1397" s="14"/>
      <c r="G1397" s="14">
        <v>0.20373826879530199</v>
      </c>
      <c r="H1397" s="14">
        <v>0.20473567188955</v>
      </c>
      <c r="I1397" s="14">
        <v>0.217750256027713</v>
      </c>
      <c r="J1397" s="14">
        <v>0.19257866251772099</v>
      </c>
      <c r="K1397" s="14">
        <v>0.23761838074862501</v>
      </c>
      <c r="L1397" s="14">
        <v>0.33516430134616998</v>
      </c>
      <c r="M1397" s="14"/>
      <c r="N1397" s="14">
        <v>0.32376819098971699</v>
      </c>
      <c r="O1397" s="14">
        <v>0.227646610516789</v>
      </c>
      <c r="P1397" s="14">
        <v>0.219558918361793</v>
      </c>
      <c r="Q1397" s="14">
        <v>0.166388209388599</v>
      </c>
      <c r="R1397" s="14"/>
      <c r="S1397" s="14">
        <v>0.27946741520184598</v>
      </c>
      <c r="T1397" s="14">
        <v>0.25525240426323698</v>
      </c>
      <c r="U1397" s="14">
        <v>0.23688623930691899</v>
      </c>
      <c r="V1397" s="14">
        <v>0.24936987856696999</v>
      </c>
      <c r="W1397" s="14">
        <v>0.20879425660460199</v>
      </c>
      <c r="X1397" s="14">
        <v>0.195237210846261</v>
      </c>
      <c r="Y1397" s="14">
        <v>0.22061273139711601</v>
      </c>
      <c r="Z1397" s="14">
        <v>0.20204954790539001</v>
      </c>
      <c r="AA1397" s="14">
        <v>0.21044313624244201</v>
      </c>
      <c r="AB1397" s="14">
        <v>0.23734535515496799</v>
      </c>
      <c r="AC1397" s="14">
        <v>0.30214103388411501</v>
      </c>
      <c r="AD1397" s="14">
        <v>0.18015191988283</v>
      </c>
      <c r="AE1397" s="14"/>
      <c r="AF1397" s="14">
        <v>0.22277657619741101</v>
      </c>
      <c r="AG1397" s="14">
        <v>0.27918163681284902</v>
      </c>
      <c r="AH1397" s="14">
        <v>0.192094692081278</v>
      </c>
      <c r="AI1397" s="14"/>
      <c r="AJ1397" s="14">
        <v>0.24599577365280101</v>
      </c>
      <c r="AK1397" s="14">
        <v>0.25267743794139402</v>
      </c>
      <c r="AL1397" s="14">
        <v>0.289102656074403</v>
      </c>
      <c r="AM1397" s="14"/>
      <c r="AN1397" s="14">
        <v>0.169940536957081</v>
      </c>
      <c r="AO1397" s="14">
        <v>0.21555242506931499</v>
      </c>
      <c r="AP1397" s="14">
        <v>0.27103524249611399</v>
      </c>
      <c r="AQ1397" s="14">
        <v>0.30620895477821303</v>
      </c>
      <c r="AR1397" s="14">
        <v>0.457153575682266</v>
      </c>
    </row>
    <row r="1398" spans="2:44">
      <c r="B1398" t="s">
        <v>195</v>
      </c>
      <c r="C1398" s="14">
        <v>0.49730302784142899</v>
      </c>
      <c r="D1398" s="14">
        <v>0.48049843413877302</v>
      </c>
      <c r="E1398" s="14">
        <v>0.51259555811409097</v>
      </c>
      <c r="F1398" s="14"/>
      <c r="G1398" s="14">
        <v>0.47876022417659198</v>
      </c>
      <c r="H1398" s="14">
        <v>0.526242468935473</v>
      </c>
      <c r="I1398" s="14">
        <v>0.48310916027427198</v>
      </c>
      <c r="J1398" s="14">
        <v>0.51287170804772098</v>
      </c>
      <c r="K1398" s="14">
        <v>0.4981148019069</v>
      </c>
      <c r="L1398" s="14">
        <v>0.48449348616057097</v>
      </c>
      <c r="M1398" s="14"/>
      <c r="N1398" s="14">
        <v>0.48144246727432199</v>
      </c>
      <c r="O1398" s="14">
        <v>0.50822844774933995</v>
      </c>
      <c r="P1398" s="14">
        <v>0.52008456549265103</v>
      </c>
      <c r="Q1398" s="14">
        <v>0.48148193639910303</v>
      </c>
      <c r="R1398" s="14"/>
      <c r="S1398" s="14">
        <v>0.47168185213163799</v>
      </c>
      <c r="T1398" s="14">
        <v>0.50731941769245703</v>
      </c>
      <c r="U1398" s="14">
        <v>0.50019809816517202</v>
      </c>
      <c r="V1398" s="14">
        <v>0.51283067998368403</v>
      </c>
      <c r="W1398" s="14">
        <v>0.51489386032407003</v>
      </c>
      <c r="X1398" s="14">
        <v>0.50897490519813304</v>
      </c>
      <c r="Y1398" s="14">
        <v>0.50328990508195603</v>
      </c>
      <c r="Z1398" s="14">
        <v>0.54576957181357399</v>
      </c>
      <c r="AA1398" s="14">
        <v>0.48385840386916401</v>
      </c>
      <c r="AB1398" s="14">
        <v>0.50314125815099697</v>
      </c>
      <c r="AC1398" s="14">
        <v>0.43855304121540201</v>
      </c>
      <c r="AD1398" s="14">
        <v>0.49223524419230502</v>
      </c>
      <c r="AE1398" s="14"/>
      <c r="AF1398" s="14">
        <v>0.52590368920366704</v>
      </c>
      <c r="AG1398" s="14">
        <v>0.49706744496452698</v>
      </c>
      <c r="AH1398" s="14">
        <v>0.45040878830567699</v>
      </c>
      <c r="AI1398" s="14"/>
      <c r="AJ1398" s="14">
        <v>0.58351685960467603</v>
      </c>
      <c r="AK1398" s="14">
        <v>0.49650562028133899</v>
      </c>
      <c r="AL1398" s="14">
        <v>0.50732080880859198</v>
      </c>
      <c r="AM1398" s="14"/>
      <c r="AN1398" s="14">
        <v>0.509859907722647</v>
      </c>
      <c r="AO1398" s="14">
        <v>0.50578700764710405</v>
      </c>
      <c r="AP1398" s="14">
        <v>0.49796950600193202</v>
      </c>
      <c r="AQ1398" s="14">
        <v>0.48480376251745499</v>
      </c>
      <c r="AR1398" s="14">
        <v>0.369005410222635</v>
      </c>
    </row>
    <row r="1399" spans="2:44">
      <c r="B1399" t="s">
        <v>330</v>
      </c>
      <c r="C1399" s="14">
        <v>0.12979636039714201</v>
      </c>
      <c r="D1399" s="14">
        <v>0.11347876686422401</v>
      </c>
      <c r="E1399" s="14">
        <v>0.146484615267584</v>
      </c>
      <c r="F1399" s="14"/>
      <c r="G1399" s="14">
        <v>0.163330838908259</v>
      </c>
      <c r="H1399" s="14">
        <v>0.16608504507595301</v>
      </c>
      <c r="I1399" s="14">
        <v>0.143606561333643</v>
      </c>
      <c r="J1399" s="14">
        <v>0.14000838126919901</v>
      </c>
      <c r="K1399" s="14">
        <v>0.125341053209758</v>
      </c>
      <c r="L1399" s="14">
        <v>6.1243604270222601E-2</v>
      </c>
      <c r="M1399" s="14"/>
      <c r="N1399" s="14">
        <v>8.5438476845179107E-2</v>
      </c>
      <c r="O1399" s="14">
        <v>0.12766598363934101</v>
      </c>
      <c r="P1399" s="14">
        <v>0.143339572455735</v>
      </c>
      <c r="Q1399" s="14">
        <v>0.17045137919330799</v>
      </c>
      <c r="R1399" s="14"/>
      <c r="S1399" s="14">
        <v>0.14865368243301599</v>
      </c>
      <c r="T1399" s="14">
        <v>0.12597976767917499</v>
      </c>
      <c r="U1399" s="14">
        <v>0.12265798389369501</v>
      </c>
      <c r="V1399" s="14">
        <v>9.7315570177681804E-2</v>
      </c>
      <c r="W1399" s="14">
        <v>0.13444505572100701</v>
      </c>
      <c r="X1399" s="14">
        <v>0.13327388241912499</v>
      </c>
      <c r="Y1399" s="14">
        <v>0.163589503549318</v>
      </c>
      <c r="Z1399" s="14">
        <v>8.0872723269430097E-2</v>
      </c>
      <c r="AA1399" s="14">
        <v>0.14509220394318301</v>
      </c>
      <c r="AB1399" s="14">
        <v>0.121852612515956</v>
      </c>
      <c r="AC1399" s="14">
        <v>0.101693738760816</v>
      </c>
      <c r="AD1399" s="14">
        <v>0.14349205539068799</v>
      </c>
      <c r="AE1399" s="14"/>
      <c r="AF1399" s="14">
        <v>0.12807287226283001</v>
      </c>
      <c r="AG1399" s="14">
        <v>0.10058579596699301</v>
      </c>
      <c r="AH1399" s="14">
        <v>0.18028184736637501</v>
      </c>
      <c r="AI1399" s="14"/>
      <c r="AJ1399" s="14">
        <v>8.4826094686300896E-2</v>
      </c>
      <c r="AK1399" s="14">
        <v>0.14226275867647301</v>
      </c>
      <c r="AL1399" s="14">
        <v>9.3554692555573596E-2</v>
      </c>
      <c r="AM1399" s="14"/>
      <c r="AN1399" s="14">
        <v>0.157873587182459</v>
      </c>
      <c r="AO1399" s="14">
        <v>0.14117037386079101</v>
      </c>
      <c r="AP1399" s="14">
        <v>0.10800647303397599</v>
      </c>
      <c r="AQ1399" s="14">
        <v>0.101158345718618</v>
      </c>
      <c r="AR1399" s="14">
        <v>9.2333004245441205E-2</v>
      </c>
    </row>
    <row r="1400" spans="2:44">
      <c r="B1400" t="s">
        <v>129</v>
      </c>
      <c r="C1400" s="14">
        <v>0.136251695761751</v>
      </c>
      <c r="D1400" s="14">
        <v>9.7038696935473304E-2</v>
      </c>
      <c r="E1400" s="14">
        <v>0.17485507396837999</v>
      </c>
      <c r="F1400" s="14"/>
      <c r="G1400" s="14">
        <v>0.154170668119847</v>
      </c>
      <c r="H1400" s="14">
        <v>0.102936814099024</v>
      </c>
      <c r="I1400" s="14">
        <v>0.155534022364372</v>
      </c>
      <c r="J1400" s="14">
        <v>0.154541248165359</v>
      </c>
      <c r="K1400" s="14">
        <v>0.13892576413471699</v>
      </c>
      <c r="L1400" s="14">
        <v>0.119098608223037</v>
      </c>
      <c r="M1400" s="14"/>
      <c r="N1400" s="14">
        <v>0.10935086489078299</v>
      </c>
      <c r="O1400" s="14">
        <v>0.13645895809452999</v>
      </c>
      <c r="P1400" s="14">
        <v>0.117016943689822</v>
      </c>
      <c r="Q1400" s="14">
        <v>0.18167847501898901</v>
      </c>
      <c r="R1400" s="14"/>
      <c r="S1400" s="14">
        <v>0.10019705023350001</v>
      </c>
      <c r="T1400" s="14">
        <v>0.11144841036513101</v>
      </c>
      <c r="U1400" s="14">
        <v>0.14025767863421401</v>
      </c>
      <c r="V1400" s="14">
        <v>0.14048387127166501</v>
      </c>
      <c r="W1400" s="14">
        <v>0.141866827350321</v>
      </c>
      <c r="X1400" s="14">
        <v>0.16251400153647999</v>
      </c>
      <c r="Y1400" s="14">
        <v>0.112507859971609</v>
      </c>
      <c r="Z1400" s="14">
        <v>0.17130815701160601</v>
      </c>
      <c r="AA1400" s="14">
        <v>0.160606255945211</v>
      </c>
      <c r="AB1400" s="14">
        <v>0.13766077417807901</v>
      </c>
      <c r="AC1400" s="14">
        <v>0.15761218613966699</v>
      </c>
      <c r="AD1400" s="14">
        <v>0.18412078053417799</v>
      </c>
      <c r="AE1400" s="14"/>
      <c r="AF1400" s="14">
        <v>0.123246862336092</v>
      </c>
      <c r="AG1400" s="14">
        <v>0.12316512225563001</v>
      </c>
      <c r="AH1400" s="14">
        <v>0.17721467224667001</v>
      </c>
      <c r="AI1400" s="14"/>
      <c r="AJ1400" s="14">
        <v>8.5661272056222093E-2</v>
      </c>
      <c r="AK1400" s="14">
        <v>0.108554183100794</v>
      </c>
      <c r="AL1400" s="14">
        <v>0.11002184256143099</v>
      </c>
      <c r="AM1400" s="14"/>
      <c r="AN1400" s="14">
        <v>0.162325968137813</v>
      </c>
      <c r="AO1400" s="14">
        <v>0.13749019342279101</v>
      </c>
      <c r="AP1400" s="14">
        <v>0.122988778467978</v>
      </c>
      <c r="AQ1400" s="14">
        <v>0.107828936985714</v>
      </c>
      <c r="AR1400" s="14">
        <v>8.1508009849657198E-2</v>
      </c>
    </row>
    <row r="1401" spans="2:44">
      <c r="C1401" s="14"/>
      <c r="D1401" s="14"/>
      <c r="E1401" s="14"/>
      <c r="F1401" s="14"/>
      <c r="G1401" s="14"/>
      <c r="H1401" s="14"/>
      <c r="I1401" s="14"/>
      <c r="J1401" s="14"/>
      <c r="K1401" s="14"/>
      <c r="L1401" s="14"/>
      <c r="M1401" s="14"/>
      <c r="N1401" s="14"/>
      <c r="O1401" s="14"/>
      <c r="P1401" s="14"/>
      <c r="Q1401" s="14"/>
      <c r="R1401" s="14"/>
      <c r="S1401" s="14"/>
      <c r="T1401" s="14"/>
      <c r="U1401" s="14"/>
      <c r="V1401" s="14"/>
      <c r="W1401" s="14"/>
      <c r="X1401" s="14"/>
      <c r="Y1401" s="14"/>
      <c r="Z1401" s="14"/>
      <c r="AA1401" s="14"/>
      <c r="AB1401" s="14"/>
      <c r="AC1401" s="14"/>
      <c r="AD1401" s="14"/>
      <c r="AE1401" s="14"/>
      <c r="AF1401" s="14"/>
      <c r="AG1401" s="14"/>
      <c r="AH1401" s="14"/>
      <c r="AI1401" s="14"/>
      <c r="AJ1401" s="14"/>
      <c r="AK1401" s="14"/>
      <c r="AL1401" s="14"/>
      <c r="AM1401" s="14"/>
      <c r="AN1401" s="14"/>
      <c r="AO1401" s="14"/>
      <c r="AP1401" s="14"/>
      <c r="AQ1401" s="14"/>
      <c r="AR1401" s="14"/>
    </row>
    <row r="1402" spans="2:44">
      <c r="B1402" s="6" t="s">
        <v>331</v>
      </c>
      <c r="C1402" s="14"/>
      <c r="D1402" s="14"/>
      <c r="E1402" s="14"/>
      <c r="F1402" s="14"/>
      <c r="G1402" s="14"/>
      <c r="H1402" s="14"/>
      <c r="I1402" s="14"/>
      <c r="J1402" s="14"/>
      <c r="K1402" s="14"/>
      <c r="L1402" s="14"/>
      <c r="M1402" s="14"/>
      <c r="N1402" s="14"/>
      <c r="O1402" s="14"/>
      <c r="P1402" s="14"/>
      <c r="Q1402" s="14"/>
      <c r="R1402" s="14"/>
      <c r="S1402" s="14"/>
      <c r="T1402" s="14"/>
      <c r="U1402" s="14"/>
      <c r="V1402" s="14"/>
      <c r="W1402" s="14"/>
      <c r="X1402" s="14"/>
      <c r="Y1402" s="14"/>
      <c r="Z1402" s="14"/>
      <c r="AA1402" s="14"/>
      <c r="AB1402" s="14"/>
      <c r="AC1402" s="14"/>
      <c r="AD1402" s="14"/>
      <c r="AE1402" s="14"/>
      <c r="AF1402" s="14"/>
      <c r="AG1402" s="14"/>
      <c r="AH1402" s="14"/>
      <c r="AI1402" s="14"/>
      <c r="AJ1402" s="14"/>
      <c r="AK1402" s="14"/>
      <c r="AL1402" s="14"/>
      <c r="AM1402" s="14"/>
      <c r="AN1402" s="14"/>
      <c r="AO1402" s="14"/>
      <c r="AP1402" s="14"/>
      <c r="AQ1402" s="14"/>
      <c r="AR1402" s="14"/>
    </row>
    <row r="1403" spans="2:44">
      <c r="B1403" s="24" t="s">
        <v>18</v>
      </c>
      <c r="C1403" s="14"/>
      <c r="D1403" s="14"/>
      <c r="E1403" s="14"/>
      <c r="F1403" s="14"/>
      <c r="G1403" s="14"/>
      <c r="H1403" s="14"/>
      <c r="I1403" s="14"/>
      <c r="J1403" s="14"/>
      <c r="K1403" s="14"/>
      <c r="L1403" s="14"/>
      <c r="M1403" s="14"/>
      <c r="N1403" s="14"/>
      <c r="O1403" s="14"/>
      <c r="P1403" s="14"/>
      <c r="Q1403" s="14"/>
      <c r="R1403" s="14"/>
      <c r="S1403" s="14"/>
      <c r="T1403" s="14"/>
      <c r="U1403" s="14"/>
      <c r="V1403" s="14"/>
      <c r="W1403" s="14"/>
      <c r="X1403" s="14"/>
      <c r="Y1403" s="14"/>
      <c r="Z1403" s="14"/>
      <c r="AA1403" s="14"/>
      <c r="AB1403" s="14"/>
      <c r="AC1403" s="14"/>
      <c r="AD1403" s="14"/>
      <c r="AE1403" s="14"/>
      <c r="AF1403" s="14"/>
      <c r="AG1403" s="14"/>
      <c r="AH1403" s="14"/>
      <c r="AI1403" s="14"/>
      <c r="AJ1403" s="14"/>
      <c r="AK1403" s="14"/>
      <c r="AL1403" s="14"/>
      <c r="AM1403" s="14"/>
      <c r="AN1403" s="14"/>
      <c r="AO1403" s="14"/>
      <c r="AP1403" s="14"/>
      <c r="AQ1403" s="14"/>
      <c r="AR1403" s="14"/>
    </row>
    <row r="1404" spans="2:44">
      <c r="B1404" t="s">
        <v>98</v>
      </c>
      <c r="C1404" s="14">
        <v>0.25043396621124098</v>
      </c>
      <c r="D1404" s="14">
        <v>0.26821726317711198</v>
      </c>
      <c r="E1404" s="14">
        <v>0.23336848684661499</v>
      </c>
      <c r="F1404" s="14"/>
      <c r="G1404" s="14">
        <v>0.24783968747385501</v>
      </c>
      <c r="H1404" s="14">
        <v>0.26176927844283698</v>
      </c>
      <c r="I1404" s="14">
        <v>0.26436629171612602</v>
      </c>
      <c r="J1404" s="14">
        <v>0.20949074933527101</v>
      </c>
      <c r="K1404" s="14">
        <v>0.284291359638707</v>
      </c>
      <c r="L1404" s="14">
        <v>0.238004431561811</v>
      </c>
      <c r="M1404" s="14"/>
      <c r="N1404" s="14">
        <v>0.280901315332516</v>
      </c>
      <c r="O1404" s="14">
        <v>0.24413724998464501</v>
      </c>
      <c r="P1404" s="14">
        <v>0.22837522100454799</v>
      </c>
      <c r="Q1404" s="14">
        <v>0.244536841967465</v>
      </c>
      <c r="R1404" s="14"/>
      <c r="S1404" s="14">
        <v>0.250815720348254</v>
      </c>
      <c r="T1404" s="14">
        <v>0.22329239998914999</v>
      </c>
      <c r="U1404" s="14">
        <v>0.23418689948211099</v>
      </c>
      <c r="V1404" s="14">
        <v>0.30308453094362903</v>
      </c>
      <c r="W1404" s="14">
        <v>0.23039813393238101</v>
      </c>
      <c r="X1404" s="14">
        <v>0.23522697261582401</v>
      </c>
      <c r="Y1404" s="14">
        <v>0.21606853223924199</v>
      </c>
      <c r="Z1404" s="14">
        <v>0.24994326356417201</v>
      </c>
      <c r="AA1404" s="14">
        <v>0.23504823868098901</v>
      </c>
      <c r="AB1404" s="14">
        <v>0.24304236019023501</v>
      </c>
      <c r="AC1404" s="14">
        <v>0.37556744383130197</v>
      </c>
      <c r="AD1404" s="14">
        <v>0.31573374298514001</v>
      </c>
      <c r="AE1404" s="14"/>
      <c r="AF1404" s="14">
        <v>0.24004965221264801</v>
      </c>
      <c r="AG1404" s="14">
        <v>0.28095538775551798</v>
      </c>
      <c r="AH1404" s="14">
        <v>0.22379039908446</v>
      </c>
      <c r="AI1404" s="14"/>
      <c r="AJ1404" s="14">
        <v>0.22010646259487801</v>
      </c>
      <c r="AK1404" s="14">
        <v>0.30344829456474498</v>
      </c>
      <c r="AL1404" s="14">
        <v>0.323013667494367</v>
      </c>
      <c r="AM1404" s="14"/>
      <c r="AN1404" s="14">
        <v>0.22622412165529401</v>
      </c>
      <c r="AO1404" s="14">
        <v>0.22630330645309499</v>
      </c>
      <c r="AP1404" s="14">
        <v>0.26775365613948299</v>
      </c>
      <c r="AQ1404" s="14">
        <v>0.31044850185927197</v>
      </c>
      <c r="AR1404" s="14">
        <v>0.41216355081720102</v>
      </c>
    </row>
    <row r="1405" spans="2:44">
      <c r="B1405" t="s">
        <v>99</v>
      </c>
      <c r="C1405" s="14">
        <v>0.51629565979407199</v>
      </c>
      <c r="D1405" s="14">
        <v>0.52128663383574902</v>
      </c>
      <c r="E1405" s="14">
        <v>0.51479001821693005</v>
      </c>
      <c r="F1405" s="14"/>
      <c r="G1405" s="14">
        <v>0.46548216376886298</v>
      </c>
      <c r="H1405" s="14">
        <v>0.48238256695923898</v>
      </c>
      <c r="I1405" s="14">
        <v>0.51522360890666696</v>
      </c>
      <c r="J1405" s="14">
        <v>0.59859026012942096</v>
      </c>
      <c r="K1405" s="14">
        <v>0.443583436686318</v>
      </c>
      <c r="L1405" s="14">
        <v>0.57007985525448002</v>
      </c>
      <c r="M1405" s="14"/>
      <c r="N1405" s="14">
        <v>0.56392601294881795</v>
      </c>
      <c r="O1405" s="14">
        <v>0.52654460241904499</v>
      </c>
      <c r="P1405" s="14">
        <v>0.52377883679298298</v>
      </c>
      <c r="Q1405" s="14">
        <v>0.44942629195293499</v>
      </c>
      <c r="R1405" s="14"/>
      <c r="S1405" s="14">
        <v>0.559117432079691</v>
      </c>
      <c r="T1405" s="14">
        <v>0.51557315416573102</v>
      </c>
      <c r="U1405" s="14">
        <v>0.55585080983275603</v>
      </c>
      <c r="V1405" s="14">
        <v>0.47125918316971699</v>
      </c>
      <c r="W1405" s="14">
        <v>0.52401959763453898</v>
      </c>
      <c r="X1405" s="14">
        <v>0.54876784127301803</v>
      </c>
      <c r="Y1405" s="14">
        <v>0.63113562874203999</v>
      </c>
      <c r="Z1405" s="14">
        <v>0.55476518553519405</v>
      </c>
      <c r="AA1405" s="14">
        <v>0.43747651134090798</v>
      </c>
      <c r="AB1405" s="14">
        <v>0.48180255621414703</v>
      </c>
      <c r="AC1405" s="14">
        <v>0.45432450597288698</v>
      </c>
      <c r="AD1405" s="14">
        <v>0.442847818860932</v>
      </c>
      <c r="AE1405" s="14"/>
      <c r="AF1405" s="14">
        <v>0.53671469104025804</v>
      </c>
      <c r="AG1405" s="14">
        <v>0.51695656324595896</v>
      </c>
      <c r="AH1405" s="14">
        <v>0.46550108636248</v>
      </c>
      <c r="AI1405" s="14"/>
      <c r="AJ1405" s="14">
        <v>0.60241966858127705</v>
      </c>
      <c r="AK1405" s="14">
        <v>0.47434913697412801</v>
      </c>
      <c r="AL1405" s="14">
        <v>0.52675563869669095</v>
      </c>
      <c r="AM1405" s="14"/>
      <c r="AN1405" s="14">
        <v>0.49145724398617502</v>
      </c>
      <c r="AO1405" s="14">
        <v>0.54871350429835997</v>
      </c>
      <c r="AP1405" s="14">
        <v>0.53790012180857805</v>
      </c>
      <c r="AQ1405" s="14">
        <v>0.49253501834513103</v>
      </c>
      <c r="AR1405" s="14">
        <v>0.25099166070475198</v>
      </c>
    </row>
    <row r="1406" spans="2:44">
      <c r="B1406" t="s">
        <v>100</v>
      </c>
      <c r="C1406" s="14">
        <v>0.16582676578078001</v>
      </c>
      <c r="D1406" s="14">
        <v>0.15066649393433301</v>
      </c>
      <c r="E1406" s="14">
        <v>0.17813918398411499</v>
      </c>
      <c r="F1406" s="14"/>
      <c r="G1406" s="14">
        <v>0.21385427852597599</v>
      </c>
      <c r="H1406" s="14">
        <v>0.15364119978256999</v>
      </c>
      <c r="I1406" s="14">
        <v>0.177127869949603</v>
      </c>
      <c r="J1406" s="14">
        <v>0.12106354145942499</v>
      </c>
      <c r="K1406" s="14">
        <v>0.19505831968470599</v>
      </c>
      <c r="L1406" s="14">
        <v>0.14905558292578999</v>
      </c>
      <c r="M1406" s="14"/>
      <c r="N1406" s="14">
        <v>0.103563769682742</v>
      </c>
      <c r="O1406" s="14">
        <v>0.162031617082598</v>
      </c>
      <c r="P1406" s="14">
        <v>0.18761676073351299</v>
      </c>
      <c r="Q1406" s="14">
        <v>0.216153390899369</v>
      </c>
      <c r="R1406" s="14"/>
      <c r="S1406" s="14">
        <v>0.12623027486243499</v>
      </c>
      <c r="T1406" s="14">
        <v>0.19439046504146301</v>
      </c>
      <c r="U1406" s="14">
        <v>0.134750641559606</v>
      </c>
      <c r="V1406" s="14">
        <v>0.168861222275968</v>
      </c>
      <c r="W1406" s="14">
        <v>0.13829767629190701</v>
      </c>
      <c r="X1406" s="14">
        <v>0.16900296816199101</v>
      </c>
      <c r="Y1406" s="14">
        <v>7.2581703712485193E-2</v>
      </c>
      <c r="Z1406" s="14">
        <v>0.158790218244097</v>
      </c>
      <c r="AA1406" s="14">
        <v>0.23453955360074299</v>
      </c>
      <c r="AB1406" s="14">
        <v>0.22116381629085</v>
      </c>
      <c r="AC1406" s="14">
        <v>0.122340322140537</v>
      </c>
      <c r="AD1406" s="14">
        <v>0.18690782389663299</v>
      </c>
      <c r="AE1406" s="14"/>
      <c r="AF1406" s="14">
        <v>0.17104170638148899</v>
      </c>
      <c r="AG1406" s="14">
        <v>0.126005754973182</v>
      </c>
      <c r="AH1406" s="14">
        <v>0.24190219080515199</v>
      </c>
      <c r="AI1406" s="14"/>
      <c r="AJ1406" s="14">
        <v>0.14749621222703399</v>
      </c>
      <c r="AK1406" s="14">
        <v>0.14292159840876301</v>
      </c>
      <c r="AL1406" s="14">
        <v>8.8372328379231702E-2</v>
      </c>
      <c r="AM1406" s="14"/>
      <c r="AN1406" s="14">
        <v>0.209007552619907</v>
      </c>
      <c r="AO1406" s="14">
        <v>0.16089243700530301</v>
      </c>
      <c r="AP1406" s="14">
        <v>0.136566840550017</v>
      </c>
      <c r="AQ1406" s="14">
        <v>0.134581792144219</v>
      </c>
      <c r="AR1406" s="14">
        <v>0.30027535222204899</v>
      </c>
    </row>
    <row r="1407" spans="2:44">
      <c r="B1407" t="s">
        <v>101</v>
      </c>
      <c r="C1407" s="14">
        <v>3.31105888911278E-2</v>
      </c>
      <c r="D1407" s="14">
        <v>2.7094629490538698E-2</v>
      </c>
      <c r="E1407" s="14">
        <v>3.8980853961246703E-2</v>
      </c>
      <c r="F1407" s="14"/>
      <c r="G1407" s="14">
        <v>3.5287793273436403E-2</v>
      </c>
      <c r="H1407" s="14">
        <v>6.4657363318572594E-2</v>
      </c>
      <c r="I1407" s="14">
        <v>1.9271223852955401E-2</v>
      </c>
      <c r="J1407" s="14">
        <v>2.7586404849259401E-2</v>
      </c>
      <c r="K1407" s="14">
        <v>2.5823996636611099E-2</v>
      </c>
      <c r="L1407" s="14">
        <v>2.5080978844160599E-2</v>
      </c>
      <c r="M1407" s="14"/>
      <c r="N1407" s="14">
        <v>3.6702643258752797E-2</v>
      </c>
      <c r="O1407" s="14">
        <v>3.9406440510638199E-2</v>
      </c>
      <c r="P1407" s="14">
        <v>2.2218918008596399E-2</v>
      </c>
      <c r="Q1407" s="14">
        <v>3.2395761934891201E-2</v>
      </c>
      <c r="R1407" s="14"/>
      <c r="S1407" s="14">
        <v>4.5443861058739501E-2</v>
      </c>
      <c r="T1407" s="14">
        <v>2.8873460654944502E-2</v>
      </c>
      <c r="U1407" s="14">
        <v>1.7070858292238499E-2</v>
      </c>
      <c r="V1407" s="14">
        <v>2.8051236334563801E-2</v>
      </c>
      <c r="W1407" s="14">
        <v>3.86583885631928E-2</v>
      </c>
      <c r="X1407" s="14">
        <v>2.4765766513950099E-2</v>
      </c>
      <c r="Y1407" s="14">
        <v>5.9955910869547199E-2</v>
      </c>
      <c r="Z1407" s="14">
        <v>3.6501332656536399E-2</v>
      </c>
      <c r="AA1407" s="14">
        <v>3.1117354136491401E-2</v>
      </c>
      <c r="AB1407" s="14">
        <v>2.1190807912897999E-2</v>
      </c>
      <c r="AC1407" s="14">
        <v>4.7767728055274197E-2</v>
      </c>
      <c r="AD1407" s="14">
        <v>2.74863821615417E-2</v>
      </c>
      <c r="AE1407" s="14"/>
      <c r="AF1407" s="14">
        <v>2.4813674309765402E-2</v>
      </c>
      <c r="AG1407" s="14">
        <v>3.6813248487818598E-2</v>
      </c>
      <c r="AH1407" s="14">
        <v>4.6238412506604702E-2</v>
      </c>
      <c r="AI1407" s="14"/>
      <c r="AJ1407" s="14">
        <v>1.1693025494667201E-2</v>
      </c>
      <c r="AK1407" s="14">
        <v>4.4855992421547003E-2</v>
      </c>
      <c r="AL1407" s="14">
        <v>3.6789020657319198E-2</v>
      </c>
      <c r="AM1407" s="14"/>
      <c r="AN1407" s="14">
        <v>2.1080788012005001E-2</v>
      </c>
      <c r="AO1407" s="14">
        <v>3.31933207752792E-2</v>
      </c>
      <c r="AP1407" s="14">
        <v>3.3189213149021797E-2</v>
      </c>
      <c r="AQ1407" s="14">
        <v>4.1916142850556497E-2</v>
      </c>
      <c r="AR1407" s="14">
        <v>0</v>
      </c>
    </row>
    <row r="1408" spans="2:44">
      <c r="B1408" t="s">
        <v>102</v>
      </c>
      <c r="C1408" s="14">
        <v>1.1194455302996301E-2</v>
      </c>
      <c r="D1408" s="14">
        <v>1.5091669536460999E-2</v>
      </c>
      <c r="E1408" s="14">
        <v>7.6720535282615099E-3</v>
      </c>
      <c r="F1408" s="14"/>
      <c r="G1408" s="14">
        <v>6.0978677842825103E-3</v>
      </c>
      <c r="H1408" s="14">
        <v>1.7645884432464901E-2</v>
      </c>
      <c r="I1408" s="14">
        <v>1.2418362311057101E-2</v>
      </c>
      <c r="J1408" s="14">
        <v>1.36216086504775E-2</v>
      </c>
      <c r="K1408" s="14">
        <v>1.8976630169050799E-2</v>
      </c>
      <c r="L1408" s="14">
        <v>0</v>
      </c>
      <c r="M1408" s="14"/>
      <c r="N1408" s="14">
        <v>7.1276693200436102E-3</v>
      </c>
      <c r="O1408" s="14">
        <v>8.7783782660916104E-3</v>
      </c>
      <c r="P1408" s="14">
        <v>7.8693449736831605E-3</v>
      </c>
      <c r="Q1408" s="14">
        <v>2.0391100516062501E-2</v>
      </c>
      <c r="R1408" s="14"/>
      <c r="S1408" s="14">
        <v>0</v>
      </c>
      <c r="T1408" s="14">
        <v>1.43054366221566E-2</v>
      </c>
      <c r="U1408" s="14">
        <v>2.30549597656509E-2</v>
      </c>
      <c r="V1408" s="14">
        <v>2.8743827276122399E-2</v>
      </c>
      <c r="W1408" s="14">
        <v>2.9120080675316299E-2</v>
      </c>
      <c r="X1408" s="14">
        <v>7.5767327251939701E-3</v>
      </c>
      <c r="Y1408" s="14">
        <v>8.1560026870543603E-3</v>
      </c>
      <c r="Z1408" s="14">
        <v>0</v>
      </c>
      <c r="AA1408" s="14">
        <v>1.24541549371649E-2</v>
      </c>
      <c r="AB1408" s="14">
        <v>0</v>
      </c>
      <c r="AC1408" s="14">
        <v>0</v>
      </c>
      <c r="AD1408" s="14">
        <v>0</v>
      </c>
      <c r="AE1408" s="14"/>
      <c r="AF1408" s="14">
        <v>1.54941841748429E-2</v>
      </c>
      <c r="AG1408" s="14">
        <v>9.9256609584005302E-3</v>
      </c>
      <c r="AH1408" s="14">
        <v>0</v>
      </c>
      <c r="AI1408" s="14"/>
      <c r="AJ1408" s="14">
        <v>2.7614843217122998E-3</v>
      </c>
      <c r="AK1408" s="14">
        <v>1.43513888306675E-2</v>
      </c>
      <c r="AL1408" s="14">
        <v>0</v>
      </c>
      <c r="AM1408" s="14"/>
      <c r="AN1408" s="14">
        <v>1.8229389103577302E-2</v>
      </c>
      <c r="AO1408" s="14">
        <v>9.6037673890231896E-3</v>
      </c>
      <c r="AP1408" s="14">
        <v>8.91823917811683E-3</v>
      </c>
      <c r="AQ1408" s="14">
        <v>1.0321777459468899E-2</v>
      </c>
      <c r="AR1408" s="14">
        <v>3.6569436255997498E-2</v>
      </c>
    </row>
    <row r="1409" spans="2:44">
      <c r="B1409" t="s">
        <v>129</v>
      </c>
      <c r="C1409" s="14">
        <v>2.31385640197826E-2</v>
      </c>
      <c r="D1409" s="14">
        <v>1.7643310025806599E-2</v>
      </c>
      <c r="E1409" s="14">
        <v>2.70494034628323E-2</v>
      </c>
      <c r="F1409" s="14"/>
      <c r="G1409" s="14">
        <v>3.1438209173586702E-2</v>
      </c>
      <c r="H1409" s="14">
        <v>1.9903707064316701E-2</v>
      </c>
      <c r="I1409" s="14">
        <v>1.1592643263591801E-2</v>
      </c>
      <c r="J1409" s="14">
        <v>2.9647435576147199E-2</v>
      </c>
      <c r="K1409" s="14">
        <v>3.2266257184607003E-2</v>
      </c>
      <c r="L1409" s="14">
        <v>1.7779151413758999E-2</v>
      </c>
      <c r="M1409" s="14"/>
      <c r="N1409" s="14">
        <v>7.77858945712704E-3</v>
      </c>
      <c r="O1409" s="14">
        <v>1.9101711736981799E-2</v>
      </c>
      <c r="P1409" s="14">
        <v>3.01409184866764E-2</v>
      </c>
      <c r="Q1409" s="14">
        <v>3.7096612729277799E-2</v>
      </c>
      <c r="R1409" s="14"/>
      <c r="S1409" s="14">
        <v>1.8392711650880401E-2</v>
      </c>
      <c r="T1409" s="14">
        <v>2.3565083526555002E-2</v>
      </c>
      <c r="U1409" s="14">
        <v>3.5085831067638101E-2</v>
      </c>
      <c r="V1409" s="14">
        <v>0</v>
      </c>
      <c r="W1409" s="14">
        <v>3.9506122902663698E-2</v>
      </c>
      <c r="X1409" s="14">
        <v>1.4659718710022401E-2</v>
      </c>
      <c r="Y1409" s="14">
        <v>1.2102221749630399E-2</v>
      </c>
      <c r="Z1409" s="14">
        <v>0</v>
      </c>
      <c r="AA1409" s="14">
        <v>4.9364187303703302E-2</v>
      </c>
      <c r="AB1409" s="14">
        <v>3.2800459391869499E-2</v>
      </c>
      <c r="AC1409" s="14">
        <v>0</v>
      </c>
      <c r="AD1409" s="14">
        <v>2.70242320957528E-2</v>
      </c>
      <c r="AE1409" s="14"/>
      <c r="AF1409" s="14">
        <v>1.1886091880996499E-2</v>
      </c>
      <c r="AG1409" s="14">
        <v>2.9343384579121699E-2</v>
      </c>
      <c r="AH1409" s="14">
        <v>2.25679112413028E-2</v>
      </c>
      <c r="AI1409" s="14"/>
      <c r="AJ1409" s="14">
        <v>1.55231467804308E-2</v>
      </c>
      <c r="AK1409" s="14">
        <v>2.0073588800148701E-2</v>
      </c>
      <c r="AL1409" s="14">
        <v>2.50693447723917E-2</v>
      </c>
      <c r="AM1409" s="14"/>
      <c r="AN1409" s="14">
        <v>3.4000904623041901E-2</v>
      </c>
      <c r="AO1409" s="14">
        <v>2.1293664078940101E-2</v>
      </c>
      <c r="AP1409" s="14">
        <v>1.5671929174783099E-2</v>
      </c>
      <c r="AQ1409" s="14">
        <v>1.0196767341352799E-2</v>
      </c>
      <c r="AR1409" s="14">
        <v>0</v>
      </c>
    </row>
    <row r="1410" spans="2:44">
      <c r="B1410" t="s">
        <v>104</v>
      </c>
      <c r="C1410" s="14">
        <v>0.76672962600531303</v>
      </c>
      <c r="D1410" s="14">
        <v>0.78950389701286094</v>
      </c>
      <c r="E1410" s="14">
        <v>0.74815850506354498</v>
      </c>
      <c r="F1410" s="14"/>
      <c r="G1410" s="14">
        <v>0.71332185124271796</v>
      </c>
      <c r="H1410" s="14">
        <v>0.74415184540207602</v>
      </c>
      <c r="I1410" s="14">
        <v>0.77958990062279299</v>
      </c>
      <c r="J1410" s="14">
        <v>0.80808100946469097</v>
      </c>
      <c r="K1410" s="14">
        <v>0.72787479632502505</v>
      </c>
      <c r="L1410" s="14">
        <v>0.80808428681629096</v>
      </c>
      <c r="M1410" s="14"/>
      <c r="N1410" s="14">
        <v>0.844827328281334</v>
      </c>
      <c r="O1410" s="14">
        <v>0.77068185240369003</v>
      </c>
      <c r="P1410" s="14">
        <v>0.75215405779753097</v>
      </c>
      <c r="Q1410" s="14">
        <v>0.69396313392039999</v>
      </c>
      <c r="R1410" s="14"/>
      <c r="S1410" s="14">
        <v>0.80993315242794495</v>
      </c>
      <c r="T1410" s="14">
        <v>0.73886555415488098</v>
      </c>
      <c r="U1410" s="14">
        <v>0.79003770931486705</v>
      </c>
      <c r="V1410" s="14">
        <v>0.77434371411334602</v>
      </c>
      <c r="W1410" s="14">
        <v>0.75441773156692005</v>
      </c>
      <c r="X1410" s="14">
        <v>0.78399481388884296</v>
      </c>
      <c r="Y1410" s="14">
        <v>0.84720416098128304</v>
      </c>
      <c r="Z1410" s="14">
        <v>0.80470844909936601</v>
      </c>
      <c r="AA1410" s="14">
        <v>0.67252475002189704</v>
      </c>
      <c r="AB1410" s="14">
        <v>0.72484491640438198</v>
      </c>
      <c r="AC1410" s="14">
        <v>0.82989194980418901</v>
      </c>
      <c r="AD1410" s="14">
        <v>0.75858156184607295</v>
      </c>
      <c r="AE1410" s="14"/>
      <c r="AF1410" s="14">
        <v>0.776764343252906</v>
      </c>
      <c r="AG1410" s="14">
        <v>0.79791195100147705</v>
      </c>
      <c r="AH1410" s="14">
        <v>0.68929148544693997</v>
      </c>
      <c r="AI1410" s="14"/>
      <c r="AJ1410" s="14">
        <v>0.82252613117615603</v>
      </c>
      <c r="AK1410" s="14">
        <v>0.77779743153887404</v>
      </c>
      <c r="AL1410" s="14">
        <v>0.84976930619105695</v>
      </c>
      <c r="AM1410" s="14"/>
      <c r="AN1410" s="14">
        <v>0.71768136564146801</v>
      </c>
      <c r="AO1410" s="14">
        <v>0.77501681075145501</v>
      </c>
      <c r="AP1410" s="14">
        <v>0.80565377794806103</v>
      </c>
      <c r="AQ1410" s="14">
        <v>0.802983520204403</v>
      </c>
      <c r="AR1410" s="14">
        <v>0.663155211521953</v>
      </c>
    </row>
    <row r="1411" spans="2:44">
      <c r="B1411" t="s">
        <v>105</v>
      </c>
      <c r="C1411" s="14">
        <v>4.43050441941241E-2</v>
      </c>
      <c r="D1411" s="14">
        <v>4.2186299026999698E-2</v>
      </c>
      <c r="E1411" s="14">
        <v>4.6652907489508302E-2</v>
      </c>
      <c r="F1411" s="14"/>
      <c r="G1411" s="14">
        <v>4.1385661057718903E-2</v>
      </c>
      <c r="H1411" s="14">
        <v>8.2303247751037506E-2</v>
      </c>
      <c r="I1411" s="14">
        <v>3.1689586164012497E-2</v>
      </c>
      <c r="J1411" s="14">
        <v>4.1208013499736802E-2</v>
      </c>
      <c r="K1411" s="14">
        <v>4.4800626805661901E-2</v>
      </c>
      <c r="L1411" s="14">
        <v>2.5080978844160599E-2</v>
      </c>
      <c r="M1411" s="14"/>
      <c r="N1411" s="14">
        <v>4.3830312578796403E-2</v>
      </c>
      <c r="O1411" s="14">
        <v>4.81848187767299E-2</v>
      </c>
      <c r="P1411" s="14">
        <v>3.0088262982279599E-2</v>
      </c>
      <c r="Q1411" s="14">
        <v>5.2786862450953702E-2</v>
      </c>
      <c r="R1411" s="14"/>
      <c r="S1411" s="14">
        <v>4.5443861058739501E-2</v>
      </c>
      <c r="T1411" s="14">
        <v>4.3178897277101003E-2</v>
      </c>
      <c r="U1411" s="14">
        <v>4.0125818057889402E-2</v>
      </c>
      <c r="V1411" s="14">
        <v>5.6795063610686203E-2</v>
      </c>
      <c r="W1411" s="14">
        <v>6.7778469238509095E-2</v>
      </c>
      <c r="X1411" s="14">
        <v>3.2342499239144097E-2</v>
      </c>
      <c r="Y1411" s="14">
        <v>6.8111913556601594E-2</v>
      </c>
      <c r="Z1411" s="14">
        <v>3.6501332656536399E-2</v>
      </c>
      <c r="AA1411" s="14">
        <v>4.3571509073656298E-2</v>
      </c>
      <c r="AB1411" s="14">
        <v>2.1190807912897999E-2</v>
      </c>
      <c r="AC1411" s="14">
        <v>4.7767728055274197E-2</v>
      </c>
      <c r="AD1411" s="14">
        <v>2.74863821615417E-2</v>
      </c>
      <c r="AE1411" s="14"/>
      <c r="AF1411" s="14">
        <v>4.03078584846083E-2</v>
      </c>
      <c r="AG1411" s="14">
        <v>4.6738909446219098E-2</v>
      </c>
      <c r="AH1411" s="14">
        <v>4.6238412506604702E-2</v>
      </c>
      <c r="AI1411" s="14"/>
      <c r="AJ1411" s="14">
        <v>1.44545098163795E-2</v>
      </c>
      <c r="AK1411" s="14">
        <v>5.9207381252214503E-2</v>
      </c>
      <c r="AL1411" s="14">
        <v>3.6789020657319198E-2</v>
      </c>
      <c r="AM1411" s="14"/>
      <c r="AN1411" s="14">
        <v>3.9310177115582302E-2</v>
      </c>
      <c r="AO1411" s="14">
        <v>4.2797088164302402E-2</v>
      </c>
      <c r="AP1411" s="14">
        <v>4.2107452327138702E-2</v>
      </c>
      <c r="AQ1411" s="14">
        <v>5.2237920310025401E-2</v>
      </c>
      <c r="AR1411" s="14">
        <v>3.6569436255997498E-2</v>
      </c>
    </row>
    <row r="1412" spans="2:44">
      <c r="B1412" t="s">
        <v>106</v>
      </c>
      <c r="C1412" s="14">
        <v>0.72242458181118896</v>
      </c>
      <c r="D1412" s="14">
        <v>0.74731759798586095</v>
      </c>
      <c r="E1412" s="14">
        <v>0.70150559757403697</v>
      </c>
      <c r="F1412" s="14"/>
      <c r="G1412" s="14">
        <v>0.67193619018499895</v>
      </c>
      <c r="H1412" s="14">
        <v>0.66184859765103798</v>
      </c>
      <c r="I1412" s="14">
        <v>0.74790031445878002</v>
      </c>
      <c r="J1412" s="14">
        <v>0.76687299596495495</v>
      </c>
      <c r="K1412" s="14">
        <v>0.68307416951936295</v>
      </c>
      <c r="L1412" s="14">
        <v>0.78300330797213002</v>
      </c>
      <c r="M1412" s="14"/>
      <c r="N1412" s="14">
        <v>0.80099701570253801</v>
      </c>
      <c r="O1412" s="14">
        <v>0.72249703362696105</v>
      </c>
      <c r="P1412" s="14">
        <v>0.72206579481525102</v>
      </c>
      <c r="Q1412" s="14">
        <v>0.641176271469446</v>
      </c>
      <c r="R1412" s="14"/>
      <c r="S1412" s="14">
        <v>0.76448929136920596</v>
      </c>
      <c r="T1412" s="14">
        <v>0.69568665687777997</v>
      </c>
      <c r="U1412" s="14">
        <v>0.74991189125697799</v>
      </c>
      <c r="V1412" s="14">
        <v>0.71754865050265904</v>
      </c>
      <c r="W1412" s="14">
        <v>0.68663926232841099</v>
      </c>
      <c r="X1412" s="14">
        <v>0.75165231464969795</v>
      </c>
      <c r="Y1412" s="14">
        <v>0.77909224742468097</v>
      </c>
      <c r="Z1412" s="14">
        <v>0.76820711644283002</v>
      </c>
      <c r="AA1412" s="14">
        <v>0.62895324094824101</v>
      </c>
      <c r="AB1412" s="14">
        <v>0.70365410849148402</v>
      </c>
      <c r="AC1412" s="14">
        <v>0.78212422174891405</v>
      </c>
      <c r="AD1412" s="14">
        <v>0.73109517968453097</v>
      </c>
      <c r="AE1412" s="14"/>
      <c r="AF1412" s="14">
        <v>0.73645648476829795</v>
      </c>
      <c r="AG1412" s="14">
        <v>0.75117304155525799</v>
      </c>
      <c r="AH1412" s="14">
        <v>0.64305307294033598</v>
      </c>
      <c r="AI1412" s="14"/>
      <c r="AJ1412" s="14">
        <v>0.80807162135977595</v>
      </c>
      <c r="AK1412" s="14">
        <v>0.71859005028665901</v>
      </c>
      <c r="AL1412" s="14">
        <v>0.81298028553373802</v>
      </c>
      <c r="AM1412" s="14"/>
      <c r="AN1412" s="14">
        <v>0.67837118852588596</v>
      </c>
      <c r="AO1412" s="14">
        <v>0.73221972258715196</v>
      </c>
      <c r="AP1412" s="14">
        <v>0.76354632562092295</v>
      </c>
      <c r="AQ1412" s="14">
        <v>0.75074559989437695</v>
      </c>
      <c r="AR1412" s="14">
        <v>0.62658577526595605</v>
      </c>
    </row>
    <row r="1413" spans="2:44">
      <c r="C1413" s="14"/>
      <c r="D1413" s="14"/>
      <c r="E1413" s="14"/>
      <c r="F1413" s="14"/>
      <c r="G1413" s="14"/>
      <c r="H1413" s="14"/>
      <c r="I1413" s="14"/>
      <c r="J1413" s="14"/>
      <c r="K1413" s="14"/>
      <c r="L1413" s="14"/>
      <c r="M1413" s="14"/>
      <c r="N1413" s="14"/>
      <c r="O1413" s="14"/>
      <c r="P1413" s="14"/>
      <c r="Q1413" s="14"/>
      <c r="R1413" s="14"/>
      <c r="S1413" s="14"/>
      <c r="T1413" s="14"/>
      <c r="U1413" s="14"/>
      <c r="V1413" s="14"/>
      <c r="W1413" s="14"/>
      <c r="X1413" s="14"/>
      <c r="Y1413" s="14"/>
      <c r="Z1413" s="14"/>
      <c r="AA1413" s="14"/>
      <c r="AB1413" s="14"/>
      <c r="AC1413" s="14"/>
      <c r="AD1413" s="14"/>
      <c r="AE1413" s="14"/>
      <c r="AF1413" s="14"/>
      <c r="AG1413" s="14"/>
      <c r="AH1413" s="14"/>
      <c r="AI1413" s="14"/>
      <c r="AJ1413" s="14"/>
      <c r="AK1413" s="14"/>
      <c r="AL1413" s="14"/>
      <c r="AM1413" s="14"/>
      <c r="AN1413" s="14"/>
      <c r="AO1413" s="14"/>
      <c r="AP1413" s="14"/>
      <c r="AQ1413" s="14"/>
      <c r="AR1413" s="14"/>
    </row>
    <row r="1414" spans="2:44">
      <c r="B1414" s="6" t="s">
        <v>332</v>
      </c>
      <c r="C1414" s="14"/>
      <c r="D1414" s="14"/>
      <c r="E1414" s="14"/>
      <c r="F1414" s="14"/>
      <c r="G1414" s="14"/>
      <c r="H1414" s="14"/>
      <c r="I1414" s="14"/>
      <c r="J1414" s="14"/>
      <c r="K1414" s="14"/>
      <c r="L1414" s="14"/>
      <c r="M1414" s="14"/>
      <c r="N1414" s="14"/>
      <c r="O1414" s="14"/>
      <c r="P1414" s="14"/>
      <c r="Q1414" s="14"/>
      <c r="R1414" s="14"/>
      <c r="S1414" s="14"/>
      <c r="T1414" s="14"/>
      <c r="U1414" s="14"/>
      <c r="V1414" s="14"/>
      <c r="W1414" s="14"/>
      <c r="X1414" s="14"/>
      <c r="Y1414" s="14"/>
      <c r="Z1414" s="14"/>
      <c r="AA1414" s="14"/>
      <c r="AB1414" s="14"/>
      <c r="AC1414" s="14"/>
      <c r="AD1414" s="14"/>
      <c r="AE1414" s="14"/>
      <c r="AF1414" s="14"/>
      <c r="AG1414" s="14"/>
      <c r="AH1414" s="14"/>
      <c r="AI1414" s="14"/>
      <c r="AJ1414" s="14"/>
      <c r="AK1414" s="14"/>
      <c r="AL1414" s="14"/>
      <c r="AM1414" s="14"/>
      <c r="AN1414" s="14"/>
      <c r="AO1414" s="14"/>
      <c r="AP1414" s="14"/>
      <c r="AQ1414" s="14"/>
      <c r="AR1414" s="14"/>
    </row>
    <row r="1415" spans="2:44">
      <c r="B1415" s="24" t="s">
        <v>18</v>
      </c>
      <c r="C1415" s="14"/>
      <c r="D1415" s="14"/>
      <c r="E1415" s="14"/>
      <c r="F1415" s="14"/>
      <c r="G1415" s="14"/>
      <c r="H1415" s="14"/>
      <c r="I1415" s="14"/>
      <c r="J1415" s="14"/>
      <c r="K1415" s="14"/>
      <c r="L1415" s="14"/>
      <c r="M1415" s="14"/>
      <c r="N1415" s="14"/>
      <c r="O1415" s="14"/>
      <c r="P1415" s="14"/>
      <c r="Q1415" s="14"/>
      <c r="R1415" s="14"/>
      <c r="S1415" s="14"/>
      <c r="T1415" s="14"/>
      <c r="U1415" s="14"/>
      <c r="V1415" s="14"/>
      <c r="W1415" s="14"/>
      <c r="X1415" s="14"/>
      <c r="Y1415" s="14"/>
      <c r="Z1415" s="14"/>
      <c r="AA1415" s="14"/>
      <c r="AB1415" s="14"/>
      <c r="AC1415" s="14"/>
      <c r="AD1415" s="14"/>
      <c r="AE1415" s="14"/>
      <c r="AF1415" s="14"/>
      <c r="AG1415" s="14"/>
      <c r="AH1415" s="14"/>
      <c r="AI1415" s="14"/>
      <c r="AJ1415" s="14"/>
      <c r="AK1415" s="14"/>
      <c r="AL1415" s="14"/>
      <c r="AM1415" s="14"/>
      <c r="AN1415" s="14"/>
      <c r="AO1415" s="14"/>
      <c r="AP1415" s="14"/>
      <c r="AQ1415" s="14"/>
      <c r="AR1415" s="14"/>
    </row>
    <row r="1416" spans="2:44">
      <c r="B1416" t="s">
        <v>98</v>
      </c>
      <c r="C1416" s="14">
        <v>0.25751961543179303</v>
      </c>
      <c r="D1416" s="14">
        <v>0.27660153436631602</v>
      </c>
      <c r="E1416" s="14">
        <v>0.23686876836628701</v>
      </c>
      <c r="F1416" s="14"/>
      <c r="G1416" s="14">
        <v>0.19604986217262099</v>
      </c>
      <c r="H1416" s="14">
        <v>0.21928627684573401</v>
      </c>
      <c r="I1416" s="14">
        <v>0.28731437381111002</v>
      </c>
      <c r="J1416" s="14">
        <v>0.23483649775802501</v>
      </c>
      <c r="K1416" s="14">
        <v>0.27184704220549499</v>
      </c>
      <c r="L1416" s="14">
        <v>0.31949072195543898</v>
      </c>
      <c r="M1416" s="14"/>
      <c r="N1416" s="14">
        <v>0.315031966765144</v>
      </c>
      <c r="O1416" s="14">
        <v>0.23698333062399399</v>
      </c>
      <c r="P1416" s="14">
        <v>0.20654664037694301</v>
      </c>
      <c r="Q1416" s="14">
        <v>0.26006938169431298</v>
      </c>
      <c r="R1416" s="14"/>
      <c r="S1416" s="14">
        <v>0.27804500787434899</v>
      </c>
      <c r="T1416" s="14">
        <v>0.25234599623281101</v>
      </c>
      <c r="U1416" s="14">
        <v>0.31416663587134602</v>
      </c>
      <c r="V1416" s="14">
        <v>0.21515649928242001</v>
      </c>
      <c r="W1416" s="14">
        <v>0.282171020031805</v>
      </c>
      <c r="X1416" s="14">
        <v>0.23771836107729599</v>
      </c>
      <c r="Y1416" s="14">
        <v>0.18946139132071799</v>
      </c>
      <c r="Z1416" s="14">
        <v>0.22397508560312701</v>
      </c>
      <c r="AA1416" s="14">
        <v>0.29317349719781999</v>
      </c>
      <c r="AB1416" s="14">
        <v>0.27774676673474902</v>
      </c>
      <c r="AC1416" s="14">
        <v>0.254455921979786</v>
      </c>
      <c r="AD1416" s="14">
        <v>0.195263907839546</v>
      </c>
      <c r="AE1416" s="14"/>
      <c r="AF1416" s="14">
        <v>0.26436389302662799</v>
      </c>
      <c r="AG1416" s="14">
        <v>0.30131183509823001</v>
      </c>
      <c r="AH1416" s="14">
        <v>0.19402880105630499</v>
      </c>
      <c r="AI1416" s="14"/>
      <c r="AJ1416" s="14">
        <v>0.33406394943501699</v>
      </c>
      <c r="AK1416" s="14">
        <v>0.24171707060226699</v>
      </c>
      <c r="AL1416" s="14">
        <v>0.28929902423003301</v>
      </c>
      <c r="AM1416" s="14"/>
      <c r="AN1416" s="14">
        <v>0.23287955181477199</v>
      </c>
      <c r="AO1416" s="14">
        <v>0.26397276092262001</v>
      </c>
      <c r="AP1416" s="14">
        <v>0.24730414380667101</v>
      </c>
      <c r="AQ1416" s="14">
        <v>0.35101382095600098</v>
      </c>
      <c r="AR1416" s="14">
        <v>0.41455861743184602</v>
      </c>
    </row>
    <row r="1417" spans="2:44">
      <c r="B1417" t="s">
        <v>99</v>
      </c>
      <c r="C1417" s="14">
        <v>0.54562944792479795</v>
      </c>
      <c r="D1417" s="14">
        <v>0.54091289511422402</v>
      </c>
      <c r="E1417" s="14">
        <v>0.55119198010203996</v>
      </c>
      <c r="F1417" s="14"/>
      <c r="G1417" s="14">
        <v>0.52302900945070496</v>
      </c>
      <c r="H1417" s="14">
        <v>0.60641931907723801</v>
      </c>
      <c r="I1417" s="14">
        <v>0.55744356901367498</v>
      </c>
      <c r="J1417" s="14">
        <v>0.53163423740742199</v>
      </c>
      <c r="K1417" s="14">
        <v>0.52654190184093896</v>
      </c>
      <c r="L1417" s="14">
        <v>0.52551839305126002</v>
      </c>
      <c r="M1417" s="14"/>
      <c r="N1417" s="14">
        <v>0.54819908267636897</v>
      </c>
      <c r="O1417" s="14">
        <v>0.56304929864074704</v>
      </c>
      <c r="P1417" s="14">
        <v>0.58054452335894102</v>
      </c>
      <c r="Q1417" s="14">
        <v>0.49020165240805802</v>
      </c>
      <c r="R1417" s="14"/>
      <c r="S1417" s="14">
        <v>0.51890884309386598</v>
      </c>
      <c r="T1417" s="14">
        <v>0.56886956738408101</v>
      </c>
      <c r="U1417" s="14">
        <v>0.46160819899780298</v>
      </c>
      <c r="V1417" s="14">
        <v>0.583239323953191</v>
      </c>
      <c r="W1417" s="14">
        <v>0.52325488953433996</v>
      </c>
      <c r="X1417" s="14">
        <v>0.52795945557467805</v>
      </c>
      <c r="Y1417" s="14">
        <v>0.55015707717304296</v>
      </c>
      <c r="Z1417" s="14">
        <v>0.619508148603785</v>
      </c>
      <c r="AA1417" s="14">
        <v>0.56192918205443898</v>
      </c>
      <c r="AB1417" s="14">
        <v>0.54387097481360802</v>
      </c>
      <c r="AC1417" s="14">
        <v>0.55905429931317197</v>
      </c>
      <c r="AD1417" s="14">
        <v>0.65783490327154903</v>
      </c>
      <c r="AE1417" s="14"/>
      <c r="AF1417" s="14">
        <v>0.51576257091003497</v>
      </c>
      <c r="AG1417" s="14">
        <v>0.57314254960572997</v>
      </c>
      <c r="AH1417" s="14">
        <v>0.54569082199687602</v>
      </c>
      <c r="AI1417" s="14"/>
      <c r="AJ1417" s="14">
        <v>0.52844925353927696</v>
      </c>
      <c r="AK1417" s="14">
        <v>0.61521211126962805</v>
      </c>
      <c r="AL1417" s="14">
        <v>0.55590258860181996</v>
      </c>
      <c r="AM1417" s="14"/>
      <c r="AN1417" s="14">
        <v>0.54409516311754502</v>
      </c>
      <c r="AO1417" s="14">
        <v>0.54479703041512795</v>
      </c>
      <c r="AP1417" s="14">
        <v>0.57725130058858998</v>
      </c>
      <c r="AQ1417" s="14">
        <v>0.50563210899417899</v>
      </c>
      <c r="AR1417" s="14">
        <v>0.53406799150343898</v>
      </c>
    </row>
    <row r="1418" spans="2:44">
      <c r="B1418" t="s">
        <v>100</v>
      </c>
      <c r="C1418" s="14">
        <v>0.13883737844685501</v>
      </c>
      <c r="D1418" s="14">
        <v>0.13240829589529701</v>
      </c>
      <c r="E1418" s="14">
        <v>0.14581662619812499</v>
      </c>
      <c r="F1418" s="14"/>
      <c r="G1418" s="14">
        <v>0.215287559950083</v>
      </c>
      <c r="H1418" s="14">
        <v>0.13403789706559799</v>
      </c>
      <c r="I1418" s="14">
        <v>0.10506495480666</v>
      </c>
      <c r="J1418" s="14">
        <v>0.14980620851593399</v>
      </c>
      <c r="K1418" s="14">
        <v>0.147927861193525</v>
      </c>
      <c r="L1418" s="14">
        <v>0.100127522641935</v>
      </c>
      <c r="M1418" s="14"/>
      <c r="N1418" s="14">
        <v>9.5419111657838201E-2</v>
      </c>
      <c r="O1418" s="14">
        <v>0.15312231717485</v>
      </c>
      <c r="P1418" s="14">
        <v>0.12940998260256101</v>
      </c>
      <c r="Q1418" s="14">
        <v>0.182720220244526</v>
      </c>
      <c r="R1418" s="14"/>
      <c r="S1418" s="14">
        <v>0.148385554823908</v>
      </c>
      <c r="T1418" s="14">
        <v>9.9526501210612794E-2</v>
      </c>
      <c r="U1418" s="14">
        <v>0.15397506755620299</v>
      </c>
      <c r="V1418" s="14">
        <v>0.134095153413584</v>
      </c>
      <c r="W1418" s="14">
        <v>0.160674048326509</v>
      </c>
      <c r="X1418" s="14">
        <v>0.16724903263684199</v>
      </c>
      <c r="Y1418" s="14">
        <v>0.19330463059323599</v>
      </c>
      <c r="Z1418" s="14">
        <v>8.5024580107528502E-2</v>
      </c>
      <c r="AA1418" s="14">
        <v>9.8127086492328194E-2</v>
      </c>
      <c r="AB1418" s="14">
        <v>0.128763677071387</v>
      </c>
      <c r="AC1418" s="14">
        <v>0.14582953948650099</v>
      </c>
      <c r="AD1418" s="14">
        <v>0.14690118888890499</v>
      </c>
      <c r="AE1418" s="14"/>
      <c r="AF1418" s="14">
        <v>0.142515385245436</v>
      </c>
      <c r="AG1418" s="14">
        <v>9.2221391551356197E-2</v>
      </c>
      <c r="AH1418" s="14">
        <v>0.19726374720411899</v>
      </c>
      <c r="AI1418" s="14"/>
      <c r="AJ1418" s="14">
        <v>0.104842082074653</v>
      </c>
      <c r="AK1418" s="14">
        <v>0.103281105801795</v>
      </c>
      <c r="AL1418" s="14">
        <v>0.100482698016763</v>
      </c>
      <c r="AM1418" s="14"/>
      <c r="AN1418" s="14">
        <v>0.149464349315129</v>
      </c>
      <c r="AO1418" s="14">
        <v>0.145948753344736</v>
      </c>
      <c r="AP1418" s="14">
        <v>0.124264999532369</v>
      </c>
      <c r="AQ1418" s="14">
        <v>7.8713721150711694E-2</v>
      </c>
      <c r="AR1418" s="14">
        <v>5.1373391064715203E-2</v>
      </c>
    </row>
    <row r="1419" spans="2:44">
      <c r="B1419" t="s">
        <v>101</v>
      </c>
      <c r="C1419" s="14">
        <v>3.1090932813550399E-2</v>
      </c>
      <c r="D1419" s="14">
        <v>2.54428254484955E-2</v>
      </c>
      <c r="E1419" s="14">
        <v>3.68164670525261E-2</v>
      </c>
      <c r="F1419" s="14"/>
      <c r="G1419" s="14">
        <v>4.1102317397237798E-2</v>
      </c>
      <c r="H1419" s="14">
        <v>2.2025847959905101E-2</v>
      </c>
      <c r="I1419" s="14">
        <v>2.2294140547768199E-2</v>
      </c>
      <c r="J1419" s="14">
        <v>4.7322897672890801E-2</v>
      </c>
      <c r="K1419" s="14">
        <v>1.52056341187508E-2</v>
      </c>
      <c r="L1419" s="14">
        <v>3.4778681889484103E-2</v>
      </c>
      <c r="M1419" s="14"/>
      <c r="N1419" s="14">
        <v>3.1850865593458899E-2</v>
      </c>
      <c r="O1419" s="14">
        <v>2.83125545117059E-2</v>
      </c>
      <c r="P1419" s="14">
        <v>3.2200553772711402E-2</v>
      </c>
      <c r="Q1419" s="14">
        <v>3.2861304685364801E-2</v>
      </c>
      <c r="R1419" s="14"/>
      <c r="S1419" s="14">
        <v>2.11731241588917E-2</v>
      </c>
      <c r="T1419" s="14">
        <v>5.6932966637839498E-2</v>
      </c>
      <c r="U1419" s="14">
        <v>4.0362610010330403E-2</v>
      </c>
      <c r="V1419" s="14">
        <v>2.7200955740316501E-2</v>
      </c>
      <c r="W1419" s="14">
        <v>2.7426418346584502E-2</v>
      </c>
      <c r="X1419" s="14">
        <v>2.3981261934986699E-2</v>
      </c>
      <c r="Y1419" s="14">
        <v>3.5424417149725503E-2</v>
      </c>
      <c r="Z1419" s="14">
        <v>2.0548330195282401E-2</v>
      </c>
      <c r="AA1419" s="14">
        <v>2.2703104450956899E-2</v>
      </c>
      <c r="AB1419" s="14">
        <v>3.07842193439192E-2</v>
      </c>
      <c r="AC1419" s="14">
        <v>4.0660239220541801E-2</v>
      </c>
      <c r="AD1419" s="14">
        <v>0</v>
      </c>
      <c r="AE1419" s="14"/>
      <c r="AF1419" s="14">
        <v>4.2751585771186602E-2</v>
      </c>
      <c r="AG1419" s="14">
        <v>2.24019372784557E-2</v>
      </c>
      <c r="AH1419" s="14">
        <v>2.4392537221275198E-2</v>
      </c>
      <c r="AI1419" s="14"/>
      <c r="AJ1419" s="14">
        <v>1.5735034012844401E-2</v>
      </c>
      <c r="AK1419" s="14">
        <v>3.0027825395629499E-2</v>
      </c>
      <c r="AL1419" s="14">
        <v>4.3945069025449202E-2</v>
      </c>
      <c r="AM1419" s="14"/>
      <c r="AN1419" s="14">
        <v>2.4072063287875201E-2</v>
      </c>
      <c r="AO1419" s="14">
        <v>2.9352823267010698E-2</v>
      </c>
      <c r="AP1419" s="14">
        <v>3.1314490927369799E-2</v>
      </c>
      <c r="AQ1419" s="14">
        <v>3.1179809328358999E-2</v>
      </c>
      <c r="AR1419" s="14">
        <v>0</v>
      </c>
    </row>
    <row r="1420" spans="2:44">
      <c r="B1420" t="s">
        <v>102</v>
      </c>
      <c r="C1420" s="14">
        <v>1.0721245924847401E-2</v>
      </c>
      <c r="D1420" s="14">
        <v>1.57510036265785E-2</v>
      </c>
      <c r="E1420" s="14">
        <v>5.7940831605510302E-3</v>
      </c>
      <c r="F1420" s="14"/>
      <c r="G1420" s="14">
        <v>5.4523696856337003E-3</v>
      </c>
      <c r="H1420" s="14">
        <v>0</v>
      </c>
      <c r="I1420" s="14">
        <v>1.41281498108928E-2</v>
      </c>
      <c r="J1420" s="14">
        <v>2.37486825139928E-2</v>
      </c>
      <c r="K1420" s="14">
        <v>1.00147834239229E-2</v>
      </c>
      <c r="L1420" s="14">
        <v>1.02353099636826E-2</v>
      </c>
      <c r="M1420" s="14"/>
      <c r="N1420" s="14">
        <v>3.8573766348758E-3</v>
      </c>
      <c r="O1420" s="14">
        <v>8.3601685463210902E-3</v>
      </c>
      <c r="P1420" s="14">
        <v>2.1382191635640601E-2</v>
      </c>
      <c r="Q1420" s="14">
        <v>1.1715646264119599E-2</v>
      </c>
      <c r="R1420" s="14"/>
      <c r="S1420" s="14">
        <v>0</v>
      </c>
      <c r="T1420" s="14">
        <v>1.7395719690509601E-2</v>
      </c>
      <c r="U1420" s="14">
        <v>7.0583107364028102E-3</v>
      </c>
      <c r="V1420" s="14">
        <v>2.0686463009829899E-2</v>
      </c>
      <c r="W1420" s="14">
        <v>0</v>
      </c>
      <c r="X1420" s="14">
        <v>8.8398783299736394E-3</v>
      </c>
      <c r="Y1420" s="14">
        <v>9.0150407854701492E-3</v>
      </c>
      <c r="Z1420" s="14">
        <v>3.5484839540954098E-2</v>
      </c>
      <c r="AA1420" s="14">
        <v>1.668383728348E-2</v>
      </c>
      <c r="AB1420" s="14">
        <v>1.8834362036336701E-2</v>
      </c>
      <c r="AC1420" s="14">
        <v>0</v>
      </c>
      <c r="AD1420" s="14">
        <v>0</v>
      </c>
      <c r="AE1420" s="14"/>
      <c r="AF1420" s="14">
        <v>1.88368806128619E-2</v>
      </c>
      <c r="AG1420" s="14">
        <v>3.9658429794349904E-3</v>
      </c>
      <c r="AH1420" s="14">
        <v>1.5156530343275E-2</v>
      </c>
      <c r="AI1420" s="14"/>
      <c r="AJ1420" s="14">
        <v>5.5415845472370504E-3</v>
      </c>
      <c r="AK1420" s="14">
        <v>2.2697656621005402E-3</v>
      </c>
      <c r="AL1420" s="14">
        <v>0</v>
      </c>
      <c r="AM1420" s="14"/>
      <c r="AN1420" s="14">
        <v>2.1214179870269599E-2</v>
      </c>
      <c r="AO1420" s="14">
        <v>3.9346474022316303E-3</v>
      </c>
      <c r="AP1420" s="14">
        <v>1.06898193531169E-2</v>
      </c>
      <c r="AQ1420" s="14">
        <v>7.3934791739967698E-3</v>
      </c>
      <c r="AR1420" s="14">
        <v>0</v>
      </c>
    </row>
    <row r="1421" spans="2:44">
      <c r="B1421" t="s">
        <v>129</v>
      </c>
      <c r="C1421" s="14">
        <v>1.6201379458156601E-2</v>
      </c>
      <c r="D1421" s="14">
        <v>8.8834455490888805E-3</v>
      </c>
      <c r="E1421" s="14">
        <v>2.3512075120471099E-2</v>
      </c>
      <c r="F1421" s="14"/>
      <c r="G1421" s="14">
        <v>1.90788813437184E-2</v>
      </c>
      <c r="H1421" s="14">
        <v>1.8230659051524298E-2</v>
      </c>
      <c r="I1421" s="14">
        <v>1.37548120098934E-2</v>
      </c>
      <c r="J1421" s="14">
        <v>1.2651476131735E-2</v>
      </c>
      <c r="K1421" s="14">
        <v>2.84627772173674E-2</v>
      </c>
      <c r="L1421" s="14">
        <v>9.8493704981994692E-3</v>
      </c>
      <c r="M1421" s="14"/>
      <c r="N1421" s="14">
        <v>5.6415966723133799E-3</v>
      </c>
      <c r="O1421" s="14">
        <v>1.01723305023821E-2</v>
      </c>
      <c r="P1421" s="14">
        <v>2.99161082532029E-2</v>
      </c>
      <c r="Q1421" s="14">
        <v>2.2431794703619098E-2</v>
      </c>
      <c r="R1421" s="14"/>
      <c r="S1421" s="14">
        <v>3.3487470048985502E-2</v>
      </c>
      <c r="T1421" s="14">
        <v>4.9292488441463403E-3</v>
      </c>
      <c r="U1421" s="14">
        <v>2.2829176827915298E-2</v>
      </c>
      <c r="V1421" s="14">
        <v>1.9621604600658201E-2</v>
      </c>
      <c r="W1421" s="14">
        <v>6.4736237607616104E-3</v>
      </c>
      <c r="X1421" s="14">
        <v>3.4252010446223898E-2</v>
      </c>
      <c r="Y1421" s="14">
        <v>2.26374429778071E-2</v>
      </c>
      <c r="Z1421" s="14">
        <v>1.5459015949323E-2</v>
      </c>
      <c r="AA1421" s="14">
        <v>7.3832925209754204E-3</v>
      </c>
      <c r="AB1421" s="14">
        <v>0</v>
      </c>
      <c r="AC1421" s="14">
        <v>0</v>
      </c>
      <c r="AD1421" s="14">
        <v>0</v>
      </c>
      <c r="AE1421" s="14"/>
      <c r="AF1421" s="14">
        <v>1.5769684433853098E-2</v>
      </c>
      <c r="AG1421" s="14">
        <v>6.9564434867937196E-3</v>
      </c>
      <c r="AH1421" s="14">
        <v>2.34675621781496E-2</v>
      </c>
      <c r="AI1421" s="14"/>
      <c r="AJ1421" s="14">
        <v>1.1368096390971499E-2</v>
      </c>
      <c r="AK1421" s="14">
        <v>7.4921212685797999E-3</v>
      </c>
      <c r="AL1421" s="14">
        <v>1.03706201259343E-2</v>
      </c>
      <c r="AM1421" s="14"/>
      <c r="AN1421" s="14">
        <v>2.82746925944098E-2</v>
      </c>
      <c r="AO1421" s="14">
        <v>1.1993984648273399E-2</v>
      </c>
      <c r="AP1421" s="14">
        <v>9.1752457918831999E-3</v>
      </c>
      <c r="AQ1421" s="14">
        <v>2.6067060396752301E-2</v>
      </c>
      <c r="AR1421" s="14">
        <v>0</v>
      </c>
    </row>
    <row r="1422" spans="2:44">
      <c r="B1422" t="s">
        <v>104</v>
      </c>
      <c r="C1422" s="14">
        <v>0.80314906335658998</v>
      </c>
      <c r="D1422" s="14">
        <v>0.81751442948053998</v>
      </c>
      <c r="E1422" s="14">
        <v>0.78806074846832697</v>
      </c>
      <c r="F1422" s="14"/>
      <c r="G1422" s="14">
        <v>0.71907887162332695</v>
      </c>
      <c r="H1422" s="14">
        <v>0.82570559592297199</v>
      </c>
      <c r="I1422" s="14">
        <v>0.844757942824785</v>
      </c>
      <c r="J1422" s="14">
        <v>0.76647073516544695</v>
      </c>
      <c r="K1422" s="14">
        <v>0.79838894404643401</v>
      </c>
      <c r="L1422" s="14">
        <v>0.84500911500669895</v>
      </c>
      <c r="M1422" s="14"/>
      <c r="N1422" s="14">
        <v>0.86323104944151396</v>
      </c>
      <c r="O1422" s="14">
        <v>0.80003262926474095</v>
      </c>
      <c r="P1422" s="14">
        <v>0.78709116373588395</v>
      </c>
      <c r="Q1422" s="14">
        <v>0.75027103410237095</v>
      </c>
      <c r="R1422" s="14"/>
      <c r="S1422" s="14">
        <v>0.79695385096821503</v>
      </c>
      <c r="T1422" s="14">
        <v>0.82121556361689196</v>
      </c>
      <c r="U1422" s="14">
        <v>0.775774834869149</v>
      </c>
      <c r="V1422" s="14">
        <v>0.79839582323561098</v>
      </c>
      <c r="W1422" s="14">
        <v>0.80542590956614502</v>
      </c>
      <c r="X1422" s="14">
        <v>0.76567781665197399</v>
      </c>
      <c r="Y1422" s="14">
        <v>0.739618468493762</v>
      </c>
      <c r="Z1422" s="14">
        <v>0.84348323420691196</v>
      </c>
      <c r="AA1422" s="14">
        <v>0.85510267925226002</v>
      </c>
      <c r="AB1422" s="14">
        <v>0.82161774154835698</v>
      </c>
      <c r="AC1422" s="14">
        <v>0.81351022129295703</v>
      </c>
      <c r="AD1422" s="14">
        <v>0.85309881111109498</v>
      </c>
      <c r="AE1422" s="14"/>
      <c r="AF1422" s="14">
        <v>0.78012646393666196</v>
      </c>
      <c r="AG1422" s="14">
        <v>0.87445438470395898</v>
      </c>
      <c r="AH1422" s="14">
        <v>0.73971962305318095</v>
      </c>
      <c r="AI1422" s="14"/>
      <c r="AJ1422" s="14">
        <v>0.86251320297429401</v>
      </c>
      <c r="AK1422" s="14">
        <v>0.85692918187189504</v>
      </c>
      <c r="AL1422" s="14">
        <v>0.84520161283185302</v>
      </c>
      <c r="AM1422" s="14"/>
      <c r="AN1422" s="14">
        <v>0.77697471493231696</v>
      </c>
      <c r="AO1422" s="14">
        <v>0.80876979133774796</v>
      </c>
      <c r="AP1422" s="14">
        <v>0.82455544439526096</v>
      </c>
      <c r="AQ1422" s="14">
        <v>0.85664592995017996</v>
      </c>
      <c r="AR1422" s="14">
        <v>0.94862660893528505</v>
      </c>
    </row>
    <row r="1423" spans="2:44">
      <c r="B1423" t="s">
        <v>105</v>
      </c>
      <c r="C1423" s="14">
        <v>4.18121787383978E-2</v>
      </c>
      <c r="D1423" s="14">
        <v>4.1193829075073997E-2</v>
      </c>
      <c r="E1423" s="14">
        <v>4.2610550213077199E-2</v>
      </c>
      <c r="F1423" s="14"/>
      <c r="G1423" s="14">
        <v>4.6554687082871499E-2</v>
      </c>
      <c r="H1423" s="14">
        <v>2.2025847959905101E-2</v>
      </c>
      <c r="I1423" s="14">
        <v>3.6422290358661E-2</v>
      </c>
      <c r="J1423" s="14">
        <v>7.1071580186883698E-2</v>
      </c>
      <c r="K1423" s="14">
        <v>2.52204175426738E-2</v>
      </c>
      <c r="L1423" s="14">
        <v>4.50139918531667E-2</v>
      </c>
      <c r="M1423" s="14"/>
      <c r="N1423" s="14">
        <v>3.57082422283347E-2</v>
      </c>
      <c r="O1423" s="14">
        <v>3.6672723058026997E-2</v>
      </c>
      <c r="P1423" s="14">
        <v>5.3582745408351999E-2</v>
      </c>
      <c r="Q1423" s="14">
        <v>4.4576950949484398E-2</v>
      </c>
      <c r="R1423" s="14"/>
      <c r="S1423" s="14">
        <v>2.11731241588917E-2</v>
      </c>
      <c r="T1423" s="14">
        <v>7.4328686328349103E-2</v>
      </c>
      <c r="U1423" s="14">
        <v>4.7420920746733201E-2</v>
      </c>
      <c r="V1423" s="14">
        <v>4.7887418750146397E-2</v>
      </c>
      <c r="W1423" s="14">
        <v>2.7426418346584502E-2</v>
      </c>
      <c r="X1423" s="14">
        <v>3.2821140264960302E-2</v>
      </c>
      <c r="Y1423" s="14">
        <v>4.44394579351957E-2</v>
      </c>
      <c r="Z1423" s="14">
        <v>5.6033169736236503E-2</v>
      </c>
      <c r="AA1423" s="14">
        <v>3.9386941734436902E-2</v>
      </c>
      <c r="AB1423" s="14">
        <v>4.9618581380255898E-2</v>
      </c>
      <c r="AC1423" s="14">
        <v>4.0660239220541801E-2</v>
      </c>
      <c r="AD1423" s="14">
        <v>0</v>
      </c>
      <c r="AE1423" s="14"/>
      <c r="AF1423" s="14">
        <v>6.1588466384048503E-2</v>
      </c>
      <c r="AG1423" s="14">
        <v>2.6367780257890602E-2</v>
      </c>
      <c r="AH1423" s="14">
        <v>3.9549067564550199E-2</v>
      </c>
      <c r="AI1423" s="14"/>
      <c r="AJ1423" s="14">
        <v>2.1276618560081399E-2</v>
      </c>
      <c r="AK1423" s="14">
        <v>3.2297591057730099E-2</v>
      </c>
      <c r="AL1423" s="14">
        <v>4.3945069025449202E-2</v>
      </c>
      <c r="AM1423" s="14"/>
      <c r="AN1423" s="14">
        <v>4.5286243158144897E-2</v>
      </c>
      <c r="AO1423" s="14">
        <v>3.32874706692423E-2</v>
      </c>
      <c r="AP1423" s="14">
        <v>4.2004310280486699E-2</v>
      </c>
      <c r="AQ1423" s="14">
        <v>3.85732885023558E-2</v>
      </c>
      <c r="AR1423" s="14">
        <v>0</v>
      </c>
    </row>
    <row r="1424" spans="2:44">
      <c r="B1424" t="s">
        <v>106</v>
      </c>
      <c r="C1424" s="14">
        <v>0.76133688461819204</v>
      </c>
      <c r="D1424" s="14">
        <v>0.77632060040546602</v>
      </c>
      <c r="E1424" s="14">
        <v>0.74545019825525005</v>
      </c>
      <c r="F1424" s="14"/>
      <c r="G1424" s="14">
        <v>0.67252418454045504</v>
      </c>
      <c r="H1424" s="14">
        <v>0.80367974796306696</v>
      </c>
      <c r="I1424" s="14">
        <v>0.80833565246612404</v>
      </c>
      <c r="J1424" s="14">
        <v>0.69539915497856397</v>
      </c>
      <c r="K1424" s="14">
        <v>0.77316852650376</v>
      </c>
      <c r="L1424" s="14">
        <v>0.79999512315353205</v>
      </c>
      <c r="M1424" s="14"/>
      <c r="N1424" s="14">
        <v>0.82752280721317895</v>
      </c>
      <c r="O1424" s="14">
        <v>0.76335990620671401</v>
      </c>
      <c r="P1424" s="14">
        <v>0.733508418327532</v>
      </c>
      <c r="Q1424" s="14">
        <v>0.70569408315288595</v>
      </c>
      <c r="R1424" s="14"/>
      <c r="S1424" s="14">
        <v>0.77578072680932297</v>
      </c>
      <c r="T1424" s="14">
        <v>0.74688687728854297</v>
      </c>
      <c r="U1424" s="14">
        <v>0.72835391412241501</v>
      </c>
      <c r="V1424" s="14">
        <v>0.75050840448546496</v>
      </c>
      <c r="W1424" s="14">
        <v>0.77799949121956102</v>
      </c>
      <c r="X1424" s="14">
        <v>0.73285667638701302</v>
      </c>
      <c r="Y1424" s="14">
        <v>0.69517901055856601</v>
      </c>
      <c r="Z1424" s="14">
        <v>0.787450064470676</v>
      </c>
      <c r="AA1424" s="14">
        <v>0.815715737517823</v>
      </c>
      <c r="AB1424" s="14">
        <v>0.77199916016810199</v>
      </c>
      <c r="AC1424" s="14">
        <v>0.77284998207241595</v>
      </c>
      <c r="AD1424" s="14">
        <v>0.85309881111109498</v>
      </c>
      <c r="AE1424" s="14"/>
      <c r="AF1424" s="14">
        <v>0.71853799755261405</v>
      </c>
      <c r="AG1424" s="14">
        <v>0.84808660444606898</v>
      </c>
      <c r="AH1424" s="14">
        <v>0.70017055548863105</v>
      </c>
      <c r="AI1424" s="14"/>
      <c r="AJ1424" s="14">
        <v>0.84123658441421301</v>
      </c>
      <c r="AK1424" s="14">
        <v>0.82463159081416504</v>
      </c>
      <c r="AL1424" s="14">
        <v>0.80125654380640399</v>
      </c>
      <c r="AM1424" s="14"/>
      <c r="AN1424" s="14">
        <v>0.73168847177417196</v>
      </c>
      <c r="AO1424" s="14">
        <v>0.77548232066850598</v>
      </c>
      <c r="AP1424" s="14">
        <v>0.78255113411477395</v>
      </c>
      <c r="AQ1424" s="14">
        <v>0.81807264144782399</v>
      </c>
      <c r="AR1424" s="14">
        <v>0.94862660893528505</v>
      </c>
    </row>
    <row r="1425" spans="2:44">
      <c r="C1425" s="14"/>
      <c r="D1425" s="14"/>
      <c r="E1425" s="14"/>
      <c r="F1425" s="14"/>
      <c r="G1425" s="14"/>
      <c r="H1425" s="14"/>
      <c r="I1425" s="14"/>
      <c r="J1425" s="14"/>
      <c r="K1425" s="14"/>
      <c r="L1425" s="14"/>
      <c r="M1425" s="14"/>
      <c r="N1425" s="14"/>
      <c r="O1425" s="14"/>
      <c r="P1425" s="14"/>
      <c r="Q1425" s="14"/>
      <c r="R1425" s="14"/>
      <c r="S1425" s="14"/>
      <c r="T1425" s="14"/>
      <c r="U1425" s="14"/>
      <c r="V1425" s="14"/>
      <c r="W1425" s="14"/>
      <c r="X1425" s="14"/>
      <c r="Y1425" s="14"/>
      <c r="Z1425" s="14"/>
      <c r="AA1425" s="14"/>
      <c r="AB1425" s="14"/>
      <c r="AC1425" s="14"/>
      <c r="AD1425" s="14"/>
      <c r="AE1425" s="14"/>
      <c r="AF1425" s="14"/>
      <c r="AG1425" s="14"/>
      <c r="AH1425" s="14"/>
      <c r="AI1425" s="14"/>
      <c r="AJ1425" s="14"/>
      <c r="AK1425" s="14"/>
      <c r="AL1425" s="14"/>
      <c r="AM1425" s="14"/>
      <c r="AN1425" s="14"/>
      <c r="AO1425" s="14"/>
      <c r="AP1425" s="14"/>
      <c r="AQ1425" s="14"/>
      <c r="AR1425" s="14"/>
    </row>
    <row r="1426" spans="2:44">
      <c r="B1426" s="6" t="s">
        <v>333</v>
      </c>
      <c r="C1426" s="14"/>
      <c r="D1426" s="14"/>
      <c r="E1426" s="14"/>
      <c r="F1426" s="14"/>
      <c r="G1426" s="14"/>
      <c r="H1426" s="14"/>
      <c r="I1426" s="14"/>
      <c r="J1426" s="14"/>
      <c r="K1426" s="14"/>
      <c r="L1426" s="14"/>
      <c r="M1426" s="14"/>
      <c r="N1426" s="14"/>
      <c r="O1426" s="14"/>
      <c r="P1426" s="14"/>
      <c r="Q1426" s="14"/>
      <c r="R1426" s="14"/>
      <c r="S1426" s="14"/>
      <c r="T1426" s="14"/>
      <c r="U1426" s="14"/>
      <c r="V1426" s="14"/>
      <c r="W1426" s="14"/>
      <c r="X1426" s="14"/>
      <c r="Y1426" s="14"/>
      <c r="Z1426" s="14"/>
      <c r="AA1426" s="14"/>
      <c r="AB1426" s="14"/>
      <c r="AC1426" s="14"/>
      <c r="AD1426" s="14"/>
      <c r="AE1426" s="14"/>
      <c r="AF1426" s="14"/>
      <c r="AG1426" s="14"/>
      <c r="AH1426" s="14"/>
      <c r="AI1426" s="14"/>
      <c r="AJ1426" s="14"/>
      <c r="AK1426" s="14"/>
      <c r="AL1426" s="14"/>
      <c r="AM1426" s="14"/>
      <c r="AN1426" s="14"/>
      <c r="AO1426" s="14"/>
      <c r="AP1426" s="14"/>
      <c r="AQ1426" s="14"/>
      <c r="AR1426" s="14"/>
    </row>
    <row r="1427" spans="2:44">
      <c r="B1427" s="24" t="s">
        <v>18</v>
      </c>
      <c r="C1427" s="14"/>
      <c r="D1427" s="14"/>
      <c r="E1427" s="14"/>
      <c r="F1427" s="14"/>
      <c r="G1427" s="14"/>
      <c r="H1427" s="14"/>
      <c r="I1427" s="14"/>
      <c r="J1427" s="14"/>
      <c r="K1427" s="14"/>
      <c r="L1427" s="14"/>
      <c r="M1427" s="14"/>
      <c r="N1427" s="14"/>
      <c r="O1427" s="14"/>
      <c r="P1427" s="14"/>
      <c r="Q1427" s="14"/>
      <c r="R1427" s="14"/>
      <c r="S1427" s="14"/>
      <c r="T1427" s="14"/>
      <c r="U1427" s="14"/>
      <c r="V1427" s="14"/>
      <c r="W1427" s="14"/>
      <c r="X1427" s="14"/>
      <c r="Y1427" s="14"/>
      <c r="Z1427" s="14"/>
      <c r="AA1427" s="14"/>
      <c r="AB1427" s="14"/>
      <c r="AC1427" s="14"/>
      <c r="AD1427" s="14"/>
      <c r="AE1427" s="14"/>
      <c r="AF1427" s="14"/>
      <c r="AG1427" s="14"/>
      <c r="AH1427" s="14"/>
      <c r="AI1427" s="14"/>
      <c r="AJ1427" s="14"/>
      <c r="AK1427" s="14"/>
      <c r="AL1427" s="14"/>
      <c r="AM1427" s="14"/>
      <c r="AN1427" s="14"/>
      <c r="AO1427" s="14"/>
      <c r="AP1427" s="14"/>
      <c r="AQ1427" s="14"/>
      <c r="AR1427" s="14"/>
    </row>
    <row r="1428" spans="2:44">
      <c r="B1428" t="s">
        <v>98</v>
      </c>
      <c r="C1428" s="14">
        <v>0.169536284328375</v>
      </c>
      <c r="D1428" s="14">
        <v>0.16831504883981499</v>
      </c>
      <c r="E1428" s="14">
        <v>0.171533192772302</v>
      </c>
      <c r="F1428" s="14"/>
      <c r="G1428" s="14">
        <v>0.145665813190442</v>
      </c>
      <c r="H1428" s="14">
        <v>0.16302939938425701</v>
      </c>
      <c r="I1428" s="14">
        <v>0.18497859380195</v>
      </c>
      <c r="J1428" s="14">
        <v>0.14653939953999201</v>
      </c>
      <c r="K1428" s="14">
        <v>0.17200677507971099</v>
      </c>
      <c r="L1428" s="14">
        <v>0.193380199720733</v>
      </c>
      <c r="M1428" s="14"/>
      <c r="N1428" s="14">
        <v>0.18029979025363399</v>
      </c>
      <c r="O1428" s="14">
        <v>0.165432662117317</v>
      </c>
      <c r="P1428" s="14">
        <v>0.151394327655031</v>
      </c>
      <c r="Q1428" s="14">
        <v>0.17889540806511001</v>
      </c>
      <c r="R1428" s="14"/>
      <c r="S1428" s="14">
        <v>0.213295907037091</v>
      </c>
      <c r="T1428" s="14">
        <v>0.14641205329481299</v>
      </c>
      <c r="U1428" s="14">
        <v>0.14881038751505399</v>
      </c>
      <c r="V1428" s="14">
        <v>0.20948214646354699</v>
      </c>
      <c r="W1428" s="14">
        <v>0.12685737220047599</v>
      </c>
      <c r="X1428" s="14">
        <v>0.10118372910029901</v>
      </c>
      <c r="Y1428" s="14">
        <v>0.175866854076729</v>
      </c>
      <c r="Z1428" s="14">
        <v>0.221705270782424</v>
      </c>
      <c r="AA1428" s="14">
        <v>0.15794500706579201</v>
      </c>
      <c r="AB1428" s="14">
        <v>0.14048048093007201</v>
      </c>
      <c r="AC1428" s="14">
        <v>0.22992710940777</v>
      </c>
      <c r="AD1428" s="14">
        <v>0.19048256071869299</v>
      </c>
      <c r="AE1428" s="14"/>
      <c r="AF1428" s="14">
        <v>0.18196465947344601</v>
      </c>
      <c r="AG1428" s="14">
        <v>0.18837109547330899</v>
      </c>
      <c r="AH1428" s="14">
        <v>0.11382326574564</v>
      </c>
      <c r="AI1428" s="14"/>
      <c r="AJ1428" s="14">
        <v>0.18723259544731799</v>
      </c>
      <c r="AK1428" s="14">
        <v>0.20947788867200101</v>
      </c>
      <c r="AL1428" s="14">
        <v>0.16364718277529999</v>
      </c>
      <c r="AM1428" s="14"/>
      <c r="AN1428" s="14">
        <v>0.159369997411</v>
      </c>
      <c r="AO1428" s="14">
        <v>0.147163348875478</v>
      </c>
      <c r="AP1428" s="14">
        <v>0.17889211248180101</v>
      </c>
      <c r="AQ1428" s="14">
        <v>0.17274949337192699</v>
      </c>
      <c r="AR1428" s="14">
        <v>0.59509553909481805</v>
      </c>
    </row>
    <row r="1429" spans="2:44">
      <c r="B1429" t="s">
        <v>99</v>
      </c>
      <c r="C1429" s="14">
        <v>0.53471269094467799</v>
      </c>
      <c r="D1429" s="14">
        <v>0.56484623998391603</v>
      </c>
      <c r="E1429" s="14">
        <v>0.506629914188647</v>
      </c>
      <c r="F1429" s="14"/>
      <c r="G1429" s="14">
        <v>0.48118762540890597</v>
      </c>
      <c r="H1429" s="14">
        <v>0.56040016750050903</v>
      </c>
      <c r="I1429" s="14">
        <v>0.56511801777400805</v>
      </c>
      <c r="J1429" s="14">
        <v>0.495549779452091</v>
      </c>
      <c r="K1429" s="14">
        <v>0.52208224686229099</v>
      </c>
      <c r="L1429" s="14">
        <v>0.56367616175549695</v>
      </c>
      <c r="M1429" s="14"/>
      <c r="N1429" s="14">
        <v>0.59629350647328805</v>
      </c>
      <c r="O1429" s="14">
        <v>0.52851999141083705</v>
      </c>
      <c r="P1429" s="14">
        <v>0.55048493281649702</v>
      </c>
      <c r="Q1429" s="14">
        <v>0.46087758192397899</v>
      </c>
      <c r="R1429" s="14"/>
      <c r="S1429" s="14">
        <v>0.50432024958287103</v>
      </c>
      <c r="T1429" s="14">
        <v>0.590832698434963</v>
      </c>
      <c r="U1429" s="14">
        <v>0.49882186501237702</v>
      </c>
      <c r="V1429" s="14">
        <v>0.492920219211609</v>
      </c>
      <c r="W1429" s="14">
        <v>0.63297477543353997</v>
      </c>
      <c r="X1429" s="14">
        <v>0.57501381485183001</v>
      </c>
      <c r="Y1429" s="14">
        <v>0.51473916428640898</v>
      </c>
      <c r="Z1429" s="14">
        <v>0.572966091795998</v>
      </c>
      <c r="AA1429" s="14">
        <v>0.42608658867126498</v>
      </c>
      <c r="AB1429" s="14">
        <v>0.60688308770927901</v>
      </c>
      <c r="AC1429" s="14">
        <v>0.487142243633227</v>
      </c>
      <c r="AD1429" s="14">
        <v>0.57140510382336895</v>
      </c>
      <c r="AE1429" s="14"/>
      <c r="AF1429" s="14">
        <v>0.51459556790687999</v>
      </c>
      <c r="AG1429" s="14">
        <v>0.57400856753170304</v>
      </c>
      <c r="AH1429" s="14">
        <v>0.460181280672534</v>
      </c>
      <c r="AI1429" s="14"/>
      <c r="AJ1429" s="14">
        <v>0.56336014051791905</v>
      </c>
      <c r="AK1429" s="14">
        <v>0.53110631006943299</v>
      </c>
      <c r="AL1429" s="14">
        <v>0.57870897867151005</v>
      </c>
      <c r="AM1429" s="14"/>
      <c r="AN1429" s="14">
        <v>0.49834511043909802</v>
      </c>
      <c r="AO1429" s="14">
        <v>0.53368748784949505</v>
      </c>
      <c r="AP1429" s="14">
        <v>0.57952756954524998</v>
      </c>
      <c r="AQ1429" s="14">
        <v>0.61505154604702195</v>
      </c>
      <c r="AR1429" s="14">
        <v>0.40490446090518201</v>
      </c>
    </row>
    <row r="1430" spans="2:44">
      <c r="B1430" t="s">
        <v>100</v>
      </c>
      <c r="C1430" s="14">
        <v>0.20907146548554301</v>
      </c>
      <c r="D1430" s="14">
        <v>0.18816326219700399</v>
      </c>
      <c r="E1430" s="14">
        <v>0.22993544540761199</v>
      </c>
      <c r="F1430" s="14"/>
      <c r="G1430" s="14">
        <v>0.269900018886856</v>
      </c>
      <c r="H1430" s="14">
        <v>0.208943661753489</v>
      </c>
      <c r="I1430" s="14">
        <v>0.19029995484168</v>
      </c>
      <c r="J1430" s="14">
        <v>0.237450737458795</v>
      </c>
      <c r="K1430" s="14">
        <v>0.19156204089842899</v>
      </c>
      <c r="L1430" s="14">
        <v>0.17554594368767301</v>
      </c>
      <c r="M1430" s="14"/>
      <c r="N1430" s="14">
        <v>0.159041117763835</v>
      </c>
      <c r="O1430" s="14">
        <v>0.21159829447084999</v>
      </c>
      <c r="P1430" s="14">
        <v>0.22947986575317</v>
      </c>
      <c r="Q1430" s="14">
        <v>0.23601621688977401</v>
      </c>
      <c r="R1430" s="14"/>
      <c r="S1430" s="14">
        <v>0.206493461765581</v>
      </c>
      <c r="T1430" s="14">
        <v>0.19056446461000801</v>
      </c>
      <c r="U1430" s="14">
        <v>0.27050209183539697</v>
      </c>
      <c r="V1430" s="14">
        <v>0.20819277785686499</v>
      </c>
      <c r="W1430" s="14">
        <v>0.16564594249122</v>
      </c>
      <c r="X1430" s="14">
        <v>0.26989041202463898</v>
      </c>
      <c r="Y1430" s="14">
        <v>0.23232560166108901</v>
      </c>
      <c r="Z1430" s="14">
        <v>0.120462749421997</v>
      </c>
      <c r="AA1430" s="14">
        <v>0.26325494047543901</v>
      </c>
      <c r="AB1430" s="14">
        <v>0.15347894574547399</v>
      </c>
      <c r="AC1430" s="14">
        <v>0.17956094343704199</v>
      </c>
      <c r="AD1430" s="14">
        <v>0.18427721358992799</v>
      </c>
      <c r="AE1430" s="14"/>
      <c r="AF1430" s="14">
        <v>0.21312939215016299</v>
      </c>
      <c r="AG1430" s="14">
        <v>0.170419389372783</v>
      </c>
      <c r="AH1430" s="14">
        <v>0.31342503396961102</v>
      </c>
      <c r="AI1430" s="14"/>
      <c r="AJ1430" s="14">
        <v>0.17889842746978099</v>
      </c>
      <c r="AK1430" s="14">
        <v>0.19340469793204801</v>
      </c>
      <c r="AL1430" s="14">
        <v>0.157328418175602</v>
      </c>
      <c r="AM1430" s="14"/>
      <c r="AN1430" s="14">
        <v>0.25859054773206802</v>
      </c>
      <c r="AO1430" s="14">
        <v>0.22494758219542299</v>
      </c>
      <c r="AP1430" s="14">
        <v>0.16409468217855</v>
      </c>
      <c r="AQ1430" s="14">
        <v>0.149241495918358</v>
      </c>
      <c r="AR1430" s="14">
        <v>0</v>
      </c>
    </row>
    <row r="1431" spans="2:44">
      <c r="B1431" t="s">
        <v>101</v>
      </c>
      <c r="C1431" s="14">
        <v>4.16110786491228E-2</v>
      </c>
      <c r="D1431" s="14">
        <v>3.8375704156279299E-2</v>
      </c>
      <c r="E1431" s="14">
        <v>4.33126252944665E-2</v>
      </c>
      <c r="F1431" s="14"/>
      <c r="G1431" s="14">
        <v>5.0803173676817498E-2</v>
      </c>
      <c r="H1431" s="14">
        <v>2.8727167514996901E-2</v>
      </c>
      <c r="I1431" s="14">
        <v>3.0315492720092499E-2</v>
      </c>
      <c r="J1431" s="14">
        <v>6.6842583604071304E-2</v>
      </c>
      <c r="K1431" s="14">
        <v>4.7838410517702698E-2</v>
      </c>
      <c r="L1431" s="14">
        <v>3.0381974680132699E-2</v>
      </c>
      <c r="M1431" s="14"/>
      <c r="N1431" s="14">
        <v>3.8392390400110901E-2</v>
      </c>
      <c r="O1431" s="14">
        <v>4.8242411643480997E-2</v>
      </c>
      <c r="P1431" s="14">
        <v>3.2478398771363597E-2</v>
      </c>
      <c r="Q1431" s="14">
        <v>4.79839639820972E-2</v>
      </c>
      <c r="R1431" s="14"/>
      <c r="S1431" s="14">
        <v>4.3346263105349003E-2</v>
      </c>
      <c r="T1431" s="14">
        <v>3.7618497358441201E-2</v>
      </c>
      <c r="U1431" s="14">
        <v>4.14982616211143E-2</v>
      </c>
      <c r="V1431" s="14">
        <v>5.4332358211712201E-2</v>
      </c>
      <c r="W1431" s="14">
        <v>4.850312543667E-2</v>
      </c>
      <c r="X1431" s="14">
        <v>1.4398908902896501E-2</v>
      </c>
      <c r="Y1431" s="14">
        <v>4.4223365567295898E-2</v>
      </c>
      <c r="Z1431" s="14">
        <v>2.51640730682826E-2</v>
      </c>
      <c r="AA1431" s="14">
        <v>5.10554493477492E-2</v>
      </c>
      <c r="AB1431" s="14">
        <v>4.4946301710309999E-2</v>
      </c>
      <c r="AC1431" s="14">
        <v>3.8396746878181398E-2</v>
      </c>
      <c r="AD1431" s="14">
        <v>5.3835121868009497E-2</v>
      </c>
      <c r="AE1431" s="14"/>
      <c r="AF1431" s="14">
        <v>5.5294733516970097E-2</v>
      </c>
      <c r="AG1431" s="14">
        <v>2.5008306693976901E-2</v>
      </c>
      <c r="AH1431" s="14">
        <v>5.1751643232301602E-2</v>
      </c>
      <c r="AI1431" s="14"/>
      <c r="AJ1431" s="14">
        <v>4.3022265914067E-2</v>
      </c>
      <c r="AK1431" s="14">
        <v>3.2482003092672497E-2</v>
      </c>
      <c r="AL1431" s="14">
        <v>3.94746854082395E-2</v>
      </c>
      <c r="AM1431" s="14"/>
      <c r="AN1431" s="14">
        <v>3.3337165140729097E-2</v>
      </c>
      <c r="AO1431" s="14">
        <v>4.3662331448565003E-2</v>
      </c>
      <c r="AP1431" s="14">
        <v>4.8225568991137599E-2</v>
      </c>
      <c r="AQ1431" s="14">
        <v>2.1366053236941199E-2</v>
      </c>
      <c r="AR1431" s="14">
        <v>0</v>
      </c>
    </row>
    <row r="1432" spans="2:44">
      <c r="B1432" t="s">
        <v>102</v>
      </c>
      <c r="C1432" s="14">
        <v>9.1340651301328492E-3</v>
      </c>
      <c r="D1432" s="14">
        <v>6.5395999158182399E-3</v>
      </c>
      <c r="E1432" s="14">
        <v>1.02934263905294E-2</v>
      </c>
      <c r="F1432" s="14"/>
      <c r="G1432" s="14">
        <v>1.1467621682974299E-2</v>
      </c>
      <c r="H1432" s="14">
        <v>9.2346164989494904E-3</v>
      </c>
      <c r="I1432" s="14">
        <v>0</v>
      </c>
      <c r="J1432" s="14">
        <v>1.2294356607873E-2</v>
      </c>
      <c r="K1432" s="14">
        <v>1.7652632991940701E-2</v>
      </c>
      <c r="L1432" s="14">
        <v>6.87830417762271E-3</v>
      </c>
      <c r="M1432" s="14"/>
      <c r="N1432" s="14">
        <v>1.0552924586732701E-2</v>
      </c>
      <c r="O1432" s="14">
        <v>8.4665564757270498E-3</v>
      </c>
      <c r="P1432" s="14">
        <v>1.16218615300636E-2</v>
      </c>
      <c r="Q1432" s="14">
        <v>5.8886203984110496E-3</v>
      </c>
      <c r="R1432" s="14"/>
      <c r="S1432" s="14">
        <v>3.89933179054172E-3</v>
      </c>
      <c r="T1432" s="14">
        <v>1.0672281099111201E-2</v>
      </c>
      <c r="U1432" s="14">
        <v>0</v>
      </c>
      <c r="V1432" s="14">
        <v>0</v>
      </c>
      <c r="W1432" s="14">
        <v>0</v>
      </c>
      <c r="X1432" s="14">
        <v>7.8169379608559499E-3</v>
      </c>
      <c r="Y1432" s="14">
        <v>1.7916984124367302E-2</v>
      </c>
      <c r="Z1432" s="14">
        <v>2.9851307994527301E-2</v>
      </c>
      <c r="AA1432" s="14">
        <v>2.0016279314599601E-2</v>
      </c>
      <c r="AB1432" s="14">
        <v>1.7928032626645499E-2</v>
      </c>
      <c r="AC1432" s="14">
        <v>0</v>
      </c>
      <c r="AD1432" s="14">
        <v>0</v>
      </c>
      <c r="AE1432" s="14"/>
      <c r="AF1432" s="14">
        <v>5.3514727685489497E-3</v>
      </c>
      <c r="AG1432" s="14">
        <v>1.04915064867044E-2</v>
      </c>
      <c r="AH1432" s="14">
        <v>1.0384987005148999E-2</v>
      </c>
      <c r="AI1432" s="14"/>
      <c r="AJ1432" s="14">
        <v>0</v>
      </c>
      <c r="AK1432" s="14">
        <v>9.4214041140608593E-3</v>
      </c>
      <c r="AL1432" s="14">
        <v>0</v>
      </c>
      <c r="AM1432" s="14"/>
      <c r="AN1432" s="14">
        <v>5.95262522668493E-3</v>
      </c>
      <c r="AO1432" s="14">
        <v>1.9343350254152101E-2</v>
      </c>
      <c r="AP1432" s="14">
        <v>8.9854777706556404E-3</v>
      </c>
      <c r="AQ1432" s="14">
        <v>6.9818961156537102E-3</v>
      </c>
      <c r="AR1432" s="14">
        <v>0</v>
      </c>
    </row>
    <row r="1433" spans="2:44">
      <c r="B1433" t="s">
        <v>129</v>
      </c>
      <c r="C1433" s="14">
        <v>3.5934415462148699E-2</v>
      </c>
      <c r="D1433" s="14">
        <v>3.3760144907167E-2</v>
      </c>
      <c r="E1433" s="14">
        <v>3.82953959464431E-2</v>
      </c>
      <c r="F1433" s="14"/>
      <c r="G1433" s="14">
        <v>4.0975747154004101E-2</v>
      </c>
      <c r="H1433" s="14">
        <v>2.9664987347798599E-2</v>
      </c>
      <c r="I1433" s="14">
        <v>2.9287940862268901E-2</v>
      </c>
      <c r="J1433" s="14">
        <v>4.13231433371773E-2</v>
      </c>
      <c r="K1433" s="14">
        <v>4.8857893649924898E-2</v>
      </c>
      <c r="L1433" s="14">
        <v>3.0137415978342099E-2</v>
      </c>
      <c r="M1433" s="14"/>
      <c r="N1433" s="14">
        <v>1.54202705224001E-2</v>
      </c>
      <c r="O1433" s="14">
        <v>3.7740083881788601E-2</v>
      </c>
      <c r="P1433" s="14">
        <v>2.4540613473874599E-2</v>
      </c>
      <c r="Q1433" s="14">
        <v>7.0338208740629002E-2</v>
      </c>
      <c r="R1433" s="14"/>
      <c r="S1433" s="14">
        <v>2.8644786718566399E-2</v>
      </c>
      <c r="T1433" s="14">
        <v>2.3900005202664099E-2</v>
      </c>
      <c r="U1433" s="14">
        <v>4.0367394016057503E-2</v>
      </c>
      <c r="V1433" s="14">
        <v>3.5072498256266599E-2</v>
      </c>
      <c r="W1433" s="14">
        <v>2.60187844380931E-2</v>
      </c>
      <c r="X1433" s="14">
        <v>3.1696197159479599E-2</v>
      </c>
      <c r="Y1433" s="14">
        <v>1.4928030284109601E-2</v>
      </c>
      <c r="Z1433" s="14">
        <v>2.9850506936771801E-2</v>
      </c>
      <c r="AA1433" s="14">
        <v>8.1641735125154796E-2</v>
      </c>
      <c r="AB1433" s="14">
        <v>3.6283151278220099E-2</v>
      </c>
      <c r="AC1433" s="14">
        <v>6.4972956643779403E-2</v>
      </c>
      <c r="AD1433" s="14">
        <v>0</v>
      </c>
      <c r="AE1433" s="14"/>
      <c r="AF1433" s="14">
        <v>2.9664174183993201E-2</v>
      </c>
      <c r="AG1433" s="14">
        <v>3.1701134441522803E-2</v>
      </c>
      <c r="AH1433" s="14">
        <v>5.0433789374763199E-2</v>
      </c>
      <c r="AI1433" s="14"/>
      <c r="AJ1433" s="14">
        <v>2.7486570650914598E-2</v>
      </c>
      <c r="AK1433" s="14">
        <v>2.4107696119783601E-2</v>
      </c>
      <c r="AL1433" s="14">
        <v>6.08407349693477E-2</v>
      </c>
      <c r="AM1433" s="14"/>
      <c r="AN1433" s="14">
        <v>4.44045540504205E-2</v>
      </c>
      <c r="AO1433" s="14">
        <v>3.11958993768865E-2</v>
      </c>
      <c r="AP1433" s="14">
        <v>2.0274589032606101E-2</v>
      </c>
      <c r="AQ1433" s="14">
        <v>3.4609515310098003E-2</v>
      </c>
      <c r="AR1433" s="14">
        <v>0</v>
      </c>
    </row>
    <row r="1434" spans="2:44">
      <c r="B1434" t="s">
        <v>104</v>
      </c>
      <c r="C1434" s="14">
        <v>0.70424897527305297</v>
      </c>
      <c r="D1434" s="14">
        <v>0.73316128882373099</v>
      </c>
      <c r="E1434" s="14">
        <v>0.67816310696094895</v>
      </c>
      <c r="F1434" s="14"/>
      <c r="G1434" s="14">
        <v>0.62685343859934795</v>
      </c>
      <c r="H1434" s="14">
        <v>0.72342956688476601</v>
      </c>
      <c r="I1434" s="14">
        <v>0.75009661157595897</v>
      </c>
      <c r="J1434" s="14">
        <v>0.64208917899208395</v>
      </c>
      <c r="K1434" s="14">
        <v>0.69408902194200295</v>
      </c>
      <c r="L1434" s="14">
        <v>0.75705636147623001</v>
      </c>
      <c r="M1434" s="14"/>
      <c r="N1434" s="14">
        <v>0.77659329672692201</v>
      </c>
      <c r="O1434" s="14">
        <v>0.69395265352815305</v>
      </c>
      <c r="P1434" s="14">
        <v>0.70187926047152804</v>
      </c>
      <c r="Q1434" s="14">
        <v>0.63977298998908905</v>
      </c>
      <c r="R1434" s="14"/>
      <c r="S1434" s="14">
        <v>0.71761615661996203</v>
      </c>
      <c r="T1434" s="14">
        <v>0.73724475172977599</v>
      </c>
      <c r="U1434" s="14">
        <v>0.64763225252743195</v>
      </c>
      <c r="V1434" s="14">
        <v>0.70240236567515602</v>
      </c>
      <c r="W1434" s="14">
        <v>0.75983214763401596</v>
      </c>
      <c r="X1434" s="14">
        <v>0.67619754395212905</v>
      </c>
      <c r="Y1434" s="14">
        <v>0.69060601836313795</v>
      </c>
      <c r="Z1434" s="14">
        <v>0.79467136257842097</v>
      </c>
      <c r="AA1434" s="14">
        <v>0.58403159573705699</v>
      </c>
      <c r="AB1434" s="14">
        <v>0.74736356863935005</v>
      </c>
      <c r="AC1434" s="14">
        <v>0.71706935304099695</v>
      </c>
      <c r="AD1434" s="14">
        <v>0.76188766454206203</v>
      </c>
      <c r="AE1434" s="14"/>
      <c r="AF1434" s="14">
        <v>0.69656022738032497</v>
      </c>
      <c r="AG1434" s="14">
        <v>0.76237966300501303</v>
      </c>
      <c r="AH1434" s="14">
        <v>0.574004546418175</v>
      </c>
      <c r="AI1434" s="14"/>
      <c r="AJ1434" s="14">
        <v>0.75059273596523801</v>
      </c>
      <c r="AK1434" s="14">
        <v>0.740584198741435</v>
      </c>
      <c r="AL1434" s="14">
        <v>0.74235616144681105</v>
      </c>
      <c r="AM1434" s="14"/>
      <c r="AN1434" s="14">
        <v>0.65771510785009701</v>
      </c>
      <c r="AO1434" s="14">
        <v>0.68085083672497304</v>
      </c>
      <c r="AP1434" s="14">
        <v>0.75841968202705101</v>
      </c>
      <c r="AQ1434" s="14">
        <v>0.78780103941894897</v>
      </c>
      <c r="AR1434" s="14">
        <v>1</v>
      </c>
    </row>
    <row r="1435" spans="2:44">
      <c r="B1435" t="s">
        <v>105</v>
      </c>
      <c r="C1435" s="14">
        <v>5.0745143779255597E-2</v>
      </c>
      <c r="D1435" s="14">
        <v>4.4915304072097602E-2</v>
      </c>
      <c r="E1435" s="14">
        <v>5.3606051684995902E-2</v>
      </c>
      <c r="F1435" s="14"/>
      <c r="G1435" s="14">
        <v>6.2270795359791797E-2</v>
      </c>
      <c r="H1435" s="14">
        <v>3.7961784013946398E-2</v>
      </c>
      <c r="I1435" s="14">
        <v>3.0315492720092499E-2</v>
      </c>
      <c r="J1435" s="14">
        <v>7.9136940211944298E-2</v>
      </c>
      <c r="K1435" s="14">
        <v>6.5491043509643396E-2</v>
      </c>
      <c r="L1435" s="14">
        <v>3.7260278857755402E-2</v>
      </c>
      <c r="M1435" s="14"/>
      <c r="N1435" s="14">
        <v>4.8945314986843597E-2</v>
      </c>
      <c r="O1435" s="14">
        <v>5.67089681192081E-2</v>
      </c>
      <c r="P1435" s="14">
        <v>4.4100260301427302E-2</v>
      </c>
      <c r="Q1435" s="14">
        <v>5.38725843805083E-2</v>
      </c>
      <c r="R1435" s="14"/>
      <c r="S1435" s="14">
        <v>4.7245594895890697E-2</v>
      </c>
      <c r="T1435" s="14">
        <v>4.8290778457552398E-2</v>
      </c>
      <c r="U1435" s="14">
        <v>4.14982616211143E-2</v>
      </c>
      <c r="V1435" s="14">
        <v>5.4332358211712201E-2</v>
      </c>
      <c r="W1435" s="14">
        <v>4.850312543667E-2</v>
      </c>
      <c r="X1435" s="14">
        <v>2.2215846863752501E-2</v>
      </c>
      <c r="Y1435" s="14">
        <v>6.2140349691663301E-2</v>
      </c>
      <c r="Z1435" s="14">
        <v>5.5015381062809898E-2</v>
      </c>
      <c r="AA1435" s="14">
        <v>7.1071728662348801E-2</v>
      </c>
      <c r="AB1435" s="14">
        <v>6.2874334336955495E-2</v>
      </c>
      <c r="AC1435" s="14">
        <v>3.8396746878181398E-2</v>
      </c>
      <c r="AD1435" s="14">
        <v>5.3835121868009497E-2</v>
      </c>
      <c r="AE1435" s="14"/>
      <c r="AF1435" s="14">
        <v>6.0646206285518998E-2</v>
      </c>
      <c r="AG1435" s="14">
        <v>3.5499813180681301E-2</v>
      </c>
      <c r="AH1435" s="14">
        <v>6.2136630237450502E-2</v>
      </c>
      <c r="AI1435" s="14"/>
      <c r="AJ1435" s="14">
        <v>4.3022265914067E-2</v>
      </c>
      <c r="AK1435" s="14">
        <v>4.1903407206733398E-2</v>
      </c>
      <c r="AL1435" s="14">
        <v>3.94746854082395E-2</v>
      </c>
      <c r="AM1435" s="14"/>
      <c r="AN1435" s="14">
        <v>3.9289790367414E-2</v>
      </c>
      <c r="AO1435" s="14">
        <v>6.3005681702717004E-2</v>
      </c>
      <c r="AP1435" s="14">
        <v>5.7211046761793199E-2</v>
      </c>
      <c r="AQ1435" s="14">
        <v>2.8347949352594898E-2</v>
      </c>
      <c r="AR1435" s="14">
        <v>0</v>
      </c>
    </row>
    <row r="1436" spans="2:44">
      <c r="B1436" t="s">
        <v>106</v>
      </c>
      <c r="C1436" s="14">
        <v>0.65350383149379698</v>
      </c>
      <c r="D1436" s="14">
        <v>0.68824598475163401</v>
      </c>
      <c r="E1436" s="14">
        <v>0.62455705527595295</v>
      </c>
      <c r="F1436" s="14"/>
      <c r="G1436" s="14">
        <v>0.56458264323955598</v>
      </c>
      <c r="H1436" s="14">
        <v>0.68546778287082</v>
      </c>
      <c r="I1436" s="14">
        <v>0.71978111885586604</v>
      </c>
      <c r="J1436" s="14">
        <v>0.562952238780139</v>
      </c>
      <c r="K1436" s="14">
        <v>0.62859797843235898</v>
      </c>
      <c r="L1436" s="14">
        <v>0.71979608261847505</v>
      </c>
      <c r="M1436" s="14"/>
      <c r="N1436" s="14">
        <v>0.72764798174007805</v>
      </c>
      <c r="O1436" s="14">
        <v>0.63724368540894505</v>
      </c>
      <c r="P1436" s="14">
        <v>0.65777900017010105</v>
      </c>
      <c r="Q1436" s="14">
        <v>0.58590040560858103</v>
      </c>
      <c r="R1436" s="14"/>
      <c r="S1436" s="14">
        <v>0.67037056172407095</v>
      </c>
      <c r="T1436" s="14">
        <v>0.68895397327222296</v>
      </c>
      <c r="U1436" s="14">
        <v>0.60613399090631703</v>
      </c>
      <c r="V1436" s="14">
        <v>0.64807000746344401</v>
      </c>
      <c r="W1436" s="14">
        <v>0.71132902219734595</v>
      </c>
      <c r="X1436" s="14">
        <v>0.65398169708837595</v>
      </c>
      <c r="Y1436" s="14">
        <v>0.62846566867147402</v>
      </c>
      <c r="Z1436" s="14">
        <v>0.73965598151561196</v>
      </c>
      <c r="AA1436" s="14">
        <v>0.51295986707470798</v>
      </c>
      <c r="AB1436" s="14">
        <v>0.68448923430239506</v>
      </c>
      <c r="AC1436" s="14">
        <v>0.67867260616281599</v>
      </c>
      <c r="AD1436" s="14">
        <v>0.70805254267405304</v>
      </c>
      <c r="AE1436" s="14"/>
      <c r="AF1436" s="14">
        <v>0.63591402109480599</v>
      </c>
      <c r="AG1436" s="14">
        <v>0.72687984982433196</v>
      </c>
      <c r="AH1436" s="14">
        <v>0.51186791618072403</v>
      </c>
      <c r="AI1436" s="14"/>
      <c r="AJ1436" s="14">
        <v>0.70757047005117102</v>
      </c>
      <c r="AK1436" s="14">
        <v>0.69868079153470097</v>
      </c>
      <c r="AL1436" s="14">
        <v>0.70288147603857098</v>
      </c>
      <c r="AM1436" s="14"/>
      <c r="AN1436" s="14">
        <v>0.61842531748268303</v>
      </c>
      <c r="AO1436" s="14">
        <v>0.61784515502225601</v>
      </c>
      <c r="AP1436" s="14">
        <v>0.70120863526525801</v>
      </c>
      <c r="AQ1436" s="14">
        <v>0.75945309006635398</v>
      </c>
      <c r="AR1436" s="14">
        <v>1</v>
      </c>
    </row>
    <row r="1437" spans="2:44">
      <c r="C1437" s="14"/>
      <c r="D1437" s="14"/>
      <c r="E1437" s="14"/>
      <c r="F1437" s="14"/>
      <c r="G1437" s="14"/>
      <c r="H1437" s="14"/>
      <c r="I1437" s="14"/>
      <c r="J1437" s="14"/>
      <c r="K1437" s="14"/>
      <c r="L1437" s="14"/>
      <c r="M1437" s="14"/>
      <c r="N1437" s="14"/>
      <c r="O1437" s="14"/>
      <c r="P1437" s="14"/>
      <c r="Q1437" s="14"/>
      <c r="R1437" s="14"/>
      <c r="S1437" s="14"/>
      <c r="T1437" s="14"/>
      <c r="U1437" s="14"/>
      <c r="V1437" s="14"/>
      <c r="W1437" s="14"/>
      <c r="X1437" s="14"/>
      <c r="Y1437" s="14"/>
      <c r="Z1437" s="14"/>
      <c r="AA1437" s="14"/>
      <c r="AB1437" s="14"/>
      <c r="AC1437" s="14"/>
      <c r="AD1437" s="14"/>
      <c r="AE1437" s="14"/>
      <c r="AF1437" s="14"/>
      <c r="AG1437" s="14"/>
      <c r="AH1437" s="14"/>
      <c r="AI1437" s="14"/>
      <c r="AJ1437" s="14"/>
      <c r="AK1437" s="14"/>
      <c r="AL1437" s="14"/>
      <c r="AM1437" s="14"/>
      <c r="AN1437" s="14"/>
      <c r="AO1437" s="14"/>
      <c r="AP1437" s="14"/>
      <c r="AQ1437" s="14"/>
      <c r="AR1437" s="14"/>
    </row>
    <row r="1438" spans="2:44">
      <c r="B1438" s="6" t="s">
        <v>334</v>
      </c>
      <c r="C1438" s="14"/>
      <c r="D1438" s="14"/>
      <c r="E1438" s="14"/>
      <c r="F1438" s="14"/>
      <c r="G1438" s="14"/>
      <c r="H1438" s="14"/>
      <c r="I1438" s="14"/>
      <c r="J1438" s="14"/>
      <c r="K1438" s="14"/>
      <c r="L1438" s="14"/>
      <c r="M1438" s="14"/>
      <c r="N1438" s="14"/>
      <c r="O1438" s="14"/>
      <c r="P1438" s="14"/>
      <c r="Q1438" s="14"/>
      <c r="R1438" s="14"/>
      <c r="S1438" s="14"/>
      <c r="T1438" s="14"/>
      <c r="U1438" s="14"/>
      <c r="V1438" s="14"/>
      <c r="W1438" s="14"/>
      <c r="X1438" s="14"/>
      <c r="Y1438" s="14"/>
      <c r="Z1438" s="14"/>
      <c r="AA1438" s="14"/>
      <c r="AB1438" s="14"/>
      <c r="AC1438" s="14"/>
      <c r="AD1438" s="14"/>
      <c r="AE1438" s="14"/>
      <c r="AF1438" s="14"/>
      <c r="AG1438" s="14"/>
      <c r="AH1438" s="14"/>
      <c r="AI1438" s="14"/>
      <c r="AJ1438" s="14"/>
      <c r="AK1438" s="14"/>
      <c r="AL1438" s="14"/>
      <c r="AM1438" s="14"/>
      <c r="AN1438" s="14"/>
      <c r="AO1438" s="14"/>
      <c r="AP1438" s="14"/>
      <c r="AQ1438" s="14"/>
      <c r="AR1438" s="14"/>
    </row>
    <row r="1439" spans="2:44">
      <c r="B1439" s="24" t="s">
        <v>45</v>
      </c>
      <c r="C1439" s="14"/>
      <c r="D1439" s="14"/>
      <c r="E1439" s="14"/>
      <c r="F1439" s="14"/>
      <c r="G1439" s="14"/>
      <c r="H1439" s="14"/>
      <c r="I1439" s="14"/>
      <c r="J1439" s="14"/>
      <c r="K1439" s="14"/>
      <c r="L1439" s="14"/>
      <c r="M1439" s="14"/>
      <c r="N1439" s="14"/>
      <c r="O1439" s="14"/>
      <c r="P1439" s="14"/>
      <c r="Q1439" s="14"/>
      <c r="R1439" s="14"/>
      <c r="S1439" s="14"/>
      <c r="T1439" s="14"/>
      <c r="U1439" s="14"/>
      <c r="V1439" s="14"/>
      <c r="W1439" s="14"/>
      <c r="X1439" s="14"/>
      <c r="Y1439" s="14"/>
      <c r="Z1439" s="14"/>
      <c r="AA1439" s="14"/>
      <c r="AB1439" s="14"/>
      <c r="AC1439" s="14"/>
      <c r="AD1439" s="14"/>
      <c r="AE1439" s="14"/>
      <c r="AF1439" s="14"/>
      <c r="AG1439" s="14"/>
      <c r="AH1439" s="14"/>
      <c r="AI1439" s="14"/>
      <c r="AJ1439" s="14"/>
      <c r="AK1439" s="14"/>
      <c r="AL1439" s="14"/>
      <c r="AM1439" s="14"/>
      <c r="AN1439" s="14"/>
      <c r="AO1439" s="14"/>
      <c r="AP1439" s="14"/>
      <c r="AQ1439" s="14"/>
      <c r="AR1439" s="14"/>
    </row>
    <row r="1440" spans="2:44">
      <c r="B1440" t="s">
        <v>98</v>
      </c>
      <c r="C1440" s="14">
        <v>0.455293889066749</v>
      </c>
      <c r="D1440" s="14">
        <v>0.42208790578019001</v>
      </c>
      <c r="E1440" s="14">
        <v>0.48450365134268097</v>
      </c>
      <c r="F1440" s="14"/>
      <c r="G1440" s="14">
        <v>0.49124596175773499</v>
      </c>
      <c r="H1440" s="14">
        <v>0.43452839798243997</v>
      </c>
      <c r="I1440" s="14">
        <v>0.42055184352851899</v>
      </c>
      <c r="J1440" s="14">
        <v>0.42118592483759099</v>
      </c>
      <c r="K1440" s="14">
        <v>0.51020671986084698</v>
      </c>
      <c r="L1440" s="14">
        <v>0.46419378997268002</v>
      </c>
      <c r="M1440" s="14"/>
      <c r="N1440" s="14">
        <v>0.467369215646806</v>
      </c>
      <c r="O1440" s="14">
        <v>0.44205428740964597</v>
      </c>
      <c r="P1440" s="14">
        <v>0.42777885573084401</v>
      </c>
      <c r="Q1440" s="14">
        <v>0.47622650490667001</v>
      </c>
      <c r="R1440" s="14"/>
      <c r="S1440" s="14">
        <v>0.41843817137477102</v>
      </c>
      <c r="T1440" s="14">
        <v>0.42629974009598698</v>
      </c>
      <c r="U1440" s="14">
        <v>0.53236559219381296</v>
      </c>
      <c r="V1440" s="14">
        <v>0.48378417656696499</v>
      </c>
      <c r="W1440" s="14">
        <v>0.37678303445346101</v>
      </c>
      <c r="X1440" s="14">
        <v>0.43903830139373701</v>
      </c>
      <c r="Y1440" s="14">
        <v>0.44020525952529799</v>
      </c>
      <c r="Z1440" s="14">
        <v>0.47092455554962998</v>
      </c>
      <c r="AA1440" s="14">
        <v>0.43254162665585699</v>
      </c>
      <c r="AB1440" s="14">
        <v>0.47599881122442</v>
      </c>
      <c r="AC1440" s="14">
        <v>0.554725143371263</v>
      </c>
      <c r="AD1440" s="14">
        <v>0.54183173827044895</v>
      </c>
      <c r="AE1440" s="14"/>
      <c r="AF1440" s="14">
        <v>0.41479910436432899</v>
      </c>
      <c r="AG1440" s="14">
        <v>0.49455199488481899</v>
      </c>
      <c r="AH1440" s="14">
        <v>0.43399319877421</v>
      </c>
      <c r="AI1440" s="14"/>
      <c r="AJ1440" s="14">
        <v>0.36765227048812299</v>
      </c>
      <c r="AK1440" s="14">
        <v>0.50701372471001005</v>
      </c>
      <c r="AL1440" s="14">
        <v>0.52321700184366504</v>
      </c>
      <c r="AM1440" s="14"/>
      <c r="AN1440" s="14">
        <v>0.46078932304432102</v>
      </c>
      <c r="AO1440" s="14">
        <v>0.43705645820239197</v>
      </c>
      <c r="AP1440" s="14">
        <v>0.47022312257819299</v>
      </c>
      <c r="AQ1440" s="14">
        <v>0.52883945862269999</v>
      </c>
      <c r="AR1440" s="14">
        <v>0.45989404481297103</v>
      </c>
    </row>
    <row r="1441" spans="2:44">
      <c r="B1441" t="s">
        <v>99</v>
      </c>
      <c r="C1441" s="14">
        <v>0.397495097094893</v>
      </c>
      <c r="D1441" s="14">
        <v>0.41298936095696898</v>
      </c>
      <c r="E1441" s="14">
        <v>0.38485634751160602</v>
      </c>
      <c r="F1441" s="14"/>
      <c r="G1441" s="14">
        <v>0.31541773979732102</v>
      </c>
      <c r="H1441" s="14">
        <v>0.40991906643991199</v>
      </c>
      <c r="I1441" s="14">
        <v>0.41193177093983302</v>
      </c>
      <c r="J1441" s="14">
        <v>0.440846444635771</v>
      </c>
      <c r="K1441" s="14">
        <v>0.36150854501742602</v>
      </c>
      <c r="L1441" s="14">
        <v>0.42192548357682103</v>
      </c>
      <c r="M1441" s="14"/>
      <c r="N1441" s="14">
        <v>0.41857757092852299</v>
      </c>
      <c r="O1441" s="14">
        <v>0.42816855303294099</v>
      </c>
      <c r="P1441" s="14">
        <v>0.392479699754266</v>
      </c>
      <c r="Q1441" s="14">
        <v>0.35040620668232397</v>
      </c>
      <c r="R1441" s="14"/>
      <c r="S1441" s="14">
        <v>0.40935134306127502</v>
      </c>
      <c r="T1441" s="14">
        <v>0.43503429884148997</v>
      </c>
      <c r="U1441" s="14">
        <v>0.39865782174001102</v>
      </c>
      <c r="V1441" s="14">
        <v>0.34891350314820302</v>
      </c>
      <c r="W1441" s="14">
        <v>0.49015536378195301</v>
      </c>
      <c r="X1441" s="14">
        <v>0.37983459269854197</v>
      </c>
      <c r="Y1441" s="14">
        <v>0.46972541369979398</v>
      </c>
      <c r="Z1441" s="14">
        <v>0.37048121034536202</v>
      </c>
      <c r="AA1441" s="14">
        <v>0.37994518215503498</v>
      </c>
      <c r="AB1441" s="14">
        <v>0.37158846829049103</v>
      </c>
      <c r="AC1441" s="14">
        <v>0.31536082616968403</v>
      </c>
      <c r="AD1441" s="14">
        <v>0.32074945226081197</v>
      </c>
      <c r="AE1441" s="14"/>
      <c r="AF1441" s="14">
        <v>0.42253773787378002</v>
      </c>
      <c r="AG1441" s="14">
        <v>0.39330096707631801</v>
      </c>
      <c r="AH1441" s="14">
        <v>0.382796977201175</v>
      </c>
      <c r="AI1441" s="14"/>
      <c r="AJ1441" s="14">
        <v>0.48961910883148801</v>
      </c>
      <c r="AK1441" s="14">
        <v>0.36960867186429902</v>
      </c>
      <c r="AL1441" s="14">
        <v>0.37216248846678701</v>
      </c>
      <c r="AM1441" s="14"/>
      <c r="AN1441" s="14">
        <v>0.38599878279053501</v>
      </c>
      <c r="AO1441" s="14">
        <v>0.40928011762864702</v>
      </c>
      <c r="AP1441" s="14">
        <v>0.38279364540353999</v>
      </c>
      <c r="AQ1441" s="14">
        <v>0.383178665825405</v>
      </c>
      <c r="AR1441" s="14">
        <v>0.336178992112876</v>
      </c>
    </row>
    <row r="1442" spans="2:44">
      <c r="B1442" t="s">
        <v>100</v>
      </c>
      <c r="C1442" s="14">
        <v>0.100286484489562</v>
      </c>
      <c r="D1442" s="14">
        <v>0.110977754069401</v>
      </c>
      <c r="E1442" s="14">
        <v>9.1221144792120901E-2</v>
      </c>
      <c r="F1442" s="14"/>
      <c r="G1442" s="14">
        <v>0.14630049089074901</v>
      </c>
      <c r="H1442" s="14">
        <v>7.5613329299139595E-2</v>
      </c>
      <c r="I1442" s="14">
        <v>0.11826316856871701</v>
      </c>
      <c r="J1442" s="14">
        <v>8.3058016452264197E-2</v>
      </c>
      <c r="K1442" s="14">
        <v>9.6640751539059502E-2</v>
      </c>
      <c r="L1442" s="14">
        <v>9.3131516318928104E-2</v>
      </c>
      <c r="M1442" s="14"/>
      <c r="N1442" s="14">
        <v>7.9252557752913205E-2</v>
      </c>
      <c r="O1442" s="14">
        <v>9.0406654379269202E-2</v>
      </c>
      <c r="P1442" s="14">
        <v>0.11815669456625499</v>
      </c>
      <c r="Q1442" s="14">
        <v>0.117996617395159</v>
      </c>
      <c r="R1442" s="14"/>
      <c r="S1442" s="14">
        <v>8.8536754950172603E-2</v>
      </c>
      <c r="T1442" s="14">
        <v>0.106496277603905</v>
      </c>
      <c r="U1442" s="14">
        <v>5.0104768820024403E-2</v>
      </c>
      <c r="V1442" s="14">
        <v>0.13323202737189699</v>
      </c>
      <c r="W1442" s="14">
        <v>0.10298758304983401</v>
      </c>
      <c r="X1442" s="14">
        <v>0.117817138937517</v>
      </c>
      <c r="Y1442" s="14">
        <v>5.1956189075612599E-2</v>
      </c>
      <c r="Z1442" s="14">
        <v>9.4016930478674293E-2</v>
      </c>
      <c r="AA1442" s="14">
        <v>0.13528641993335799</v>
      </c>
      <c r="AB1442" s="14">
        <v>0.10878674594906799</v>
      </c>
      <c r="AC1442" s="14">
        <v>9.9661116799629704E-2</v>
      </c>
      <c r="AD1442" s="14">
        <v>5.9178059537264197E-2</v>
      </c>
      <c r="AE1442" s="14"/>
      <c r="AF1442" s="14">
        <v>0.10805135698259601</v>
      </c>
      <c r="AG1442" s="14">
        <v>7.0379088902734505E-2</v>
      </c>
      <c r="AH1442" s="14">
        <v>0.139284830873416</v>
      </c>
      <c r="AI1442" s="14"/>
      <c r="AJ1442" s="14">
        <v>9.8303525418359197E-2</v>
      </c>
      <c r="AK1442" s="14">
        <v>8.3705206803916604E-2</v>
      </c>
      <c r="AL1442" s="14">
        <v>5.68293940713646E-2</v>
      </c>
      <c r="AM1442" s="14"/>
      <c r="AN1442" s="14">
        <v>0.10024966417379801</v>
      </c>
      <c r="AO1442" s="14">
        <v>0.11524365711349301</v>
      </c>
      <c r="AP1442" s="14">
        <v>0.107807353023655</v>
      </c>
      <c r="AQ1442" s="14">
        <v>4.9154732400726001E-2</v>
      </c>
      <c r="AR1442" s="14">
        <v>0.16735752681815499</v>
      </c>
    </row>
    <row r="1443" spans="2:44">
      <c r="B1443" t="s">
        <v>101</v>
      </c>
      <c r="C1443" s="14">
        <v>2.44934720546011E-2</v>
      </c>
      <c r="D1443" s="14">
        <v>3.3990533383063501E-2</v>
      </c>
      <c r="E1443" s="14">
        <v>1.5885851040263702E-2</v>
      </c>
      <c r="F1443" s="14"/>
      <c r="G1443" s="14">
        <v>1.9790423342003999E-2</v>
      </c>
      <c r="H1443" s="14">
        <v>4.3984874046564697E-2</v>
      </c>
      <c r="I1443" s="14">
        <v>3.0107127420825001E-2</v>
      </c>
      <c r="J1443" s="14">
        <v>2.3177404729023E-2</v>
      </c>
      <c r="K1443" s="14">
        <v>1.8669594323102699E-2</v>
      </c>
      <c r="L1443" s="14">
        <v>1.1190538786839101E-2</v>
      </c>
      <c r="M1443" s="14"/>
      <c r="N1443" s="14">
        <v>2.2631997538193699E-2</v>
      </c>
      <c r="O1443" s="14">
        <v>1.7752653377169299E-2</v>
      </c>
      <c r="P1443" s="14">
        <v>4.3097643971236499E-2</v>
      </c>
      <c r="Q1443" s="14">
        <v>1.8545172933275501E-2</v>
      </c>
      <c r="R1443" s="14"/>
      <c r="S1443" s="14">
        <v>5.6138490532222599E-2</v>
      </c>
      <c r="T1443" s="14">
        <v>6.9046723679751804E-3</v>
      </c>
      <c r="U1443" s="14">
        <v>1.1294210168126101E-2</v>
      </c>
      <c r="V1443" s="14">
        <v>3.4070292912935403E-2</v>
      </c>
      <c r="W1443" s="14">
        <v>8.6850682087916704E-3</v>
      </c>
      <c r="X1443" s="14">
        <v>3.24373916489651E-2</v>
      </c>
      <c r="Y1443" s="14">
        <v>1.6169928320810399E-2</v>
      </c>
      <c r="Z1443" s="14">
        <v>2.79033371160908E-2</v>
      </c>
      <c r="AA1443" s="14">
        <v>3.4987641974007798E-2</v>
      </c>
      <c r="AB1443" s="14">
        <v>9.1455363432534804E-3</v>
      </c>
      <c r="AC1443" s="14">
        <v>1.53877236648477E-2</v>
      </c>
      <c r="AD1443" s="14">
        <v>2.74863821615417E-2</v>
      </c>
      <c r="AE1443" s="14"/>
      <c r="AF1443" s="14">
        <v>3.4349231596817097E-2</v>
      </c>
      <c r="AG1443" s="14">
        <v>1.9352065990609801E-2</v>
      </c>
      <c r="AH1443" s="14">
        <v>2.3768484790949399E-2</v>
      </c>
      <c r="AI1443" s="14"/>
      <c r="AJ1443" s="14">
        <v>2.9126071605830899E-2</v>
      </c>
      <c r="AK1443" s="14">
        <v>2.65571260948382E-2</v>
      </c>
      <c r="AL1443" s="14">
        <v>7.7129653371372699E-3</v>
      </c>
      <c r="AM1443" s="14"/>
      <c r="AN1443" s="14">
        <v>2.3025255563912599E-2</v>
      </c>
      <c r="AO1443" s="14">
        <v>1.33780241313984E-2</v>
      </c>
      <c r="AP1443" s="14">
        <v>2.9960367791551701E-2</v>
      </c>
      <c r="AQ1443" s="14">
        <v>3.2863465738895203E-2</v>
      </c>
      <c r="AR1443" s="14">
        <v>0</v>
      </c>
    </row>
    <row r="1444" spans="2:44">
      <c r="B1444" t="s">
        <v>102</v>
      </c>
      <c r="C1444" s="14">
        <v>4.9801773028008397E-3</v>
      </c>
      <c r="D1444" s="14">
        <v>5.7624309249512699E-3</v>
      </c>
      <c r="E1444" s="14">
        <v>2.90635176690591E-3</v>
      </c>
      <c r="F1444" s="14"/>
      <c r="G1444" s="14">
        <v>0</v>
      </c>
      <c r="H1444" s="14">
        <v>2.0474425380270202E-2</v>
      </c>
      <c r="I1444" s="14">
        <v>0</v>
      </c>
      <c r="J1444" s="14">
        <v>5.0363554203875496E-3</v>
      </c>
      <c r="K1444" s="14">
        <v>3.18763276199782E-3</v>
      </c>
      <c r="L1444" s="14">
        <v>0</v>
      </c>
      <c r="M1444" s="14"/>
      <c r="N1444" s="14">
        <v>1.8642705544035E-3</v>
      </c>
      <c r="O1444" s="14">
        <v>2.8415025604625701E-3</v>
      </c>
      <c r="P1444" s="14">
        <v>3.4331066239888502E-3</v>
      </c>
      <c r="Q1444" s="14">
        <v>1.14708754022403E-2</v>
      </c>
      <c r="R1444" s="14"/>
      <c r="S1444" s="14">
        <v>5.7816004654899396E-3</v>
      </c>
      <c r="T1444" s="14">
        <v>1.01969772424558E-2</v>
      </c>
      <c r="U1444" s="14">
        <v>0</v>
      </c>
      <c r="V1444" s="14">
        <v>0</v>
      </c>
      <c r="W1444" s="14">
        <v>0</v>
      </c>
      <c r="X1444" s="14">
        <v>1.5906895371747502E-2</v>
      </c>
      <c r="Y1444" s="14">
        <v>9.8409876288540303E-3</v>
      </c>
      <c r="Z1444" s="14">
        <v>1.89559558621001E-2</v>
      </c>
      <c r="AA1444" s="14">
        <v>0</v>
      </c>
      <c r="AB1444" s="14">
        <v>0</v>
      </c>
      <c r="AC1444" s="14">
        <v>0</v>
      </c>
      <c r="AD1444" s="14">
        <v>0</v>
      </c>
      <c r="AE1444" s="14"/>
      <c r="AF1444" s="14">
        <v>6.2804345114433197E-3</v>
      </c>
      <c r="AG1444" s="14">
        <v>5.0451544666211701E-3</v>
      </c>
      <c r="AH1444" s="14">
        <v>0</v>
      </c>
      <c r="AI1444" s="14"/>
      <c r="AJ1444" s="14">
        <v>3.6901275698809298E-3</v>
      </c>
      <c r="AK1444" s="14">
        <v>4.1149501536565398E-3</v>
      </c>
      <c r="AL1444" s="14">
        <v>1.1880900120040601E-2</v>
      </c>
      <c r="AM1444" s="14"/>
      <c r="AN1444" s="14">
        <v>3.4658555525402899E-3</v>
      </c>
      <c r="AO1444" s="14">
        <v>5.8832576366062497E-3</v>
      </c>
      <c r="AP1444" s="14">
        <v>3.1585592422575999E-3</v>
      </c>
      <c r="AQ1444" s="14">
        <v>0</v>
      </c>
      <c r="AR1444" s="14">
        <v>3.6569436255997498E-2</v>
      </c>
    </row>
    <row r="1445" spans="2:44">
      <c r="B1445" t="s">
        <v>129</v>
      </c>
      <c r="C1445" s="14">
        <v>1.7450879991393799E-2</v>
      </c>
      <c r="D1445" s="14">
        <v>1.4192014885425199E-2</v>
      </c>
      <c r="E1445" s="14">
        <v>2.0626653546422801E-2</v>
      </c>
      <c r="F1445" s="14"/>
      <c r="G1445" s="14">
        <v>2.7245384212191699E-2</v>
      </c>
      <c r="H1445" s="14">
        <v>1.5479906851673201E-2</v>
      </c>
      <c r="I1445" s="14">
        <v>1.9146089542105699E-2</v>
      </c>
      <c r="J1445" s="14">
        <v>2.66958539249635E-2</v>
      </c>
      <c r="K1445" s="14">
        <v>9.7867564975670993E-3</v>
      </c>
      <c r="L1445" s="14">
        <v>9.5586713447321798E-3</v>
      </c>
      <c r="M1445" s="14"/>
      <c r="N1445" s="14">
        <v>1.03043875791603E-2</v>
      </c>
      <c r="O1445" s="14">
        <v>1.87763492405119E-2</v>
      </c>
      <c r="P1445" s="14">
        <v>1.50539993534084E-2</v>
      </c>
      <c r="Q1445" s="14">
        <v>2.53546226803309E-2</v>
      </c>
      <c r="R1445" s="14"/>
      <c r="S1445" s="14">
        <v>2.1753639616069801E-2</v>
      </c>
      <c r="T1445" s="14">
        <v>1.5068033848186099E-2</v>
      </c>
      <c r="U1445" s="14">
        <v>7.5776070780249399E-3</v>
      </c>
      <c r="V1445" s="14">
        <v>0</v>
      </c>
      <c r="W1445" s="14">
        <v>2.1388950505959899E-2</v>
      </c>
      <c r="X1445" s="14">
        <v>1.4965679949491601E-2</v>
      </c>
      <c r="Y1445" s="14">
        <v>1.2102221749630399E-2</v>
      </c>
      <c r="Z1445" s="14">
        <v>1.7718010648142699E-2</v>
      </c>
      <c r="AA1445" s="14">
        <v>1.7239129281742701E-2</v>
      </c>
      <c r="AB1445" s="14">
        <v>3.4480438192767998E-2</v>
      </c>
      <c r="AC1445" s="14">
        <v>1.4865189994574901E-2</v>
      </c>
      <c r="AD1445" s="14">
        <v>5.0754367769933501E-2</v>
      </c>
      <c r="AE1445" s="14"/>
      <c r="AF1445" s="14">
        <v>1.3982134671034799E-2</v>
      </c>
      <c r="AG1445" s="14">
        <v>1.7370728678897399E-2</v>
      </c>
      <c r="AH1445" s="14">
        <v>2.01565083602495E-2</v>
      </c>
      <c r="AI1445" s="14"/>
      <c r="AJ1445" s="14">
        <v>1.1608896086318E-2</v>
      </c>
      <c r="AK1445" s="14">
        <v>9.0003203732788792E-3</v>
      </c>
      <c r="AL1445" s="14">
        <v>2.8197250161005199E-2</v>
      </c>
      <c r="AM1445" s="14"/>
      <c r="AN1445" s="14">
        <v>2.6471118874892299E-2</v>
      </c>
      <c r="AO1445" s="14">
        <v>1.9158485287463299E-2</v>
      </c>
      <c r="AP1445" s="14">
        <v>6.0569519608026203E-3</v>
      </c>
      <c r="AQ1445" s="14">
        <v>5.9636774122740904E-3</v>
      </c>
      <c r="AR1445" s="14">
        <v>0</v>
      </c>
    </row>
    <row r="1446" spans="2:44">
      <c r="B1446" t="s">
        <v>104</v>
      </c>
      <c r="C1446" s="14">
        <v>0.852788986161642</v>
      </c>
      <c r="D1446" s="14">
        <v>0.83507726673715899</v>
      </c>
      <c r="E1446" s="14">
        <v>0.86935999885428705</v>
      </c>
      <c r="F1446" s="14"/>
      <c r="G1446" s="14">
        <v>0.80666370155505496</v>
      </c>
      <c r="H1446" s="14">
        <v>0.84444746442235197</v>
      </c>
      <c r="I1446" s="14">
        <v>0.83248361446835295</v>
      </c>
      <c r="J1446" s="14">
        <v>0.86203236947336204</v>
      </c>
      <c r="K1446" s="14">
        <v>0.871715264878273</v>
      </c>
      <c r="L1446" s="14">
        <v>0.88611927354950104</v>
      </c>
      <c r="M1446" s="14"/>
      <c r="N1446" s="14">
        <v>0.88594678657532899</v>
      </c>
      <c r="O1446" s="14">
        <v>0.87022284044258702</v>
      </c>
      <c r="P1446" s="14">
        <v>0.82025855548511095</v>
      </c>
      <c r="Q1446" s="14">
        <v>0.82663271158899398</v>
      </c>
      <c r="R1446" s="14"/>
      <c r="S1446" s="14">
        <v>0.82778951443604498</v>
      </c>
      <c r="T1446" s="14">
        <v>0.86133403893747795</v>
      </c>
      <c r="U1446" s="14">
        <v>0.93102341393382404</v>
      </c>
      <c r="V1446" s="14">
        <v>0.83269767971516795</v>
      </c>
      <c r="W1446" s="14">
        <v>0.86693839823541397</v>
      </c>
      <c r="X1446" s="14">
        <v>0.81887289409227904</v>
      </c>
      <c r="Y1446" s="14">
        <v>0.90993067322509302</v>
      </c>
      <c r="Z1446" s="14">
        <v>0.84140576589499205</v>
      </c>
      <c r="AA1446" s="14">
        <v>0.81248680881089097</v>
      </c>
      <c r="AB1446" s="14">
        <v>0.84758727951491097</v>
      </c>
      <c r="AC1446" s="14">
        <v>0.87008596954094797</v>
      </c>
      <c r="AD1446" s="14">
        <v>0.86258119053126103</v>
      </c>
      <c r="AE1446" s="14"/>
      <c r="AF1446" s="14">
        <v>0.837336842238109</v>
      </c>
      <c r="AG1446" s="14">
        <v>0.88785296196113705</v>
      </c>
      <c r="AH1446" s="14">
        <v>0.81679017597538495</v>
      </c>
      <c r="AI1446" s="14"/>
      <c r="AJ1446" s="14">
        <v>0.85727137931961095</v>
      </c>
      <c r="AK1446" s="14">
        <v>0.87662239657430996</v>
      </c>
      <c r="AL1446" s="14">
        <v>0.89537949031045205</v>
      </c>
      <c r="AM1446" s="14"/>
      <c r="AN1446" s="14">
        <v>0.84678810583485697</v>
      </c>
      <c r="AO1446" s="14">
        <v>0.84633657583103905</v>
      </c>
      <c r="AP1446" s="14">
        <v>0.85301676798173298</v>
      </c>
      <c r="AQ1446" s="14">
        <v>0.91201812444810504</v>
      </c>
      <c r="AR1446" s="14">
        <v>0.79607303692584697</v>
      </c>
    </row>
    <row r="1447" spans="2:44">
      <c r="B1447" t="s">
        <v>105</v>
      </c>
      <c r="C1447" s="14">
        <v>2.9473649357402001E-2</v>
      </c>
      <c r="D1447" s="14">
        <v>3.9752964308014803E-2</v>
      </c>
      <c r="E1447" s="14">
        <v>1.8792202807169599E-2</v>
      </c>
      <c r="F1447" s="14"/>
      <c r="G1447" s="14">
        <v>1.9790423342003999E-2</v>
      </c>
      <c r="H1447" s="14">
        <v>6.4459299426834898E-2</v>
      </c>
      <c r="I1447" s="14">
        <v>3.0107127420825001E-2</v>
      </c>
      <c r="J1447" s="14">
        <v>2.8213760149410499E-2</v>
      </c>
      <c r="K1447" s="14">
        <v>2.1857227085100499E-2</v>
      </c>
      <c r="L1447" s="14">
        <v>1.1190538786839101E-2</v>
      </c>
      <c r="M1447" s="14"/>
      <c r="N1447" s="14">
        <v>2.4496268092597199E-2</v>
      </c>
      <c r="O1447" s="14">
        <v>2.0594155937631899E-2</v>
      </c>
      <c r="P1447" s="14">
        <v>4.6530750595225399E-2</v>
      </c>
      <c r="Q1447" s="14">
        <v>3.0016048335515799E-2</v>
      </c>
      <c r="R1447" s="14"/>
      <c r="S1447" s="14">
        <v>6.1920090997712597E-2</v>
      </c>
      <c r="T1447" s="14">
        <v>1.7101649610431001E-2</v>
      </c>
      <c r="U1447" s="14">
        <v>1.1294210168126101E-2</v>
      </c>
      <c r="V1447" s="14">
        <v>3.4070292912935403E-2</v>
      </c>
      <c r="W1447" s="14">
        <v>8.6850682087916704E-3</v>
      </c>
      <c r="X1447" s="14">
        <v>4.8344287020712598E-2</v>
      </c>
      <c r="Y1447" s="14">
        <v>2.6010915949664402E-2</v>
      </c>
      <c r="Z1447" s="14">
        <v>4.68592929781909E-2</v>
      </c>
      <c r="AA1447" s="14">
        <v>3.4987641974007798E-2</v>
      </c>
      <c r="AB1447" s="14">
        <v>9.1455363432534804E-3</v>
      </c>
      <c r="AC1447" s="14">
        <v>1.53877236648477E-2</v>
      </c>
      <c r="AD1447" s="14">
        <v>2.74863821615417E-2</v>
      </c>
      <c r="AE1447" s="14"/>
      <c r="AF1447" s="14">
        <v>4.0629666108260402E-2</v>
      </c>
      <c r="AG1447" s="14">
        <v>2.4397220457231E-2</v>
      </c>
      <c r="AH1447" s="14">
        <v>2.3768484790949399E-2</v>
      </c>
      <c r="AI1447" s="14"/>
      <c r="AJ1447" s="14">
        <v>3.2816199175711797E-2</v>
      </c>
      <c r="AK1447" s="14">
        <v>3.0672076248494801E-2</v>
      </c>
      <c r="AL1447" s="14">
        <v>1.9593865457177801E-2</v>
      </c>
      <c r="AM1447" s="14"/>
      <c r="AN1447" s="14">
        <v>2.6491111116452901E-2</v>
      </c>
      <c r="AO1447" s="14">
        <v>1.92612817680047E-2</v>
      </c>
      <c r="AP1447" s="14">
        <v>3.3118927033809302E-2</v>
      </c>
      <c r="AQ1447" s="14">
        <v>3.2863465738895203E-2</v>
      </c>
      <c r="AR1447" s="14">
        <v>3.6569436255997498E-2</v>
      </c>
    </row>
    <row r="1448" spans="2:44">
      <c r="B1448" t="s">
        <v>106</v>
      </c>
      <c r="C1448" s="14">
        <v>0.82331533680423996</v>
      </c>
      <c r="D1448" s="14">
        <v>0.79532430242914398</v>
      </c>
      <c r="E1448" s="14">
        <v>0.85056779604711696</v>
      </c>
      <c r="F1448" s="14"/>
      <c r="G1448" s="14">
        <v>0.78687327821305098</v>
      </c>
      <c r="H1448" s="14">
        <v>0.77998816499551704</v>
      </c>
      <c r="I1448" s="14">
        <v>0.80237648704752795</v>
      </c>
      <c r="J1448" s="14">
        <v>0.83381860932395102</v>
      </c>
      <c r="K1448" s="14">
        <v>0.84985803779317204</v>
      </c>
      <c r="L1448" s="14">
        <v>0.87492873476266197</v>
      </c>
      <c r="M1448" s="14"/>
      <c r="N1448" s="14">
        <v>0.86145051848273202</v>
      </c>
      <c r="O1448" s="14">
        <v>0.84962868450495499</v>
      </c>
      <c r="P1448" s="14">
        <v>0.77372780488988502</v>
      </c>
      <c r="Q1448" s="14">
        <v>0.79661666325347802</v>
      </c>
      <c r="R1448" s="14"/>
      <c r="S1448" s="14">
        <v>0.76586942343833198</v>
      </c>
      <c r="T1448" s="14">
        <v>0.84423238932704603</v>
      </c>
      <c r="U1448" s="14">
        <v>0.919729203765698</v>
      </c>
      <c r="V1448" s="14">
        <v>0.798627386802232</v>
      </c>
      <c r="W1448" s="14">
        <v>0.85825333002662296</v>
      </c>
      <c r="X1448" s="14">
        <v>0.77052860707156601</v>
      </c>
      <c r="Y1448" s="14">
        <v>0.88391975727542804</v>
      </c>
      <c r="Z1448" s="14">
        <v>0.79454647291680103</v>
      </c>
      <c r="AA1448" s="14">
        <v>0.77749916683688403</v>
      </c>
      <c r="AB1448" s="14">
        <v>0.83844174317165698</v>
      </c>
      <c r="AC1448" s="14">
        <v>0.85469824587609999</v>
      </c>
      <c r="AD1448" s="14">
        <v>0.83509480836971905</v>
      </c>
      <c r="AE1448" s="14"/>
      <c r="AF1448" s="14">
        <v>0.79670717612984898</v>
      </c>
      <c r="AG1448" s="14">
        <v>0.86345574150390603</v>
      </c>
      <c r="AH1448" s="14">
        <v>0.793021691184436</v>
      </c>
      <c r="AI1448" s="14"/>
      <c r="AJ1448" s="14">
        <v>0.82445518014389896</v>
      </c>
      <c r="AK1448" s="14">
        <v>0.84595032032581496</v>
      </c>
      <c r="AL1448" s="14">
        <v>0.87578562485327505</v>
      </c>
      <c r="AM1448" s="14"/>
      <c r="AN1448" s="14">
        <v>0.820296994718404</v>
      </c>
      <c r="AO1448" s="14">
        <v>0.82707529406303504</v>
      </c>
      <c r="AP1448" s="14">
        <v>0.81989784094792395</v>
      </c>
      <c r="AQ1448" s="14">
        <v>0.87915465870920895</v>
      </c>
      <c r="AR1448" s="14">
        <v>0.75950360066985001</v>
      </c>
    </row>
    <row r="1449" spans="2:44">
      <c r="C1449" s="14"/>
      <c r="D1449" s="14"/>
      <c r="E1449" s="14"/>
      <c r="F1449" s="14"/>
      <c r="G1449" s="14"/>
      <c r="H1449" s="14"/>
      <c r="I1449" s="14"/>
      <c r="J1449" s="14"/>
      <c r="K1449" s="14"/>
      <c r="L1449" s="14"/>
      <c r="M1449" s="14"/>
      <c r="N1449" s="14"/>
      <c r="O1449" s="14"/>
      <c r="P1449" s="14"/>
      <c r="Q1449" s="14"/>
      <c r="R1449" s="14"/>
      <c r="S1449" s="14"/>
      <c r="T1449" s="14"/>
      <c r="U1449" s="14"/>
      <c r="V1449" s="14"/>
      <c r="W1449" s="14"/>
      <c r="X1449" s="14"/>
      <c r="Y1449" s="14"/>
      <c r="Z1449" s="14"/>
      <c r="AA1449" s="14"/>
      <c r="AB1449" s="14"/>
      <c r="AC1449" s="14"/>
      <c r="AD1449" s="14"/>
      <c r="AE1449" s="14"/>
      <c r="AF1449" s="14"/>
      <c r="AG1449" s="14"/>
      <c r="AH1449" s="14"/>
      <c r="AI1449" s="14"/>
      <c r="AJ1449" s="14"/>
      <c r="AK1449" s="14"/>
      <c r="AL1449" s="14"/>
      <c r="AM1449" s="14"/>
      <c r="AN1449" s="14"/>
      <c r="AO1449" s="14"/>
      <c r="AP1449" s="14"/>
      <c r="AQ1449" s="14"/>
      <c r="AR1449" s="14"/>
    </row>
    <row r="1450" spans="2:44">
      <c r="B1450" s="6" t="s">
        <v>335</v>
      </c>
      <c r="C1450" s="14"/>
      <c r="D1450" s="14"/>
      <c r="E1450" s="14"/>
      <c r="F1450" s="14"/>
      <c r="G1450" s="14"/>
      <c r="H1450" s="14"/>
      <c r="I1450" s="14"/>
      <c r="J1450" s="14"/>
      <c r="K1450" s="14"/>
      <c r="L1450" s="14"/>
      <c r="M1450" s="14"/>
      <c r="N1450" s="14"/>
      <c r="O1450" s="14"/>
      <c r="P1450" s="14"/>
      <c r="Q1450" s="14"/>
      <c r="R1450" s="14"/>
      <c r="S1450" s="14"/>
      <c r="T1450" s="14"/>
      <c r="U1450" s="14"/>
      <c r="V1450" s="14"/>
      <c r="W1450" s="14"/>
      <c r="X1450" s="14"/>
      <c r="Y1450" s="14"/>
      <c r="Z1450" s="14"/>
      <c r="AA1450" s="14"/>
      <c r="AB1450" s="14"/>
      <c r="AC1450" s="14"/>
      <c r="AD1450" s="14"/>
      <c r="AE1450" s="14"/>
      <c r="AF1450" s="14"/>
      <c r="AG1450" s="14"/>
      <c r="AH1450" s="14"/>
      <c r="AI1450" s="14"/>
      <c r="AJ1450" s="14"/>
      <c r="AK1450" s="14"/>
      <c r="AL1450" s="14"/>
      <c r="AM1450" s="14"/>
      <c r="AN1450" s="14"/>
      <c r="AO1450" s="14"/>
      <c r="AP1450" s="14"/>
      <c r="AQ1450" s="14"/>
      <c r="AR1450" s="14"/>
    </row>
    <row r="1451" spans="2:44">
      <c r="B1451" s="24" t="s">
        <v>45</v>
      </c>
      <c r="C1451" s="14"/>
      <c r="D1451" s="14"/>
      <c r="E1451" s="14"/>
      <c r="F1451" s="14"/>
      <c r="G1451" s="14"/>
      <c r="H1451" s="14"/>
      <c r="I1451" s="14"/>
      <c r="J1451" s="14"/>
      <c r="K1451" s="14"/>
      <c r="L1451" s="14"/>
      <c r="M1451" s="14"/>
      <c r="N1451" s="14"/>
      <c r="O1451" s="14"/>
      <c r="P1451" s="14"/>
      <c r="Q1451" s="14"/>
      <c r="R1451" s="14"/>
      <c r="S1451" s="14"/>
      <c r="T1451" s="14"/>
      <c r="U1451" s="14"/>
      <c r="V1451" s="14"/>
      <c r="W1451" s="14"/>
      <c r="X1451" s="14"/>
      <c r="Y1451" s="14"/>
      <c r="Z1451" s="14"/>
      <c r="AA1451" s="14"/>
      <c r="AB1451" s="14"/>
      <c r="AC1451" s="14"/>
      <c r="AD1451" s="14"/>
      <c r="AE1451" s="14"/>
      <c r="AF1451" s="14"/>
      <c r="AG1451" s="14"/>
      <c r="AH1451" s="14"/>
      <c r="AI1451" s="14"/>
      <c r="AJ1451" s="14"/>
      <c r="AK1451" s="14"/>
      <c r="AL1451" s="14"/>
      <c r="AM1451" s="14"/>
      <c r="AN1451" s="14"/>
      <c r="AO1451" s="14"/>
      <c r="AP1451" s="14"/>
      <c r="AQ1451" s="14"/>
      <c r="AR1451" s="14"/>
    </row>
    <row r="1452" spans="2:44">
      <c r="B1452" t="s">
        <v>98</v>
      </c>
      <c r="C1452" s="14">
        <v>0.32721837048158098</v>
      </c>
      <c r="D1452" s="14">
        <v>0.34130085367024698</v>
      </c>
      <c r="E1452" s="14">
        <v>0.315601241195541</v>
      </c>
      <c r="F1452" s="14"/>
      <c r="G1452" s="14">
        <v>0.321099618885274</v>
      </c>
      <c r="H1452" s="14">
        <v>0.33539926067613102</v>
      </c>
      <c r="I1452" s="14">
        <v>0.32633947607854702</v>
      </c>
      <c r="J1452" s="14">
        <v>0.29467938683823902</v>
      </c>
      <c r="K1452" s="14">
        <v>0.348190768945491</v>
      </c>
      <c r="L1452" s="14">
        <v>0.33519326287599299</v>
      </c>
      <c r="M1452" s="14"/>
      <c r="N1452" s="14">
        <v>0.37589012957547602</v>
      </c>
      <c r="O1452" s="14">
        <v>0.338204702687253</v>
      </c>
      <c r="P1452" s="14">
        <v>0.295453812324524</v>
      </c>
      <c r="Q1452" s="14">
        <v>0.28985836476584298</v>
      </c>
      <c r="R1452" s="14"/>
      <c r="S1452" s="14">
        <v>0.31952683569114398</v>
      </c>
      <c r="T1452" s="14">
        <v>0.33128039519625901</v>
      </c>
      <c r="U1452" s="14">
        <v>0.34952879261393699</v>
      </c>
      <c r="V1452" s="14">
        <v>0.413764392489963</v>
      </c>
      <c r="W1452" s="14">
        <v>0.28551680065221402</v>
      </c>
      <c r="X1452" s="14">
        <v>0.28132652003070502</v>
      </c>
      <c r="Y1452" s="14">
        <v>0.362807846342458</v>
      </c>
      <c r="Z1452" s="14">
        <v>0.31545906561755399</v>
      </c>
      <c r="AA1452" s="14">
        <v>0.25591368513103502</v>
      </c>
      <c r="AB1452" s="14">
        <v>0.32428960727456602</v>
      </c>
      <c r="AC1452" s="14">
        <v>0.46230740104066198</v>
      </c>
      <c r="AD1452" s="14">
        <v>0.252554092676258</v>
      </c>
      <c r="AE1452" s="14"/>
      <c r="AF1452" s="14">
        <v>0.31594581420464302</v>
      </c>
      <c r="AG1452" s="14">
        <v>0.36036886836140702</v>
      </c>
      <c r="AH1452" s="14">
        <v>0.265669893523719</v>
      </c>
      <c r="AI1452" s="14"/>
      <c r="AJ1452" s="14">
        <v>0.29395360057369302</v>
      </c>
      <c r="AK1452" s="14">
        <v>0.334430977494521</v>
      </c>
      <c r="AL1452" s="14">
        <v>0.41968926108584698</v>
      </c>
      <c r="AM1452" s="14"/>
      <c r="AN1452" s="14">
        <v>0.30382274458095199</v>
      </c>
      <c r="AO1452" s="14">
        <v>0.29818250621705999</v>
      </c>
      <c r="AP1452" s="14">
        <v>0.391814374764344</v>
      </c>
      <c r="AQ1452" s="14">
        <v>0.38418194690756402</v>
      </c>
      <c r="AR1452" s="14">
        <v>0.29197139716826098</v>
      </c>
    </row>
    <row r="1453" spans="2:44">
      <c r="B1453" t="s">
        <v>99</v>
      </c>
      <c r="C1453" s="14">
        <v>0.50946809191420805</v>
      </c>
      <c r="D1453" s="14">
        <v>0.48653427272657102</v>
      </c>
      <c r="E1453" s="14">
        <v>0.53081247203986903</v>
      </c>
      <c r="F1453" s="14"/>
      <c r="G1453" s="14">
        <v>0.43364761648231898</v>
      </c>
      <c r="H1453" s="14">
        <v>0.465722218979091</v>
      </c>
      <c r="I1453" s="14">
        <v>0.51662322755851597</v>
      </c>
      <c r="J1453" s="14">
        <v>0.51096240492459699</v>
      </c>
      <c r="K1453" s="14">
        <v>0.53170093771040805</v>
      </c>
      <c r="L1453" s="14">
        <v>0.57524754589022697</v>
      </c>
      <c r="M1453" s="14"/>
      <c r="N1453" s="14">
        <v>0.49721519562626199</v>
      </c>
      <c r="O1453" s="14">
        <v>0.53026354466303605</v>
      </c>
      <c r="P1453" s="14">
        <v>0.52551299748460201</v>
      </c>
      <c r="Q1453" s="14">
        <v>0.48974582193507898</v>
      </c>
      <c r="R1453" s="14"/>
      <c r="S1453" s="14">
        <v>0.49048991536557801</v>
      </c>
      <c r="T1453" s="14">
        <v>0.52486615092854705</v>
      </c>
      <c r="U1453" s="14">
        <v>0.49997876977920203</v>
      </c>
      <c r="V1453" s="14">
        <v>0.452187566216323</v>
      </c>
      <c r="W1453" s="14">
        <v>0.62748356089961399</v>
      </c>
      <c r="X1453" s="14">
        <v>0.53154138585994504</v>
      </c>
      <c r="Y1453" s="14">
        <v>0.51924773803542801</v>
      </c>
      <c r="Z1453" s="14">
        <v>0.56038213763766298</v>
      </c>
      <c r="AA1453" s="14">
        <v>0.51040577064356696</v>
      </c>
      <c r="AB1453" s="14">
        <v>0.48361033770899298</v>
      </c>
      <c r="AC1453" s="14">
        <v>0.42523536856694599</v>
      </c>
      <c r="AD1453" s="14">
        <v>0.51939717913377603</v>
      </c>
      <c r="AE1453" s="14"/>
      <c r="AF1453" s="14">
        <v>0.534212306039065</v>
      </c>
      <c r="AG1453" s="14">
        <v>0.49625206293000501</v>
      </c>
      <c r="AH1453" s="14">
        <v>0.53816360402592101</v>
      </c>
      <c r="AI1453" s="14"/>
      <c r="AJ1453" s="14">
        <v>0.57177044775411001</v>
      </c>
      <c r="AK1453" s="14">
        <v>0.48878682608269097</v>
      </c>
      <c r="AL1453" s="14">
        <v>0.46711108673761498</v>
      </c>
      <c r="AM1453" s="14"/>
      <c r="AN1453" s="14">
        <v>0.50493672123631705</v>
      </c>
      <c r="AO1453" s="14">
        <v>0.53412290552013497</v>
      </c>
      <c r="AP1453" s="14">
        <v>0.48732719124741902</v>
      </c>
      <c r="AQ1453" s="14">
        <v>0.46798499349568701</v>
      </c>
      <c r="AR1453" s="14">
        <v>0.48310802033929101</v>
      </c>
    </row>
    <row r="1454" spans="2:44">
      <c r="B1454" t="s">
        <v>100</v>
      </c>
      <c r="C1454" s="14">
        <v>0.106096937471741</v>
      </c>
      <c r="D1454" s="14">
        <v>0.10931893377646</v>
      </c>
      <c r="E1454" s="14">
        <v>0.102495297260908</v>
      </c>
      <c r="F1454" s="14"/>
      <c r="G1454" s="14">
        <v>0.16738012950218401</v>
      </c>
      <c r="H1454" s="14">
        <v>0.112726001197847</v>
      </c>
      <c r="I1454" s="14">
        <v>8.7953185579732404E-2</v>
      </c>
      <c r="J1454" s="14">
        <v>0.14249374688966099</v>
      </c>
      <c r="K1454" s="14">
        <v>8.7397849444075498E-2</v>
      </c>
      <c r="L1454" s="14">
        <v>5.8783159543399001E-2</v>
      </c>
      <c r="M1454" s="14"/>
      <c r="N1454" s="14">
        <v>7.7032875557778296E-2</v>
      </c>
      <c r="O1454" s="14">
        <v>8.1952999713835101E-2</v>
      </c>
      <c r="P1454" s="14">
        <v>0.137506221748215</v>
      </c>
      <c r="Q1454" s="14">
        <v>0.135179054804489</v>
      </c>
      <c r="R1454" s="14"/>
      <c r="S1454" s="14">
        <v>0.108473721476898</v>
      </c>
      <c r="T1454" s="14">
        <v>0.109611549267302</v>
      </c>
      <c r="U1454" s="14">
        <v>9.3579818105523405E-2</v>
      </c>
      <c r="V1454" s="14">
        <v>8.9493724185284604E-2</v>
      </c>
      <c r="W1454" s="14">
        <v>3.6142374981011798E-2</v>
      </c>
      <c r="X1454" s="14">
        <v>0.122773156593314</v>
      </c>
      <c r="Y1454" s="14">
        <v>7.8104257325581697E-2</v>
      </c>
      <c r="Z1454" s="14">
        <v>6.1135844426315603E-2</v>
      </c>
      <c r="AA1454" s="14">
        <v>0.14930651178142801</v>
      </c>
      <c r="AB1454" s="14">
        <v>0.14178831152753699</v>
      </c>
      <c r="AC1454" s="14">
        <v>7.9554963157630595E-2</v>
      </c>
      <c r="AD1454" s="14">
        <v>0.14980797825849099</v>
      </c>
      <c r="AE1454" s="14"/>
      <c r="AF1454" s="14">
        <v>9.4550049270780104E-2</v>
      </c>
      <c r="AG1454" s="14">
        <v>9.5491563723497402E-2</v>
      </c>
      <c r="AH1454" s="14">
        <v>0.13348594984585199</v>
      </c>
      <c r="AI1454" s="14"/>
      <c r="AJ1454" s="14">
        <v>7.8768659694081103E-2</v>
      </c>
      <c r="AK1454" s="14">
        <v>0.121486757363681</v>
      </c>
      <c r="AL1454" s="14">
        <v>6.5720442072410803E-2</v>
      </c>
      <c r="AM1454" s="14"/>
      <c r="AN1454" s="14">
        <v>0.13143793922500999</v>
      </c>
      <c r="AO1454" s="14">
        <v>0.10669108718553399</v>
      </c>
      <c r="AP1454" s="14">
        <v>7.5950444473784698E-2</v>
      </c>
      <c r="AQ1454" s="14">
        <v>0.107355122819818</v>
      </c>
      <c r="AR1454" s="14">
        <v>0.146794598948149</v>
      </c>
    </row>
    <row r="1455" spans="2:44">
      <c r="B1455" t="s">
        <v>101</v>
      </c>
      <c r="C1455" s="14">
        <v>3.2126517851908301E-2</v>
      </c>
      <c r="D1455" s="14">
        <v>3.71425962836427E-2</v>
      </c>
      <c r="E1455" s="14">
        <v>2.77450675664127E-2</v>
      </c>
      <c r="F1455" s="14"/>
      <c r="G1455" s="14">
        <v>4.2594546526376197E-2</v>
      </c>
      <c r="H1455" s="14">
        <v>4.7897916262131898E-2</v>
      </c>
      <c r="I1455" s="14">
        <v>4.1525513839801097E-2</v>
      </c>
      <c r="J1455" s="14">
        <v>2.0734338042559201E-2</v>
      </c>
      <c r="K1455" s="14">
        <v>1.6343366147717999E-2</v>
      </c>
      <c r="L1455" s="14">
        <v>2.4525852154010801E-2</v>
      </c>
      <c r="M1455" s="14"/>
      <c r="N1455" s="14">
        <v>2.9890627154324698E-2</v>
      </c>
      <c r="O1455" s="14">
        <v>2.20516830953871E-2</v>
      </c>
      <c r="P1455" s="14">
        <v>1.6497697097251799E-2</v>
      </c>
      <c r="Q1455" s="14">
        <v>5.7086380523157502E-2</v>
      </c>
      <c r="R1455" s="14"/>
      <c r="S1455" s="14">
        <v>3.8245993706119003E-2</v>
      </c>
      <c r="T1455" s="14">
        <v>1.38783873329461E-2</v>
      </c>
      <c r="U1455" s="14">
        <v>4.6980773094803398E-2</v>
      </c>
      <c r="V1455" s="14">
        <v>4.45543171084299E-2</v>
      </c>
      <c r="W1455" s="14">
        <v>2.9468312961199498E-2</v>
      </c>
      <c r="X1455" s="14">
        <v>3.2162419140194499E-2</v>
      </c>
      <c r="Y1455" s="14">
        <v>1.7896948918048099E-2</v>
      </c>
      <c r="Z1455" s="14">
        <v>1.7401604554233899E-2</v>
      </c>
      <c r="AA1455" s="14">
        <v>5.4724080856339598E-2</v>
      </c>
      <c r="AB1455" s="14">
        <v>1.6749516753934299E-2</v>
      </c>
      <c r="AC1455" s="14">
        <v>3.2902267234761397E-2</v>
      </c>
      <c r="AD1455" s="14">
        <v>2.74863821615417E-2</v>
      </c>
      <c r="AE1455" s="14"/>
      <c r="AF1455" s="14">
        <v>4.01539758634024E-2</v>
      </c>
      <c r="AG1455" s="14">
        <v>2.2134645808351599E-2</v>
      </c>
      <c r="AH1455" s="14">
        <v>2.6199914616377801E-2</v>
      </c>
      <c r="AI1455" s="14"/>
      <c r="AJ1455" s="14">
        <v>4.0259977685471203E-2</v>
      </c>
      <c r="AK1455" s="14">
        <v>3.6091113298894403E-2</v>
      </c>
      <c r="AL1455" s="14">
        <v>1.15689946059845E-2</v>
      </c>
      <c r="AM1455" s="14"/>
      <c r="AN1455" s="14">
        <v>2.8235499121919999E-2</v>
      </c>
      <c r="AO1455" s="14">
        <v>3.3323290918186699E-2</v>
      </c>
      <c r="AP1455" s="14">
        <v>2.88659948951005E-2</v>
      </c>
      <c r="AQ1455" s="14">
        <v>2.4864636256941301E-2</v>
      </c>
      <c r="AR1455" s="14">
        <v>7.8125983544299005E-2</v>
      </c>
    </row>
    <row r="1456" spans="2:44">
      <c r="B1456" t="s">
        <v>102</v>
      </c>
      <c r="C1456" s="14">
        <v>5.7962572074869096E-3</v>
      </c>
      <c r="D1456" s="14">
        <v>1.06320519175495E-2</v>
      </c>
      <c r="E1456" s="14">
        <v>1.35600862341776E-3</v>
      </c>
      <c r="F1456" s="14"/>
      <c r="G1456" s="14">
        <v>0</v>
      </c>
      <c r="H1456" s="14">
        <v>1.79649928995868E-2</v>
      </c>
      <c r="I1456" s="14">
        <v>4.1956407587844403E-3</v>
      </c>
      <c r="J1456" s="14">
        <v>5.0072334103333904E-3</v>
      </c>
      <c r="K1456" s="14">
        <v>6.9091540064509498E-3</v>
      </c>
      <c r="L1456" s="14">
        <v>0</v>
      </c>
      <c r="M1456" s="14"/>
      <c r="N1456" s="14">
        <v>5.2344604988650602E-3</v>
      </c>
      <c r="O1456" s="14">
        <v>6.1538212216205902E-3</v>
      </c>
      <c r="P1456" s="14">
        <v>6.7264771962378097E-3</v>
      </c>
      <c r="Q1456" s="14">
        <v>5.3366043540909302E-3</v>
      </c>
      <c r="R1456" s="14"/>
      <c r="S1456" s="14">
        <v>6.9556520263566899E-3</v>
      </c>
      <c r="T1456" s="14">
        <v>0</v>
      </c>
      <c r="U1456" s="14">
        <v>9.9318464065336707E-3</v>
      </c>
      <c r="V1456" s="14">
        <v>0</v>
      </c>
      <c r="W1456" s="14">
        <v>0</v>
      </c>
      <c r="X1456" s="14">
        <v>1.72308384263497E-2</v>
      </c>
      <c r="Y1456" s="14">
        <v>9.8409876288540303E-3</v>
      </c>
      <c r="Z1456" s="14">
        <v>2.79033371160908E-2</v>
      </c>
      <c r="AA1456" s="14">
        <v>5.9177269929788397E-3</v>
      </c>
      <c r="AB1456" s="14">
        <v>0</v>
      </c>
      <c r="AC1456" s="14">
        <v>0</v>
      </c>
      <c r="AD1456" s="14">
        <v>0</v>
      </c>
      <c r="AE1456" s="14"/>
      <c r="AF1456" s="14">
        <v>3.3448782682449301E-3</v>
      </c>
      <c r="AG1456" s="14">
        <v>8.1800648007759793E-3</v>
      </c>
      <c r="AH1456" s="14">
        <v>8.5713308863152402E-3</v>
      </c>
      <c r="AI1456" s="14"/>
      <c r="AJ1456" s="14">
        <v>4.0806268207094097E-3</v>
      </c>
      <c r="AK1456" s="14">
        <v>6.4845315270968696E-3</v>
      </c>
      <c r="AL1456" s="14">
        <v>7.7129653371372699E-3</v>
      </c>
      <c r="AM1456" s="14"/>
      <c r="AN1456" s="14">
        <v>7.9089600578237194E-3</v>
      </c>
      <c r="AO1456" s="14">
        <v>5.8832576366062497E-3</v>
      </c>
      <c r="AP1456" s="14">
        <v>9.9850426585491904E-3</v>
      </c>
      <c r="AQ1456" s="14">
        <v>0</v>
      </c>
      <c r="AR1456" s="14">
        <v>0</v>
      </c>
    </row>
    <row r="1457" spans="2:44">
      <c r="B1457" t="s">
        <v>129</v>
      </c>
      <c r="C1457" s="14">
        <v>1.9293825073074498E-2</v>
      </c>
      <c r="D1457" s="14">
        <v>1.5071291625530199E-2</v>
      </c>
      <c r="E1457" s="14">
        <v>2.19899133138514E-2</v>
      </c>
      <c r="F1457" s="14"/>
      <c r="G1457" s="14">
        <v>3.5278088603847499E-2</v>
      </c>
      <c r="H1457" s="14">
        <v>2.0289609985211701E-2</v>
      </c>
      <c r="I1457" s="14">
        <v>2.3362956184618599E-2</v>
      </c>
      <c r="J1457" s="14">
        <v>2.612288989461E-2</v>
      </c>
      <c r="K1457" s="14">
        <v>9.4579237458561408E-3</v>
      </c>
      <c r="L1457" s="14">
        <v>6.2501795363701998E-3</v>
      </c>
      <c r="M1457" s="14"/>
      <c r="N1457" s="14">
        <v>1.4736711587293901E-2</v>
      </c>
      <c r="O1457" s="14">
        <v>2.1373248618867999E-2</v>
      </c>
      <c r="P1457" s="14">
        <v>1.8302794149169899E-2</v>
      </c>
      <c r="Q1457" s="14">
        <v>2.2793773617340501E-2</v>
      </c>
      <c r="R1457" s="14"/>
      <c r="S1457" s="14">
        <v>3.6307881733903299E-2</v>
      </c>
      <c r="T1457" s="14">
        <v>2.0363517274946698E-2</v>
      </c>
      <c r="U1457" s="14">
        <v>0</v>
      </c>
      <c r="V1457" s="14">
        <v>0</v>
      </c>
      <c r="W1457" s="14">
        <v>2.1388950505959899E-2</v>
      </c>
      <c r="X1457" s="14">
        <v>1.4965679949491601E-2</v>
      </c>
      <c r="Y1457" s="14">
        <v>1.2102221749630399E-2</v>
      </c>
      <c r="Z1457" s="14">
        <v>1.7718010648142699E-2</v>
      </c>
      <c r="AA1457" s="14">
        <v>2.3732224594652102E-2</v>
      </c>
      <c r="AB1457" s="14">
        <v>3.3562226734969898E-2</v>
      </c>
      <c r="AC1457" s="14">
        <v>0</v>
      </c>
      <c r="AD1457" s="14">
        <v>5.0754367769933501E-2</v>
      </c>
      <c r="AE1457" s="14"/>
      <c r="AF1457" s="14">
        <v>1.1792976353865401E-2</v>
      </c>
      <c r="AG1457" s="14">
        <v>1.75727943759636E-2</v>
      </c>
      <c r="AH1457" s="14">
        <v>2.7909307101815301E-2</v>
      </c>
      <c r="AI1457" s="14"/>
      <c r="AJ1457" s="14">
        <v>1.11666874719359E-2</v>
      </c>
      <c r="AK1457" s="14">
        <v>1.27197942331154E-2</v>
      </c>
      <c r="AL1457" s="14">
        <v>2.8197250161005199E-2</v>
      </c>
      <c r="AM1457" s="14"/>
      <c r="AN1457" s="14">
        <v>2.3658135777977499E-2</v>
      </c>
      <c r="AO1457" s="14">
        <v>2.1796952522478801E-2</v>
      </c>
      <c r="AP1457" s="14">
        <v>6.0569519608026203E-3</v>
      </c>
      <c r="AQ1457" s="14">
        <v>1.56133005199896E-2</v>
      </c>
      <c r="AR1457" s="14">
        <v>0</v>
      </c>
    </row>
    <row r="1458" spans="2:44">
      <c r="B1458" t="s">
        <v>104</v>
      </c>
      <c r="C1458" s="14">
        <v>0.83668646239578903</v>
      </c>
      <c r="D1458" s="14">
        <v>0.827835126396818</v>
      </c>
      <c r="E1458" s="14">
        <v>0.84641371323541004</v>
      </c>
      <c r="F1458" s="14"/>
      <c r="G1458" s="14">
        <v>0.75474723536759303</v>
      </c>
      <c r="H1458" s="14">
        <v>0.80112147965522196</v>
      </c>
      <c r="I1458" s="14">
        <v>0.84296270363706305</v>
      </c>
      <c r="J1458" s="14">
        <v>0.80564179176283601</v>
      </c>
      <c r="K1458" s="14">
        <v>0.8798917066559</v>
      </c>
      <c r="L1458" s="14">
        <v>0.91044080876622002</v>
      </c>
      <c r="M1458" s="14"/>
      <c r="N1458" s="14">
        <v>0.873105325201738</v>
      </c>
      <c r="O1458" s="14">
        <v>0.86846824735028905</v>
      </c>
      <c r="P1458" s="14">
        <v>0.82096680980912595</v>
      </c>
      <c r="Q1458" s="14">
        <v>0.77960418670092202</v>
      </c>
      <c r="R1458" s="14"/>
      <c r="S1458" s="14">
        <v>0.81001675105672299</v>
      </c>
      <c r="T1458" s="14">
        <v>0.85614654612480601</v>
      </c>
      <c r="U1458" s="14">
        <v>0.84950756239313896</v>
      </c>
      <c r="V1458" s="14">
        <v>0.86595195870628505</v>
      </c>
      <c r="W1458" s="14">
        <v>0.91300036155182895</v>
      </c>
      <c r="X1458" s="14">
        <v>0.81286790589065006</v>
      </c>
      <c r="Y1458" s="14">
        <v>0.882055584377886</v>
      </c>
      <c r="Z1458" s="14">
        <v>0.87584120325521697</v>
      </c>
      <c r="AA1458" s="14">
        <v>0.76631945577460103</v>
      </c>
      <c r="AB1458" s="14">
        <v>0.80789994498355899</v>
      </c>
      <c r="AC1458" s="14">
        <v>0.88754276960760803</v>
      </c>
      <c r="AD1458" s="14">
        <v>0.77195127181003398</v>
      </c>
      <c r="AE1458" s="14"/>
      <c r="AF1458" s="14">
        <v>0.85015812024370696</v>
      </c>
      <c r="AG1458" s="14">
        <v>0.85662093129141104</v>
      </c>
      <c r="AH1458" s="14">
        <v>0.80383349754963995</v>
      </c>
      <c r="AI1458" s="14"/>
      <c r="AJ1458" s="14">
        <v>0.86572404832780203</v>
      </c>
      <c r="AK1458" s="14">
        <v>0.82321780357721197</v>
      </c>
      <c r="AL1458" s="14">
        <v>0.88680034782346195</v>
      </c>
      <c r="AM1458" s="14"/>
      <c r="AN1458" s="14">
        <v>0.80875946581726899</v>
      </c>
      <c r="AO1458" s="14">
        <v>0.83230541173719497</v>
      </c>
      <c r="AP1458" s="14">
        <v>0.87914156601176296</v>
      </c>
      <c r="AQ1458" s="14">
        <v>0.85216694040325103</v>
      </c>
      <c r="AR1458" s="14">
        <v>0.77507941750755205</v>
      </c>
    </row>
    <row r="1459" spans="2:44">
      <c r="B1459" t="s">
        <v>105</v>
      </c>
      <c r="C1459" s="14">
        <v>3.79227750593953E-2</v>
      </c>
      <c r="D1459" s="14">
        <v>4.7774648201192198E-2</v>
      </c>
      <c r="E1459" s="14">
        <v>2.9101076189830499E-2</v>
      </c>
      <c r="F1459" s="14"/>
      <c r="G1459" s="14">
        <v>4.2594546526376197E-2</v>
      </c>
      <c r="H1459" s="14">
        <v>6.5862909161718802E-2</v>
      </c>
      <c r="I1459" s="14">
        <v>4.5721154598585598E-2</v>
      </c>
      <c r="J1459" s="14">
        <v>2.57415714528926E-2</v>
      </c>
      <c r="K1459" s="14">
        <v>2.3252520154168899E-2</v>
      </c>
      <c r="L1459" s="14">
        <v>2.4525852154010801E-2</v>
      </c>
      <c r="M1459" s="14"/>
      <c r="N1459" s="14">
        <v>3.51250876531898E-2</v>
      </c>
      <c r="O1459" s="14">
        <v>2.82055043170076E-2</v>
      </c>
      <c r="P1459" s="14">
        <v>2.3224174293489601E-2</v>
      </c>
      <c r="Q1459" s="14">
        <v>6.24229848772484E-2</v>
      </c>
      <c r="R1459" s="14"/>
      <c r="S1459" s="14">
        <v>4.5201645732475697E-2</v>
      </c>
      <c r="T1459" s="14">
        <v>1.38783873329461E-2</v>
      </c>
      <c r="U1459" s="14">
        <v>5.6912619501337101E-2</v>
      </c>
      <c r="V1459" s="14">
        <v>4.45543171084299E-2</v>
      </c>
      <c r="W1459" s="14">
        <v>2.9468312961199498E-2</v>
      </c>
      <c r="X1459" s="14">
        <v>4.93932575665443E-2</v>
      </c>
      <c r="Y1459" s="14">
        <v>2.7737936546902101E-2</v>
      </c>
      <c r="Z1459" s="14">
        <v>4.53049416703247E-2</v>
      </c>
      <c r="AA1459" s="14">
        <v>6.0641807849318503E-2</v>
      </c>
      <c r="AB1459" s="14">
        <v>1.6749516753934299E-2</v>
      </c>
      <c r="AC1459" s="14">
        <v>3.2902267234761397E-2</v>
      </c>
      <c r="AD1459" s="14">
        <v>2.74863821615417E-2</v>
      </c>
      <c r="AE1459" s="14"/>
      <c r="AF1459" s="14">
        <v>4.3498854131647301E-2</v>
      </c>
      <c r="AG1459" s="14">
        <v>3.03147106091275E-2</v>
      </c>
      <c r="AH1459" s="14">
        <v>3.4771245502693102E-2</v>
      </c>
      <c r="AI1459" s="14"/>
      <c r="AJ1459" s="14">
        <v>4.4340604506180603E-2</v>
      </c>
      <c r="AK1459" s="14">
        <v>4.2575644825991299E-2</v>
      </c>
      <c r="AL1459" s="14">
        <v>1.9281959943121801E-2</v>
      </c>
      <c r="AM1459" s="14"/>
      <c r="AN1459" s="14">
        <v>3.6144459179743703E-2</v>
      </c>
      <c r="AO1459" s="14">
        <v>3.92065485547929E-2</v>
      </c>
      <c r="AP1459" s="14">
        <v>3.88510375536497E-2</v>
      </c>
      <c r="AQ1459" s="14">
        <v>2.4864636256941301E-2</v>
      </c>
      <c r="AR1459" s="14">
        <v>7.8125983544299005E-2</v>
      </c>
    </row>
    <row r="1460" spans="2:44">
      <c r="B1460" t="s">
        <v>106</v>
      </c>
      <c r="C1460" s="14">
        <v>0.79876368733639402</v>
      </c>
      <c r="D1460" s="14">
        <v>0.78006047819562596</v>
      </c>
      <c r="E1460" s="14">
        <v>0.81731263704557999</v>
      </c>
      <c r="F1460" s="14"/>
      <c r="G1460" s="14">
        <v>0.71215268884121696</v>
      </c>
      <c r="H1460" s="14">
        <v>0.73525857049350396</v>
      </c>
      <c r="I1460" s="14">
        <v>0.79724154903847799</v>
      </c>
      <c r="J1460" s="14">
        <v>0.77990022030994399</v>
      </c>
      <c r="K1460" s="14">
        <v>0.85663918650173099</v>
      </c>
      <c r="L1460" s="14">
        <v>0.88591495661220898</v>
      </c>
      <c r="M1460" s="14"/>
      <c r="N1460" s="14">
        <v>0.837980237548548</v>
      </c>
      <c r="O1460" s="14">
        <v>0.84026274303328197</v>
      </c>
      <c r="P1460" s="14">
        <v>0.79774263551563596</v>
      </c>
      <c r="Q1460" s="14">
        <v>0.71718120182367395</v>
      </c>
      <c r="R1460" s="14"/>
      <c r="S1460" s="14">
        <v>0.76481510532424701</v>
      </c>
      <c r="T1460" s="14">
        <v>0.84226815879185901</v>
      </c>
      <c r="U1460" s="14">
        <v>0.79259494289180199</v>
      </c>
      <c r="V1460" s="14">
        <v>0.821397641597855</v>
      </c>
      <c r="W1460" s="14">
        <v>0.88353204859062895</v>
      </c>
      <c r="X1460" s="14">
        <v>0.76347464832410605</v>
      </c>
      <c r="Y1460" s="14">
        <v>0.85431764783098396</v>
      </c>
      <c r="Z1460" s="14">
        <v>0.83053626158489202</v>
      </c>
      <c r="AA1460" s="14">
        <v>0.70567764792528298</v>
      </c>
      <c r="AB1460" s="14">
        <v>0.791150428229624</v>
      </c>
      <c r="AC1460" s="14">
        <v>0.85464050237284706</v>
      </c>
      <c r="AD1460" s="14">
        <v>0.744464889648492</v>
      </c>
      <c r="AE1460" s="14"/>
      <c r="AF1460" s="14">
        <v>0.80665926611205996</v>
      </c>
      <c r="AG1460" s="14">
        <v>0.82630622068228399</v>
      </c>
      <c r="AH1460" s="14">
        <v>0.769062252046947</v>
      </c>
      <c r="AI1460" s="14"/>
      <c r="AJ1460" s="14">
        <v>0.82138344382162198</v>
      </c>
      <c r="AK1460" s="14">
        <v>0.780642158751221</v>
      </c>
      <c r="AL1460" s="14">
        <v>0.86751838788034097</v>
      </c>
      <c r="AM1460" s="14"/>
      <c r="AN1460" s="14">
        <v>0.77261500663752503</v>
      </c>
      <c r="AO1460" s="14">
        <v>0.79309886318240197</v>
      </c>
      <c r="AP1460" s="14">
        <v>0.84029052845811303</v>
      </c>
      <c r="AQ1460" s="14">
        <v>0.82730230414631001</v>
      </c>
      <c r="AR1460" s="14">
        <v>0.69695343396325304</v>
      </c>
    </row>
    <row r="1461" spans="2:44">
      <c r="C1461" s="14"/>
      <c r="D1461" s="14"/>
      <c r="E1461" s="14"/>
      <c r="F1461" s="14"/>
      <c r="G1461" s="14"/>
      <c r="H1461" s="14"/>
      <c r="I1461" s="14"/>
      <c r="J1461" s="14"/>
      <c r="K1461" s="14"/>
      <c r="L1461" s="14"/>
      <c r="M1461" s="14"/>
      <c r="N1461" s="14"/>
      <c r="O1461" s="14"/>
      <c r="P1461" s="14"/>
      <c r="Q1461" s="14"/>
      <c r="R1461" s="14"/>
      <c r="S1461" s="14"/>
      <c r="T1461" s="14"/>
      <c r="U1461" s="14"/>
      <c r="V1461" s="14"/>
      <c r="W1461" s="14"/>
      <c r="X1461" s="14"/>
      <c r="Y1461" s="14"/>
      <c r="Z1461" s="14"/>
      <c r="AA1461" s="14"/>
      <c r="AB1461" s="14"/>
      <c r="AC1461" s="14"/>
      <c r="AD1461" s="14"/>
      <c r="AE1461" s="14"/>
      <c r="AF1461" s="14"/>
      <c r="AG1461" s="14"/>
      <c r="AH1461" s="14"/>
      <c r="AI1461" s="14"/>
      <c r="AJ1461" s="14"/>
      <c r="AK1461" s="14"/>
      <c r="AL1461" s="14"/>
      <c r="AM1461" s="14"/>
      <c r="AN1461" s="14"/>
      <c r="AO1461" s="14"/>
      <c r="AP1461" s="14"/>
      <c r="AQ1461" s="14"/>
      <c r="AR1461" s="14"/>
    </row>
    <row r="1462" spans="2:44">
      <c r="B1462" s="6" t="s">
        <v>336</v>
      </c>
      <c r="C1462" s="14"/>
      <c r="D1462" s="14"/>
      <c r="E1462" s="14"/>
      <c r="F1462" s="14"/>
      <c r="G1462" s="14"/>
      <c r="H1462" s="14"/>
      <c r="I1462" s="14"/>
      <c r="J1462" s="14"/>
      <c r="K1462" s="14"/>
      <c r="L1462" s="14"/>
      <c r="M1462" s="14"/>
      <c r="N1462" s="14"/>
      <c r="O1462" s="14"/>
      <c r="P1462" s="14"/>
      <c r="Q1462" s="14"/>
      <c r="R1462" s="14"/>
      <c r="S1462" s="14"/>
      <c r="T1462" s="14"/>
      <c r="U1462" s="14"/>
      <c r="V1462" s="14"/>
      <c r="W1462" s="14"/>
      <c r="X1462" s="14"/>
      <c r="Y1462" s="14"/>
      <c r="Z1462" s="14"/>
      <c r="AA1462" s="14"/>
      <c r="AB1462" s="14"/>
      <c r="AC1462" s="14"/>
      <c r="AD1462" s="14"/>
      <c r="AE1462" s="14"/>
      <c r="AF1462" s="14"/>
      <c r="AG1462" s="14"/>
      <c r="AH1462" s="14"/>
      <c r="AI1462" s="14"/>
      <c r="AJ1462" s="14"/>
      <c r="AK1462" s="14"/>
      <c r="AL1462" s="14"/>
      <c r="AM1462" s="14"/>
      <c r="AN1462" s="14"/>
      <c r="AO1462" s="14"/>
      <c r="AP1462" s="14"/>
      <c r="AQ1462" s="14"/>
      <c r="AR1462" s="14"/>
    </row>
    <row r="1463" spans="2:44">
      <c r="B1463" s="24" t="s">
        <v>45</v>
      </c>
      <c r="C1463" s="14"/>
      <c r="D1463" s="14"/>
      <c r="E1463" s="14"/>
      <c r="F1463" s="14"/>
      <c r="G1463" s="14"/>
      <c r="H1463" s="14"/>
      <c r="I1463" s="14"/>
      <c r="J1463" s="14"/>
      <c r="K1463" s="14"/>
      <c r="L1463" s="14"/>
      <c r="M1463" s="14"/>
      <c r="N1463" s="14"/>
      <c r="O1463" s="14"/>
      <c r="P1463" s="14"/>
      <c r="Q1463" s="14"/>
      <c r="R1463" s="14"/>
      <c r="S1463" s="14"/>
      <c r="T1463" s="14"/>
      <c r="U1463" s="14"/>
      <c r="V1463" s="14"/>
      <c r="W1463" s="14"/>
      <c r="X1463" s="14"/>
      <c r="Y1463" s="14"/>
      <c r="Z1463" s="14"/>
      <c r="AA1463" s="14"/>
      <c r="AB1463" s="14"/>
      <c r="AC1463" s="14"/>
      <c r="AD1463" s="14"/>
      <c r="AE1463" s="14"/>
      <c r="AF1463" s="14"/>
      <c r="AG1463" s="14"/>
      <c r="AH1463" s="14"/>
      <c r="AI1463" s="14"/>
      <c r="AJ1463" s="14"/>
      <c r="AK1463" s="14"/>
      <c r="AL1463" s="14"/>
      <c r="AM1463" s="14"/>
      <c r="AN1463" s="14"/>
      <c r="AO1463" s="14"/>
      <c r="AP1463" s="14"/>
      <c r="AQ1463" s="14"/>
      <c r="AR1463" s="14"/>
    </row>
    <row r="1464" spans="2:44">
      <c r="B1464" t="s">
        <v>98</v>
      </c>
      <c r="C1464" s="14">
        <v>0.18617909470214</v>
      </c>
      <c r="D1464" s="14">
        <v>0.19335811722190499</v>
      </c>
      <c r="E1464" s="14">
        <v>0.17976022981930201</v>
      </c>
      <c r="F1464" s="14"/>
      <c r="G1464" s="14">
        <v>0.20668561197725399</v>
      </c>
      <c r="H1464" s="14">
        <v>0.18588570052883499</v>
      </c>
      <c r="I1464" s="14">
        <v>0.13903208599610301</v>
      </c>
      <c r="J1464" s="14">
        <v>0.158572291759635</v>
      </c>
      <c r="K1464" s="14">
        <v>0.20775234990961999</v>
      </c>
      <c r="L1464" s="14">
        <v>0.21760106717536401</v>
      </c>
      <c r="M1464" s="14"/>
      <c r="N1464" s="14">
        <v>0.193492582274325</v>
      </c>
      <c r="O1464" s="14">
        <v>0.14274982782333701</v>
      </c>
      <c r="P1464" s="14">
        <v>0.174734503193301</v>
      </c>
      <c r="Q1464" s="14">
        <v>0.22777131209104201</v>
      </c>
      <c r="R1464" s="14"/>
      <c r="S1464" s="14">
        <v>0.203628980193375</v>
      </c>
      <c r="T1464" s="14">
        <v>0.15634678632478899</v>
      </c>
      <c r="U1464" s="14">
        <v>0.16551131918512299</v>
      </c>
      <c r="V1464" s="14">
        <v>0.24471789673241501</v>
      </c>
      <c r="W1464" s="14">
        <v>0.134556019931521</v>
      </c>
      <c r="X1464" s="14">
        <v>0.181591662799759</v>
      </c>
      <c r="Y1464" s="14">
        <v>0.185731142920217</v>
      </c>
      <c r="Z1464" s="14">
        <v>0.14782511656990699</v>
      </c>
      <c r="AA1464" s="14">
        <v>0.16552903621598899</v>
      </c>
      <c r="AB1464" s="14">
        <v>0.205115067672027</v>
      </c>
      <c r="AC1464" s="14">
        <v>0.29769235050502901</v>
      </c>
      <c r="AD1464" s="14">
        <v>0.138513451471282</v>
      </c>
      <c r="AE1464" s="14"/>
      <c r="AF1464" s="14">
        <v>0.20058024773571101</v>
      </c>
      <c r="AG1464" s="14">
        <v>0.18910409596897701</v>
      </c>
      <c r="AH1464" s="14">
        <v>0.155579695414616</v>
      </c>
      <c r="AI1464" s="14"/>
      <c r="AJ1464" s="14">
        <v>0.182904553411737</v>
      </c>
      <c r="AK1464" s="14">
        <v>0.20437679279314999</v>
      </c>
      <c r="AL1464" s="14">
        <v>0.244737351712843</v>
      </c>
      <c r="AM1464" s="14"/>
      <c r="AN1464" s="14">
        <v>0.186311484908116</v>
      </c>
      <c r="AO1464" s="14">
        <v>0.16713609631949999</v>
      </c>
      <c r="AP1464" s="14">
        <v>0.19870861499643999</v>
      </c>
      <c r="AQ1464" s="14">
        <v>0.20211651937316299</v>
      </c>
      <c r="AR1464" s="14">
        <v>0.260597528720102</v>
      </c>
    </row>
    <row r="1465" spans="2:44">
      <c r="B1465" t="s">
        <v>99</v>
      </c>
      <c r="C1465" s="14">
        <v>0.52025118857605301</v>
      </c>
      <c r="D1465" s="14">
        <v>0.51656131754910295</v>
      </c>
      <c r="E1465" s="14">
        <v>0.52512696059932795</v>
      </c>
      <c r="F1465" s="14"/>
      <c r="G1465" s="14">
        <v>0.45786238819231401</v>
      </c>
      <c r="H1465" s="14">
        <v>0.51671092430275101</v>
      </c>
      <c r="I1465" s="14">
        <v>0.53272595738401995</v>
      </c>
      <c r="J1465" s="14">
        <v>0.55436477693811503</v>
      </c>
      <c r="K1465" s="14">
        <v>0.45297575376083199</v>
      </c>
      <c r="L1465" s="14">
        <v>0.57850236849778502</v>
      </c>
      <c r="M1465" s="14"/>
      <c r="N1465" s="14">
        <v>0.54036473598090495</v>
      </c>
      <c r="O1465" s="14">
        <v>0.57293122826365495</v>
      </c>
      <c r="P1465" s="14">
        <v>0.50460995027779998</v>
      </c>
      <c r="Q1465" s="14">
        <v>0.46264589637743297</v>
      </c>
      <c r="R1465" s="14"/>
      <c r="S1465" s="14">
        <v>0.48980369115129901</v>
      </c>
      <c r="T1465" s="14">
        <v>0.53250973061763396</v>
      </c>
      <c r="U1465" s="14">
        <v>0.52827704588199897</v>
      </c>
      <c r="V1465" s="14">
        <v>0.48372577316843801</v>
      </c>
      <c r="W1465" s="14">
        <v>0.53687196632147804</v>
      </c>
      <c r="X1465" s="14">
        <v>0.469699652298119</v>
      </c>
      <c r="Y1465" s="14">
        <v>0.59136851806555502</v>
      </c>
      <c r="Z1465" s="14">
        <v>0.59554436449598103</v>
      </c>
      <c r="AA1465" s="14">
        <v>0.468079602330635</v>
      </c>
      <c r="AB1465" s="14">
        <v>0.54841394353943695</v>
      </c>
      <c r="AC1465" s="14">
        <v>0.56272829677530201</v>
      </c>
      <c r="AD1465" s="14">
        <v>0.57695608551535804</v>
      </c>
      <c r="AE1465" s="14"/>
      <c r="AF1465" s="14">
        <v>0.51556200072693503</v>
      </c>
      <c r="AG1465" s="14">
        <v>0.53459386876795101</v>
      </c>
      <c r="AH1465" s="14">
        <v>0.491606604487409</v>
      </c>
      <c r="AI1465" s="14"/>
      <c r="AJ1465" s="14">
        <v>0.568050191970072</v>
      </c>
      <c r="AK1465" s="14">
        <v>0.50099234496044198</v>
      </c>
      <c r="AL1465" s="14">
        <v>0.47928071744808698</v>
      </c>
      <c r="AM1465" s="14"/>
      <c r="AN1465" s="14">
        <v>0.49348455304481598</v>
      </c>
      <c r="AO1465" s="14">
        <v>0.531568003610835</v>
      </c>
      <c r="AP1465" s="14">
        <v>0.53998935276141702</v>
      </c>
      <c r="AQ1465" s="14">
        <v>0.55724264642003296</v>
      </c>
      <c r="AR1465" s="14">
        <v>0.36056457623069998</v>
      </c>
    </row>
    <row r="1466" spans="2:44">
      <c r="B1466" t="s">
        <v>100</v>
      </c>
      <c r="C1466" s="14">
        <v>0.20388448821451999</v>
      </c>
      <c r="D1466" s="14">
        <v>0.20715437324390601</v>
      </c>
      <c r="E1466" s="14">
        <v>0.20129308972552301</v>
      </c>
      <c r="F1466" s="14"/>
      <c r="G1466" s="14">
        <v>0.215636443177879</v>
      </c>
      <c r="H1466" s="14">
        <v>0.18154456443497599</v>
      </c>
      <c r="I1466" s="14">
        <v>0.24201320971076201</v>
      </c>
      <c r="J1466" s="14">
        <v>0.210301269279039</v>
      </c>
      <c r="K1466" s="14">
        <v>0.23772692511145699</v>
      </c>
      <c r="L1466" s="14">
        <v>0.153394337966681</v>
      </c>
      <c r="M1466" s="14"/>
      <c r="N1466" s="14">
        <v>0.183317180499277</v>
      </c>
      <c r="O1466" s="14">
        <v>0.20852547728586299</v>
      </c>
      <c r="P1466" s="14">
        <v>0.21244107743174301</v>
      </c>
      <c r="Q1466" s="14">
        <v>0.212946594189136</v>
      </c>
      <c r="R1466" s="14"/>
      <c r="S1466" s="14">
        <v>0.23075894570201699</v>
      </c>
      <c r="T1466" s="14">
        <v>0.21250930647903099</v>
      </c>
      <c r="U1466" s="14">
        <v>0.20551277252723299</v>
      </c>
      <c r="V1466" s="14">
        <v>0.20654725043167901</v>
      </c>
      <c r="W1466" s="14">
        <v>0.201724130296667</v>
      </c>
      <c r="X1466" s="14">
        <v>0.21628191745667399</v>
      </c>
      <c r="Y1466" s="14">
        <v>0.170013598369185</v>
      </c>
      <c r="Z1466" s="14">
        <v>0.22238390365901001</v>
      </c>
      <c r="AA1466" s="14">
        <v>0.24287175678286299</v>
      </c>
      <c r="AB1466" s="14">
        <v>0.176275973688332</v>
      </c>
      <c r="AC1466" s="14">
        <v>6.0924555007139197E-2</v>
      </c>
      <c r="AD1466" s="14">
        <v>0.23377609524342599</v>
      </c>
      <c r="AE1466" s="14"/>
      <c r="AF1466" s="14">
        <v>0.22157567971324699</v>
      </c>
      <c r="AG1466" s="14">
        <v>0.17606716042716</v>
      </c>
      <c r="AH1466" s="14">
        <v>0.25779407464008203</v>
      </c>
      <c r="AI1466" s="14"/>
      <c r="AJ1466" s="14">
        <v>0.19372469346367299</v>
      </c>
      <c r="AK1466" s="14">
        <v>0.18860070394783601</v>
      </c>
      <c r="AL1466" s="14">
        <v>0.13214207088434399</v>
      </c>
      <c r="AM1466" s="14"/>
      <c r="AN1466" s="14">
        <v>0.226359529598266</v>
      </c>
      <c r="AO1466" s="14">
        <v>0.20735742653924999</v>
      </c>
      <c r="AP1466" s="14">
        <v>0.19392149666439401</v>
      </c>
      <c r="AQ1466" s="14">
        <v>0.13654724831133799</v>
      </c>
      <c r="AR1466" s="14">
        <v>0.342268458793201</v>
      </c>
    </row>
    <row r="1467" spans="2:44">
      <c r="B1467" t="s">
        <v>101</v>
      </c>
      <c r="C1467" s="14">
        <v>4.7455699741103398E-2</v>
      </c>
      <c r="D1467" s="14">
        <v>4.6587995465174198E-2</v>
      </c>
      <c r="E1467" s="14">
        <v>4.8669035855003297E-2</v>
      </c>
      <c r="F1467" s="14"/>
      <c r="G1467" s="14">
        <v>8.0317439629925005E-2</v>
      </c>
      <c r="H1467" s="14">
        <v>5.0818413500284897E-2</v>
      </c>
      <c r="I1467" s="14">
        <v>4.6961095287656303E-2</v>
      </c>
      <c r="J1467" s="14">
        <v>4.2418467356623302E-2</v>
      </c>
      <c r="K1467" s="14">
        <v>6.3433912228123501E-2</v>
      </c>
      <c r="L1467" s="14">
        <v>1.47352173887451E-2</v>
      </c>
      <c r="M1467" s="14"/>
      <c r="N1467" s="14">
        <v>5.1786601688320798E-2</v>
      </c>
      <c r="O1467" s="14">
        <v>4.4292926627748398E-2</v>
      </c>
      <c r="P1467" s="14">
        <v>5.23717874679588E-2</v>
      </c>
      <c r="Q1467" s="14">
        <v>4.2983366308714001E-2</v>
      </c>
      <c r="R1467" s="14"/>
      <c r="S1467" s="14">
        <v>3.1599709610757101E-2</v>
      </c>
      <c r="T1467" s="14">
        <v>6.6450540421755397E-2</v>
      </c>
      <c r="U1467" s="14">
        <v>7.2526923212209604E-2</v>
      </c>
      <c r="V1467" s="14">
        <v>5.74089748210369E-2</v>
      </c>
      <c r="W1467" s="14">
        <v>5.7630484566871802E-2</v>
      </c>
      <c r="X1467" s="14">
        <v>6.9579033707066598E-2</v>
      </c>
      <c r="Y1467" s="14">
        <v>3.1768930540234497E-2</v>
      </c>
      <c r="Z1467" s="14">
        <v>0</v>
      </c>
      <c r="AA1467" s="14">
        <v>6.6093822912809005E-2</v>
      </c>
      <c r="AB1467" s="14">
        <v>2.25817600935889E-2</v>
      </c>
      <c r="AC1467" s="14">
        <v>1.52601023508685E-2</v>
      </c>
      <c r="AD1467" s="14">
        <v>0</v>
      </c>
      <c r="AE1467" s="14"/>
      <c r="AF1467" s="14">
        <v>2.70892952167168E-2</v>
      </c>
      <c r="AG1467" s="14">
        <v>4.9000225961225802E-2</v>
      </c>
      <c r="AH1467" s="14">
        <v>6.9314985298112405E-2</v>
      </c>
      <c r="AI1467" s="14"/>
      <c r="AJ1467" s="14">
        <v>2.62582297002644E-2</v>
      </c>
      <c r="AK1467" s="14">
        <v>6.7311174586511299E-2</v>
      </c>
      <c r="AL1467" s="14">
        <v>0.117682539019324</v>
      </c>
      <c r="AM1467" s="14"/>
      <c r="AN1467" s="14">
        <v>3.5618676155235E-2</v>
      </c>
      <c r="AO1467" s="14">
        <v>5.69161635745494E-2</v>
      </c>
      <c r="AP1467" s="14">
        <v>3.9512499419123798E-2</v>
      </c>
      <c r="AQ1467" s="14">
        <v>7.3908252630306606E-2</v>
      </c>
      <c r="AR1467" s="14">
        <v>3.6569436255997498E-2</v>
      </c>
    </row>
    <row r="1468" spans="2:44">
      <c r="B1468" t="s">
        <v>102</v>
      </c>
      <c r="C1468" s="14">
        <v>9.28379734400764E-3</v>
      </c>
      <c r="D1468" s="14">
        <v>9.0404000426782694E-3</v>
      </c>
      <c r="E1468" s="14">
        <v>9.5895451774809602E-3</v>
      </c>
      <c r="F1468" s="14"/>
      <c r="G1468" s="14">
        <v>5.3881509845802303E-3</v>
      </c>
      <c r="H1468" s="14">
        <v>3.2128037036146702E-2</v>
      </c>
      <c r="I1468" s="14">
        <v>0</v>
      </c>
      <c r="J1468" s="14">
        <v>4.3641171631995501E-3</v>
      </c>
      <c r="K1468" s="14">
        <v>8.2453345357671702E-3</v>
      </c>
      <c r="L1468" s="14">
        <v>4.0602678133669903E-3</v>
      </c>
      <c r="M1468" s="14"/>
      <c r="N1468" s="14">
        <v>1.5686631567220201E-2</v>
      </c>
      <c r="O1468" s="14">
        <v>8.1486549802316701E-3</v>
      </c>
      <c r="P1468" s="14">
        <v>8.1599615829072193E-3</v>
      </c>
      <c r="Q1468" s="14">
        <v>5.0617774828991E-3</v>
      </c>
      <c r="R1468" s="14"/>
      <c r="S1468" s="14">
        <v>8.119531314259E-3</v>
      </c>
      <c r="T1468" s="14">
        <v>0</v>
      </c>
      <c r="U1468" s="14">
        <v>8.2712100543728805E-3</v>
      </c>
      <c r="V1468" s="14">
        <v>7.6001048464309001E-3</v>
      </c>
      <c r="W1468" s="14">
        <v>2.0456094088203002E-2</v>
      </c>
      <c r="X1468" s="14">
        <v>2.5023924890779099E-2</v>
      </c>
      <c r="Y1468" s="14">
        <v>0</v>
      </c>
      <c r="Z1468" s="14">
        <v>1.6528604626959001E-2</v>
      </c>
      <c r="AA1468" s="14">
        <v>7.0298498729583101E-3</v>
      </c>
      <c r="AB1468" s="14">
        <v>0</v>
      </c>
      <c r="AC1468" s="14">
        <v>3.6299601898121203E-2</v>
      </c>
      <c r="AD1468" s="14">
        <v>0</v>
      </c>
      <c r="AE1468" s="14"/>
      <c r="AF1468" s="14">
        <v>4.38034703699076E-3</v>
      </c>
      <c r="AG1468" s="14">
        <v>1.7239880183788199E-2</v>
      </c>
      <c r="AH1468" s="14">
        <v>4.8459143831808098E-3</v>
      </c>
      <c r="AI1468" s="14"/>
      <c r="AJ1468" s="14">
        <v>8.6350947571532596E-3</v>
      </c>
      <c r="AK1468" s="14">
        <v>1.18543238356412E-2</v>
      </c>
      <c r="AL1468" s="14">
        <v>0</v>
      </c>
      <c r="AM1468" s="14"/>
      <c r="AN1468" s="14">
        <v>8.9655842698005504E-3</v>
      </c>
      <c r="AO1468" s="14">
        <v>9.8143719262013505E-3</v>
      </c>
      <c r="AP1468" s="14">
        <v>9.5492147467778794E-3</v>
      </c>
      <c r="AQ1468" s="14">
        <v>1.4572032745169401E-2</v>
      </c>
      <c r="AR1468" s="14">
        <v>0</v>
      </c>
    </row>
    <row r="1469" spans="2:44">
      <c r="B1469" t="s">
        <v>129</v>
      </c>
      <c r="C1469" s="14">
        <v>3.2945731422176203E-2</v>
      </c>
      <c r="D1469" s="14">
        <v>2.7297796477234602E-2</v>
      </c>
      <c r="E1469" s="14">
        <v>3.5561138823362599E-2</v>
      </c>
      <c r="F1469" s="14"/>
      <c r="G1469" s="14">
        <v>3.4109966038048299E-2</v>
      </c>
      <c r="H1469" s="14">
        <v>3.2912360197006198E-2</v>
      </c>
      <c r="I1469" s="14">
        <v>3.9267651621457601E-2</v>
      </c>
      <c r="J1469" s="14">
        <v>2.9979077503388001E-2</v>
      </c>
      <c r="K1469" s="14">
        <v>2.9865724454200701E-2</v>
      </c>
      <c r="L1469" s="14">
        <v>3.1706741158058001E-2</v>
      </c>
      <c r="M1469" s="14"/>
      <c r="N1469" s="14">
        <v>1.5352267989952E-2</v>
      </c>
      <c r="O1469" s="14">
        <v>2.33518850191652E-2</v>
      </c>
      <c r="P1469" s="14">
        <v>4.7682720046289498E-2</v>
      </c>
      <c r="Q1469" s="14">
        <v>4.8591053550775698E-2</v>
      </c>
      <c r="R1469" s="14"/>
      <c r="S1469" s="14">
        <v>3.6089142028293199E-2</v>
      </c>
      <c r="T1469" s="14">
        <v>3.2183636156790103E-2</v>
      </c>
      <c r="U1469" s="14">
        <v>1.9900729139062601E-2</v>
      </c>
      <c r="V1469" s="14">
        <v>0</v>
      </c>
      <c r="W1469" s="14">
        <v>4.87613047952591E-2</v>
      </c>
      <c r="X1469" s="14">
        <v>3.7823808847602301E-2</v>
      </c>
      <c r="Y1469" s="14">
        <v>2.1117810104808999E-2</v>
      </c>
      <c r="Z1469" s="14">
        <v>1.7718010648142699E-2</v>
      </c>
      <c r="AA1469" s="14">
        <v>5.03959318847459E-2</v>
      </c>
      <c r="AB1469" s="14">
        <v>4.7613255006616201E-2</v>
      </c>
      <c r="AC1469" s="14">
        <v>2.7095093463541001E-2</v>
      </c>
      <c r="AD1469" s="14">
        <v>5.0754367769933501E-2</v>
      </c>
      <c r="AE1469" s="14"/>
      <c r="AF1469" s="14">
        <v>3.08124295704E-2</v>
      </c>
      <c r="AG1469" s="14">
        <v>3.3994768690897702E-2</v>
      </c>
      <c r="AH1469" s="14">
        <v>2.0858725776599099E-2</v>
      </c>
      <c r="AI1469" s="14"/>
      <c r="AJ1469" s="14">
        <v>2.0427236697101E-2</v>
      </c>
      <c r="AK1469" s="14">
        <v>2.68646598764192E-2</v>
      </c>
      <c r="AL1469" s="14">
        <v>2.6157320935401299E-2</v>
      </c>
      <c r="AM1469" s="14"/>
      <c r="AN1469" s="14">
        <v>4.9260172023766098E-2</v>
      </c>
      <c r="AO1469" s="14">
        <v>2.7207938029664199E-2</v>
      </c>
      <c r="AP1469" s="14">
        <v>1.8318821411847101E-2</v>
      </c>
      <c r="AQ1469" s="14">
        <v>1.56133005199896E-2</v>
      </c>
      <c r="AR1469" s="14">
        <v>0</v>
      </c>
    </row>
    <row r="1470" spans="2:44">
      <c r="B1470" t="s">
        <v>104</v>
      </c>
      <c r="C1470" s="14">
        <v>0.70643028327819302</v>
      </c>
      <c r="D1470" s="14">
        <v>0.70991943477100705</v>
      </c>
      <c r="E1470" s="14">
        <v>0.70488719041863002</v>
      </c>
      <c r="F1470" s="14"/>
      <c r="G1470" s="14">
        <v>0.66454800016956705</v>
      </c>
      <c r="H1470" s="14">
        <v>0.70259662483158603</v>
      </c>
      <c r="I1470" s="14">
        <v>0.67175804338012401</v>
      </c>
      <c r="J1470" s="14">
        <v>0.71293706869774998</v>
      </c>
      <c r="K1470" s="14">
        <v>0.66072810367045098</v>
      </c>
      <c r="L1470" s="14">
        <v>0.79610343567314901</v>
      </c>
      <c r="M1470" s="14"/>
      <c r="N1470" s="14">
        <v>0.73385731825523004</v>
      </c>
      <c r="O1470" s="14">
        <v>0.71568105608699195</v>
      </c>
      <c r="P1470" s="14">
        <v>0.67934445347110095</v>
      </c>
      <c r="Q1470" s="14">
        <v>0.69041720846847499</v>
      </c>
      <c r="R1470" s="14"/>
      <c r="S1470" s="14">
        <v>0.69343267134467401</v>
      </c>
      <c r="T1470" s="14">
        <v>0.688856516942423</v>
      </c>
      <c r="U1470" s="14">
        <v>0.69378836506712205</v>
      </c>
      <c r="V1470" s="14">
        <v>0.72844366990085296</v>
      </c>
      <c r="W1470" s="14">
        <v>0.67142798625299904</v>
      </c>
      <c r="X1470" s="14">
        <v>0.65129131509787797</v>
      </c>
      <c r="Y1470" s="14">
        <v>0.77709966098577199</v>
      </c>
      <c r="Z1470" s="14">
        <v>0.74336948106588796</v>
      </c>
      <c r="AA1470" s="14">
        <v>0.63360863854662397</v>
      </c>
      <c r="AB1470" s="14">
        <v>0.75352901121146298</v>
      </c>
      <c r="AC1470" s="14">
        <v>0.86042064728032996</v>
      </c>
      <c r="AD1470" s="14">
        <v>0.71546953698663995</v>
      </c>
      <c r="AE1470" s="14"/>
      <c r="AF1470" s="14">
        <v>0.71614224846264596</v>
      </c>
      <c r="AG1470" s="14">
        <v>0.72369796473692805</v>
      </c>
      <c r="AH1470" s="14">
        <v>0.64718629990202503</v>
      </c>
      <c r="AI1470" s="14"/>
      <c r="AJ1470" s="14">
        <v>0.75095474538180895</v>
      </c>
      <c r="AK1470" s="14">
        <v>0.705369137753593</v>
      </c>
      <c r="AL1470" s="14">
        <v>0.72401806916093003</v>
      </c>
      <c r="AM1470" s="14"/>
      <c r="AN1470" s="14">
        <v>0.67979603795293198</v>
      </c>
      <c r="AO1470" s="14">
        <v>0.698704099930335</v>
      </c>
      <c r="AP1470" s="14">
        <v>0.73869796775785701</v>
      </c>
      <c r="AQ1470" s="14">
        <v>0.75935916579319596</v>
      </c>
      <c r="AR1470" s="14">
        <v>0.62116210495080104</v>
      </c>
    </row>
    <row r="1471" spans="2:44">
      <c r="B1471" t="s">
        <v>105</v>
      </c>
      <c r="C1471" s="14">
        <v>5.6739497085111099E-2</v>
      </c>
      <c r="D1471" s="14">
        <v>5.56283955078525E-2</v>
      </c>
      <c r="E1471" s="14">
        <v>5.8258581032484297E-2</v>
      </c>
      <c r="F1471" s="14"/>
      <c r="G1471" s="14">
        <v>8.5705590614505195E-2</v>
      </c>
      <c r="H1471" s="14">
        <v>8.2946450536431598E-2</v>
      </c>
      <c r="I1471" s="14">
        <v>4.6961095287656303E-2</v>
      </c>
      <c r="J1471" s="14">
        <v>4.6782584519822798E-2</v>
      </c>
      <c r="K1471" s="14">
        <v>7.1679246763890703E-2</v>
      </c>
      <c r="L1471" s="14">
        <v>1.8795485202112099E-2</v>
      </c>
      <c r="M1471" s="14"/>
      <c r="N1471" s="14">
        <v>6.7473233255540999E-2</v>
      </c>
      <c r="O1471" s="14">
        <v>5.2441581607980098E-2</v>
      </c>
      <c r="P1471" s="14">
        <v>6.0531749050866099E-2</v>
      </c>
      <c r="Q1471" s="14">
        <v>4.80451437916131E-2</v>
      </c>
      <c r="R1471" s="14"/>
      <c r="S1471" s="14">
        <v>3.9719240925016101E-2</v>
      </c>
      <c r="T1471" s="14">
        <v>6.6450540421755397E-2</v>
      </c>
      <c r="U1471" s="14">
        <v>8.07981332665825E-2</v>
      </c>
      <c r="V1471" s="14">
        <v>6.5009079667467801E-2</v>
      </c>
      <c r="W1471" s="14">
        <v>7.8086578655074804E-2</v>
      </c>
      <c r="X1471" s="14">
        <v>9.4602958597845704E-2</v>
      </c>
      <c r="Y1471" s="14">
        <v>3.1768930540234497E-2</v>
      </c>
      <c r="Z1471" s="14">
        <v>1.6528604626959001E-2</v>
      </c>
      <c r="AA1471" s="14">
        <v>7.3123672785767299E-2</v>
      </c>
      <c r="AB1471" s="14">
        <v>2.25817600935889E-2</v>
      </c>
      <c r="AC1471" s="14">
        <v>5.1559704248989799E-2</v>
      </c>
      <c r="AD1471" s="14">
        <v>0</v>
      </c>
      <c r="AE1471" s="14"/>
      <c r="AF1471" s="14">
        <v>3.1469642253707603E-2</v>
      </c>
      <c r="AG1471" s="14">
        <v>6.6240106145013994E-2</v>
      </c>
      <c r="AH1471" s="14">
        <v>7.4160899681293205E-2</v>
      </c>
      <c r="AI1471" s="14"/>
      <c r="AJ1471" s="14">
        <v>3.4893324457417697E-2</v>
      </c>
      <c r="AK1471" s="14">
        <v>7.9165498422152494E-2</v>
      </c>
      <c r="AL1471" s="14">
        <v>0.117682539019324</v>
      </c>
      <c r="AM1471" s="14"/>
      <c r="AN1471" s="14">
        <v>4.45842604250355E-2</v>
      </c>
      <c r="AO1471" s="14">
        <v>6.6730535500750698E-2</v>
      </c>
      <c r="AP1471" s="14">
        <v>4.9061714165901701E-2</v>
      </c>
      <c r="AQ1471" s="14">
        <v>8.8480285375476003E-2</v>
      </c>
      <c r="AR1471" s="14">
        <v>3.6569436255997498E-2</v>
      </c>
    </row>
    <row r="1472" spans="2:44">
      <c r="B1472" t="s">
        <v>106</v>
      </c>
      <c r="C1472" s="14">
        <v>0.64969078619308196</v>
      </c>
      <c r="D1472" s="14">
        <v>0.65429103926315502</v>
      </c>
      <c r="E1472" s="14">
        <v>0.64662860938614597</v>
      </c>
      <c r="F1472" s="14"/>
      <c r="G1472" s="14">
        <v>0.57884240955506205</v>
      </c>
      <c r="H1472" s="14">
        <v>0.61965017429515501</v>
      </c>
      <c r="I1472" s="14">
        <v>0.624796948092467</v>
      </c>
      <c r="J1472" s="14">
        <v>0.666154484177927</v>
      </c>
      <c r="K1472" s="14">
        <v>0.58904885690656095</v>
      </c>
      <c r="L1472" s="14">
        <v>0.77730795047103696</v>
      </c>
      <c r="M1472" s="14"/>
      <c r="N1472" s="14">
        <v>0.66638408499968904</v>
      </c>
      <c r="O1472" s="14">
        <v>0.66323947447901199</v>
      </c>
      <c r="P1472" s="14">
        <v>0.61881270442023495</v>
      </c>
      <c r="Q1472" s="14">
        <v>0.64237206467686203</v>
      </c>
      <c r="R1472" s="14"/>
      <c r="S1472" s="14">
        <v>0.65371343041965801</v>
      </c>
      <c r="T1472" s="14">
        <v>0.62240597652066798</v>
      </c>
      <c r="U1472" s="14">
        <v>0.61299023180053902</v>
      </c>
      <c r="V1472" s="14">
        <v>0.66343459023338502</v>
      </c>
      <c r="W1472" s="14">
        <v>0.59334140759792398</v>
      </c>
      <c r="X1472" s="14">
        <v>0.55668835650003201</v>
      </c>
      <c r="Y1472" s="14">
        <v>0.74533073044553699</v>
      </c>
      <c r="Z1472" s="14">
        <v>0.72684087643892903</v>
      </c>
      <c r="AA1472" s="14">
        <v>0.56048496576085705</v>
      </c>
      <c r="AB1472" s="14">
        <v>0.73094725111787395</v>
      </c>
      <c r="AC1472" s="14">
        <v>0.80886094303134004</v>
      </c>
      <c r="AD1472" s="14">
        <v>0.71546953698663995</v>
      </c>
      <c r="AE1472" s="14"/>
      <c r="AF1472" s="14">
        <v>0.68467260620893799</v>
      </c>
      <c r="AG1472" s="14">
        <v>0.65745785859191397</v>
      </c>
      <c r="AH1472" s="14">
        <v>0.57302540022073201</v>
      </c>
      <c r="AI1472" s="14"/>
      <c r="AJ1472" s="14">
        <v>0.71606142092439096</v>
      </c>
      <c r="AK1472" s="14">
        <v>0.62620363933143997</v>
      </c>
      <c r="AL1472" s="14">
        <v>0.60633553014160602</v>
      </c>
      <c r="AM1472" s="14"/>
      <c r="AN1472" s="14">
        <v>0.63521177752789604</v>
      </c>
      <c r="AO1472" s="14">
        <v>0.63197356442958397</v>
      </c>
      <c r="AP1472" s="14">
        <v>0.68963625359195602</v>
      </c>
      <c r="AQ1472" s="14">
        <v>0.67087888041772004</v>
      </c>
      <c r="AR1472" s="14">
        <v>0.58459266869480397</v>
      </c>
    </row>
    <row r="1473" spans="2:44">
      <c r="C1473" s="14"/>
      <c r="D1473" s="14"/>
      <c r="E1473" s="14"/>
      <c r="F1473" s="14"/>
      <c r="G1473" s="14"/>
      <c r="H1473" s="14"/>
      <c r="I1473" s="14"/>
      <c r="J1473" s="14"/>
      <c r="K1473" s="14"/>
      <c r="L1473" s="14"/>
      <c r="M1473" s="14"/>
      <c r="N1473" s="14"/>
      <c r="O1473" s="14"/>
      <c r="P1473" s="14"/>
      <c r="Q1473" s="14"/>
      <c r="R1473" s="14"/>
      <c r="S1473" s="14"/>
      <c r="T1473" s="14"/>
      <c r="U1473" s="14"/>
      <c r="V1473" s="14"/>
      <c r="W1473" s="14"/>
      <c r="X1473" s="14"/>
      <c r="Y1473" s="14"/>
      <c r="Z1473" s="14"/>
      <c r="AA1473" s="14"/>
      <c r="AB1473" s="14"/>
      <c r="AC1473" s="14"/>
      <c r="AD1473" s="14"/>
      <c r="AE1473" s="14"/>
      <c r="AF1473" s="14"/>
      <c r="AG1473" s="14"/>
      <c r="AH1473" s="14"/>
      <c r="AI1473" s="14"/>
      <c r="AJ1473" s="14"/>
      <c r="AK1473" s="14"/>
      <c r="AL1473" s="14"/>
      <c r="AM1473" s="14"/>
      <c r="AN1473" s="14"/>
      <c r="AO1473" s="14"/>
      <c r="AP1473" s="14"/>
      <c r="AQ1473" s="14"/>
      <c r="AR1473" s="14"/>
    </row>
    <row r="1474" spans="2:44">
      <c r="B1474" s="6" t="s">
        <v>337</v>
      </c>
      <c r="C1474" s="14"/>
      <c r="D1474" s="14"/>
      <c r="E1474" s="14"/>
      <c r="F1474" s="14"/>
      <c r="G1474" s="14"/>
      <c r="H1474" s="14"/>
      <c r="I1474" s="14"/>
      <c r="J1474" s="14"/>
      <c r="K1474" s="14"/>
      <c r="L1474" s="14"/>
      <c r="M1474" s="14"/>
      <c r="N1474" s="14"/>
      <c r="O1474" s="14"/>
      <c r="P1474" s="14"/>
      <c r="Q1474" s="14"/>
      <c r="R1474" s="14"/>
      <c r="S1474" s="14"/>
      <c r="T1474" s="14"/>
      <c r="U1474" s="14"/>
      <c r="V1474" s="14"/>
      <c r="W1474" s="14"/>
      <c r="X1474" s="14"/>
      <c r="Y1474" s="14"/>
      <c r="Z1474" s="14"/>
      <c r="AA1474" s="14"/>
      <c r="AB1474" s="14"/>
      <c r="AC1474" s="14"/>
      <c r="AD1474" s="14"/>
      <c r="AE1474" s="14"/>
      <c r="AF1474" s="14"/>
      <c r="AG1474" s="14"/>
      <c r="AH1474" s="14"/>
      <c r="AI1474" s="14"/>
      <c r="AJ1474" s="14"/>
      <c r="AK1474" s="14"/>
      <c r="AL1474" s="14"/>
      <c r="AM1474" s="14"/>
      <c r="AN1474" s="14"/>
      <c r="AO1474" s="14"/>
      <c r="AP1474" s="14"/>
      <c r="AQ1474" s="14"/>
      <c r="AR1474" s="14"/>
    </row>
    <row r="1475" spans="2:44">
      <c r="B1475" s="24" t="s">
        <v>45</v>
      </c>
      <c r="C1475" s="14"/>
      <c r="D1475" s="14"/>
      <c r="E1475" s="14"/>
      <c r="F1475" s="14"/>
      <c r="G1475" s="14"/>
      <c r="H1475" s="14"/>
      <c r="I1475" s="14"/>
      <c r="J1475" s="14"/>
      <c r="K1475" s="14"/>
      <c r="L1475" s="14"/>
      <c r="M1475" s="14"/>
      <c r="N1475" s="14"/>
      <c r="O1475" s="14"/>
      <c r="P1475" s="14"/>
      <c r="Q1475" s="14"/>
      <c r="R1475" s="14"/>
      <c r="S1475" s="14"/>
      <c r="T1475" s="14"/>
      <c r="U1475" s="14"/>
      <c r="V1475" s="14"/>
      <c r="W1475" s="14"/>
      <c r="X1475" s="14"/>
      <c r="Y1475" s="14"/>
      <c r="Z1475" s="14"/>
      <c r="AA1475" s="14"/>
      <c r="AB1475" s="14"/>
      <c r="AC1475" s="14"/>
      <c r="AD1475" s="14"/>
      <c r="AE1475" s="14"/>
      <c r="AF1475" s="14"/>
      <c r="AG1475" s="14"/>
      <c r="AH1475" s="14"/>
      <c r="AI1475" s="14"/>
      <c r="AJ1475" s="14"/>
      <c r="AK1475" s="14"/>
      <c r="AL1475" s="14"/>
      <c r="AM1475" s="14"/>
      <c r="AN1475" s="14"/>
      <c r="AO1475" s="14"/>
      <c r="AP1475" s="14"/>
      <c r="AQ1475" s="14"/>
      <c r="AR1475" s="14"/>
    </row>
    <row r="1476" spans="2:44">
      <c r="B1476" t="s">
        <v>98</v>
      </c>
      <c r="C1476" s="14">
        <v>0.188851948550739</v>
      </c>
      <c r="D1476" s="14">
        <v>0.19555135500030499</v>
      </c>
      <c r="E1476" s="14">
        <v>0.18425388691397199</v>
      </c>
      <c r="F1476" s="14"/>
      <c r="G1476" s="14">
        <v>0.226246204628194</v>
      </c>
      <c r="H1476" s="14">
        <v>0.165359991211211</v>
      </c>
      <c r="I1476" s="14">
        <v>0.16427923060400201</v>
      </c>
      <c r="J1476" s="14">
        <v>0.167628375634197</v>
      </c>
      <c r="K1476" s="14">
        <v>0.211739413624076</v>
      </c>
      <c r="L1476" s="14">
        <v>0.204698509798592</v>
      </c>
      <c r="M1476" s="14"/>
      <c r="N1476" s="14">
        <v>0.207114708881704</v>
      </c>
      <c r="O1476" s="14">
        <v>0.148362258607278</v>
      </c>
      <c r="P1476" s="14">
        <v>0.19450945816527301</v>
      </c>
      <c r="Q1476" s="14">
        <v>0.20618870787799601</v>
      </c>
      <c r="R1476" s="14"/>
      <c r="S1476" s="14">
        <v>0.20502919839238501</v>
      </c>
      <c r="T1476" s="14">
        <v>0.17487570374362099</v>
      </c>
      <c r="U1476" s="14">
        <v>0.16536343474736101</v>
      </c>
      <c r="V1476" s="14">
        <v>0.233040588012424</v>
      </c>
      <c r="W1476" s="14">
        <v>0.15302427624697601</v>
      </c>
      <c r="X1476" s="14">
        <v>0.153537638206696</v>
      </c>
      <c r="Y1476" s="14">
        <v>0.20888019011408901</v>
      </c>
      <c r="Z1476" s="14">
        <v>0.19713887680723599</v>
      </c>
      <c r="AA1476" s="14">
        <v>0.171183701405308</v>
      </c>
      <c r="AB1476" s="14">
        <v>0.16808965457879099</v>
      </c>
      <c r="AC1476" s="14">
        <v>0.292572564129358</v>
      </c>
      <c r="AD1476" s="14">
        <v>0.21697780372031</v>
      </c>
      <c r="AE1476" s="14"/>
      <c r="AF1476" s="14">
        <v>0.18672658396219799</v>
      </c>
      <c r="AG1476" s="14">
        <v>0.19284500965157</v>
      </c>
      <c r="AH1476" s="14">
        <v>0.179764713010025</v>
      </c>
      <c r="AI1476" s="14"/>
      <c r="AJ1476" s="14">
        <v>0.172455127510034</v>
      </c>
      <c r="AK1476" s="14">
        <v>0.228367524473441</v>
      </c>
      <c r="AL1476" s="14">
        <v>0.21306417352118701</v>
      </c>
      <c r="AM1476" s="14"/>
      <c r="AN1476" s="14">
        <v>0.188069881932484</v>
      </c>
      <c r="AO1476" s="14">
        <v>0.16308862239400701</v>
      </c>
      <c r="AP1476" s="14">
        <v>0.21457153020972899</v>
      </c>
      <c r="AQ1476" s="14">
        <v>0.2353657358848</v>
      </c>
      <c r="AR1476" s="14">
        <v>0.14687448415277199</v>
      </c>
    </row>
    <row r="1477" spans="2:44">
      <c r="B1477" t="s">
        <v>99</v>
      </c>
      <c r="C1477" s="14">
        <v>0.56294678296781697</v>
      </c>
      <c r="D1477" s="14">
        <v>0.578153531662144</v>
      </c>
      <c r="E1477" s="14">
        <v>0.54965150547515795</v>
      </c>
      <c r="F1477" s="14"/>
      <c r="G1477" s="14">
        <v>0.47900438915757798</v>
      </c>
      <c r="H1477" s="14">
        <v>0.55931073012719601</v>
      </c>
      <c r="I1477" s="14">
        <v>0.557511491772822</v>
      </c>
      <c r="J1477" s="14">
        <v>0.60611086798176095</v>
      </c>
      <c r="K1477" s="14">
        <v>0.51583462942132197</v>
      </c>
      <c r="L1477" s="14">
        <v>0.62793040697537394</v>
      </c>
      <c r="M1477" s="14"/>
      <c r="N1477" s="14">
        <v>0.57955692853573504</v>
      </c>
      <c r="O1477" s="14">
        <v>0.62360068454219098</v>
      </c>
      <c r="P1477" s="14">
        <v>0.55629130010333205</v>
      </c>
      <c r="Q1477" s="14">
        <v>0.49133073856228998</v>
      </c>
      <c r="R1477" s="14"/>
      <c r="S1477" s="14">
        <v>0.56189158069614697</v>
      </c>
      <c r="T1477" s="14">
        <v>0.61433622386504905</v>
      </c>
      <c r="U1477" s="14">
        <v>0.60078314511312503</v>
      </c>
      <c r="V1477" s="14">
        <v>0.54377596910727599</v>
      </c>
      <c r="W1477" s="14">
        <v>0.55921860703012805</v>
      </c>
      <c r="X1477" s="14">
        <v>0.57323454242616401</v>
      </c>
      <c r="Y1477" s="14">
        <v>0.57796846909004396</v>
      </c>
      <c r="Z1477" s="14">
        <v>0.53353070680231296</v>
      </c>
      <c r="AA1477" s="14">
        <v>0.47577704451931302</v>
      </c>
      <c r="AB1477" s="14">
        <v>0.57289480379676905</v>
      </c>
      <c r="AC1477" s="14">
        <v>0.56237433517704605</v>
      </c>
      <c r="AD1477" s="14">
        <v>0.58991365036196197</v>
      </c>
      <c r="AE1477" s="14"/>
      <c r="AF1477" s="14">
        <v>0.57777306972644304</v>
      </c>
      <c r="AG1477" s="14">
        <v>0.58094086154515001</v>
      </c>
      <c r="AH1477" s="14">
        <v>0.52843483809328395</v>
      </c>
      <c r="AI1477" s="14"/>
      <c r="AJ1477" s="14">
        <v>0.62041986312880104</v>
      </c>
      <c r="AK1477" s="14">
        <v>0.53180701325727397</v>
      </c>
      <c r="AL1477" s="14">
        <v>0.65243366992040097</v>
      </c>
      <c r="AM1477" s="14"/>
      <c r="AN1477" s="14">
        <v>0.53454635182279298</v>
      </c>
      <c r="AO1477" s="14">
        <v>0.59662108709178097</v>
      </c>
      <c r="AP1477" s="14">
        <v>0.57147854616343396</v>
      </c>
      <c r="AQ1477" s="14">
        <v>0.53130960725907606</v>
      </c>
      <c r="AR1477" s="14">
        <v>0.63394232077939805</v>
      </c>
    </row>
    <row r="1478" spans="2:44">
      <c r="B1478" t="s">
        <v>100</v>
      </c>
      <c r="C1478" s="14">
        <v>0.17479983290870599</v>
      </c>
      <c r="D1478" s="14">
        <v>0.15826853963557799</v>
      </c>
      <c r="E1478" s="14">
        <v>0.188462330077662</v>
      </c>
      <c r="F1478" s="14"/>
      <c r="G1478" s="14">
        <v>0.21472129770759599</v>
      </c>
      <c r="H1478" s="14">
        <v>0.180821059040285</v>
      </c>
      <c r="I1478" s="14">
        <v>0.18594364096924601</v>
      </c>
      <c r="J1478" s="14">
        <v>0.147594225579981</v>
      </c>
      <c r="K1478" s="14">
        <v>0.215777449438948</v>
      </c>
      <c r="L1478" s="14">
        <v>0.124300010304862</v>
      </c>
      <c r="M1478" s="14"/>
      <c r="N1478" s="14">
        <v>0.15573078454323799</v>
      </c>
      <c r="O1478" s="14">
        <v>0.167448519200638</v>
      </c>
      <c r="P1478" s="14">
        <v>0.16077084500983699</v>
      </c>
      <c r="Q1478" s="14">
        <v>0.21174968972907399</v>
      </c>
      <c r="R1478" s="14"/>
      <c r="S1478" s="14">
        <v>0.15773162486181699</v>
      </c>
      <c r="T1478" s="14">
        <v>0.16418751490421801</v>
      </c>
      <c r="U1478" s="14">
        <v>0.14637259168847</v>
      </c>
      <c r="V1478" s="14">
        <v>0.172240333612561</v>
      </c>
      <c r="W1478" s="14">
        <v>0.19045014849361599</v>
      </c>
      <c r="X1478" s="14">
        <v>0.21093476641347</v>
      </c>
      <c r="Y1478" s="14">
        <v>0.11721109078157201</v>
      </c>
      <c r="Z1478" s="14">
        <v>0.180557803137777</v>
      </c>
      <c r="AA1478" s="14">
        <v>0.27179750903510003</v>
      </c>
      <c r="AB1478" s="14">
        <v>0.17902760712545299</v>
      </c>
      <c r="AC1478" s="14">
        <v>6.3606045923250101E-2</v>
      </c>
      <c r="AD1478" s="14">
        <v>0.142354178147795</v>
      </c>
      <c r="AE1478" s="14"/>
      <c r="AF1478" s="14">
        <v>0.16884696637142099</v>
      </c>
      <c r="AG1478" s="14">
        <v>0.15251401974857901</v>
      </c>
      <c r="AH1478" s="14">
        <v>0.212915897933112</v>
      </c>
      <c r="AI1478" s="14"/>
      <c r="AJ1478" s="14">
        <v>0.17640752880472099</v>
      </c>
      <c r="AK1478" s="14">
        <v>0.163146535765682</v>
      </c>
      <c r="AL1478" s="14">
        <v>5.47888381105021E-2</v>
      </c>
      <c r="AM1478" s="14"/>
      <c r="AN1478" s="14">
        <v>0.17922367801500799</v>
      </c>
      <c r="AO1478" s="14">
        <v>0.18032289718361</v>
      </c>
      <c r="AP1478" s="14">
        <v>0.16100371708071601</v>
      </c>
      <c r="AQ1478" s="14">
        <v>0.18084559177500101</v>
      </c>
      <c r="AR1478" s="14">
        <v>0.104487775267533</v>
      </c>
    </row>
    <row r="1479" spans="2:44">
      <c r="B1479" t="s">
        <v>101</v>
      </c>
      <c r="C1479" s="14">
        <v>4.5996388544333799E-2</v>
      </c>
      <c r="D1479" s="14">
        <v>4.6579201443084202E-2</v>
      </c>
      <c r="E1479" s="14">
        <v>4.58503812392324E-2</v>
      </c>
      <c r="F1479" s="14"/>
      <c r="G1479" s="14">
        <v>4.8821022860756097E-2</v>
      </c>
      <c r="H1479" s="14">
        <v>5.2413552624179897E-2</v>
      </c>
      <c r="I1479" s="14">
        <v>5.1953395305380901E-2</v>
      </c>
      <c r="J1479" s="14">
        <v>5.7431019452655101E-2</v>
      </c>
      <c r="K1479" s="14">
        <v>4.4353113699732299E-2</v>
      </c>
      <c r="L1479" s="14">
        <v>2.5466730495568701E-2</v>
      </c>
      <c r="M1479" s="14"/>
      <c r="N1479" s="14">
        <v>4.2525703520501397E-2</v>
      </c>
      <c r="O1479" s="14">
        <v>3.6278909076326901E-2</v>
      </c>
      <c r="P1479" s="14">
        <v>5.6626501023679103E-2</v>
      </c>
      <c r="Q1479" s="14">
        <v>5.11781227342991E-2</v>
      </c>
      <c r="R1479" s="14"/>
      <c r="S1479" s="14">
        <v>5.6309635391216903E-2</v>
      </c>
      <c r="T1479" s="14">
        <v>3.0556197781262302E-2</v>
      </c>
      <c r="U1479" s="14">
        <v>6.3149926738607504E-2</v>
      </c>
      <c r="V1479" s="14">
        <v>4.0835048314037198E-2</v>
      </c>
      <c r="W1479" s="14">
        <v>4.6774090156610403E-2</v>
      </c>
      <c r="X1479" s="14">
        <v>3.9750640278984797E-2</v>
      </c>
      <c r="Y1479" s="14">
        <v>7.4822439909485797E-2</v>
      </c>
      <c r="Z1479" s="14">
        <v>5.2098646742430803E-2</v>
      </c>
      <c r="AA1479" s="14">
        <v>4.6505872113293899E-2</v>
      </c>
      <c r="AB1479" s="14">
        <v>4.5370013643108199E-2</v>
      </c>
      <c r="AC1479" s="14">
        <v>3.0647555189778301E-2</v>
      </c>
      <c r="AD1479" s="14">
        <v>0</v>
      </c>
      <c r="AE1479" s="14"/>
      <c r="AF1479" s="14">
        <v>4.1343634471359102E-2</v>
      </c>
      <c r="AG1479" s="14">
        <v>4.2855520439009899E-2</v>
      </c>
      <c r="AH1479" s="14">
        <v>5.9320895295701503E-2</v>
      </c>
      <c r="AI1479" s="14"/>
      <c r="AJ1479" s="14">
        <v>2.0817986976330902E-2</v>
      </c>
      <c r="AK1479" s="14">
        <v>5.51940317092805E-2</v>
      </c>
      <c r="AL1479" s="14">
        <v>2.65396443317398E-2</v>
      </c>
      <c r="AM1479" s="14"/>
      <c r="AN1479" s="14">
        <v>5.63727182102403E-2</v>
      </c>
      <c r="AO1479" s="14">
        <v>3.5016051139017297E-2</v>
      </c>
      <c r="AP1479" s="14">
        <v>4.3993972300772899E-2</v>
      </c>
      <c r="AQ1479" s="14">
        <v>4.6515387668849002E-2</v>
      </c>
      <c r="AR1479" s="14">
        <v>3.6569436255997498E-2</v>
      </c>
    </row>
    <row r="1480" spans="2:44">
      <c r="B1480" t="s">
        <v>102</v>
      </c>
      <c r="C1480" s="14">
        <v>5.9975578040017304E-3</v>
      </c>
      <c r="D1480" s="14">
        <v>7.4702852382045196E-3</v>
      </c>
      <c r="E1480" s="14">
        <v>4.68165089173704E-3</v>
      </c>
      <c r="F1480" s="14"/>
      <c r="G1480" s="14">
        <v>6.9917658076568802E-3</v>
      </c>
      <c r="H1480" s="14">
        <v>1.77815316614762E-2</v>
      </c>
      <c r="I1480" s="14">
        <v>6.2570534416062102E-3</v>
      </c>
      <c r="J1480" s="14">
        <v>0</v>
      </c>
      <c r="K1480" s="14">
        <v>0</v>
      </c>
      <c r="L1480" s="14">
        <v>4.0602678133669903E-3</v>
      </c>
      <c r="M1480" s="14"/>
      <c r="N1480" s="14">
        <v>5.9602009258552099E-3</v>
      </c>
      <c r="O1480" s="14">
        <v>3.6362165712551498E-3</v>
      </c>
      <c r="P1480" s="14">
        <v>8.2696416847128501E-3</v>
      </c>
      <c r="Q1480" s="14">
        <v>6.6381317740316602E-3</v>
      </c>
      <c r="R1480" s="14"/>
      <c r="S1480" s="14">
        <v>6.8839917389074802E-3</v>
      </c>
      <c r="T1480" s="14">
        <v>0</v>
      </c>
      <c r="U1480" s="14">
        <v>0</v>
      </c>
      <c r="V1480" s="14">
        <v>1.01080609537009E-2</v>
      </c>
      <c r="W1480" s="14">
        <v>1.1017099676398599E-2</v>
      </c>
      <c r="X1480" s="14">
        <v>7.5767327251939701E-3</v>
      </c>
      <c r="Y1480" s="14">
        <v>0</v>
      </c>
      <c r="Z1480" s="14">
        <v>0</v>
      </c>
      <c r="AA1480" s="14">
        <v>8.8252393797966198E-3</v>
      </c>
      <c r="AB1480" s="14">
        <v>0</v>
      </c>
      <c r="AC1480" s="14">
        <v>3.6299601898121203E-2</v>
      </c>
      <c r="AD1480" s="14">
        <v>0</v>
      </c>
      <c r="AE1480" s="14"/>
      <c r="AF1480" s="14">
        <v>7.4116331799659501E-3</v>
      </c>
      <c r="AG1480" s="14">
        <v>6.0017331053769498E-3</v>
      </c>
      <c r="AH1480" s="14">
        <v>0</v>
      </c>
      <c r="AI1480" s="14"/>
      <c r="AJ1480" s="14">
        <v>3.8716624970276899E-3</v>
      </c>
      <c r="AK1480" s="14">
        <v>9.2664206494640893E-3</v>
      </c>
      <c r="AL1480" s="14">
        <v>0</v>
      </c>
      <c r="AM1480" s="14"/>
      <c r="AN1480" s="14">
        <v>3.45216654279806E-3</v>
      </c>
      <c r="AO1480" s="14">
        <v>1.02860166531017E-2</v>
      </c>
      <c r="AP1480" s="14">
        <v>3.0056591996394499E-3</v>
      </c>
      <c r="AQ1480" s="14">
        <v>0</v>
      </c>
      <c r="AR1480" s="14">
        <v>7.8125983544299005E-2</v>
      </c>
    </row>
    <row r="1481" spans="2:44">
      <c r="B1481" t="s">
        <v>129</v>
      </c>
      <c r="C1481" s="14">
        <v>2.1407489224402599E-2</v>
      </c>
      <c r="D1481" s="14">
        <v>1.39770870206833E-2</v>
      </c>
      <c r="E1481" s="14">
        <v>2.7100245402239299E-2</v>
      </c>
      <c r="F1481" s="14"/>
      <c r="G1481" s="14">
        <v>2.42153198382195E-2</v>
      </c>
      <c r="H1481" s="14">
        <v>2.43131353356517E-2</v>
      </c>
      <c r="I1481" s="14">
        <v>3.4055187906943001E-2</v>
      </c>
      <c r="J1481" s="14">
        <v>2.1235511351406701E-2</v>
      </c>
      <c r="K1481" s="14">
        <v>1.2295393815920701E-2</v>
      </c>
      <c r="L1481" s="14">
        <v>1.35440746122358E-2</v>
      </c>
      <c r="M1481" s="14"/>
      <c r="N1481" s="14">
        <v>9.1116735929662098E-3</v>
      </c>
      <c r="O1481" s="14">
        <v>2.0673412002311601E-2</v>
      </c>
      <c r="P1481" s="14">
        <v>2.35322540131668E-2</v>
      </c>
      <c r="Q1481" s="14">
        <v>3.2914609322309302E-2</v>
      </c>
      <c r="R1481" s="14"/>
      <c r="S1481" s="14">
        <v>1.21539689195269E-2</v>
      </c>
      <c r="T1481" s="14">
        <v>1.6044359705849599E-2</v>
      </c>
      <c r="U1481" s="14">
        <v>2.43309017124375E-2</v>
      </c>
      <c r="V1481" s="14">
        <v>0</v>
      </c>
      <c r="W1481" s="14">
        <v>3.9515778396271697E-2</v>
      </c>
      <c r="X1481" s="14">
        <v>1.4965679949491601E-2</v>
      </c>
      <c r="Y1481" s="14">
        <v>2.1117810104808999E-2</v>
      </c>
      <c r="Z1481" s="14">
        <v>3.6673966510242802E-2</v>
      </c>
      <c r="AA1481" s="14">
        <v>2.5910633547189199E-2</v>
      </c>
      <c r="AB1481" s="14">
        <v>3.46179208558779E-2</v>
      </c>
      <c r="AC1481" s="14">
        <v>1.44998976824459E-2</v>
      </c>
      <c r="AD1481" s="14">
        <v>5.0754367769933501E-2</v>
      </c>
      <c r="AE1481" s="14"/>
      <c r="AF1481" s="14">
        <v>1.7898112288613498E-2</v>
      </c>
      <c r="AG1481" s="14">
        <v>2.48428555103135E-2</v>
      </c>
      <c r="AH1481" s="14">
        <v>1.9563655667877499E-2</v>
      </c>
      <c r="AI1481" s="14"/>
      <c r="AJ1481" s="14">
        <v>6.0278310830843198E-3</v>
      </c>
      <c r="AK1481" s="14">
        <v>1.22184741448591E-2</v>
      </c>
      <c r="AL1481" s="14">
        <v>5.3173674116170501E-2</v>
      </c>
      <c r="AM1481" s="14"/>
      <c r="AN1481" s="14">
        <v>3.8335203476677203E-2</v>
      </c>
      <c r="AO1481" s="14">
        <v>1.46653255384833E-2</v>
      </c>
      <c r="AP1481" s="14">
        <v>5.9465750457078897E-3</v>
      </c>
      <c r="AQ1481" s="14">
        <v>5.9636774122740904E-3</v>
      </c>
      <c r="AR1481" s="14">
        <v>0</v>
      </c>
    </row>
    <row r="1482" spans="2:44">
      <c r="B1482" t="s">
        <v>104</v>
      </c>
      <c r="C1482" s="14">
        <v>0.75179873151855603</v>
      </c>
      <c r="D1482" s="14">
        <v>0.77370488666244996</v>
      </c>
      <c r="E1482" s="14">
        <v>0.733905392389129</v>
      </c>
      <c r="F1482" s="14"/>
      <c r="G1482" s="14">
        <v>0.70525059378577204</v>
      </c>
      <c r="H1482" s="14">
        <v>0.72467072133840704</v>
      </c>
      <c r="I1482" s="14">
        <v>0.72179072237682396</v>
      </c>
      <c r="J1482" s="14">
        <v>0.77373924361595703</v>
      </c>
      <c r="K1482" s="14">
        <v>0.72757404304539897</v>
      </c>
      <c r="L1482" s="14">
        <v>0.832628916773967</v>
      </c>
      <c r="M1482" s="14"/>
      <c r="N1482" s="14">
        <v>0.78667163741743895</v>
      </c>
      <c r="O1482" s="14">
        <v>0.77196294314946801</v>
      </c>
      <c r="P1482" s="14">
        <v>0.75080075826860404</v>
      </c>
      <c r="Q1482" s="14">
        <v>0.69751944644028596</v>
      </c>
      <c r="R1482" s="14"/>
      <c r="S1482" s="14">
        <v>0.76692077908853196</v>
      </c>
      <c r="T1482" s="14">
        <v>0.78921192760866998</v>
      </c>
      <c r="U1482" s="14">
        <v>0.76614657986048496</v>
      </c>
      <c r="V1482" s="14">
        <v>0.77681655711969999</v>
      </c>
      <c r="W1482" s="14">
        <v>0.71224288327710406</v>
      </c>
      <c r="X1482" s="14">
        <v>0.72677218063285998</v>
      </c>
      <c r="Y1482" s="14">
        <v>0.78684865920413405</v>
      </c>
      <c r="Z1482" s="14">
        <v>0.73066958360954903</v>
      </c>
      <c r="AA1482" s="14">
        <v>0.64696074592462105</v>
      </c>
      <c r="AB1482" s="14">
        <v>0.74098445837556104</v>
      </c>
      <c r="AC1482" s="14">
        <v>0.854946899306404</v>
      </c>
      <c r="AD1482" s="14">
        <v>0.80689145408227103</v>
      </c>
      <c r="AE1482" s="14"/>
      <c r="AF1482" s="14">
        <v>0.76449965368864103</v>
      </c>
      <c r="AG1482" s="14">
        <v>0.77378587119672104</v>
      </c>
      <c r="AH1482" s="14">
        <v>0.70819955110330901</v>
      </c>
      <c r="AI1482" s="14"/>
      <c r="AJ1482" s="14">
        <v>0.79287499063883604</v>
      </c>
      <c r="AK1482" s="14">
        <v>0.76017453773071397</v>
      </c>
      <c r="AL1482" s="14">
        <v>0.86549784344158798</v>
      </c>
      <c r="AM1482" s="14"/>
      <c r="AN1482" s="14">
        <v>0.72261623375527595</v>
      </c>
      <c r="AO1482" s="14">
        <v>0.75970970948578798</v>
      </c>
      <c r="AP1482" s="14">
        <v>0.78605007637316304</v>
      </c>
      <c r="AQ1482" s="14">
        <v>0.76667534314387598</v>
      </c>
      <c r="AR1482" s="14">
        <v>0.78081680493216998</v>
      </c>
    </row>
    <row r="1483" spans="2:44">
      <c r="B1483" t="s">
        <v>105</v>
      </c>
      <c r="C1483" s="14">
        <v>5.1993946348335499E-2</v>
      </c>
      <c r="D1483" s="14">
        <v>5.40494866812887E-2</v>
      </c>
      <c r="E1483" s="14">
        <v>5.0532032130969497E-2</v>
      </c>
      <c r="F1483" s="14"/>
      <c r="G1483" s="14">
        <v>5.5812788668413001E-2</v>
      </c>
      <c r="H1483" s="14">
        <v>7.0195084285656101E-2</v>
      </c>
      <c r="I1483" s="14">
        <v>5.8210448746987102E-2</v>
      </c>
      <c r="J1483" s="14">
        <v>5.7431019452655101E-2</v>
      </c>
      <c r="K1483" s="14">
        <v>4.4353113699732299E-2</v>
      </c>
      <c r="L1483" s="14">
        <v>2.9526998308935699E-2</v>
      </c>
      <c r="M1483" s="14"/>
      <c r="N1483" s="14">
        <v>4.8485904446356601E-2</v>
      </c>
      <c r="O1483" s="14">
        <v>3.9915125647582102E-2</v>
      </c>
      <c r="P1483" s="14">
        <v>6.4896142708392002E-2</v>
      </c>
      <c r="Q1483" s="14">
        <v>5.7816254508330799E-2</v>
      </c>
      <c r="R1483" s="14"/>
      <c r="S1483" s="14">
        <v>6.31936271301244E-2</v>
      </c>
      <c r="T1483" s="14">
        <v>3.0556197781262302E-2</v>
      </c>
      <c r="U1483" s="14">
        <v>6.3149926738607504E-2</v>
      </c>
      <c r="V1483" s="14">
        <v>5.0943109267738103E-2</v>
      </c>
      <c r="W1483" s="14">
        <v>5.7791189833009099E-2</v>
      </c>
      <c r="X1483" s="14">
        <v>4.7327373004178802E-2</v>
      </c>
      <c r="Y1483" s="14">
        <v>7.4822439909485797E-2</v>
      </c>
      <c r="Z1483" s="14">
        <v>5.2098646742430803E-2</v>
      </c>
      <c r="AA1483" s="14">
        <v>5.5331111493090501E-2</v>
      </c>
      <c r="AB1483" s="14">
        <v>4.5370013643108199E-2</v>
      </c>
      <c r="AC1483" s="14">
        <v>6.6947157087899598E-2</v>
      </c>
      <c r="AD1483" s="14">
        <v>0</v>
      </c>
      <c r="AE1483" s="14"/>
      <c r="AF1483" s="14">
        <v>4.8755267651325103E-2</v>
      </c>
      <c r="AG1483" s="14">
        <v>4.8857253544386803E-2</v>
      </c>
      <c r="AH1483" s="14">
        <v>5.9320895295701503E-2</v>
      </c>
      <c r="AI1483" s="14"/>
      <c r="AJ1483" s="14">
        <v>2.46896494733586E-2</v>
      </c>
      <c r="AK1483" s="14">
        <v>6.4460452358744494E-2</v>
      </c>
      <c r="AL1483" s="14">
        <v>2.65396443317398E-2</v>
      </c>
      <c r="AM1483" s="14"/>
      <c r="AN1483" s="14">
        <v>5.9824884753038397E-2</v>
      </c>
      <c r="AO1483" s="14">
        <v>4.5302067792118997E-2</v>
      </c>
      <c r="AP1483" s="14">
        <v>4.6999631500412302E-2</v>
      </c>
      <c r="AQ1483" s="14">
        <v>4.6515387668849002E-2</v>
      </c>
      <c r="AR1483" s="14">
        <v>0.114695419800297</v>
      </c>
    </row>
    <row r="1484" spans="2:44">
      <c r="B1484" t="s">
        <v>106</v>
      </c>
      <c r="C1484" s="14">
        <v>0.69980478517022104</v>
      </c>
      <c r="D1484" s="14">
        <v>0.71965539998116101</v>
      </c>
      <c r="E1484" s="14">
        <v>0.68337336025815998</v>
      </c>
      <c r="F1484" s="14"/>
      <c r="G1484" s="14">
        <v>0.64943780511735905</v>
      </c>
      <c r="H1484" s="14">
        <v>0.65447563705275102</v>
      </c>
      <c r="I1484" s="14">
        <v>0.66358027362983696</v>
      </c>
      <c r="J1484" s="14">
        <v>0.71630822416330198</v>
      </c>
      <c r="K1484" s="14">
        <v>0.68322092934566603</v>
      </c>
      <c r="L1484" s="14">
        <v>0.80310191846503098</v>
      </c>
      <c r="M1484" s="14"/>
      <c r="N1484" s="14">
        <v>0.73818573297108303</v>
      </c>
      <c r="O1484" s="14">
        <v>0.73204781750188597</v>
      </c>
      <c r="P1484" s="14">
        <v>0.68590461556021198</v>
      </c>
      <c r="Q1484" s="14">
        <v>0.63970319193195502</v>
      </c>
      <c r="R1484" s="14"/>
      <c r="S1484" s="14">
        <v>0.70372715195840796</v>
      </c>
      <c r="T1484" s="14">
        <v>0.75865572982740803</v>
      </c>
      <c r="U1484" s="14">
        <v>0.70299665312187798</v>
      </c>
      <c r="V1484" s="14">
        <v>0.72587344785196195</v>
      </c>
      <c r="W1484" s="14">
        <v>0.65445169344409504</v>
      </c>
      <c r="X1484" s="14">
        <v>0.67944480762868098</v>
      </c>
      <c r="Y1484" s="14">
        <v>0.71202621929464804</v>
      </c>
      <c r="Z1484" s="14">
        <v>0.678570936867118</v>
      </c>
      <c r="AA1484" s="14">
        <v>0.59162963443153005</v>
      </c>
      <c r="AB1484" s="14">
        <v>0.69561444473245204</v>
      </c>
      <c r="AC1484" s="14">
        <v>0.78799974221850499</v>
      </c>
      <c r="AD1484" s="14">
        <v>0.80689145408227103</v>
      </c>
      <c r="AE1484" s="14"/>
      <c r="AF1484" s="14">
        <v>0.71574438603731505</v>
      </c>
      <c r="AG1484" s="14">
        <v>0.72492861765233396</v>
      </c>
      <c r="AH1484" s="14">
        <v>0.64887865580760795</v>
      </c>
      <c r="AI1484" s="14"/>
      <c r="AJ1484" s="14">
        <v>0.76818534116547699</v>
      </c>
      <c r="AK1484" s="14">
        <v>0.69571408537196999</v>
      </c>
      <c r="AL1484" s="14">
        <v>0.83895819910984804</v>
      </c>
      <c r="AM1484" s="14"/>
      <c r="AN1484" s="14">
        <v>0.66279134900223802</v>
      </c>
      <c r="AO1484" s="14">
        <v>0.71440764169366899</v>
      </c>
      <c r="AP1484" s="14">
        <v>0.73905044487275096</v>
      </c>
      <c r="AQ1484" s="14">
        <v>0.72015995547502698</v>
      </c>
      <c r="AR1484" s="14">
        <v>0.66612138513187402</v>
      </c>
    </row>
    <row r="1485" spans="2:44">
      <c r="C1485" s="14"/>
      <c r="D1485" s="14"/>
      <c r="E1485" s="14"/>
      <c r="F1485" s="14"/>
      <c r="G1485" s="14"/>
      <c r="H1485" s="14"/>
      <c r="I1485" s="14"/>
      <c r="J1485" s="14"/>
      <c r="K1485" s="14"/>
      <c r="L1485" s="14"/>
      <c r="M1485" s="14"/>
      <c r="N1485" s="14"/>
      <c r="O1485" s="14"/>
      <c r="P1485" s="14"/>
      <c r="Q1485" s="14"/>
      <c r="R1485" s="14"/>
      <c r="S1485" s="14"/>
      <c r="T1485" s="14"/>
      <c r="U1485" s="14"/>
      <c r="V1485" s="14"/>
      <c r="W1485" s="14"/>
      <c r="X1485" s="14"/>
      <c r="Y1485" s="14"/>
      <c r="Z1485" s="14"/>
      <c r="AA1485" s="14"/>
      <c r="AB1485" s="14"/>
      <c r="AC1485" s="14"/>
      <c r="AD1485" s="14"/>
      <c r="AE1485" s="14"/>
      <c r="AF1485" s="14"/>
      <c r="AG1485" s="14"/>
      <c r="AH1485" s="14"/>
      <c r="AI1485" s="14"/>
      <c r="AJ1485" s="14"/>
      <c r="AK1485" s="14"/>
      <c r="AL1485" s="14"/>
      <c r="AM1485" s="14"/>
      <c r="AN1485" s="14"/>
      <c r="AO1485" s="14"/>
      <c r="AP1485" s="14"/>
      <c r="AQ1485" s="14"/>
      <c r="AR1485" s="14"/>
    </row>
    <row r="1486" spans="2:44">
      <c r="B1486" s="6" t="s">
        <v>338</v>
      </c>
      <c r="C1486" s="14"/>
      <c r="D1486" s="14"/>
      <c r="E1486" s="14"/>
      <c r="F1486" s="14"/>
      <c r="G1486" s="14"/>
      <c r="H1486" s="14"/>
      <c r="I1486" s="14"/>
      <c r="J1486" s="14"/>
      <c r="K1486" s="14"/>
      <c r="L1486" s="14"/>
      <c r="M1486" s="14"/>
      <c r="N1486" s="14"/>
      <c r="O1486" s="14"/>
      <c r="P1486" s="14"/>
      <c r="Q1486" s="14"/>
      <c r="R1486" s="14"/>
      <c r="S1486" s="14"/>
      <c r="T1486" s="14"/>
      <c r="U1486" s="14"/>
      <c r="V1486" s="14"/>
      <c r="W1486" s="14"/>
      <c r="X1486" s="14"/>
      <c r="Y1486" s="14"/>
      <c r="Z1486" s="14"/>
      <c r="AA1486" s="14"/>
      <c r="AB1486" s="14"/>
      <c r="AC1486" s="14"/>
      <c r="AD1486" s="14"/>
      <c r="AE1486" s="14"/>
      <c r="AF1486" s="14"/>
      <c r="AG1486" s="14"/>
      <c r="AH1486" s="14"/>
      <c r="AI1486" s="14"/>
      <c r="AJ1486" s="14"/>
      <c r="AK1486" s="14"/>
      <c r="AL1486" s="14"/>
      <c r="AM1486" s="14"/>
      <c r="AN1486" s="14"/>
      <c r="AO1486" s="14"/>
      <c r="AP1486" s="14"/>
      <c r="AQ1486" s="14"/>
      <c r="AR1486" s="14"/>
    </row>
    <row r="1487" spans="2:44">
      <c r="B1487" s="24" t="s">
        <v>45</v>
      </c>
      <c r="C1487" s="14"/>
      <c r="D1487" s="14"/>
      <c r="E1487" s="14"/>
      <c r="F1487" s="14"/>
      <c r="G1487" s="14"/>
      <c r="H1487" s="14"/>
      <c r="I1487" s="14"/>
      <c r="J1487" s="14"/>
      <c r="K1487" s="14"/>
      <c r="L1487" s="14"/>
      <c r="M1487" s="14"/>
      <c r="N1487" s="14"/>
      <c r="O1487" s="14"/>
      <c r="P1487" s="14"/>
      <c r="Q1487" s="14"/>
      <c r="R1487" s="14"/>
      <c r="S1487" s="14"/>
      <c r="T1487" s="14"/>
      <c r="U1487" s="14"/>
      <c r="V1487" s="14"/>
      <c r="W1487" s="14"/>
      <c r="X1487" s="14"/>
      <c r="Y1487" s="14"/>
      <c r="Z1487" s="14"/>
      <c r="AA1487" s="14"/>
      <c r="AB1487" s="14"/>
      <c r="AC1487" s="14"/>
      <c r="AD1487" s="14"/>
      <c r="AE1487" s="14"/>
      <c r="AF1487" s="14"/>
      <c r="AG1487" s="14"/>
      <c r="AH1487" s="14"/>
      <c r="AI1487" s="14"/>
      <c r="AJ1487" s="14"/>
      <c r="AK1487" s="14"/>
      <c r="AL1487" s="14"/>
      <c r="AM1487" s="14"/>
      <c r="AN1487" s="14"/>
      <c r="AO1487" s="14"/>
      <c r="AP1487" s="14"/>
      <c r="AQ1487" s="14"/>
      <c r="AR1487" s="14"/>
    </row>
    <row r="1488" spans="2:44">
      <c r="B1488" t="s">
        <v>339</v>
      </c>
      <c r="C1488" s="14">
        <v>1.8050279189619701E-2</v>
      </c>
      <c r="D1488" s="14">
        <v>2.02960462451897E-2</v>
      </c>
      <c r="E1488" s="14">
        <v>1.6120143730804101E-2</v>
      </c>
      <c r="F1488" s="14"/>
      <c r="G1488" s="14">
        <v>5.4287127319562097E-3</v>
      </c>
      <c r="H1488" s="14">
        <v>3.34624478085035E-2</v>
      </c>
      <c r="I1488" s="14">
        <v>1.2418362311057101E-2</v>
      </c>
      <c r="J1488" s="14">
        <v>8.5006673476668501E-3</v>
      </c>
      <c r="K1488" s="14">
        <v>2.2704809472450301E-2</v>
      </c>
      <c r="L1488" s="14">
        <v>2.1692851262324099E-2</v>
      </c>
      <c r="M1488" s="14"/>
      <c r="N1488" s="14">
        <v>1.9629489765322899E-2</v>
      </c>
      <c r="O1488" s="14">
        <v>1.0492553813517901E-2</v>
      </c>
      <c r="P1488" s="14">
        <v>1.36085615502232E-2</v>
      </c>
      <c r="Q1488" s="14">
        <v>2.76913690827904E-2</v>
      </c>
      <c r="R1488" s="14"/>
      <c r="S1488" s="14">
        <v>1.2744624753560301E-2</v>
      </c>
      <c r="T1488" s="14">
        <v>1.8720425514774201E-2</v>
      </c>
      <c r="U1488" s="14">
        <v>2.13943234134901E-2</v>
      </c>
      <c r="V1488" s="14">
        <v>1.8172657265426901E-2</v>
      </c>
      <c r="W1488" s="14">
        <v>1.1017099676398599E-2</v>
      </c>
      <c r="X1488" s="14">
        <v>2.4549412774714698E-2</v>
      </c>
      <c r="Y1488" s="14">
        <v>2.5880148855195202E-2</v>
      </c>
      <c r="Z1488" s="14">
        <v>3.2125918712853502E-2</v>
      </c>
      <c r="AA1488" s="14">
        <v>1.7076736867199099E-2</v>
      </c>
      <c r="AB1488" s="14">
        <v>8.0931340409625008E-3</v>
      </c>
      <c r="AC1488" s="14">
        <v>3.2902267234761397E-2</v>
      </c>
      <c r="AD1488" s="14">
        <v>0</v>
      </c>
      <c r="AE1488" s="14"/>
      <c r="AF1488" s="14">
        <v>2.7758610718203802E-2</v>
      </c>
      <c r="AG1488" s="14">
        <v>1.3536308505368499E-2</v>
      </c>
      <c r="AH1488" s="14">
        <v>1.8406001006357899E-2</v>
      </c>
      <c r="AI1488" s="14"/>
      <c r="AJ1488" s="14">
        <v>7.0786569457332704E-3</v>
      </c>
      <c r="AK1488" s="14">
        <v>1.95058787565172E-2</v>
      </c>
      <c r="AL1488" s="14">
        <v>1.30617971002766E-2</v>
      </c>
      <c r="AM1488" s="14"/>
      <c r="AN1488" s="14">
        <v>2.9212807486628901E-2</v>
      </c>
      <c r="AO1488" s="14">
        <v>1.46078150099292E-2</v>
      </c>
      <c r="AP1488" s="14">
        <v>1.7654828197254099E-2</v>
      </c>
      <c r="AQ1488" s="14">
        <v>1.19888600487043E-2</v>
      </c>
      <c r="AR1488" s="14">
        <v>3.6569436255997498E-2</v>
      </c>
    </row>
    <row r="1489" spans="2:44">
      <c r="B1489" t="s">
        <v>111</v>
      </c>
      <c r="C1489" s="14">
        <v>2.70813975848819E-2</v>
      </c>
      <c r="D1489" s="14">
        <v>2.8161427784166498E-2</v>
      </c>
      <c r="E1489" s="14">
        <v>2.5004442696670001E-2</v>
      </c>
      <c r="F1489" s="14"/>
      <c r="G1489" s="14">
        <v>2.3062642492744499E-2</v>
      </c>
      <c r="H1489" s="14">
        <v>1.20454044982277E-2</v>
      </c>
      <c r="I1489" s="14">
        <v>3.8740160849981199E-2</v>
      </c>
      <c r="J1489" s="14">
        <v>5.7465762551337299E-2</v>
      </c>
      <c r="K1489" s="14">
        <v>2.4179855689446E-2</v>
      </c>
      <c r="L1489" s="14">
        <v>1.1106737020902599E-2</v>
      </c>
      <c r="M1489" s="14"/>
      <c r="N1489" s="14">
        <v>2.04287734964659E-2</v>
      </c>
      <c r="O1489" s="14">
        <v>2.8318079618654301E-2</v>
      </c>
      <c r="P1489" s="14">
        <v>3.4981310828018003E-2</v>
      </c>
      <c r="Q1489" s="14">
        <v>2.6538531112486899E-2</v>
      </c>
      <c r="R1489" s="14"/>
      <c r="S1489" s="14">
        <v>3.2641047368452102E-2</v>
      </c>
      <c r="T1489" s="14">
        <v>2.40621011999353E-2</v>
      </c>
      <c r="U1489" s="14">
        <v>4.7717945085231098E-2</v>
      </c>
      <c r="V1489" s="14">
        <v>2.1939729242692399E-2</v>
      </c>
      <c r="W1489" s="14">
        <v>8.6639865871133807E-3</v>
      </c>
      <c r="X1489" s="14">
        <v>2.1989915680673201E-2</v>
      </c>
      <c r="Y1489" s="14">
        <v>0</v>
      </c>
      <c r="Z1489" s="14">
        <v>4.9380080235590401E-2</v>
      </c>
      <c r="AA1489" s="14">
        <v>4.8659684453190202E-2</v>
      </c>
      <c r="AB1489" s="14">
        <v>2.1457002372336099E-2</v>
      </c>
      <c r="AC1489" s="14">
        <v>1.42763156941086E-2</v>
      </c>
      <c r="AD1489" s="14">
        <v>2.74863821615417E-2</v>
      </c>
      <c r="AE1489" s="14"/>
      <c r="AF1489" s="14">
        <v>2.6318244037402998E-2</v>
      </c>
      <c r="AG1489" s="14">
        <v>3.2990009352676E-2</v>
      </c>
      <c r="AH1489" s="14">
        <v>1.8324983636041601E-2</v>
      </c>
      <c r="AI1489" s="14"/>
      <c r="AJ1489" s="14">
        <v>2.5170556170924799E-2</v>
      </c>
      <c r="AK1489" s="14">
        <v>3.2405820734697298E-2</v>
      </c>
      <c r="AL1489" s="14">
        <v>0</v>
      </c>
      <c r="AM1489" s="14"/>
      <c r="AN1489" s="14">
        <v>3.7117766654717201E-2</v>
      </c>
      <c r="AO1489" s="14">
        <v>1.5152126065706499E-2</v>
      </c>
      <c r="AP1489" s="14">
        <v>2.54328338843685E-2</v>
      </c>
      <c r="AQ1489" s="14">
        <v>2.26867084656137E-2</v>
      </c>
      <c r="AR1489" s="14">
        <v>0</v>
      </c>
    </row>
    <row r="1490" spans="2:44">
      <c r="B1490" t="s">
        <v>112</v>
      </c>
      <c r="C1490" s="14">
        <v>8.6010890612375601E-2</v>
      </c>
      <c r="D1490" s="14">
        <v>8.2107138305131999E-2</v>
      </c>
      <c r="E1490" s="14">
        <v>8.8707397369676894E-2</v>
      </c>
      <c r="F1490" s="14"/>
      <c r="G1490" s="14">
        <v>0.10035063342049901</v>
      </c>
      <c r="H1490" s="14">
        <v>0.10247397729466499</v>
      </c>
      <c r="I1490" s="14">
        <v>5.7252315670575198E-2</v>
      </c>
      <c r="J1490" s="14">
        <v>8.41407651546352E-2</v>
      </c>
      <c r="K1490" s="14">
        <v>7.2086181677696204E-2</v>
      </c>
      <c r="L1490" s="14">
        <v>9.7628048098779105E-2</v>
      </c>
      <c r="M1490" s="14"/>
      <c r="N1490" s="14">
        <v>0.10037938743404</v>
      </c>
      <c r="O1490" s="14">
        <v>7.8838743919042595E-2</v>
      </c>
      <c r="P1490" s="14">
        <v>8.9897166692584907E-2</v>
      </c>
      <c r="Q1490" s="14">
        <v>7.6843653165453094E-2</v>
      </c>
      <c r="R1490" s="14"/>
      <c r="S1490" s="14">
        <v>6.3624808597717103E-2</v>
      </c>
      <c r="T1490" s="14">
        <v>7.42148369928195E-2</v>
      </c>
      <c r="U1490" s="14">
        <v>5.6308048625716298E-2</v>
      </c>
      <c r="V1490" s="14">
        <v>9.6249378101119706E-2</v>
      </c>
      <c r="W1490" s="14">
        <v>0.114080833188288</v>
      </c>
      <c r="X1490" s="14">
        <v>7.9672549733678696E-2</v>
      </c>
      <c r="Y1490" s="14">
        <v>7.2021984324897204E-2</v>
      </c>
      <c r="Z1490" s="14">
        <v>0.13779411417177401</v>
      </c>
      <c r="AA1490" s="14">
        <v>0.108921395424684</v>
      </c>
      <c r="AB1490" s="14">
        <v>0.10996325933183899</v>
      </c>
      <c r="AC1490" s="14">
        <v>6.7769067637238001E-2</v>
      </c>
      <c r="AD1490" s="14">
        <v>6.1561961235010898E-2</v>
      </c>
      <c r="AE1490" s="14"/>
      <c r="AF1490" s="14">
        <v>8.1551116162057805E-2</v>
      </c>
      <c r="AG1490" s="14">
        <v>9.3248259890496593E-2</v>
      </c>
      <c r="AH1490" s="14">
        <v>7.9484744099835594E-2</v>
      </c>
      <c r="AI1490" s="14"/>
      <c r="AJ1490" s="14">
        <v>8.3360848177704006E-2</v>
      </c>
      <c r="AK1490" s="14">
        <v>9.1362331626197196E-2</v>
      </c>
      <c r="AL1490" s="14">
        <v>0.103227560951026</v>
      </c>
      <c r="AM1490" s="14"/>
      <c r="AN1490" s="14">
        <v>8.5936104397481394E-2</v>
      </c>
      <c r="AO1490" s="14">
        <v>6.9563277775373203E-2</v>
      </c>
      <c r="AP1490" s="14">
        <v>0.10117702321729299</v>
      </c>
      <c r="AQ1490" s="14">
        <v>9.3134934032402597E-2</v>
      </c>
      <c r="AR1490" s="14">
        <v>5.71323641260039E-2</v>
      </c>
    </row>
    <row r="1491" spans="2:44">
      <c r="B1491" t="s">
        <v>340</v>
      </c>
      <c r="C1491" s="14">
        <v>0.165341616289571</v>
      </c>
      <c r="D1491" s="14">
        <v>0.15694343576450401</v>
      </c>
      <c r="E1491" s="14">
        <v>0.173038271148474</v>
      </c>
      <c r="F1491" s="14"/>
      <c r="G1491" s="14">
        <v>0.19462311555553999</v>
      </c>
      <c r="H1491" s="14">
        <v>0.139721534786791</v>
      </c>
      <c r="I1491" s="14">
        <v>0.16265913232748699</v>
      </c>
      <c r="J1491" s="14">
        <v>0.14023858611172099</v>
      </c>
      <c r="K1491" s="14">
        <v>0.19778245386870799</v>
      </c>
      <c r="L1491" s="14">
        <v>0.16630989657924899</v>
      </c>
      <c r="M1491" s="14"/>
      <c r="N1491" s="14">
        <v>0.15161192103203799</v>
      </c>
      <c r="O1491" s="14">
        <v>0.16140702443909699</v>
      </c>
      <c r="P1491" s="14">
        <v>0.16636834273758799</v>
      </c>
      <c r="Q1491" s="14">
        <v>0.18158436320615101</v>
      </c>
      <c r="R1491" s="14"/>
      <c r="S1491" s="14">
        <v>0.161400817727578</v>
      </c>
      <c r="T1491" s="14">
        <v>0.15570225222251199</v>
      </c>
      <c r="U1491" s="14">
        <v>0.16578612562821399</v>
      </c>
      <c r="V1491" s="14">
        <v>0.16992928231653101</v>
      </c>
      <c r="W1491" s="14">
        <v>0.21194805168251901</v>
      </c>
      <c r="X1491" s="14">
        <v>0.182617734554749</v>
      </c>
      <c r="Y1491" s="14">
        <v>0.210263341365616</v>
      </c>
      <c r="Z1491" s="14">
        <v>0.13692070860202901</v>
      </c>
      <c r="AA1491" s="14">
        <v>0.158405567576207</v>
      </c>
      <c r="AB1491" s="14">
        <v>0.17944960677128899</v>
      </c>
      <c r="AC1491" s="14">
        <v>0.115721633324401</v>
      </c>
      <c r="AD1491" s="14">
        <v>2.7715293626475599E-2</v>
      </c>
      <c r="AE1491" s="14"/>
      <c r="AF1491" s="14">
        <v>0.18704527103862401</v>
      </c>
      <c r="AG1491" s="14">
        <v>0.139600232876956</v>
      </c>
      <c r="AH1491" s="14">
        <v>0.145351793284408</v>
      </c>
      <c r="AI1491" s="14"/>
      <c r="AJ1491" s="14">
        <v>0.18325538336613401</v>
      </c>
      <c r="AK1491" s="14">
        <v>0.131991866468505</v>
      </c>
      <c r="AL1491" s="14">
        <v>0.18139212920973799</v>
      </c>
      <c r="AM1491" s="14"/>
      <c r="AN1491" s="14">
        <v>0.146014024858349</v>
      </c>
      <c r="AO1491" s="14">
        <v>0.175968071762445</v>
      </c>
      <c r="AP1491" s="14">
        <v>0.168681345197078</v>
      </c>
      <c r="AQ1491" s="14">
        <v>0.168808699098944</v>
      </c>
      <c r="AR1491" s="14">
        <v>0.29087348209181502</v>
      </c>
    </row>
    <row r="1492" spans="2:44">
      <c r="B1492" t="s">
        <v>341</v>
      </c>
      <c r="C1492" s="14">
        <v>0.27071266593083299</v>
      </c>
      <c r="D1492" s="14">
        <v>0.26865122420349902</v>
      </c>
      <c r="E1492" s="14">
        <v>0.27495229363527701</v>
      </c>
      <c r="F1492" s="14"/>
      <c r="G1492" s="14">
        <v>0.309752093272395</v>
      </c>
      <c r="H1492" s="14">
        <v>0.24002907942305299</v>
      </c>
      <c r="I1492" s="14">
        <v>0.258755628011127</v>
      </c>
      <c r="J1492" s="14">
        <v>0.31537740027198002</v>
      </c>
      <c r="K1492" s="14">
        <v>0.269242073836576</v>
      </c>
      <c r="L1492" s="14">
        <v>0.246586162958817</v>
      </c>
      <c r="M1492" s="14"/>
      <c r="N1492" s="14">
        <v>0.25863732396030598</v>
      </c>
      <c r="O1492" s="14">
        <v>0.33216108196704203</v>
      </c>
      <c r="P1492" s="14">
        <v>0.26877928283720398</v>
      </c>
      <c r="Q1492" s="14">
        <v>0.22218353503760299</v>
      </c>
      <c r="R1492" s="14"/>
      <c r="S1492" s="14">
        <v>0.24445994999222301</v>
      </c>
      <c r="T1492" s="14">
        <v>0.26714731873035902</v>
      </c>
      <c r="U1492" s="14">
        <v>0.313419127308736</v>
      </c>
      <c r="V1492" s="14">
        <v>0.27097258171057598</v>
      </c>
      <c r="W1492" s="14">
        <v>0.27514561319874498</v>
      </c>
      <c r="X1492" s="14">
        <v>0.234372252347506</v>
      </c>
      <c r="Y1492" s="14">
        <v>0.30480902408577598</v>
      </c>
      <c r="Z1492" s="14">
        <v>0.28662146957853002</v>
      </c>
      <c r="AA1492" s="14">
        <v>0.30202667126197702</v>
      </c>
      <c r="AB1492" s="14">
        <v>0.26653170249911901</v>
      </c>
      <c r="AC1492" s="14">
        <v>0.203121211922349</v>
      </c>
      <c r="AD1492" s="14">
        <v>0.27062273343884902</v>
      </c>
      <c r="AE1492" s="14"/>
      <c r="AF1492" s="14">
        <v>0.27602083599280303</v>
      </c>
      <c r="AG1492" s="14">
        <v>0.25783190556801999</v>
      </c>
      <c r="AH1492" s="14">
        <v>0.28052921693170702</v>
      </c>
      <c r="AI1492" s="14"/>
      <c r="AJ1492" s="14">
        <v>0.25937952569460199</v>
      </c>
      <c r="AK1492" s="14">
        <v>0.27269990873035799</v>
      </c>
      <c r="AL1492" s="14">
        <v>0.29103621403313801</v>
      </c>
      <c r="AM1492" s="14"/>
      <c r="AN1492" s="14">
        <v>0.21169578863540101</v>
      </c>
      <c r="AO1492" s="14">
        <v>0.32246348797518698</v>
      </c>
      <c r="AP1492" s="14">
        <v>0.30473506659334298</v>
      </c>
      <c r="AQ1492" s="14">
        <v>0.22929916569251399</v>
      </c>
      <c r="AR1492" s="14">
        <v>0.186310740936214</v>
      </c>
    </row>
    <row r="1493" spans="2:44">
      <c r="B1493" t="s">
        <v>342</v>
      </c>
      <c r="C1493" s="14">
        <v>0.23951929326616</v>
      </c>
      <c r="D1493" s="14">
        <v>0.269139019637465</v>
      </c>
      <c r="E1493" s="14">
        <v>0.21136991037349201</v>
      </c>
      <c r="F1493" s="14"/>
      <c r="G1493" s="14">
        <v>0.164376867536391</v>
      </c>
      <c r="H1493" s="14">
        <v>0.27570116079706902</v>
      </c>
      <c r="I1493" s="14">
        <v>0.27482301316902802</v>
      </c>
      <c r="J1493" s="14">
        <v>0.219061331037671</v>
      </c>
      <c r="K1493" s="14">
        <v>0.215738983547442</v>
      </c>
      <c r="L1493" s="14">
        <v>0.26330735765917701</v>
      </c>
      <c r="M1493" s="14"/>
      <c r="N1493" s="14">
        <v>0.27351608724071003</v>
      </c>
      <c r="O1493" s="14">
        <v>0.22431125935580901</v>
      </c>
      <c r="P1493" s="14">
        <v>0.25811826259407</v>
      </c>
      <c r="Q1493" s="14">
        <v>0.203794913614749</v>
      </c>
      <c r="R1493" s="14"/>
      <c r="S1493" s="14">
        <v>0.31370729811642101</v>
      </c>
      <c r="T1493" s="14">
        <v>0.25281078123300899</v>
      </c>
      <c r="U1493" s="14">
        <v>0.21160848186173201</v>
      </c>
      <c r="V1493" s="14">
        <v>0.193078580616421</v>
      </c>
      <c r="W1493" s="14">
        <v>0.202011111054923</v>
      </c>
      <c r="X1493" s="14">
        <v>0.28654913245840202</v>
      </c>
      <c r="Y1493" s="14">
        <v>0.17575041562746399</v>
      </c>
      <c r="Z1493" s="14">
        <v>0.251319524440759</v>
      </c>
      <c r="AA1493" s="14">
        <v>0.19779507374010999</v>
      </c>
      <c r="AB1493" s="14">
        <v>0.22868525934657599</v>
      </c>
      <c r="AC1493" s="14">
        <v>0.25633566683186998</v>
      </c>
      <c r="AD1493" s="14">
        <v>0.35570437951207901</v>
      </c>
      <c r="AE1493" s="14"/>
      <c r="AF1493" s="14">
        <v>0.22015017293087</v>
      </c>
      <c r="AG1493" s="14">
        <v>0.27675330293202999</v>
      </c>
      <c r="AH1493" s="14">
        <v>0.22734447932039101</v>
      </c>
      <c r="AI1493" s="14"/>
      <c r="AJ1493" s="14">
        <v>0.27079197092563101</v>
      </c>
      <c r="AK1493" s="14">
        <v>0.25135945966645801</v>
      </c>
      <c r="AL1493" s="14">
        <v>0.23987097546313299</v>
      </c>
      <c r="AM1493" s="14"/>
      <c r="AN1493" s="14">
        <v>0.24459526986512001</v>
      </c>
      <c r="AO1493" s="14">
        <v>0.23115867978619101</v>
      </c>
      <c r="AP1493" s="14">
        <v>0.229924340243162</v>
      </c>
      <c r="AQ1493" s="14">
        <v>0.25731906632464402</v>
      </c>
      <c r="AR1493" s="14">
        <v>0.362363307467921</v>
      </c>
    </row>
    <row r="1494" spans="2:44">
      <c r="B1494" t="s">
        <v>343</v>
      </c>
      <c r="C1494" s="14">
        <v>0.16290814742537699</v>
      </c>
      <c r="D1494" s="14">
        <v>0.15010769216807701</v>
      </c>
      <c r="E1494" s="14">
        <v>0.176192860943405</v>
      </c>
      <c r="F1494" s="14"/>
      <c r="G1494" s="14">
        <v>0.18287394960181899</v>
      </c>
      <c r="H1494" s="14">
        <v>0.16372864604038101</v>
      </c>
      <c r="I1494" s="14">
        <v>0.162280598971418</v>
      </c>
      <c r="J1494" s="14">
        <v>0.14676612721134</v>
      </c>
      <c r="K1494" s="14">
        <v>0.161988358781855</v>
      </c>
      <c r="L1494" s="14">
        <v>0.16304700606484501</v>
      </c>
      <c r="M1494" s="14"/>
      <c r="N1494" s="14">
        <v>0.16362150240459999</v>
      </c>
      <c r="O1494" s="14">
        <v>0.14020356338750301</v>
      </c>
      <c r="P1494" s="14">
        <v>0.133383892344802</v>
      </c>
      <c r="Q1494" s="14">
        <v>0.21008297921038299</v>
      </c>
      <c r="R1494" s="14"/>
      <c r="S1494" s="14">
        <v>0.159320335098977</v>
      </c>
      <c r="T1494" s="14">
        <v>0.17810059847507501</v>
      </c>
      <c r="U1494" s="14">
        <v>0.15358657121425401</v>
      </c>
      <c r="V1494" s="14">
        <v>0.20950099488580701</v>
      </c>
      <c r="W1494" s="14">
        <v>0.11397360735994801</v>
      </c>
      <c r="X1494" s="14">
        <v>0.13155239383463699</v>
      </c>
      <c r="Y1494" s="14">
        <v>0.19368898863009201</v>
      </c>
      <c r="Z1494" s="14">
        <v>8.8291357687907204E-2</v>
      </c>
      <c r="AA1494" s="14">
        <v>0.117599976925927</v>
      </c>
      <c r="AB1494" s="14">
        <v>0.15860952717430299</v>
      </c>
      <c r="AC1494" s="14">
        <v>0.29448611369042399</v>
      </c>
      <c r="AD1494" s="14">
        <v>0.20615488225611101</v>
      </c>
      <c r="AE1494" s="14"/>
      <c r="AF1494" s="14">
        <v>0.155896232667082</v>
      </c>
      <c r="AG1494" s="14">
        <v>0.158547015500315</v>
      </c>
      <c r="AH1494" s="14">
        <v>0.198037958541848</v>
      </c>
      <c r="AI1494" s="14"/>
      <c r="AJ1494" s="14">
        <v>0.15600015706573001</v>
      </c>
      <c r="AK1494" s="14">
        <v>0.18179926785992001</v>
      </c>
      <c r="AL1494" s="14">
        <v>0.17141132324268901</v>
      </c>
      <c r="AM1494" s="14"/>
      <c r="AN1494" s="14">
        <v>0.19583762562095899</v>
      </c>
      <c r="AO1494" s="14">
        <v>0.13227998322571699</v>
      </c>
      <c r="AP1494" s="14">
        <v>0.14239201873146001</v>
      </c>
      <c r="AQ1494" s="14">
        <v>0.20489714791557101</v>
      </c>
      <c r="AR1494" s="14">
        <v>6.6750669122047995E-2</v>
      </c>
    </row>
    <row r="1495" spans="2:44">
      <c r="B1495" t="s">
        <v>103</v>
      </c>
      <c r="C1495" s="14">
        <v>3.0375709701181301E-2</v>
      </c>
      <c r="D1495" s="14">
        <v>2.45940158919658E-2</v>
      </c>
      <c r="E1495" s="14">
        <v>3.4614680102200701E-2</v>
      </c>
      <c r="F1495" s="14"/>
      <c r="G1495" s="14">
        <v>1.9531985388655401E-2</v>
      </c>
      <c r="H1495" s="14">
        <v>3.2837749351309897E-2</v>
      </c>
      <c r="I1495" s="14">
        <v>3.30707886893273E-2</v>
      </c>
      <c r="J1495" s="14">
        <v>2.8449360313647601E-2</v>
      </c>
      <c r="K1495" s="14">
        <v>3.6277283125826003E-2</v>
      </c>
      <c r="L1495" s="14">
        <v>3.0321940355906501E-2</v>
      </c>
      <c r="M1495" s="14"/>
      <c r="N1495" s="14">
        <v>1.2175514666517199E-2</v>
      </c>
      <c r="O1495" s="14">
        <v>2.42676934993344E-2</v>
      </c>
      <c r="P1495" s="14">
        <v>3.4863180415510502E-2</v>
      </c>
      <c r="Q1495" s="14">
        <v>5.1280655570383603E-2</v>
      </c>
      <c r="R1495" s="14"/>
      <c r="S1495" s="14">
        <v>1.2101118345070499E-2</v>
      </c>
      <c r="T1495" s="14">
        <v>2.92416856315155E-2</v>
      </c>
      <c r="U1495" s="14">
        <v>3.01793768626267E-2</v>
      </c>
      <c r="V1495" s="14">
        <v>2.01567958614252E-2</v>
      </c>
      <c r="W1495" s="14">
        <v>6.3159697252065106E-2</v>
      </c>
      <c r="X1495" s="14">
        <v>3.8696608615639103E-2</v>
      </c>
      <c r="Y1495" s="14">
        <v>1.758609711096E-2</v>
      </c>
      <c r="Z1495" s="14">
        <v>1.75468265705566E-2</v>
      </c>
      <c r="AA1495" s="14">
        <v>4.95148937507051E-2</v>
      </c>
      <c r="AB1495" s="14">
        <v>2.7210508463575599E-2</v>
      </c>
      <c r="AC1495" s="14">
        <v>1.53877236648477E-2</v>
      </c>
      <c r="AD1495" s="14">
        <v>5.0754367769933501E-2</v>
      </c>
      <c r="AE1495" s="14"/>
      <c r="AF1495" s="14">
        <v>2.5259516452956699E-2</v>
      </c>
      <c r="AG1495" s="14">
        <v>2.7492965374137202E-2</v>
      </c>
      <c r="AH1495" s="14">
        <v>3.2520823179409797E-2</v>
      </c>
      <c r="AI1495" s="14"/>
      <c r="AJ1495" s="14">
        <v>1.49629016535402E-2</v>
      </c>
      <c r="AK1495" s="14">
        <v>1.88754661573469E-2</v>
      </c>
      <c r="AL1495" s="14">
        <v>0</v>
      </c>
      <c r="AM1495" s="14"/>
      <c r="AN1495" s="14">
        <v>4.95906124813425E-2</v>
      </c>
      <c r="AO1495" s="14">
        <v>3.8806558399451803E-2</v>
      </c>
      <c r="AP1495" s="14">
        <v>1.00025439360415E-2</v>
      </c>
      <c r="AQ1495" s="14">
        <v>1.18654184216067E-2</v>
      </c>
      <c r="AR1495" s="14">
        <v>0</v>
      </c>
    </row>
    <row r="1496" spans="2:44">
      <c r="C1496" s="14"/>
      <c r="D1496" s="14"/>
      <c r="E1496" s="14"/>
      <c r="F1496" s="14"/>
      <c r="G1496" s="14"/>
      <c r="H1496" s="14"/>
      <c r="I1496" s="14"/>
      <c r="J1496" s="14"/>
      <c r="K1496" s="14"/>
      <c r="L1496" s="14"/>
      <c r="M1496" s="14"/>
      <c r="N1496" s="14"/>
      <c r="O1496" s="14"/>
      <c r="P1496" s="14"/>
      <c r="Q1496" s="14"/>
      <c r="R1496" s="14"/>
      <c r="S1496" s="14"/>
      <c r="T1496" s="14"/>
      <c r="U1496" s="14"/>
      <c r="V1496" s="14"/>
      <c r="W1496" s="14"/>
      <c r="X1496" s="14"/>
      <c r="Y1496" s="14"/>
      <c r="Z1496" s="14"/>
      <c r="AA1496" s="14"/>
      <c r="AB1496" s="14"/>
      <c r="AC1496" s="14"/>
      <c r="AD1496" s="14"/>
      <c r="AE1496" s="14"/>
      <c r="AF1496" s="14"/>
      <c r="AG1496" s="14"/>
      <c r="AH1496" s="14"/>
      <c r="AI1496" s="14"/>
      <c r="AJ1496" s="14"/>
      <c r="AK1496" s="14"/>
      <c r="AL1496" s="14"/>
      <c r="AM1496" s="14"/>
      <c r="AN1496" s="14"/>
      <c r="AO1496" s="14"/>
      <c r="AP1496" s="14"/>
      <c r="AQ1496" s="14"/>
      <c r="AR1496" s="14"/>
    </row>
    <row r="1497" spans="2:44">
      <c r="B1497" s="6" t="s">
        <v>344</v>
      </c>
      <c r="C1497" s="14"/>
      <c r="D1497" s="14"/>
      <c r="E1497" s="14"/>
      <c r="F1497" s="14"/>
      <c r="G1497" s="14"/>
      <c r="H1497" s="14"/>
      <c r="I1497" s="14"/>
      <c r="J1497" s="14"/>
      <c r="K1497" s="14"/>
      <c r="L1497" s="14"/>
      <c r="M1497" s="14"/>
      <c r="N1497" s="14"/>
      <c r="O1497" s="14"/>
      <c r="P1497" s="14"/>
      <c r="Q1497" s="14"/>
      <c r="R1497" s="14"/>
      <c r="S1497" s="14"/>
      <c r="T1497" s="14"/>
      <c r="U1497" s="14"/>
      <c r="V1497" s="14"/>
      <c r="W1497" s="14"/>
      <c r="X1497" s="14"/>
      <c r="Y1497" s="14"/>
      <c r="Z1497" s="14"/>
      <c r="AA1497" s="14"/>
      <c r="AB1497" s="14"/>
      <c r="AC1497" s="14"/>
      <c r="AD1497" s="14"/>
      <c r="AE1497" s="14"/>
      <c r="AF1497" s="14"/>
      <c r="AG1497" s="14"/>
      <c r="AH1497" s="14"/>
      <c r="AI1497" s="14"/>
      <c r="AJ1497" s="14"/>
      <c r="AK1497" s="14"/>
      <c r="AL1497" s="14"/>
      <c r="AM1497" s="14"/>
      <c r="AN1497" s="14"/>
      <c r="AO1497" s="14"/>
      <c r="AP1497" s="14"/>
      <c r="AQ1497" s="14"/>
      <c r="AR1497" s="14"/>
    </row>
    <row r="1498" spans="2:44">
      <c r="B1498" s="24" t="s">
        <v>45</v>
      </c>
      <c r="C1498" s="14"/>
      <c r="D1498" s="14"/>
      <c r="E1498" s="14"/>
      <c r="F1498" s="14"/>
      <c r="G1498" s="14"/>
      <c r="H1498" s="14"/>
      <c r="I1498" s="14"/>
      <c r="J1498" s="14"/>
      <c r="K1498" s="14"/>
      <c r="L1498" s="14"/>
      <c r="M1498" s="14"/>
      <c r="N1498" s="14"/>
      <c r="O1498" s="14"/>
      <c r="P1498" s="14"/>
      <c r="Q1498" s="14"/>
      <c r="R1498" s="14"/>
      <c r="S1498" s="14"/>
      <c r="T1498" s="14"/>
      <c r="U1498" s="14"/>
      <c r="V1498" s="14"/>
      <c r="W1498" s="14"/>
      <c r="X1498" s="14"/>
      <c r="Y1498" s="14"/>
      <c r="Z1498" s="14"/>
      <c r="AA1498" s="14"/>
      <c r="AB1498" s="14"/>
      <c r="AC1498" s="14"/>
      <c r="AD1498" s="14"/>
      <c r="AE1498" s="14"/>
      <c r="AF1498" s="14"/>
      <c r="AG1498" s="14"/>
      <c r="AH1498" s="14"/>
      <c r="AI1498" s="14"/>
      <c r="AJ1498" s="14"/>
      <c r="AK1498" s="14"/>
      <c r="AL1498" s="14"/>
      <c r="AM1498" s="14"/>
      <c r="AN1498" s="14"/>
      <c r="AO1498" s="14"/>
      <c r="AP1498" s="14"/>
      <c r="AQ1498" s="14"/>
      <c r="AR1498" s="14"/>
    </row>
    <row r="1499" spans="2:44">
      <c r="B1499" t="s">
        <v>339</v>
      </c>
      <c r="C1499" s="14">
        <v>3.7485763638177197E-2</v>
      </c>
      <c r="D1499" s="14">
        <v>3.1614021307673802E-2</v>
      </c>
      <c r="E1499" s="14">
        <v>4.3259708218109101E-2</v>
      </c>
      <c r="F1499" s="14"/>
      <c r="G1499" s="14">
        <v>5.6375040006690302E-2</v>
      </c>
      <c r="H1499" s="14">
        <v>4.2082758224442997E-2</v>
      </c>
      <c r="I1499" s="14">
        <v>3.9772918393976397E-2</v>
      </c>
      <c r="J1499" s="14">
        <v>3.2496184426892102E-2</v>
      </c>
      <c r="K1499" s="14">
        <v>3.10127772160626E-2</v>
      </c>
      <c r="L1499" s="14">
        <v>2.77762019506625E-2</v>
      </c>
      <c r="M1499" s="14"/>
      <c r="N1499" s="14">
        <v>2.5948400232425901E-2</v>
      </c>
      <c r="O1499" s="14">
        <v>2.6469292850036699E-2</v>
      </c>
      <c r="P1499" s="14">
        <v>4.0180432590645E-2</v>
      </c>
      <c r="Q1499" s="14">
        <v>5.81360389596947E-2</v>
      </c>
      <c r="R1499" s="14"/>
      <c r="S1499" s="14">
        <v>5.6217471935266598E-2</v>
      </c>
      <c r="T1499" s="14">
        <v>2.5131685401752799E-2</v>
      </c>
      <c r="U1499" s="14">
        <v>6.73886649834744E-2</v>
      </c>
      <c r="V1499" s="14">
        <v>3.5575222444801102E-2</v>
      </c>
      <c r="W1499" s="14">
        <v>2.4763089254786201E-2</v>
      </c>
      <c r="X1499" s="14">
        <v>1.48953070735589E-2</v>
      </c>
      <c r="Y1499" s="14">
        <v>3.5230162484700699E-2</v>
      </c>
      <c r="Z1499" s="14">
        <v>4.9672745283410001E-2</v>
      </c>
      <c r="AA1499" s="14">
        <v>5.3879036239742002E-2</v>
      </c>
      <c r="AB1499" s="14">
        <v>2.8211366819990001E-2</v>
      </c>
      <c r="AC1499" s="14">
        <v>3.2902267234761397E-2</v>
      </c>
      <c r="AD1499" s="14">
        <v>0</v>
      </c>
      <c r="AE1499" s="14"/>
      <c r="AF1499" s="14">
        <v>3.9488121150611899E-2</v>
      </c>
      <c r="AG1499" s="14">
        <v>3.7524690798557601E-2</v>
      </c>
      <c r="AH1499" s="14">
        <v>3.2819257260912303E-2</v>
      </c>
      <c r="AI1499" s="14"/>
      <c r="AJ1499" s="14">
        <v>1.3653378115147601E-2</v>
      </c>
      <c r="AK1499" s="14">
        <v>4.2635836274865301E-2</v>
      </c>
      <c r="AL1499" s="14">
        <v>4.9353607160173202E-2</v>
      </c>
      <c r="AM1499" s="14"/>
      <c r="AN1499" s="14">
        <v>6.0989227864965502E-2</v>
      </c>
      <c r="AO1499" s="14">
        <v>4.7193199965602603E-2</v>
      </c>
      <c r="AP1499" s="14">
        <v>2.7795339317403599E-2</v>
      </c>
      <c r="AQ1499" s="14">
        <v>1.7660366480745399E-2</v>
      </c>
      <c r="AR1499" s="14">
        <v>3.6569436255997498E-2</v>
      </c>
    </row>
    <row r="1500" spans="2:44">
      <c r="B1500" t="s">
        <v>111</v>
      </c>
      <c r="C1500" s="14">
        <v>5.5176110095515499E-2</v>
      </c>
      <c r="D1500" s="14">
        <v>4.8169680867572597E-2</v>
      </c>
      <c r="E1500" s="14">
        <v>6.2155583126310303E-2</v>
      </c>
      <c r="F1500" s="14"/>
      <c r="G1500" s="14">
        <v>5.9877161191921303E-2</v>
      </c>
      <c r="H1500" s="14">
        <v>4.4715137218623698E-2</v>
      </c>
      <c r="I1500" s="14">
        <v>5.3479041256642601E-2</v>
      </c>
      <c r="J1500" s="14">
        <v>5.2599038620445002E-2</v>
      </c>
      <c r="K1500" s="14">
        <v>5.5258843391535098E-2</v>
      </c>
      <c r="L1500" s="14">
        <v>6.4734475655226401E-2</v>
      </c>
      <c r="M1500" s="14"/>
      <c r="N1500" s="14">
        <v>6.7788150389075194E-2</v>
      </c>
      <c r="O1500" s="14">
        <v>5.2125157522165302E-2</v>
      </c>
      <c r="P1500" s="14">
        <v>5.0766865947968601E-2</v>
      </c>
      <c r="Q1500" s="14">
        <v>4.7310388646292799E-2</v>
      </c>
      <c r="R1500" s="14"/>
      <c r="S1500" s="14">
        <v>4.3331709004730802E-2</v>
      </c>
      <c r="T1500" s="14">
        <v>5.3747824992548099E-2</v>
      </c>
      <c r="U1500" s="14">
        <v>2.4760675798961299E-2</v>
      </c>
      <c r="V1500" s="14">
        <v>4.9875576480699901E-2</v>
      </c>
      <c r="W1500" s="14">
        <v>3.71162274488223E-2</v>
      </c>
      <c r="X1500" s="14">
        <v>4.44524950320919E-2</v>
      </c>
      <c r="Y1500" s="14">
        <v>4.12051875706494E-2</v>
      </c>
      <c r="Z1500" s="14">
        <v>0.15160692732483699</v>
      </c>
      <c r="AA1500" s="14">
        <v>6.1363936149620497E-2</v>
      </c>
      <c r="AB1500" s="14">
        <v>7.0413330571112501E-2</v>
      </c>
      <c r="AC1500" s="14">
        <v>9.7432836170256498E-2</v>
      </c>
      <c r="AD1500" s="14">
        <v>5.5460824984055197E-2</v>
      </c>
      <c r="AE1500" s="14"/>
      <c r="AF1500" s="14">
        <v>4.6950867946000598E-2</v>
      </c>
      <c r="AG1500" s="14">
        <v>5.8629421888027701E-2</v>
      </c>
      <c r="AH1500" s="14">
        <v>6.3300130263619095E-2</v>
      </c>
      <c r="AI1500" s="14"/>
      <c r="AJ1500" s="14">
        <v>3.3157449886932401E-2</v>
      </c>
      <c r="AK1500" s="14">
        <v>6.2881140032961899E-2</v>
      </c>
      <c r="AL1500" s="14">
        <v>8.7276942517364606E-2</v>
      </c>
      <c r="AM1500" s="14"/>
      <c r="AN1500" s="14">
        <v>7.0147467798218205E-2</v>
      </c>
      <c r="AO1500" s="14">
        <v>4.3946181382085801E-2</v>
      </c>
      <c r="AP1500" s="14">
        <v>6.1015186855810401E-2</v>
      </c>
      <c r="AQ1500" s="14">
        <v>4.3063662340272403E-2</v>
      </c>
      <c r="AR1500" s="14">
        <v>9.3045733021215202E-2</v>
      </c>
    </row>
    <row r="1501" spans="2:44">
      <c r="B1501" t="s">
        <v>112</v>
      </c>
      <c r="C1501" s="14">
        <v>0.11473827801189999</v>
      </c>
      <c r="D1501" s="14">
        <v>0.102282551292164</v>
      </c>
      <c r="E1501" s="14">
        <v>0.127289103951088</v>
      </c>
      <c r="F1501" s="14"/>
      <c r="G1501" s="14">
        <v>0.14520461972312701</v>
      </c>
      <c r="H1501" s="14">
        <v>0.100104014307839</v>
      </c>
      <c r="I1501" s="14">
        <v>5.1378128027541201E-2</v>
      </c>
      <c r="J1501" s="14">
        <v>0.16082101474829999</v>
      </c>
      <c r="K1501" s="14">
        <v>0.134271730376197</v>
      </c>
      <c r="L1501" s="14">
        <v>0.10751773932877901</v>
      </c>
      <c r="M1501" s="14"/>
      <c r="N1501" s="14">
        <v>0.10043768654875</v>
      </c>
      <c r="O1501" s="14">
        <v>0.12303797648362701</v>
      </c>
      <c r="P1501" s="14">
        <v>0.13632920183868799</v>
      </c>
      <c r="Q1501" s="14">
        <v>0.105068451251907</v>
      </c>
      <c r="R1501" s="14"/>
      <c r="S1501" s="14">
        <v>0.10755343376336</v>
      </c>
      <c r="T1501" s="14">
        <v>0.13384850819077601</v>
      </c>
      <c r="U1501" s="14">
        <v>0.10823643139990199</v>
      </c>
      <c r="V1501" s="14">
        <v>0.222137068690062</v>
      </c>
      <c r="W1501" s="14">
        <v>0.10037696129463</v>
      </c>
      <c r="X1501" s="14">
        <v>7.7833282377689106E-2</v>
      </c>
      <c r="Y1501" s="14">
        <v>0.15716534885266101</v>
      </c>
      <c r="Z1501" s="14">
        <v>9.0410178143139799E-2</v>
      </c>
      <c r="AA1501" s="14">
        <v>0.115748357339628</v>
      </c>
      <c r="AB1501" s="14">
        <v>5.3266593458801602E-2</v>
      </c>
      <c r="AC1501" s="14">
        <v>9.4118610939733394E-2</v>
      </c>
      <c r="AD1501" s="14">
        <v>5.3160418386633802E-2</v>
      </c>
      <c r="AE1501" s="14"/>
      <c r="AF1501" s="14">
        <v>0.132975856161933</v>
      </c>
      <c r="AG1501" s="14">
        <v>8.6973553917414098E-2</v>
      </c>
      <c r="AH1501" s="14">
        <v>0.11223035782112201</v>
      </c>
      <c r="AI1501" s="14"/>
      <c r="AJ1501" s="14">
        <v>9.0697135596407699E-2</v>
      </c>
      <c r="AK1501" s="14">
        <v>0.119612719797377</v>
      </c>
      <c r="AL1501" s="14">
        <v>6.1516365025228198E-2</v>
      </c>
      <c r="AM1501" s="14"/>
      <c r="AN1501" s="14">
        <v>9.7384915144604497E-2</v>
      </c>
      <c r="AO1501" s="14">
        <v>0.13091084376078699</v>
      </c>
      <c r="AP1501" s="14">
        <v>0.118710127603111</v>
      </c>
      <c r="AQ1501" s="14">
        <v>9.1799330494919201E-2</v>
      </c>
      <c r="AR1501" s="14">
        <v>0.103846296294572</v>
      </c>
    </row>
    <row r="1502" spans="2:44">
      <c r="B1502" t="s">
        <v>340</v>
      </c>
      <c r="C1502" s="14">
        <v>0.24131244289628601</v>
      </c>
      <c r="D1502" s="14">
        <v>0.241737355586778</v>
      </c>
      <c r="E1502" s="14">
        <v>0.238495671744369</v>
      </c>
      <c r="F1502" s="14"/>
      <c r="G1502" s="14">
        <v>0.278739699490413</v>
      </c>
      <c r="H1502" s="14">
        <v>0.23023501265243199</v>
      </c>
      <c r="I1502" s="14">
        <v>0.25361326075306301</v>
      </c>
      <c r="J1502" s="14">
        <v>0.19533821942672899</v>
      </c>
      <c r="K1502" s="14">
        <v>0.24228453477598499</v>
      </c>
      <c r="L1502" s="14">
        <v>0.25230360668541502</v>
      </c>
      <c r="M1502" s="14"/>
      <c r="N1502" s="14">
        <v>0.25552798173883701</v>
      </c>
      <c r="O1502" s="14">
        <v>0.28059030596990903</v>
      </c>
      <c r="P1502" s="14">
        <v>0.23646587468310401</v>
      </c>
      <c r="Q1502" s="14">
        <v>0.19537343258268899</v>
      </c>
      <c r="R1502" s="14"/>
      <c r="S1502" s="14">
        <v>0.21989399811257501</v>
      </c>
      <c r="T1502" s="14">
        <v>0.25172836107173802</v>
      </c>
      <c r="U1502" s="14">
        <v>0.25066380485685702</v>
      </c>
      <c r="V1502" s="14">
        <v>0.221119249695376</v>
      </c>
      <c r="W1502" s="14">
        <v>0.29228915434060698</v>
      </c>
      <c r="X1502" s="14">
        <v>0.25023912019738198</v>
      </c>
      <c r="Y1502" s="14">
        <v>0.21498080574200801</v>
      </c>
      <c r="Z1502" s="14">
        <v>0.249859176343395</v>
      </c>
      <c r="AA1502" s="14">
        <v>0.234467801817484</v>
      </c>
      <c r="AB1502" s="14">
        <v>0.25672406612482901</v>
      </c>
      <c r="AC1502" s="14">
        <v>0.241781177790268</v>
      </c>
      <c r="AD1502" s="14">
        <v>0.20919157173775599</v>
      </c>
      <c r="AE1502" s="14"/>
      <c r="AF1502" s="14">
        <v>0.23139803761444799</v>
      </c>
      <c r="AG1502" s="14">
        <v>0.246772408354439</v>
      </c>
      <c r="AH1502" s="14">
        <v>0.23248704642145901</v>
      </c>
      <c r="AI1502" s="14"/>
      <c r="AJ1502" s="14">
        <v>0.26041694862530801</v>
      </c>
      <c r="AK1502" s="14">
        <v>0.21852134132006501</v>
      </c>
      <c r="AL1502" s="14">
        <v>0.28891872866058599</v>
      </c>
      <c r="AM1502" s="14"/>
      <c r="AN1502" s="14">
        <v>0.22631058955059299</v>
      </c>
      <c r="AO1502" s="14">
        <v>0.23405326301343801</v>
      </c>
      <c r="AP1502" s="14">
        <v>0.240424610078497</v>
      </c>
      <c r="AQ1502" s="14">
        <v>0.26924912244135402</v>
      </c>
      <c r="AR1502" s="14">
        <v>0.419413132437917</v>
      </c>
    </row>
    <row r="1503" spans="2:44">
      <c r="B1503" t="s">
        <v>341</v>
      </c>
      <c r="C1503" s="14">
        <v>0.22978413938560099</v>
      </c>
      <c r="D1503" s="14">
        <v>0.24153065248102301</v>
      </c>
      <c r="E1503" s="14">
        <v>0.22085146348389101</v>
      </c>
      <c r="F1503" s="14"/>
      <c r="G1503" s="14">
        <v>0.20552961570261499</v>
      </c>
      <c r="H1503" s="14">
        <v>0.24228357546178</v>
      </c>
      <c r="I1503" s="14">
        <v>0.237314725628364</v>
      </c>
      <c r="J1503" s="14">
        <v>0.23003815896034899</v>
      </c>
      <c r="K1503" s="14">
        <v>0.234011174920501</v>
      </c>
      <c r="L1503" s="14">
        <v>0.22533571334994301</v>
      </c>
      <c r="M1503" s="14"/>
      <c r="N1503" s="14">
        <v>0.28909201130947099</v>
      </c>
      <c r="O1503" s="14">
        <v>0.22864303849732101</v>
      </c>
      <c r="P1503" s="14">
        <v>0.19557139860594699</v>
      </c>
      <c r="Q1503" s="14">
        <v>0.19959199897883101</v>
      </c>
      <c r="R1503" s="14"/>
      <c r="S1503" s="14">
        <v>0.29430981657279998</v>
      </c>
      <c r="T1503" s="14">
        <v>0.24659790996969999</v>
      </c>
      <c r="U1503" s="14">
        <v>0.28343317416724301</v>
      </c>
      <c r="V1503" s="14">
        <v>0.180572127113415</v>
      </c>
      <c r="W1503" s="14">
        <v>0.268602156854166</v>
      </c>
      <c r="X1503" s="14">
        <v>0.202337718174148</v>
      </c>
      <c r="Y1503" s="14">
        <v>0.170505021104538</v>
      </c>
      <c r="Z1503" s="14">
        <v>0.17859484021320199</v>
      </c>
      <c r="AA1503" s="14">
        <v>0.247215562265336</v>
      </c>
      <c r="AB1503" s="14">
        <v>0.191850981310421</v>
      </c>
      <c r="AC1503" s="14">
        <v>0.16938447345726401</v>
      </c>
      <c r="AD1503" s="14">
        <v>0.26382891610061698</v>
      </c>
      <c r="AE1503" s="14"/>
      <c r="AF1503" s="14">
        <v>0.21925486525113799</v>
      </c>
      <c r="AG1503" s="14">
        <v>0.231009247244541</v>
      </c>
      <c r="AH1503" s="14">
        <v>0.24828563283947699</v>
      </c>
      <c r="AI1503" s="14"/>
      <c r="AJ1503" s="14">
        <v>0.25768059333680399</v>
      </c>
      <c r="AK1503" s="14">
        <v>0.230265667331779</v>
      </c>
      <c r="AL1503" s="14">
        <v>0.25284415922627701</v>
      </c>
      <c r="AM1503" s="14"/>
      <c r="AN1503" s="14">
        <v>0.180601780041621</v>
      </c>
      <c r="AO1503" s="14">
        <v>0.237989708884672</v>
      </c>
      <c r="AP1503" s="14">
        <v>0.26515202161061902</v>
      </c>
      <c r="AQ1503" s="14">
        <v>0.26117212308867199</v>
      </c>
      <c r="AR1503" s="14">
        <v>0.143232153446542</v>
      </c>
    </row>
    <row r="1504" spans="2:44">
      <c r="B1504" t="s">
        <v>342</v>
      </c>
      <c r="C1504" s="14">
        <v>0.16719871802348901</v>
      </c>
      <c r="D1504" s="14">
        <v>0.19144821116531799</v>
      </c>
      <c r="E1504" s="14">
        <v>0.14611936421968799</v>
      </c>
      <c r="F1504" s="14"/>
      <c r="G1504" s="14">
        <v>9.4439248420383107E-2</v>
      </c>
      <c r="H1504" s="14">
        <v>0.19201206309761701</v>
      </c>
      <c r="I1504" s="14">
        <v>0.207799957537806</v>
      </c>
      <c r="J1504" s="14">
        <v>0.18622192600624299</v>
      </c>
      <c r="K1504" s="14">
        <v>0.11710802013735</v>
      </c>
      <c r="L1504" s="14">
        <v>0.183135995900568</v>
      </c>
      <c r="M1504" s="14"/>
      <c r="N1504" s="14">
        <v>0.15139134811213401</v>
      </c>
      <c r="O1504" s="14">
        <v>0.15980104343083901</v>
      </c>
      <c r="P1504" s="14">
        <v>0.163028152608931</v>
      </c>
      <c r="Q1504" s="14">
        <v>0.19041539745970501</v>
      </c>
      <c r="R1504" s="14"/>
      <c r="S1504" s="14">
        <v>0.138200444883361</v>
      </c>
      <c r="T1504" s="14">
        <v>0.14129287666353299</v>
      </c>
      <c r="U1504" s="14">
        <v>0.11127085560637</v>
      </c>
      <c r="V1504" s="14">
        <v>0.17705726482141801</v>
      </c>
      <c r="W1504" s="14">
        <v>0.16719487863416499</v>
      </c>
      <c r="X1504" s="14">
        <v>0.222472446081938</v>
      </c>
      <c r="Y1504" s="14">
        <v>0.19948728678873301</v>
      </c>
      <c r="Z1504" s="14">
        <v>0.14142590342347</v>
      </c>
      <c r="AA1504" s="14">
        <v>0.146663640732416</v>
      </c>
      <c r="AB1504" s="14">
        <v>0.22280736676893401</v>
      </c>
      <c r="AC1504" s="14">
        <v>0.218631020602052</v>
      </c>
      <c r="AD1504" s="14">
        <v>0.111296119512447</v>
      </c>
      <c r="AE1504" s="14"/>
      <c r="AF1504" s="14">
        <v>0.187551345260316</v>
      </c>
      <c r="AG1504" s="14">
        <v>0.17946755524685701</v>
      </c>
      <c r="AH1504" s="14">
        <v>0.15543308571183501</v>
      </c>
      <c r="AI1504" s="14"/>
      <c r="AJ1504" s="14">
        <v>0.24396433049560601</v>
      </c>
      <c r="AK1504" s="14">
        <v>0.15556336232496801</v>
      </c>
      <c r="AL1504" s="14">
        <v>0.124779698486745</v>
      </c>
      <c r="AM1504" s="14"/>
      <c r="AN1504" s="14">
        <v>0.17730021887196801</v>
      </c>
      <c r="AO1504" s="14">
        <v>0.161097039513937</v>
      </c>
      <c r="AP1504" s="14">
        <v>0.16680421410570301</v>
      </c>
      <c r="AQ1504" s="14">
        <v>0.16786583449395501</v>
      </c>
      <c r="AR1504" s="14">
        <v>0</v>
      </c>
    </row>
    <row r="1505" spans="2:44">
      <c r="B1505" t="s">
        <v>343</v>
      </c>
      <c r="C1505" s="14">
        <v>0.121293667480063</v>
      </c>
      <c r="D1505" s="14">
        <v>0.120497255535882</v>
      </c>
      <c r="E1505" s="14">
        <v>0.118979798773276</v>
      </c>
      <c r="F1505" s="14"/>
      <c r="G1505" s="14">
        <v>0.12663460797165499</v>
      </c>
      <c r="H1505" s="14">
        <v>0.128862707580819</v>
      </c>
      <c r="I1505" s="14">
        <v>0.113791119364308</v>
      </c>
      <c r="J1505" s="14">
        <v>0.10464711796827</v>
      </c>
      <c r="K1505" s="14">
        <v>0.145752609889338</v>
      </c>
      <c r="L1505" s="14">
        <v>0.112077033530668</v>
      </c>
      <c r="M1505" s="14"/>
      <c r="N1505" s="14">
        <v>9.1942559591755901E-2</v>
      </c>
      <c r="O1505" s="14">
        <v>0.105863065452172</v>
      </c>
      <c r="P1505" s="14">
        <v>0.14555844887642999</v>
      </c>
      <c r="Q1505" s="14">
        <v>0.14552325475547401</v>
      </c>
      <c r="R1505" s="14"/>
      <c r="S1505" s="14">
        <v>0.134842598042863</v>
      </c>
      <c r="T1505" s="14">
        <v>0.110422592513253</v>
      </c>
      <c r="U1505" s="14">
        <v>0.10782767039876</v>
      </c>
      <c r="V1505" s="14">
        <v>0.101864062443408</v>
      </c>
      <c r="W1505" s="14">
        <v>6.1471978565621699E-2</v>
      </c>
      <c r="X1505" s="14">
        <v>0.12778370576682699</v>
      </c>
      <c r="Y1505" s="14">
        <v>0.16384009034574901</v>
      </c>
      <c r="Z1505" s="14">
        <v>0.118955507292624</v>
      </c>
      <c r="AA1505" s="14">
        <v>9.7362494917355297E-2</v>
      </c>
      <c r="AB1505" s="14">
        <v>0.13714765758306399</v>
      </c>
      <c r="AC1505" s="14">
        <v>0.14574961380566501</v>
      </c>
      <c r="AD1505" s="14">
        <v>0.22303195400297501</v>
      </c>
      <c r="AE1505" s="14"/>
      <c r="AF1505" s="14">
        <v>0.117775696516897</v>
      </c>
      <c r="AG1505" s="14">
        <v>0.12798001370332701</v>
      </c>
      <c r="AH1505" s="14">
        <v>0.117888482986534</v>
      </c>
      <c r="AI1505" s="14"/>
      <c r="AJ1505" s="14">
        <v>7.9403228487967201E-2</v>
      </c>
      <c r="AK1505" s="14">
        <v>0.15228984589352701</v>
      </c>
      <c r="AL1505" s="14">
        <v>0.13531049892362701</v>
      </c>
      <c r="AM1505" s="14"/>
      <c r="AN1505" s="14">
        <v>0.128413174882402</v>
      </c>
      <c r="AO1505" s="14">
        <v>0.101102007522565</v>
      </c>
      <c r="AP1505" s="14">
        <v>0.11093798181864099</v>
      </c>
      <c r="AQ1505" s="14">
        <v>0.132593486708391</v>
      </c>
      <c r="AR1505" s="14">
        <v>0.20389324854375601</v>
      </c>
    </row>
    <row r="1506" spans="2:44">
      <c r="B1506" t="s">
        <v>103</v>
      </c>
      <c r="C1506" s="14">
        <v>3.3010880468968197E-2</v>
      </c>
      <c r="D1506" s="14">
        <v>2.27202717635882E-2</v>
      </c>
      <c r="E1506" s="14">
        <v>4.28493064832682E-2</v>
      </c>
      <c r="F1506" s="14"/>
      <c r="G1506" s="14">
        <v>3.3200007493195703E-2</v>
      </c>
      <c r="H1506" s="14">
        <v>1.9704731456447099E-2</v>
      </c>
      <c r="I1506" s="14">
        <v>4.2850849038298701E-2</v>
      </c>
      <c r="J1506" s="14">
        <v>3.7838339842770498E-2</v>
      </c>
      <c r="K1506" s="14">
        <v>4.0300309293031501E-2</v>
      </c>
      <c r="L1506" s="14">
        <v>2.71192335987386E-2</v>
      </c>
      <c r="M1506" s="14"/>
      <c r="N1506" s="14">
        <v>1.7871862077550101E-2</v>
      </c>
      <c r="O1506" s="14">
        <v>2.3470119793929201E-2</v>
      </c>
      <c r="P1506" s="14">
        <v>3.20996248482864E-2</v>
      </c>
      <c r="Q1506" s="14">
        <v>5.8581037365406097E-2</v>
      </c>
      <c r="R1506" s="14"/>
      <c r="S1506" s="14">
        <v>5.6505276850432398E-3</v>
      </c>
      <c r="T1506" s="14">
        <v>3.7230241196698398E-2</v>
      </c>
      <c r="U1506" s="14">
        <v>4.6418722788432502E-2</v>
      </c>
      <c r="V1506" s="14">
        <v>1.17994283108211E-2</v>
      </c>
      <c r="W1506" s="14">
        <v>4.8185553607201302E-2</v>
      </c>
      <c r="X1506" s="14">
        <v>5.9985925296365303E-2</v>
      </c>
      <c r="Y1506" s="14">
        <v>1.758609711096E-2</v>
      </c>
      <c r="Z1506" s="14">
        <v>1.9474721975921701E-2</v>
      </c>
      <c r="AA1506" s="14">
        <v>4.3299170538418301E-2</v>
      </c>
      <c r="AB1506" s="14">
        <v>3.9578637362847502E-2</v>
      </c>
      <c r="AC1506" s="14">
        <v>0</v>
      </c>
      <c r="AD1506" s="14">
        <v>8.4030195275515904E-2</v>
      </c>
      <c r="AE1506" s="14"/>
      <c r="AF1506" s="14">
        <v>2.4605210098655701E-2</v>
      </c>
      <c r="AG1506" s="14">
        <v>3.16431088468365E-2</v>
      </c>
      <c r="AH1506" s="14">
        <v>3.7556006695042103E-2</v>
      </c>
      <c r="AI1506" s="14"/>
      <c r="AJ1506" s="14">
        <v>2.10269354558273E-2</v>
      </c>
      <c r="AK1506" s="14">
        <v>1.8230087024456301E-2</v>
      </c>
      <c r="AL1506" s="14">
        <v>0</v>
      </c>
      <c r="AM1506" s="14"/>
      <c r="AN1506" s="14">
        <v>5.8852625845628302E-2</v>
      </c>
      <c r="AO1506" s="14">
        <v>4.37077559569133E-2</v>
      </c>
      <c r="AP1506" s="14">
        <v>9.1605186102155598E-3</v>
      </c>
      <c r="AQ1506" s="14">
        <v>1.6596073951690798E-2</v>
      </c>
      <c r="AR1506" s="14">
        <v>0</v>
      </c>
    </row>
    <row r="1507" spans="2:44">
      <c r="C1507" s="14"/>
      <c r="D1507" s="14"/>
      <c r="E1507" s="14"/>
      <c r="F1507" s="14"/>
      <c r="G1507" s="14"/>
      <c r="H1507" s="14"/>
      <c r="I1507" s="14"/>
      <c r="J1507" s="14"/>
      <c r="K1507" s="14"/>
      <c r="L1507" s="14"/>
      <c r="M1507" s="14"/>
      <c r="N1507" s="14"/>
      <c r="O1507" s="14"/>
      <c r="P1507" s="14"/>
      <c r="Q1507" s="14"/>
      <c r="R1507" s="14"/>
      <c r="S1507" s="14"/>
      <c r="T1507" s="14"/>
      <c r="U1507" s="14"/>
      <c r="V1507" s="14"/>
      <c r="W1507" s="14"/>
      <c r="X1507" s="14"/>
      <c r="Y1507" s="14"/>
      <c r="Z1507" s="14"/>
      <c r="AA1507" s="14"/>
      <c r="AB1507" s="14"/>
      <c r="AC1507" s="14"/>
      <c r="AD1507" s="14"/>
      <c r="AE1507" s="14"/>
      <c r="AF1507" s="14"/>
      <c r="AG1507" s="14"/>
      <c r="AH1507" s="14"/>
      <c r="AI1507" s="14"/>
      <c r="AJ1507" s="14"/>
      <c r="AK1507" s="14"/>
      <c r="AL1507" s="14"/>
      <c r="AM1507" s="14"/>
      <c r="AN1507" s="14"/>
      <c r="AO1507" s="14"/>
      <c r="AP1507" s="14"/>
      <c r="AQ1507" s="14"/>
      <c r="AR1507" s="14"/>
    </row>
    <row r="1508" spans="2:44">
      <c r="B1508" s="6" t="s">
        <v>345</v>
      </c>
      <c r="C1508" s="14"/>
      <c r="D1508" s="14"/>
      <c r="E1508" s="14"/>
      <c r="F1508" s="14"/>
      <c r="G1508" s="14"/>
      <c r="H1508" s="14"/>
      <c r="I1508" s="14"/>
      <c r="J1508" s="14"/>
      <c r="K1508" s="14"/>
      <c r="L1508" s="14"/>
      <c r="M1508" s="14"/>
      <c r="N1508" s="14"/>
      <c r="O1508" s="14"/>
      <c r="P1508" s="14"/>
      <c r="Q1508" s="14"/>
      <c r="R1508" s="14"/>
      <c r="S1508" s="14"/>
      <c r="T1508" s="14"/>
      <c r="U1508" s="14"/>
      <c r="V1508" s="14"/>
      <c r="W1508" s="14"/>
      <c r="X1508" s="14"/>
      <c r="Y1508" s="14"/>
      <c r="Z1508" s="14"/>
      <c r="AA1508" s="14"/>
      <c r="AB1508" s="14"/>
      <c r="AC1508" s="14"/>
      <c r="AD1508" s="14"/>
      <c r="AE1508" s="14"/>
      <c r="AF1508" s="14"/>
      <c r="AG1508" s="14"/>
      <c r="AH1508" s="14"/>
      <c r="AI1508" s="14"/>
      <c r="AJ1508" s="14"/>
      <c r="AK1508" s="14"/>
      <c r="AL1508" s="14"/>
      <c r="AM1508" s="14"/>
      <c r="AN1508" s="14"/>
      <c r="AO1508" s="14"/>
      <c r="AP1508" s="14"/>
      <c r="AQ1508" s="14"/>
      <c r="AR1508" s="14"/>
    </row>
    <row r="1509" spans="2:44">
      <c r="B1509" s="24" t="s">
        <v>45</v>
      </c>
      <c r="C1509" s="14"/>
      <c r="D1509" s="14"/>
      <c r="E1509" s="14"/>
      <c r="F1509" s="14"/>
      <c r="G1509" s="14"/>
      <c r="H1509" s="14"/>
      <c r="I1509" s="14"/>
      <c r="J1509" s="14"/>
      <c r="K1509" s="14"/>
      <c r="L1509" s="14"/>
      <c r="M1509" s="14"/>
      <c r="N1509" s="14"/>
      <c r="O1509" s="14"/>
      <c r="P1509" s="14"/>
      <c r="Q1509" s="14"/>
      <c r="R1509" s="14"/>
      <c r="S1509" s="14"/>
      <c r="T1509" s="14"/>
      <c r="U1509" s="14"/>
      <c r="V1509" s="14"/>
      <c r="W1509" s="14"/>
      <c r="X1509" s="14"/>
      <c r="Y1509" s="14"/>
      <c r="Z1509" s="14"/>
      <c r="AA1509" s="14"/>
      <c r="AB1509" s="14"/>
      <c r="AC1509" s="14"/>
      <c r="AD1509" s="14"/>
      <c r="AE1509" s="14"/>
      <c r="AF1509" s="14"/>
      <c r="AG1509" s="14"/>
      <c r="AH1509" s="14"/>
      <c r="AI1509" s="14"/>
      <c r="AJ1509" s="14"/>
      <c r="AK1509" s="14"/>
      <c r="AL1509" s="14"/>
      <c r="AM1509" s="14"/>
      <c r="AN1509" s="14"/>
      <c r="AO1509" s="14"/>
      <c r="AP1509" s="14"/>
      <c r="AQ1509" s="14"/>
      <c r="AR1509" s="14"/>
    </row>
    <row r="1510" spans="2:44">
      <c r="B1510" t="s">
        <v>339</v>
      </c>
      <c r="C1510" s="14">
        <v>2.13599576678059E-2</v>
      </c>
      <c r="D1510" s="14">
        <v>1.9938708837536501E-2</v>
      </c>
      <c r="E1510" s="14">
        <v>2.28630833051492E-2</v>
      </c>
      <c r="F1510" s="14"/>
      <c r="G1510" s="14">
        <v>1.7525120111154899E-2</v>
      </c>
      <c r="H1510" s="14">
        <v>3.0156291389139101E-2</v>
      </c>
      <c r="I1510" s="14">
        <v>1.8778977018347302E-2</v>
      </c>
      <c r="J1510" s="14">
        <v>2.1139193935448702E-2</v>
      </c>
      <c r="K1510" s="14">
        <v>2.2707363311388999E-2</v>
      </c>
      <c r="L1510" s="14">
        <v>1.7413496052306601E-2</v>
      </c>
      <c r="M1510" s="14"/>
      <c r="N1510" s="14">
        <v>1.6096542071025999E-2</v>
      </c>
      <c r="O1510" s="14">
        <v>1.2905417032096999E-2</v>
      </c>
      <c r="P1510" s="14">
        <v>1.4133236452919E-2</v>
      </c>
      <c r="Q1510" s="14">
        <v>4.0923871788130499E-2</v>
      </c>
      <c r="R1510" s="14"/>
      <c r="S1510" s="14">
        <v>1.1358363615613201E-2</v>
      </c>
      <c r="T1510" s="14">
        <v>1.60737782184028E-2</v>
      </c>
      <c r="U1510" s="14">
        <v>8.3493133988483195E-3</v>
      </c>
      <c r="V1510" s="14">
        <v>2.5910951638016901E-2</v>
      </c>
      <c r="W1510" s="14">
        <v>8.6639865871133807E-3</v>
      </c>
      <c r="X1510" s="14">
        <v>2.4549412774714698E-2</v>
      </c>
      <c r="Y1510" s="14">
        <v>3.43757140449438E-2</v>
      </c>
      <c r="Z1510" s="14">
        <v>3.2125918712853502E-2</v>
      </c>
      <c r="AA1510" s="14">
        <v>3.37763670078099E-2</v>
      </c>
      <c r="AB1510" s="14">
        <v>8.0931340409625008E-3</v>
      </c>
      <c r="AC1510" s="14">
        <v>4.8162369585629902E-2</v>
      </c>
      <c r="AD1510" s="14">
        <v>3.3587518412497498E-2</v>
      </c>
      <c r="AE1510" s="14"/>
      <c r="AF1510" s="14">
        <v>2.54276849246159E-2</v>
      </c>
      <c r="AG1510" s="14">
        <v>1.6558796037261299E-2</v>
      </c>
      <c r="AH1510" s="14">
        <v>3.3407653199794697E-2</v>
      </c>
      <c r="AI1510" s="14"/>
      <c r="AJ1510" s="14">
        <v>1.9276558667395201E-2</v>
      </c>
      <c r="AK1510" s="14">
        <v>2.7861517470046601E-2</v>
      </c>
      <c r="AL1510" s="14">
        <v>1.30617971002766E-2</v>
      </c>
      <c r="AM1510" s="14"/>
      <c r="AN1510" s="14">
        <v>2.8263750583920999E-2</v>
      </c>
      <c r="AO1510" s="14">
        <v>2.25968455281195E-2</v>
      </c>
      <c r="AP1510" s="14">
        <v>1.7215611547914501E-2</v>
      </c>
      <c r="AQ1510" s="14">
        <v>1.19888600487043E-2</v>
      </c>
      <c r="AR1510" s="14">
        <v>0</v>
      </c>
    </row>
    <row r="1511" spans="2:44">
      <c r="B1511" t="s">
        <v>111</v>
      </c>
      <c r="C1511" s="14">
        <v>2.0340138165952398E-2</v>
      </c>
      <c r="D1511" s="14">
        <v>1.83919817631908E-2</v>
      </c>
      <c r="E1511" s="14">
        <v>2.10169472497885E-2</v>
      </c>
      <c r="F1511" s="14"/>
      <c r="G1511" s="14">
        <v>2.6394041028861601E-2</v>
      </c>
      <c r="H1511" s="14">
        <v>1.7747768668309499E-2</v>
      </c>
      <c r="I1511" s="14">
        <v>4.1956407587844403E-3</v>
      </c>
      <c r="J1511" s="14">
        <v>2.3320530478652499E-2</v>
      </c>
      <c r="K1511" s="14">
        <v>5.0922188543358698E-2</v>
      </c>
      <c r="L1511" s="14">
        <v>6.2772849789890601E-3</v>
      </c>
      <c r="M1511" s="14"/>
      <c r="N1511" s="14">
        <v>2.2101584335502199E-2</v>
      </c>
      <c r="O1511" s="14">
        <v>9.8008759910948508E-3</v>
      </c>
      <c r="P1511" s="14">
        <v>2.8345612501710402E-2</v>
      </c>
      <c r="Q1511" s="14">
        <v>2.2898613114481499E-2</v>
      </c>
      <c r="R1511" s="14"/>
      <c r="S1511" s="14">
        <v>3.0366512001452298E-2</v>
      </c>
      <c r="T1511" s="14">
        <v>2.8047348158658201E-2</v>
      </c>
      <c r="U1511" s="14">
        <v>0</v>
      </c>
      <c r="V1511" s="14">
        <v>2.8703645152103101E-2</v>
      </c>
      <c r="W1511" s="14">
        <v>8.0859791121118303E-3</v>
      </c>
      <c r="X1511" s="14">
        <v>0</v>
      </c>
      <c r="Y1511" s="14">
        <v>2.1658230867386399E-2</v>
      </c>
      <c r="Z1511" s="14">
        <v>0</v>
      </c>
      <c r="AA1511" s="14">
        <v>3.6587396880435899E-2</v>
      </c>
      <c r="AB1511" s="14">
        <v>2.9920248634292799E-2</v>
      </c>
      <c r="AC1511" s="14">
        <v>1.53874528389098E-2</v>
      </c>
      <c r="AD1511" s="14">
        <v>0</v>
      </c>
      <c r="AE1511" s="14"/>
      <c r="AF1511" s="14">
        <v>2.3561394899924301E-2</v>
      </c>
      <c r="AG1511" s="14">
        <v>1.9164109379989198E-2</v>
      </c>
      <c r="AH1511" s="14">
        <v>1.6710544126527602E-2</v>
      </c>
      <c r="AI1511" s="14"/>
      <c r="AJ1511" s="14">
        <v>1.1708134118966E-2</v>
      </c>
      <c r="AK1511" s="14">
        <v>1.9257760382979699E-2</v>
      </c>
      <c r="AL1511" s="14">
        <v>2.65396443317398E-2</v>
      </c>
      <c r="AM1511" s="14"/>
      <c r="AN1511" s="14">
        <v>3.12786716449001E-2</v>
      </c>
      <c r="AO1511" s="14">
        <v>1.8681815603007499E-2</v>
      </c>
      <c r="AP1511" s="14">
        <v>1.2800884638472799E-2</v>
      </c>
      <c r="AQ1511" s="14">
        <v>3.0600318520861699E-2</v>
      </c>
      <c r="AR1511" s="14">
        <v>3.6569436255997498E-2</v>
      </c>
    </row>
    <row r="1512" spans="2:44">
      <c r="B1512" t="s">
        <v>112</v>
      </c>
      <c r="C1512" s="14">
        <v>9.4544218841025193E-2</v>
      </c>
      <c r="D1512" s="14">
        <v>8.1873864638743299E-2</v>
      </c>
      <c r="E1512" s="14">
        <v>0.105453833138529</v>
      </c>
      <c r="F1512" s="14"/>
      <c r="G1512" s="14">
        <v>0.12601642750693301</v>
      </c>
      <c r="H1512" s="14">
        <v>0.116385942238285</v>
      </c>
      <c r="I1512" s="14">
        <v>0.109080298810305</v>
      </c>
      <c r="J1512" s="14">
        <v>5.6805581050677303E-2</v>
      </c>
      <c r="K1512" s="14">
        <v>7.1868792575939297E-2</v>
      </c>
      <c r="L1512" s="14">
        <v>8.9752392526576796E-2</v>
      </c>
      <c r="M1512" s="14"/>
      <c r="N1512" s="14">
        <v>8.4137864245567698E-2</v>
      </c>
      <c r="O1512" s="14">
        <v>0.115136647670528</v>
      </c>
      <c r="P1512" s="14">
        <v>0.101783474668522</v>
      </c>
      <c r="Q1512" s="14">
        <v>8.0011399629027993E-2</v>
      </c>
      <c r="R1512" s="14"/>
      <c r="S1512" s="14">
        <v>6.3021333170624499E-2</v>
      </c>
      <c r="T1512" s="14">
        <v>9.9602208631845102E-2</v>
      </c>
      <c r="U1512" s="14">
        <v>8.7147863989263399E-2</v>
      </c>
      <c r="V1512" s="14">
        <v>8.8978437619681397E-2</v>
      </c>
      <c r="W1512" s="14">
        <v>0.11475406601004701</v>
      </c>
      <c r="X1512" s="14">
        <v>8.1082201972509704E-2</v>
      </c>
      <c r="Y1512" s="14">
        <v>7.4457655180094104E-2</v>
      </c>
      <c r="Z1512" s="14">
        <v>0.13969047862603901</v>
      </c>
      <c r="AA1512" s="14">
        <v>0.101023133691901</v>
      </c>
      <c r="AB1512" s="14">
        <v>0.12782375865665499</v>
      </c>
      <c r="AC1512" s="14">
        <v>6.7528060383299796E-2</v>
      </c>
      <c r="AD1512" s="14">
        <v>0.134718143014326</v>
      </c>
      <c r="AE1512" s="14"/>
      <c r="AF1512" s="14">
        <v>8.3497884400137098E-2</v>
      </c>
      <c r="AG1512" s="14">
        <v>8.8538691307230702E-2</v>
      </c>
      <c r="AH1512" s="14">
        <v>0.112213216116198</v>
      </c>
      <c r="AI1512" s="14"/>
      <c r="AJ1512" s="14">
        <v>7.0130682364322003E-2</v>
      </c>
      <c r="AK1512" s="14">
        <v>9.7861304835187096E-2</v>
      </c>
      <c r="AL1512" s="14">
        <v>9.4266120794045893E-2</v>
      </c>
      <c r="AM1512" s="14"/>
      <c r="AN1512" s="14">
        <v>7.3585067143038294E-2</v>
      </c>
      <c r="AO1512" s="14">
        <v>9.5260215991601199E-2</v>
      </c>
      <c r="AP1512" s="14">
        <v>0.10224828466305599</v>
      </c>
      <c r="AQ1512" s="14">
        <v>8.7685886537898994E-2</v>
      </c>
      <c r="AR1512" s="14">
        <v>5.71323641260039E-2</v>
      </c>
    </row>
    <row r="1513" spans="2:44">
      <c r="B1513" t="s">
        <v>340</v>
      </c>
      <c r="C1513" s="14">
        <v>0.20947620828755301</v>
      </c>
      <c r="D1513" s="14">
        <v>0.19863181520786199</v>
      </c>
      <c r="E1513" s="14">
        <v>0.219823316059752</v>
      </c>
      <c r="F1513" s="14"/>
      <c r="G1513" s="14">
        <v>0.22584899220669799</v>
      </c>
      <c r="H1513" s="14">
        <v>0.16031893308725501</v>
      </c>
      <c r="I1513" s="14">
        <v>0.150247050623844</v>
      </c>
      <c r="J1513" s="14">
        <v>0.225692069018011</v>
      </c>
      <c r="K1513" s="14">
        <v>0.24043022081856999</v>
      </c>
      <c r="L1513" s="14">
        <v>0.25446752945378198</v>
      </c>
      <c r="M1513" s="14"/>
      <c r="N1513" s="14">
        <v>0.212096391969329</v>
      </c>
      <c r="O1513" s="14">
        <v>0.25037628379431198</v>
      </c>
      <c r="P1513" s="14">
        <v>0.19199751688900499</v>
      </c>
      <c r="Q1513" s="14">
        <v>0.17794749927036599</v>
      </c>
      <c r="R1513" s="14"/>
      <c r="S1513" s="14">
        <v>0.17933317729783399</v>
      </c>
      <c r="T1513" s="14">
        <v>0.20488735798781199</v>
      </c>
      <c r="U1513" s="14">
        <v>0.237658033458236</v>
      </c>
      <c r="V1513" s="14">
        <v>0.213439200615025</v>
      </c>
      <c r="W1513" s="14">
        <v>0.263549003021467</v>
      </c>
      <c r="X1513" s="14">
        <v>0.19957212643458599</v>
      </c>
      <c r="Y1513" s="14">
        <v>0.238663484306429</v>
      </c>
      <c r="Z1513" s="14">
        <v>0.30771736764252899</v>
      </c>
      <c r="AA1513" s="14">
        <v>0.204733094282537</v>
      </c>
      <c r="AB1513" s="14">
        <v>0.20137460057523299</v>
      </c>
      <c r="AC1513" s="14">
        <v>0.16715620696898001</v>
      </c>
      <c r="AD1513" s="14">
        <v>8.7332766452771604E-2</v>
      </c>
      <c r="AE1513" s="14"/>
      <c r="AF1513" s="14">
        <v>0.246935983617349</v>
      </c>
      <c r="AG1513" s="14">
        <v>0.18325040987485799</v>
      </c>
      <c r="AH1513" s="14">
        <v>0.20427675905352499</v>
      </c>
      <c r="AI1513" s="14"/>
      <c r="AJ1513" s="14">
        <v>0.219804420913912</v>
      </c>
      <c r="AK1513" s="14">
        <v>0.18389979408541701</v>
      </c>
      <c r="AL1513" s="14">
        <v>0.174541931323202</v>
      </c>
      <c r="AM1513" s="14"/>
      <c r="AN1513" s="14">
        <v>0.199774691267987</v>
      </c>
      <c r="AO1513" s="14">
        <v>0.22637423506745899</v>
      </c>
      <c r="AP1513" s="14">
        <v>0.229354414753355</v>
      </c>
      <c r="AQ1513" s="14">
        <v>0.175669153019402</v>
      </c>
      <c r="AR1513" s="14">
        <v>5.4791841859595201E-2</v>
      </c>
    </row>
    <row r="1514" spans="2:44">
      <c r="B1514" t="s">
        <v>341</v>
      </c>
      <c r="C1514" s="14">
        <v>0.27349866011064999</v>
      </c>
      <c r="D1514" s="14">
        <v>0.28960673687244598</v>
      </c>
      <c r="E1514" s="14">
        <v>0.26089179930346401</v>
      </c>
      <c r="F1514" s="14"/>
      <c r="G1514" s="14">
        <v>0.30259439463430998</v>
      </c>
      <c r="H1514" s="14">
        <v>0.27306318176620298</v>
      </c>
      <c r="I1514" s="14">
        <v>0.253561779940498</v>
      </c>
      <c r="J1514" s="14">
        <v>0.30221227380039101</v>
      </c>
      <c r="K1514" s="14">
        <v>0.24364510805748599</v>
      </c>
      <c r="L1514" s="14">
        <v>0.27026262006976398</v>
      </c>
      <c r="M1514" s="14"/>
      <c r="N1514" s="14">
        <v>0.28129502282508401</v>
      </c>
      <c r="O1514" s="14">
        <v>0.282347268194024</v>
      </c>
      <c r="P1514" s="14">
        <v>0.29424221234092701</v>
      </c>
      <c r="Q1514" s="14">
        <v>0.24175983538843901</v>
      </c>
      <c r="R1514" s="14"/>
      <c r="S1514" s="14">
        <v>0.26195220875444197</v>
      </c>
      <c r="T1514" s="14">
        <v>0.330428469510959</v>
      </c>
      <c r="U1514" s="14">
        <v>0.31321923130712198</v>
      </c>
      <c r="V1514" s="14">
        <v>0.29198517777060101</v>
      </c>
      <c r="W1514" s="14">
        <v>0.35124210477888201</v>
      </c>
      <c r="X1514" s="14">
        <v>0.29222612089212502</v>
      </c>
      <c r="Y1514" s="14">
        <v>0.230046690157856</v>
      </c>
      <c r="Z1514" s="14">
        <v>0.25210148918701297</v>
      </c>
      <c r="AA1514" s="14">
        <v>0.25242633885364901</v>
      </c>
      <c r="AB1514" s="14">
        <v>0.212216261060751</v>
      </c>
      <c r="AC1514" s="14">
        <v>0.185796245381258</v>
      </c>
      <c r="AD1514" s="14">
        <v>0.24104427341413201</v>
      </c>
      <c r="AE1514" s="14"/>
      <c r="AF1514" s="14">
        <v>0.27417660059030302</v>
      </c>
      <c r="AG1514" s="14">
        <v>0.274091113723473</v>
      </c>
      <c r="AH1514" s="14">
        <v>0.24862409622923001</v>
      </c>
      <c r="AI1514" s="14"/>
      <c r="AJ1514" s="14">
        <v>0.30012449725719598</v>
      </c>
      <c r="AK1514" s="14">
        <v>0.26186712412305702</v>
      </c>
      <c r="AL1514" s="14">
        <v>0.348085526395846</v>
      </c>
      <c r="AM1514" s="14"/>
      <c r="AN1514" s="14">
        <v>0.26366686066210998</v>
      </c>
      <c r="AO1514" s="14">
        <v>0.28001391925046498</v>
      </c>
      <c r="AP1514" s="14">
        <v>0.27977136171346301</v>
      </c>
      <c r="AQ1514" s="14">
        <v>0.20917992645953301</v>
      </c>
      <c r="AR1514" s="14">
        <v>0.53130721125527802</v>
      </c>
    </row>
    <row r="1515" spans="2:44">
      <c r="B1515" t="s">
        <v>342</v>
      </c>
      <c r="C1515" s="14">
        <v>0.199957391958928</v>
      </c>
      <c r="D1515" s="14">
        <v>0.21331028876762001</v>
      </c>
      <c r="E1515" s="14">
        <v>0.18657192237164499</v>
      </c>
      <c r="F1515" s="14"/>
      <c r="G1515" s="14">
        <v>0.17322706785151601</v>
      </c>
      <c r="H1515" s="14">
        <v>0.19393715551692101</v>
      </c>
      <c r="I1515" s="14">
        <v>0.23947938016822601</v>
      </c>
      <c r="J1515" s="14">
        <v>0.23506590610750799</v>
      </c>
      <c r="K1515" s="14">
        <v>0.17307708155440099</v>
      </c>
      <c r="L1515" s="14">
        <v>0.18259012712771799</v>
      </c>
      <c r="M1515" s="14"/>
      <c r="N1515" s="14">
        <v>0.220803999968359</v>
      </c>
      <c r="O1515" s="14">
        <v>0.19796506348179599</v>
      </c>
      <c r="P1515" s="14">
        <v>0.19168635290580099</v>
      </c>
      <c r="Q1515" s="14">
        <v>0.18504868976482999</v>
      </c>
      <c r="R1515" s="14"/>
      <c r="S1515" s="14">
        <v>0.27514085756738299</v>
      </c>
      <c r="T1515" s="14">
        <v>0.14479708782963199</v>
      </c>
      <c r="U1515" s="14">
        <v>0.178155953422685</v>
      </c>
      <c r="V1515" s="14">
        <v>0.18842293068360899</v>
      </c>
      <c r="W1515" s="14">
        <v>0.15371984070195599</v>
      </c>
      <c r="X1515" s="14">
        <v>0.22064840702525501</v>
      </c>
      <c r="Y1515" s="14">
        <v>0.19029256011845699</v>
      </c>
      <c r="Z1515" s="14">
        <v>0.141250923408407</v>
      </c>
      <c r="AA1515" s="14">
        <v>0.181059871379816</v>
      </c>
      <c r="AB1515" s="14">
        <v>0.19956446111602399</v>
      </c>
      <c r="AC1515" s="14">
        <v>0.28963980946095003</v>
      </c>
      <c r="AD1515" s="14">
        <v>0.295690080968186</v>
      </c>
      <c r="AE1515" s="14"/>
      <c r="AF1515" s="14">
        <v>0.16920748231781499</v>
      </c>
      <c r="AG1515" s="14">
        <v>0.23037175168253801</v>
      </c>
      <c r="AH1515" s="14">
        <v>0.20003626817449899</v>
      </c>
      <c r="AI1515" s="14"/>
      <c r="AJ1515" s="14">
        <v>0.22463697913976799</v>
      </c>
      <c r="AK1515" s="14">
        <v>0.21979116873753399</v>
      </c>
      <c r="AL1515" s="14">
        <v>0.18827181084057401</v>
      </c>
      <c r="AM1515" s="14"/>
      <c r="AN1515" s="14">
        <v>0.175281785307871</v>
      </c>
      <c r="AO1515" s="14">
        <v>0.193163807640364</v>
      </c>
      <c r="AP1515" s="14">
        <v>0.19601097832961101</v>
      </c>
      <c r="AQ1515" s="14">
        <v>0.29231452741923097</v>
      </c>
      <c r="AR1515" s="14">
        <v>0.32019914650312598</v>
      </c>
    </row>
    <row r="1516" spans="2:44">
      <c r="B1516" t="s">
        <v>343</v>
      </c>
      <c r="C1516" s="14">
        <v>0.133771018085763</v>
      </c>
      <c r="D1516" s="14">
        <v>0.14061093740184499</v>
      </c>
      <c r="E1516" s="14">
        <v>0.12856931342906699</v>
      </c>
      <c r="F1516" s="14"/>
      <c r="G1516" s="14">
        <v>0.10776872473561699</v>
      </c>
      <c r="H1516" s="14">
        <v>0.15451170967623601</v>
      </c>
      <c r="I1516" s="14">
        <v>0.17571879980029301</v>
      </c>
      <c r="J1516" s="14">
        <v>0.105634857975778</v>
      </c>
      <c r="K1516" s="14">
        <v>0.14486108802332601</v>
      </c>
      <c r="L1516" s="14">
        <v>0.112482287760907</v>
      </c>
      <c r="M1516" s="14"/>
      <c r="N1516" s="14">
        <v>0.120903581437249</v>
      </c>
      <c r="O1516" s="14">
        <v>9.8895713551945694E-2</v>
      </c>
      <c r="P1516" s="14">
        <v>0.13057203670922801</v>
      </c>
      <c r="Q1516" s="14">
        <v>0.18517373447565799</v>
      </c>
      <c r="R1516" s="14"/>
      <c r="S1516" s="14">
        <v>0.152733730228194</v>
      </c>
      <c r="T1516" s="14">
        <v>0.12837551171948799</v>
      </c>
      <c r="U1516" s="14">
        <v>0.130051049229231</v>
      </c>
      <c r="V1516" s="14">
        <v>0.137624812943486</v>
      </c>
      <c r="W1516" s="14">
        <v>4.4128802531465602E-2</v>
      </c>
      <c r="X1516" s="14">
        <v>0.12857156617701801</v>
      </c>
      <c r="Y1516" s="14">
        <v>0.164762974630842</v>
      </c>
      <c r="Z1516" s="14">
        <v>0.107639100447237</v>
      </c>
      <c r="AA1516" s="14">
        <v>0.120137931384604</v>
      </c>
      <c r="AB1516" s="14">
        <v>0.16528952709926001</v>
      </c>
      <c r="AC1516" s="14">
        <v>0.19821026364957001</v>
      </c>
      <c r="AD1516" s="14">
        <v>9.5622579640056701E-2</v>
      </c>
      <c r="AE1516" s="14"/>
      <c r="AF1516" s="14">
        <v>0.13793545115264699</v>
      </c>
      <c r="AG1516" s="14">
        <v>0.13278151745462599</v>
      </c>
      <c r="AH1516" s="14">
        <v>0.14451094347219201</v>
      </c>
      <c r="AI1516" s="14"/>
      <c r="AJ1516" s="14">
        <v>0.12934660074405399</v>
      </c>
      <c r="AK1516" s="14">
        <v>0.157638516829956</v>
      </c>
      <c r="AL1516" s="14">
        <v>0.13136152898715001</v>
      </c>
      <c r="AM1516" s="14"/>
      <c r="AN1516" s="14">
        <v>0.16320059662707001</v>
      </c>
      <c r="AO1516" s="14">
        <v>0.116060882029406</v>
      </c>
      <c r="AP1516" s="14">
        <v>0.12452012400574</v>
      </c>
      <c r="AQ1516" s="14">
        <v>0.15930024909252</v>
      </c>
      <c r="AR1516" s="14">
        <v>0</v>
      </c>
    </row>
    <row r="1517" spans="2:44">
      <c r="B1517" t="s">
        <v>103</v>
      </c>
      <c r="C1517" s="14">
        <v>4.7052406882323199E-2</v>
      </c>
      <c r="D1517" s="14">
        <v>3.7635666510756401E-2</v>
      </c>
      <c r="E1517" s="14">
        <v>5.4809785142605198E-2</v>
      </c>
      <c r="F1517" s="14"/>
      <c r="G1517" s="14">
        <v>2.0625231924909702E-2</v>
      </c>
      <c r="H1517" s="14">
        <v>5.3879017657651199E-2</v>
      </c>
      <c r="I1517" s="14">
        <v>4.8938072879701602E-2</v>
      </c>
      <c r="J1517" s="14">
        <v>3.0129587633532198E-2</v>
      </c>
      <c r="K1517" s="14">
        <v>5.2488157115529899E-2</v>
      </c>
      <c r="L1517" s="14">
        <v>6.6754262029957004E-2</v>
      </c>
      <c r="M1517" s="14"/>
      <c r="N1517" s="14">
        <v>4.2565013147883898E-2</v>
      </c>
      <c r="O1517" s="14">
        <v>3.2572730284204203E-2</v>
      </c>
      <c r="P1517" s="14">
        <v>4.7239557531886599E-2</v>
      </c>
      <c r="Q1517" s="14">
        <v>6.6236356569066804E-2</v>
      </c>
      <c r="R1517" s="14"/>
      <c r="S1517" s="14">
        <v>2.6093817364457001E-2</v>
      </c>
      <c r="T1517" s="14">
        <v>4.7788237943202402E-2</v>
      </c>
      <c r="U1517" s="14">
        <v>4.5418555194614199E-2</v>
      </c>
      <c r="V1517" s="14">
        <v>2.4934843577478199E-2</v>
      </c>
      <c r="W1517" s="14">
        <v>5.58562172569564E-2</v>
      </c>
      <c r="X1517" s="14">
        <v>5.3350164723791602E-2</v>
      </c>
      <c r="Y1517" s="14">
        <v>4.5742690693991603E-2</v>
      </c>
      <c r="Z1517" s="14">
        <v>1.9474721975921701E-2</v>
      </c>
      <c r="AA1517" s="14">
        <v>7.0255866519247895E-2</v>
      </c>
      <c r="AB1517" s="14">
        <v>5.57180088168217E-2</v>
      </c>
      <c r="AC1517" s="14">
        <v>2.8119591731402702E-2</v>
      </c>
      <c r="AD1517" s="14">
        <v>0.11200463809802901</v>
      </c>
      <c r="AE1517" s="14"/>
      <c r="AF1517" s="14">
        <v>3.9257518097208503E-2</v>
      </c>
      <c r="AG1517" s="14">
        <v>5.52436105400234E-2</v>
      </c>
      <c r="AH1517" s="14">
        <v>4.0220519628033302E-2</v>
      </c>
      <c r="AI1517" s="14"/>
      <c r="AJ1517" s="14">
        <v>2.49721267943879E-2</v>
      </c>
      <c r="AK1517" s="14">
        <v>3.1822813535822503E-2</v>
      </c>
      <c r="AL1517" s="14">
        <v>2.3871640227164901E-2</v>
      </c>
      <c r="AM1517" s="14"/>
      <c r="AN1517" s="14">
        <v>6.49485767631027E-2</v>
      </c>
      <c r="AO1517" s="14">
        <v>4.78482788895781E-2</v>
      </c>
      <c r="AP1517" s="14">
        <v>3.80783403483873E-2</v>
      </c>
      <c r="AQ1517" s="14">
        <v>3.3261078901848901E-2</v>
      </c>
      <c r="AR1517" s="14">
        <v>0</v>
      </c>
    </row>
    <row r="1518" spans="2:44">
      <c r="C1518" s="14"/>
      <c r="D1518" s="14"/>
      <c r="E1518" s="14"/>
      <c r="F1518" s="14"/>
      <c r="G1518" s="14"/>
      <c r="H1518" s="14"/>
      <c r="I1518" s="14"/>
      <c r="J1518" s="14"/>
      <c r="K1518" s="14"/>
      <c r="L1518" s="14"/>
      <c r="M1518" s="14"/>
      <c r="N1518" s="14"/>
      <c r="O1518" s="14"/>
      <c r="P1518" s="14"/>
      <c r="Q1518" s="14"/>
      <c r="R1518" s="14"/>
      <c r="S1518" s="14"/>
      <c r="T1518" s="14"/>
      <c r="U1518" s="14"/>
      <c r="V1518" s="14"/>
      <c r="W1518" s="14"/>
      <c r="X1518" s="14"/>
      <c r="Y1518" s="14"/>
      <c r="Z1518" s="14"/>
      <c r="AA1518" s="14"/>
      <c r="AB1518" s="14"/>
      <c r="AC1518" s="14"/>
      <c r="AD1518" s="14"/>
      <c r="AE1518" s="14"/>
      <c r="AF1518" s="14"/>
      <c r="AG1518" s="14"/>
      <c r="AH1518" s="14"/>
      <c r="AI1518" s="14"/>
      <c r="AJ1518" s="14"/>
      <c r="AK1518" s="14"/>
      <c r="AL1518" s="14"/>
      <c r="AM1518" s="14"/>
      <c r="AN1518" s="14"/>
      <c r="AO1518" s="14"/>
      <c r="AP1518" s="14"/>
      <c r="AQ1518" s="14"/>
      <c r="AR1518" s="14"/>
    </row>
    <row r="1519" spans="2:44">
      <c r="B1519" s="6" t="s">
        <v>346</v>
      </c>
      <c r="C1519" s="14"/>
      <c r="D1519" s="14"/>
      <c r="E1519" s="14"/>
      <c r="F1519" s="14"/>
      <c r="G1519" s="14"/>
      <c r="H1519" s="14"/>
      <c r="I1519" s="14"/>
      <c r="J1519" s="14"/>
      <c r="K1519" s="14"/>
      <c r="L1519" s="14"/>
      <c r="M1519" s="14"/>
      <c r="N1519" s="14"/>
      <c r="O1519" s="14"/>
      <c r="P1519" s="14"/>
      <c r="Q1519" s="14"/>
      <c r="R1519" s="14"/>
      <c r="S1519" s="14"/>
      <c r="T1519" s="14"/>
      <c r="U1519" s="14"/>
      <c r="V1519" s="14"/>
      <c r="W1519" s="14"/>
      <c r="X1519" s="14"/>
      <c r="Y1519" s="14"/>
      <c r="Z1519" s="14"/>
      <c r="AA1519" s="14"/>
      <c r="AB1519" s="14"/>
      <c r="AC1519" s="14"/>
      <c r="AD1519" s="14"/>
      <c r="AE1519" s="14"/>
      <c r="AF1519" s="14"/>
      <c r="AG1519" s="14"/>
      <c r="AH1519" s="14"/>
      <c r="AI1519" s="14"/>
      <c r="AJ1519" s="14"/>
      <c r="AK1519" s="14"/>
      <c r="AL1519" s="14"/>
      <c r="AM1519" s="14"/>
      <c r="AN1519" s="14"/>
      <c r="AO1519" s="14"/>
      <c r="AP1519" s="14"/>
      <c r="AQ1519" s="14"/>
      <c r="AR1519" s="14"/>
    </row>
    <row r="1520" spans="2:44">
      <c r="B1520" s="24" t="s">
        <v>45</v>
      </c>
      <c r="C1520" s="14"/>
      <c r="D1520" s="14"/>
      <c r="E1520" s="14"/>
      <c r="F1520" s="14"/>
      <c r="G1520" s="14"/>
      <c r="H1520" s="14"/>
      <c r="I1520" s="14"/>
      <c r="J1520" s="14"/>
      <c r="K1520" s="14"/>
      <c r="L1520" s="14"/>
      <c r="M1520" s="14"/>
      <c r="N1520" s="14"/>
      <c r="O1520" s="14"/>
      <c r="P1520" s="14"/>
      <c r="Q1520" s="14"/>
      <c r="R1520" s="14"/>
      <c r="S1520" s="14"/>
      <c r="T1520" s="14"/>
      <c r="U1520" s="14"/>
      <c r="V1520" s="14"/>
      <c r="W1520" s="14"/>
      <c r="X1520" s="14"/>
      <c r="Y1520" s="14"/>
      <c r="Z1520" s="14"/>
      <c r="AA1520" s="14"/>
      <c r="AB1520" s="14"/>
      <c r="AC1520" s="14"/>
      <c r="AD1520" s="14"/>
      <c r="AE1520" s="14"/>
      <c r="AF1520" s="14"/>
      <c r="AG1520" s="14"/>
      <c r="AH1520" s="14"/>
      <c r="AI1520" s="14"/>
      <c r="AJ1520" s="14"/>
      <c r="AK1520" s="14"/>
      <c r="AL1520" s="14"/>
      <c r="AM1520" s="14"/>
      <c r="AN1520" s="14"/>
      <c r="AO1520" s="14"/>
      <c r="AP1520" s="14"/>
      <c r="AQ1520" s="14"/>
      <c r="AR1520" s="14"/>
    </row>
    <row r="1521" spans="2:44">
      <c r="B1521" t="s">
        <v>339</v>
      </c>
      <c r="C1521" s="14">
        <v>1.4779063227435101E-2</v>
      </c>
      <c r="D1521" s="14">
        <v>1.8580638718338802E-2</v>
      </c>
      <c r="E1521" s="14">
        <v>1.13762559793844E-2</v>
      </c>
      <c r="F1521" s="14"/>
      <c r="G1521" s="14">
        <v>5.4287127319562097E-3</v>
      </c>
      <c r="H1521" s="14">
        <v>2.0341167115123199E-2</v>
      </c>
      <c r="I1521" s="14">
        <v>1.06716432167636E-2</v>
      </c>
      <c r="J1521" s="14">
        <v>1.44077059939205E-2</v>
      </c>
      <c r="K1521" s="14">
        <v>2.3440544715195001E-2</v>
      </c>
      <c r="L1521" s="14">
        <v>1.32381286126585E-2</v>
      </c>
      <c r="M1521" s="14"/>
      <c r="N1521" s="14">
        <v>1.24276599197764E-2</v>
      </c>
      <c r="O1521" s="14">
        <v>1.30405475040858E-2</v>
      </c>
      <c r="P1521" s="14">
        <v>1.0694169144738501E-2</v>
      </c>
      <c r="Q1521" s="14">
        <v>2.22539258178777E-2</v>
      </c>
      <c r="R1521" s="14"/>
      <c r="S1521" s="14">
        <v>1.2284480326492399E-2</v>
      </c>
      <c r="T1521" s="14">
        <v>1.43054366221566E-2</v>
      </c>
      <c r="U1521" s="14">
        <v>3.13261698200238E-2</v>
      </c>
      <c r="V1521" s="14">
        <v>7.6001048464309001E-3</v>
      </c>
      <c r="W1521" s="14">
        <v>9.4389944118043103E-3</v>
      </c>
      <c r="X1521" s="14">
        <v>7.3185743483649597E-3</v>
      </c>
      <c r="Y1521" s="14">
        <v>2.5880148855195202E-2</v>
      </c>
      <c r="Z1521" s="14">
        <v>1.55973140858944E-2</v>
      </c>
      <c r="AA1521" s="14">
        <v>2.9928541723958001E-2</v>
      </c>
      <c r="AB1521" s="14">
        <v>0</v>
      </c>
      <c r="AC1521" s="14">
        <v>1.53874528389098E-2</v>
      </c>
      <c r="AD1521" s="14">
        <v>0</v>
      </c>
      <c r="AE1521" s="14"/>
      <c r="AF1521" s="14">
        <v>1.48271484860818E-2</v>
      </c>
      <c r="AG1521" s="14">
        <v>1.50513284474426E-2</v>
      </c>
      <c r="AH1521" s="14">
        <v>1.8406001006357899E-2</v>
      </c>
      <c r="AI1521" s="14"/>
      <c r="AJ1521" s="14">
        <v>6.6754144016244899E-3</v>
      </c>
      <c r="AK1521" s="14">
        <v>1.31340499324998E-2</v>
      </c>
      <c r="AL1521" s="14">
        <v>1.30617971002766E-2</v>
      </c>
      <c r="AM1521" s="14"/>
      <c r="AN1521" s="14">
        <v>3.1742242502805697E-2</v>
      </c>
      <c r="AO1521" s="14">
        <v>8.81139790924872E-3</v>
      </c>
      <c r="AP1521" s="14">
        <v>8.2559472833846296E-3</v>
      </c>
      <c r="AQ1521" s="14">
        <v>1.0321777459468899E-2</v>
      </c>
      <c r="AR1521" s="14">
        <v>3.6569436255997498E-2</v>
      </c>
    </row>
    <row r="1522" spans="2:44">
      <c r="B1522" t="s">
        <v>111</v>
      </c>
      <c r="C1522" s="14">
        <v>2.5221207098198899E-2</v>
      </c>
      <c r="D1522" s="14">
        <v>1.6063409300020998E-2</v>
      </c>
      <c r="E1522" s="14">
        <v>3.3940898955204503E-2</v>
      </c>
      <c r="F1522" s="14"/>
      <c r="G1522" s="14">
        <v>2.7481341483063901E-2</v>
      </c>
      <c r="H1522" s="14">
        <v>4.4000070662252901E-2</v>
      </c>
      <c r="I1522" s="14">
        <v>2.5402157858052599E-2</v>
      </c>
      <c r="J1522" s="14">
        <v>2.0151860003634101E-2</v>
      </c>
      <c r="K1522" s="14">
        <v>1.93931204353926E-2</v>
      </c>
      <c r="L1522" s="14">
        <v>1.54058134886854E-2</v>
      </c>
      <c r="M1522" s="14"/>
      <c r="N1522" s="14">
        <v>2.39447889516551E-2</v>
      </c>
      <c r="O1522" s="14">
        <v>2.6290900573935801E-2</v>
      </c>
      <c r="P1522" s="14">
        <v>2.6829355429729002E-2</v>
      </c>
      <c r="Q1522" s="14">
        <v>2.4476875292059101E-2</v>
      </c>
      <c r="R1522" s="14"/>
      <c r="S1522" s="14">
        <v>3.3664359475126901E-2</v>
      </c>
      <c r="T1522" s="14">
        <v>2.2280213319362599E-2</v>
      </c>
      <c r="U1522" s="14">
        <v>2.6706075130381202E-2</v>
      </c>
      <c r="V1522" s="14">
        <v>1.8827822177193601E-2</v>
      </c>
      <c r="W1522" s="14">
        <v>3.7816859625052601E-2</v>
      </c>
      <c r="X1522" s="14">
        <v>3.3145305846328098E-2</v>
      </c>
      <c r="Y1522" s="14">
        <v>1.12012290439311E-2</v>
      </c>
      <c r="Z1522" s="14">
        <v>0</v>
      </c>
      <c r="AA1522" s="14">
        <v>2.5183838231720001E-2</v>
      </c>
      <c r="AB1522" s="14">
        <v>8.4472414400839201E-3</v>
      </c>
      <c r="AC1522" s="14">
        <v>4.7638341890227399E-2</v>
      </c>
      <c r="AD1522" s="14">
        <v>5.5198385324487301E-2</v>
      </c>
      <c r="AE1522" s="14"/>
      <c r="AF1522" s="14">
        <v>2.4277770273571801E-2</v>
      </c>
      <c r="AG1522" s="14">
        <v>2.8793818192162299E-2</v>
      </c>
      <c r="AH1522" s="14">
        <v>1.3621267945041701E-2</v>
      </c>
      <c r="AI1522" s="14"/>
      <c r="AJ1522" s="14">
        <v>2.0714393446648299E-2</v>
      </c>
      <c r="AK1522" s="14">
        <v>2.1092813872524398E-2</v>
      </c>
      <c r="AL1522" s="14">
        <v>6.2790106861924197E-2</v>
      </c>
      <c r="AM1522" s="14"/>
      <c r="AN1522" s="14">
        <v>2.6366279885655899E-2</v>
      </c>
      <c r="AO1522" s="14">
        <v>2.6749819270018901E-2</v>
      </c>
      <c r="AP1522" s="14">
        <v>2.79122137949947E-2</v>
      </c>
      <c r="AQ1522" s="14">
        <v>6.7713759454072903E-3</v>
      </c>
      <c r="AR1522" s="14">
        <v>0</v>
      </c>
    </row>
    <row r="1523" spans="2:44">
      <c r="B1523" t="s">
        <v>112</v>
      </c>
      <c r="C1523" s="14">
        <v>6.1572404799547599E-2</v>
      </c>
      <c r="D1523" s="14">
        <v>5.4307482815705702E-2</v>
      </c>
      <c r="E1523" s="14">
        <v>6.8846836517048995E-2</v>
      </c>
      <c r="F1523" s="14"/>
      <c r="G1523" s="14">
        <v>7.8440501066937104E-2</v>
      </c>
      <c r="H1523" s="14">
        <v>5.3373814253034599E-2</v>
      </c>
      <c r="I1523" s="14">
        <v>4.0785437139108503E-2</v>
      </c>
      <c r="J1523" s="14">
        <v>5.3048321444764499E-2</v>
      </c>
      <c r="K1523" s="14">
        <v>8.3072947114426698E-2</v>
      </c>
      <c r="L1523" s="14">
        <v>6.5272686551459597E-2</v>
      </c>
      <c r="M1523" s="14"/>
      <c r="N1523" s="14">
        <v>5.9115662879581699E-2</v>
      </c>
      <c r="O1523" s="14">
        <v>4.9851380375959001E-2</v>
      </c>
      <c r="P1523" s="14">
        <v>8.5038231360752198E-2</v>
      </c>
      <c r="Q1523" s="14">
        <v>5.7742344332270497E-2</v>
      </c>
      <c r="R1523" s="14"/>
      <c r="S1523" s="14">
        <v>7.3104337050430096E-2</v>
      </c>
      <c r="T1523" s="14">
        <v>7.1672025910827303E-2</v>
      </c>
      <c r="U1523" s="14">
        <v>2.7406875012007101E-2</v>
      </c>
      <c r="V1523" s="14">
        <v>0.111286728244017</v>
      </c>
      <c r="W1523" s="14">
        <v>2.58347293944616E-2</v>
      </c>
      <c r="X1523" s="14">
        <v>3.9278847020424001E-2</v>
      </c>
      <c r="Y1523" s="14">
        <v>7.1250891672743302E-2</v>
      </c>
      <c r="Z1523" s="14">
        <v>0.106753804190078</v>
      </c>
      <c r="AA1523" s="14">
        <v>5.4205766331777101E-2</v>
      </c>
      <c r="AB1523" s="14">
        <v>6.1469056428600302E-2</v>
      </c>
      <c r="AC1523" s="14">
        <v>4.7890255568759303E-2</v>
      </c>
      <c r="AD1523" s="14">
        <v>2.79744428225135E-2</v>
      </c>
      <c r="AE1523" s="14"/>
      <c r="AF1523" s="14">
        <v>5.7043363324535003E-2</v>
      </c>
      <c r="AG1523" s="14">
        <v>6.0986900297111603E-2</v>
      </c>
      <c r="AH1523" s="14">
        <v>5.87841685313851E-2</v>
      </c>
      <c r="AI1523" s="14"/>
      <c r="AJ1523" s="14">
        <v>3.62427460259718E-2</v>
      </c>
      <c r="AK1523" s="14">
        <v>6.7520599430640899E-2</v>
      </c>
      <c r="AL1523" s="14">
        <v>1.31181741737339E-2</v>
      </c>
      <c r="AM1523" s="14"/>
      <c r="AN1523" s="14">
        <v>6.6034532868085596E-2</v>
      </c>
      <c r="AO1523" s="14">
        <v>4.8898893678287203E-2</v>
      </c>
      <c r="AP1523" s="14">
        <v>5.9470924592066703E-2</v>
      </c>
      <c r="AQ1523" s="14">
        <v>8.8131406006020693E-2</v>
      </c>
      <c r="AR1523" s="14">
        <v>5.4791841859595201E-2</v>
      </c>
    </row>
    <row r="1524" spans="2:44">
      <c r="B1524" t="s">
        <v>340</v>
      </c>
      <c r="C1524" s="14">
        <v>0.17374150220451401</v>
      </c>
      <c r="D1524" s="14">
        <v>0.168983008361246</v>
      </c>
      <c r="E1524" s="14">
        <v>0.17646384796825401</v>
      </c>
      <c r="F1524" s="14"/>
      <c r="G1524" s="14">
        <v>0.19877914331591001</v>
      </c>
      <c r="H1524" s="14">
        <v>0.155523175156144</v>
      </c>
      <c r="I1524" s="14">
        <v>0.15480101953271899</v>
      </c>
      <c r="J1524" s="14">
        <v>0.16659133215486299</v>
      </c>
      <c r="K1524" s="14">
        <v>0.18223572804470001</v>
      </c>
      <c r="L1524" s="14">
        <v>0.18809427535120801</v>
      </c>
      <c r="M1524" s="14"/>
      <c r="N1524" s="14">
        <v>0.17509573688969199</v>
      </c>
      <c r="O1524" s="14">
        <v>0.20876724014157699</v>
      </c>
      <c r="P1524" s="14">
        <v>0.13139209124860099</v>
      </c>
      <c r="Q1524" s="14">
        <v>0.173640656535126</v>
      </c>
      <c r="R1524" s="14"/>
      <c r="S1524" s="14">
        <v>0.13921080087818699</v>
      </c>
      <c r="T1524" s="14">
        <v>0.152891583360552</v>
      </c>
      <c r="U1524" s="14">
        <v>0.25097460292956902</v>
      </c>
      <c r="V1524" s="14">
        <v>0.166947878008401</v>
      </c>
      <c r="W1524" s="14">
        <v>0.196879817122429</v>
      </c>
      <c r="X1524" s="14">
        <v>0.143053920353055</v>
      </c>
      <c r="Y1524" s="14">
        <v>0.168826511994012</v>
      </c>
      <c r="Z1524" s="14">
        <v>0.21506373303896401</v>
      </c>
      <c r="AA1524" s="14">
        <v>0.214786520670364</v>
      </c>
      <c r="AB1524" s="14">
        <v>0.19201794664419</v>
      </c>
      <c r="AC1524" s="14">
        <v>0.121238622369291</v>
      </c>
      <c r="AD1524" s="14">
        <v>7.6419478797642895E-2</v>
      </c>
      <c r="AE1524" s="14"/>
      <c r="AF1524" s="14">
        <v>0.18649504565960101</v>
      </c>
      <c r="AG1524" s="14">
        <v>0.16018748327478599</v>
      </c>
      <c r="AH1524" s="14">
        <v>0.174116972861871</v>
      </c>
      <c r="AI1524" s="14"/>
      <c r="AJ1524" s="14">
        <v>0.18295638609491099</v>
      </c>
      <c r="AK1524" s="14">
        <v>0.138745106213506</v>
      </c>
      <c r="AL1524" s="14">
        <v>0.17161307673829601</v>
      </c>
      <c r="AM1524" s="14"/>
      <c r="AN1524" s="14">
        <v>0.173073691023895</v>
      </c>
      <c r="AO1524" s="14">
        <v>0.18831195200324399</v>
      </c>
      <c r="AP1524" s="14">
        <v>0.16971378062748901</v>
      </c>
      <c r="AQ1524" s="14">
        <v>0.138232714111789</v>
      </c>
      <c r="AR1524" s="14">
        <v>0.11256568495855999</v>
      </c>
    </row>
    <row r="1525" spans="2:44">
      <c r="B1525" t="s">
        <v>341</v>
      </c>
      <c r="C1525" s="14">
        <v>0.28880074398490602</v>
      </c>
      <c r="D1525" s="14">
        <v>0.28231606205573101</v>
      </c>
      <c r="E1525" s="14">
        <v>0.29599595285085301</v>
      </c>
      <c r="F1525" s="14"/>
      <c r="G1525" s="14">
        <v>0.288450621316515</v>
      </c>
      <c r="H1525" s="14">
        <v>0.277681897939763</v>
      </c>
      <c r="I1525" s="14">
        <v>0.31205322702301602</v>
      </c>
      <c r="J1525" s="14">
        <v>0.33199562712599801</v>
      </c>
      <c r="K1525" s="14">
        <v>0.27207594747764002</v>
      </c>
      <c r="L1525" s="14">
        <v>0.25742895983852498</v>
      </c>
      <c r="M1525" s="14"/>
      <c r="N1525" s="14">
        <v>0.31003232863199198</v>
      </c>
      <c r="O1525" s="14">
        <v>0.29412088624570398</v>
      </c>
      <c r="P1525" s="14">
        <v>0.33493506941068801</v>
      </c>
      <c r="Q1525" s="14">
        <v>0.22206307581993001</v>
      </c>
      <c r="R1525" s="14"/>
      <c r="S1525" s="14">
        <v>0.29887911994176303</v>
      </c>
      <c r="T1525" s="14">
        <v>0.29409520357075902</v>
      </c>
      <c r="U1525" s="14">
        <v>0.31934032244697702</v>
      </c>
      <c r="V1525" s="14">
        <v>0.28059860146096999</v>
      </c>
      <c r="W1525" s="14">
        <v>0.33575149560275003</v>
      </c>
      <c r="X1525" s="14">
        <v>0.34916183042669802</v>
      </c>
      <c r="Y1525" s="14">
        <v>0.219270913864205</v>
      </c>
      <c r="Z1525" s="14">
        <v>0.24121810122072401</v>
      </c>
      <c r="AA1525" s="14">
        <v>0.29262334312319499</v>
      </c>
      <c r="AB1525" s="14">
        <v>0.27053477761660799</v>
      </c>
      <c r="AC1525" s="14">
        <v>0.246444862536984</v>
      </c>
      <c r="AD1525" s="14">
        <v>0.21925324859512099</v>
      </c>
      <c r="AE1525" s="14"/>
      <c r="AF1525" s="14">
        <v>0.29537319589843097</v>
      </c>
      <c r="AG1525" s="14">
        <v>0.27715202657354399</v>
      </c>
      <c r="AH1525" s="14">
        <v>0.299545856274475</v>
      </c>
      <c r="AI1525" s="14"/>
      <c r="AJ1525" s="14">
        <v>0.30737607008406898</v>
      </c>
      <c r="AK1525" s="14">
        <v>0.30383634036864399</v>
      </c>
      <c r="AL1525" s="14">
        <v>0.32522746945790199</v>
      </c>
      <c r="AM1525" s="14"/>
      <c r="AN1525" s="14">
        <v>0.252034465122912</v>
      </c>
      <c r="AO1525" s="14">
        <v>0.319023427622047</v>
      </c>
      <c r="AP1525" s="14">
        <v>0.31433008660146999</v>
      </c>
      <c r="AQ1525" s="14">
        <v>0.25767919114383597</v>
      </c>
      <c r="AR1525" s="14">
        <v>0.15356857752070799</v>
      </c>
    </row>
    <row r="1526" spans="2:44">
      <c r="B1526" t="s">
        <v>342</v>
      </c>
      <c r="C1526" s="14">
        <v>0.238750980537525</v>
      </c>
      <c r="D1526" s="14">
        <v>0.267891212250505</v>
      </c>
      <c r="E1526" s="14">
        <v>0.21239272657436201</v>
      </c>
      <c r="F1526" s="14"/>
      <c r="G1526" s="14">
        <v>0.21670321265262599</v>
      </c>
      <c r="H1526" s="14">
        <v>0.24827112921938099</v>
      </c>
      <c r="I1526" s="14">
        <v>0.26259356911345999</v>
      </c>
      <c r="J1526" s="14">
        <v>0.24058744937445301</v>
      </c>
      <c r="K1526" s="14">
        <v>0.189525914384023</v>
      </c>
      <c r="L1526" s="14">
        <v>0.26130756690781398</v>
      </c>
      <c r="M1526" s="14"/>
      <c r="N1526" s="14">
        <v>0.246628234822171</v>
      </c>
      <c r="O1526" s="14">
        <v>0.24737533840982001</v>
      </c>
      <c r="P1526" s="14">
        <v>0.223879209496502</v>
      </c>
      <c r="Q1526" s="14">
        <v>0.23206526813075201</v>
      </c>
      <c r="R1526" s="14"/>
      <c r="S1526" s="14">
        <v>0.22418176752344099</v>
      </c>
      <c r="T1526" s="14">
        <v>0.216444623789212</v>
      </c>
      <c r="U1526" s="14">
        <v>0.172450693194316</v>
      </c>
      <c r="V1526" s="14">
        <v>0.21983622421899399</v>
      </c>
      <c r="W1526" s="14">
        <v>0.28307074044939801</v>
      </c>
      <c r="X1526" s="14">
        <v>0.25844112609405201</v>
      </c>
      <c r="Y1526" s="14">
        <v>0.26538572376766301</v>
      </c>
      <c r="Z1526" s="14">
        <v>0.26247818374788101</v>
      </c>
      <c r="AA1526" s="14">
        <v>0.19293006608385299</v>
      </c>
      <c r="AB1526" s="14">
        <v>0.27994799113540197</v>
      </c>
      <c r="AC1526" s="14">
        <v>0.32371239928328399</v>
      </c>
      <c r="AD1526" s="14">
        <v>0.286328481198309</v>
      </c>
      <c r="AE1526" s="14"/>
      <c r="AF1526" s="14">
        <v>0.22272418971011701</v>
      </c>
      <c r="AG1526" s="14">
        <v>0.26381260132170598</v>
      </c>
      <c r="AH1526" s="14">
        <v>0.22874009283654201</v>
      </c>
      <c r="AI1526" s="14"/>
      <c r="AJ1526" s="14">
        <v>0.25829217681344402</v>
      </c>
      <c r="AK1526" s="14">
        <v>0.23127400451889599</v>
      </c>
      <c r="AL1526" s="14">
        <v>0.249344708960654</v>
      </c>
      <c r="AM1526" s="14"/>
      <c r="AN1526" s="14">
        <v>0.22787540955565599</v>
      </c>
      <c r="AO1526" s="14">
        <v>0.223260923898151</v>
      </c>
      <c r="AP1526" s="14">
        <v>0.24633490898122401</v>
      </c>
      <c r="AQ1526" s="14">
        <v>0.26831959099191499</v>
      </c>
      <c r="AR1526" s="14">
        <v>0.37194593490900901</v>
      </c>
    </row>
    <row r="1527" spans="2:44">
      <c r="B1527" t="s">
        <v>343</v>
      </c>
      <c r="C1527" s="14">
        <v>0.171522066404067</v>
      </c>
      <c r="D1527" s="14">
        <v>0.16800610290757301</v>
      </c>
      <c r="E1527" s="14">
        <v>0.17490759784983001</v>
      </c>
      <c r="F1527" s="14"/>
      <c r="G1527" s="14">
        <v>0.16444752076980301</v>
      </c>
      <c r="H1527" s="14">
        <v>0.18127820790224</v>
      </c>
      <c r="I1527" s="14">
        <v>0.17507639392175001</v>
      </c>
      <c r="J1527" s="14">
        <v>0.143088116268835</v>
      </c>
      <c r="K1527" s="14">
        <v>0.18587853452334999</v>
      </c>
      <c r="L1527" s="14">
        <v>0.17677827123515499</v>
      </c>
      <c r="M1527" s="14"/>
      <c r="N1527" s="14">
        <v>0.15818986844270899</v>
      </c>
      <c r="O1527" s="14">
        <v>0.14503715430783301</v>
      </c>
      <c r="P1527" s="14">
        <v>0.16228586852724899</v>
      </c>
      <c r="Q1527" s="14">
        <v>0.22037649150386401</v>
      </c>
      <c r="R1527" s="14"/>
      <c r="S1527" s="14">
        <v>0.206574016459489</v>
      </c>
      <c r="T1527" s="14">
        <v>0.19416705476590601</v>
      </c>
      <c r="U1527" s="14">
        <v>0.16026577700456399</v>
      </c>
      <c r="V1527" s="14">
        <v>0.17544667311094</v>
      </c>
      <c r="W1527" s="14">
        <v>6.3997583439454594E-2</v>
      </c>
      <c r="X1527" s="14">
        <v>0.140045105433284</v>
      </c>
      <c r="Y1527" s="14">
        <v>0.201420650233847</v>
      </c>
      <c r="Z1527" s="14">
        <v>0.15888886371645999</v>
      </c>
      <c r="AA1527" s="14">
        <v>0.15837468621480499</v>
      </c>
      <c r="AB1527" s="14">
        <v>0.168549859408336</v>
      </c>
      <c r="AC1527" s="14">
        <v>0.197688065512545</v>
      </c>
      <c r="AD1527" s="14">
        <v>0.25079576798641001</v>
      </c>
      <c r="AE1527" s="14"/>
      <c r="AF1527" s="14">
        <v>0.17478371467237599</v>
      </c>
      <c r="AG1527" s="14">
        <v>0.17023328548362399</v>
      </c>
      <c r="AH1527" s="14">
        <v>0.179039501799172</v>
      </c>
      <c r="AI1527" s="14"/>
      <c r="AJ1527" s="14">
        <v>0.179251703522015</v>
      </c>
      <c r="AK1527" s="14">
        <v>0.20645537606896</v>
      </c>
      <c r="AL1527" s="14">
        <v>0.16484466670721401</v>
      </c>
      <c r="AM1527" s="14"/>
      <c r="AN1527" s="14">
        <v>0.18079733937214201</v>
      </c>
      <c r="AO1527" s="14">
        <v>0.15608944789669299</v>
      </c>
      <c r="AP1527" s="14">
        <v>0.16487738567388599</v>
      </c>
      <c r="AQ1527" s="14">
        <v>0.21854441808837199</v>
      </c>
      <c r="AR1527" s="14">
        <v>0.27055852449612999</v>
      </c>
    </row>
    <row r="1528" spans="2:44">
      <c r="B1528" t="s">
        <v>103</v>
      </c>
      <c r="C1528" s="14">
        <v>2.56120317438072E-2</v>
      </c>
      <c r="D1528" s="14">
        <v>2.3852083590879199E-2</v>
      </c>
      <c r="E1528" s="14">
        <v>2.6075883305063101E-2</v>
      </c>
      <c r="F1528" s="14"/>
      <c r="G1528" s="14">
        <v>2.02689466631884E-2</v>
      </c>
      <c r="H1528" s="14">
        <v>1.9530537752061601E-2</v>
      </c>
      <c r="I1528" s="14">
        <v>1.8616552195131E-2</v>
      </c>
      <c r="J1528" s="14">
        <v>3.0129587633532198E-2</v>
      </c>
      <c r="K1528" s="14">
        <v>4.4377263305272502E-2</v>
      </c>
      <c r="L1528" s="14">
        <v>2.2474298014494101E-2</v>
      </c>
      <c r="M1528" s="14"/>
      <c r="N1528" s="14">
        <v>1.45657194624241E-2</v>
      </c>
      <c r="O1528" s="14">
        <v>1.55165524410867E-2</v>
      </c>
      <c r="P1528" s="14">
        <v>2.4946005381740799E-2</v>
      </c>
      <c r="Q1528" s="14">
        <v>4.7381362568119902E-2</v>
      </c>
      <c r="R1528" s="14"/>
      <c r="S1528" s="14">
        <v>1.2101118345070499E-2</v>
      </c>
      <c r="T1528" s="14">
        <v>3.4143858661224102E-2</v>
      </c>
      <c r="U1528" s="14">
        <v>1.1529484462161999E-2</v>
      </c>
      <c r="V1528" s="14">
        <v>1.9455967933053601E-2</v>
      </c>
      <c r="W1528" s="14">
        <v>4.7209779954648902E-2</v>
      </c>
      <c r="X1528" s="14">
        <v>2.9555290477793799E-2</v>
      </c>
      <c r="Y1528" s="14">
        <v>3.67639305684032E-2</v>
      </c>
      <c r="Z1528" s="14">
        <v>0</v>
      </c>
      <c r="AA1528" s="14">
        <v>3.1967237620327903E-2</v>
      </c>
      <c r="AB1528" s="14">
        <v>1.9033127326780201E-2</v>
      </c>
      <c r="AC1528" s="14">
        <v>0</v>
      </c>
      <c r="AD1528" s="14">
        <v>8.4030195275515904E-2</v>
      </c>
      <c r="AE1528" s="14"/>
      <c r="AF1528" s="14">
        <v>2.44755719752866E-2</v>
      </c>
      <c r="AG1528" s="14">
        <v>2.3782556409622999E-2</v>
      </c>
      <c r="AH1528" s="14">
        <v>2.7746138745154698E-2</v>
      </c>
      <c r="AI1528" s="14"/>
      <c r="AJ1528" s="14">
        <v>8.4911096113170405E-3</v>
      </c>
      <c r="AK1528" s="14">
        <v>1.79417095943286E-2</v>
      </c>
      <c r="AL1528" s="14">
        <v>0</v>
      </c>
      <c r="AM1528" s="14"/>
      <c r="AN1528" s="14">
        <v>4.2076039668847098E-2</v>
      </c>
      <c r="AO1528" s="14">
        <v>2.8854137722309599E-2</v>
      </c>
      <c r="AP1528" s="14">
        <v>9.1047524454840097E-3</v>
      </c>
      <c r="AQ1528" s="14">
        <v>1.1999526253191501E-2</v>
      </c>
      <c r="AR1528" s="14">
        <v>0</v>
      </c>
    </row>
    <row r="1529" spans="2:44">
      <c r="C1529" s="14"/>
      <c r="D1529" s="14"/>
      <c r="E1529" s="14"/>
      <c r="F1529" s="14"/>
      <c r="G1529" s="14"/>
      <c r="H1529" s="14"/>
      <c r="I1529" s="14"/>
      <c r="J1529" s="14"/>
      <c r="K1529" s="14"/>
      <c r="L1529" s="14"/>
      <c r="M1529" s="14"/>
      <c r="N1529" s="14"/>
      <c r="O1529" s="14"/>
      <c r="P1529" s="14"/>
      <c r="Q1529" s="14"/>
      <c r="R1529" s="14"/>
      <c r="S1529" s="14"/>
      <c r="T1529" s="14"/>
      <c r="U1529" s="14"/>
      <c r="V1529" s="14"/>
      <c r="W1529" s="14"/>
      <c r="X1529" s="14"/>
      <c r="Y1529" s="14"/>
      <c r="Z1529" s="14"/>
      <c r="AA1529" s="14"/>
      <c r="AB1529" s="14"/>
      <c r="AC1529" s="14"/>
      <c r="AD1529" s="14"/>
      <c r="AE1529" s="14"/>
      <c r="AF1529" s="14"/>
      <c r="AG1529" s="14"/>
      <c r="AH1529" s="14"/>
      <c r="AI1529" s="14"/>
      <c r="AJ1529" s="14"/>
      <c r="AK1529" s="14"/>
      <c r="AL1529" s="14"/>
      <c r="AM1529" s="14"/>
      <c r="AN1529" s="14"/>
      <c r="AO1529" s="14"/>
      <c r="AP1529" s="14"/>
      <c r="AQ1529" s="14"/>
      <c r="AR1529" s="14"/>
    </row>
    <row r="1530" spans="2:44">
      <c r="B1530" s="6" t="s">
        <v>347</v>
      </c>
      <c r="C1530" s="14"/>
      <c r="D1530" s="14"/>
      <c r="E1530" s="14"/>
      <c r="F1530" s="14"/>
      <c r="G1530" s="14"/>
      <c r="H1530" s="14"/>
      <c r="I1530" s="14"/>
      <c r="J1530" s="14"/>
      <c r="K1530" s="14"/>
      <c r="L1530" s="14"/>
      <c r="M1530" s="14"/>
      <c r="N1530" s="14"/>
      <c r="O1530" s="14"/>
      <c r="P1530" s="14"/>
      <c r="Q1530" s="14"/>
      <c r="R1530" s="14"/>
      <c r="S1530" s="14"/>
      <c r="T1530" s="14"/>
      <c r="U1530" s="14"/>
      <c r="V1530" s="14"/>
      <c r="W1530" s="14"/>
      <c r="X1530" s="14"/>
      <c r="Y1530" s="14"/>
      <c r="Z1530" s="14"/>
      <c r="AA1530" s="14"/>
      <c r="AB1530" s="14"/>
      <c r="AC1530" s="14"/>
      <c r="AD1530" s="14"/>
      <c r="AE1530" s="14"/>
      <c r="AF1530" s="14"/>
      <c r="AG1530" s="14"/>
      <c r="AH1530" s="14"/>
      <c r="AI1530" s="14"/>
      <c r="AJ1530" s="14"/>
      <c r="AK1530" s="14"/>
      <c r="AL1530" s="14"/>
      <c r="AM1530" s="14"/>
      <c r="AN1530" s="14"/>
      <c r="AO1530" s="14"/>
      <c r="AP1530" s="14"/>
      <c r="AQ1530" s="14"/>
      <c r="AR1530" s="14"/>
    </row>
    <row r="1531" spans="2:44">
      <c r="B1531" s="24" t="s">
        <v>45</v>
      </c>
      <c r="C1531" s="14"/>
      <c r="D1531" s="14"/>
      <c r="E1531" s="14"/>
      <c r="F1531" s="14"/>
      <c r="G1531" s="14"/>
      <c r="H1531" s="14"/>
      <c r="I1531" s="14"/>
      <c r="J1531" s="14"/>
      <c r="K1531" s="14"/>
      <c r="L1531" s="14"/>
      <c r="M1531" s="14"/>
      <c r="N1531" s="14"/>
      <c r="O1531" s="14"/>
      <c r="P1531" s="14"/>
      <c r="Q1531" s="14"/>
      <c r="R1531" s="14"/>
      <c r="S1531" s="14"/>
      <c r="T1531" s="14"/>
      <c r="U1531" s="14"/>
      <c r="V1531" s="14"/>
      <c r="W1531" s="14"/>
      <c r="X1531" s="14"/>
      <c r="Y1531" s="14"/>
      <c r="Z1531" s="14"/>
      <c r="AA1531" s="14"/>
      <c r="AB1531" s="14"/>
      <c r="AC1531" s="14"/>
      <c r="AD1531" s="14"/>
      <c r="AE1531" s="14"/>
      <c r="AF1531" s="14"/>
      <c r="AG1531" s="14"/>
      <c r="AH1531" s="14"/>
      <c r="AI1531" s="14"/>
      <c r="AJ1531" s="14"/>
      <c r="AK1531" s="14"/>
      <c r="AL1531" s="14"/>
      <c r="AM1531" s="14"/>
      <c r="AN1531" s="14"/>
      <c r="AO1531" s="14"/>
      <c r="AP1531" s="14"/>
      <c r="AQ1531" s="14"/>
      <c r="AR1531" s="14"/>
    </row>
    <row r="1532" spans="2:44">
      <c r="B1532" t="s">
        <v>339</v>
      </c>
      <c r="C1532" s="14">
        <v>2.0566152559566699E-2</v>
      </c>
      <c r="D1532" s="14">
        <v>2.82641416818891E-2</v>
      </c>
      <c r="E1532" s="14">
        <v>1.35952345360451E-2</v>
      </c>
      <c r="F1532" s="14"/>
      <c r="G1532" s="14">
        <v>2.46841414649836E-2</v>
      </c>
      <c r="H1532" s="14">
        <v>8.5536557254454592E-3</v>
      </c>
      <c r="I1532" s="14">
        <v>2.3096272830653099E-2</v>
      </c>
      <c r="J1532" s="14">
        <v>5.0072334103333904E-3</v>
      </c>
      <c r="K1532" s="14">
        <v>3.8946472019593698E-2</v>
      </c>
      <c r="L1532" s="14">
        <v>2.5004273393050402E-2</v>
      </c>
      <c r="M1532" s="14"/>
      <c r="N1532" s="14">
        <v>1.8281772216937098E-2</v>
      </c>
      <c r="O1532" s="14">
        <v>1.20416168263904E-2</v>
      </c>
      <c r="P1532" s="14">
        <v>2.38550763966883E-2</v>
      </c>
      <c r="Q1532" s="14">
        <v>2.5999986578823301E-2</v>
      </c>
      <c r="R1532" s="14"/>
      <c r="S1532" s="14">
        <v>1.6375621131787099E-2</v>
      </c>
      <c r="T1532" s="14">
        <v>1.3856273777038E-2</v>
      </c>
      <c r="U1532" s="14">
        <v>3.0999454710013901E-2</v>
      </c>
      <c r="V1532" s="14">
        <v>9.3555306021292292E-3</v>
      </c>
      <c r="W1532" s="14">
        <v>0</v>
      </c>
      <c r="X1532" s="14">
        <v>2.91701147903617E-2</v>
      </c>
      <c r="Y1532" s="14">
        <v>3.8019265300352302E-2</v>
      </c>
      <c r="Z1532" s="14">
        <v>1.55973140858944E-2</v>
      </c>
      <c r="AA1532" s="14">
        <v>3.0157998216883E-2</v>
      </c>
      <c r="AB1532" s="14">
        <v>2.8460654042841399E-2</v>
      </c>
      <c r="AC1532" s="14">
        <v>1.42420429229823E-2</v>
      </c>
      <c r="AD1532" s="14">
        <v>0</v>
      </c>
      <c r="AE1532" s="14"/>
      <c r="AF1532" s="14">
        <v>2.0407060142054401E-2</v>
      </c>
      <c r="AG1532" s="14">
        <v>2.0393941901974501E-2</v>
      </c>
      <c r="AH1532" s="14">
        <v>2.27661277630897E-2</v>
      </c>
      <c r="AI1532" s="14"/>
      <c r="AJ1532" s="14">
        <v>2.4062343604511201E-2</v>
      </c>
      <c r="AK1532" s="14">
        <v>2.1334120812050002E-2</v>
      </c>
      <c r="AL1532" s="14">
        <v>0</v>
      </c>
      <c r="AM1532" s="14"/>
      <c r="AN1532" s="14">
        <v>2.5102484893671902E-2</v>
      </c>
      <c r="AO1532" s="14">
        <v>2.42886432953721E-2</v>
      </c>
      <c r="AP1532" s="14">
        <v>5.8863767272880297E-3</v>
      </c>
      <c r="AQ1532" s="14">
        <v>5.3133590223063597E-2</v>
      </c>
      <c r="AR1532" s="14">
        <v>3.6569436255997498E-2</v>
      </c>
    </row>
    <row r="1533" spans="2:44">
      <c r="B1533" t="s">
        <v>111</v>
      </c>
      <c r="C1533" s="14">
        <v>4.2483938929559498E-2</v>
      </c>
      <c r="D1533" s="14">
        <v>5.0556415941148403E-2</v>
      </c>
      <c r="E1533" s="14">
        <v>3.3686579662623603E-2</v>
      </c>
      <c r="F1533" s="14"/>
      <c r="G1533" s="14">
        <v>5.4351745909177102E-2</v>
      </c>
      <c r="H1533" s="14">
        <v>2.4244118352629501E-2</v>
      </c>
      <c r="I1533" s="14">
        <v>7.0225707280360206E-2</v>
      </c>
      <c r="J1533" s="14">
        <v>2.7850026074135399E-2</v>
      </c>
      <c r="K1533" s="14">
        <v>3.22955342912431E-2</v>
      </c>
      <c r="L1533" s="14">
        <v>4.7354769053354097E-2</v>
      </c>
      <c r="M1533" s="14"/>
      <c r="N1533" s="14">
        <v>5.62980423998947E-2</v>
      </c>
      <c r="O1533" s="14">
        <v>2.9685794737346699E-2</v>
      </c>
      <c r="P1533" s="14">
        <v>4.0448971952534399E-2</v>
      </c>
      <c r="Q1533" s="14">
        <v>4.3560070405988999E-2</v>
      </c>
      <c r="R1533" s="14"/>
      <c r="S1533" s="14">
        <v>5.2454832552615703E-2</v>
      </c>
      <c r="T1533" s="14">
        <v>3.1816316637880197E-2</v>
      </c>
      <c r="U1533" s="14">
        <v>5.8079236893991401E-2</v>
      </c>
      <c r="V1533" s="14">
        <v>7.7382943725899603E-3</v>
      </c>
      <c r="W1533" s="14">
        <v>4.1285742403139397E-2</v>
      </c>
      <c r="X1533" s="14">
        <v>4.6384002552746002E-2</v>
      </c>
      <c r="Y1533" s="14">
        <v>4.9450344000928903E-2</v>
      </c>
      <c r="Z1533" s="14">
        <v>1.9474721975921701E-2</v>
      </c>
      <c r="AA1533" s="14">
        <v>8.2386243023139905E-2</v>
      </c>
      <c r="AB1533" s="14">
        <v>4.37882016325414E-2</v>
      </c>
      <c r="AC1533" s="14">
        <v>1.2229903468966101E-2</v>
      </c>
      <c r="AD1533" s="14">
        <v>0</v>
      </c>
      <c r="AE1533" s="14"/>
      <c r="AF1533" s="14">
        <v>4.4183029628993502E-2</v>
      </c>
      <c r="AG1533" s="14">
        <v>4.4596639400432202E-2</v>
      </c>
      <c r="AH1533" s="14">
        <v>3.6226673711964398E-2</v>
      </c>
      <c r="AI1533" s="14"/>
      <c r="AJ1533" s="14">
        <v>5.93632655583336E-2</v>
      </c>
      <c r="AK1533" s="14">
        <v>4.2237906069830702E-2</v>
      </c>
      <c r="AL1533" s="14">
        <v>4.0285796892069098E-2</v>
      </c>
      <c r="AM1533" s="14"/>
      <c r="AN1533" s="14">
        <v>3.2747370501266998E-2</v>
      </c>
      <c r="AO1533" s="14">
        <v>4.5451326016893202E-2</v>
      </c>
      <c r="AP1533" s="14">
        <v>5.5700488046987899E-2</v>
      </c>
      <c r="AQ1533" s="14">
        <v>3.1092529191060699E-2</v>
      </c>
      <c r="AR1533" s="14">
        <v>8.0123815030723897E-2</v>
      </c>
    </row>
    <row r="1534" spans="2:44">
      <c r="B1534" t="s">
        <v>112</v>
      </c>
      <c r="C1534" s="14">
        <v>9.3720054378560805E-2</v>
      </c>
      <c r="D1534" s="14">
        <v>0.10151242611938099</v>
      </c>
      <c r="E1534" s="14">
        <v>8.5768490077958101E-2</v>
      </c>
      <c r="F1534" s="14"/>
      <c r="G1534" s="14">
        <v>8.9382448718775098E-2</v>
      </c>
      <c r="H1534" s="14">
        <v>0.110143236246087</v>
      </c>
      <c r="I1534" s="14">
        <v>9.95355354722295E-2</v>
      </c>
      <c r="J1534" s="14">
        <v>9.6512687746353201E-2</v>
      </c>
      <c r="K1534" s="14">
        <v>7.0890772094173396E-2</v>
      </c>
      <c r="L1534" s="14">
        <v>9.2324252017925504E-2</v>
      </c>
      <c r="M1534" s="14"/>
      <c r="N1534" s="14">
        <v>9.1324951525753303E-2</v>
      </c>
      <c r="O1534" s="14">
        <v>8.8054805206671694E-2</v>
      </c>
      <c r="P1534" s="14">
        <v>8.6107830133834204E-2</v>
      </c>
      <c r="Q1534" s="14">
        <v>0.108911877965856</v>
      </c>
      <c r="R1534" s="14"/>
      <c r="S1534" s="14">
        <v>8.4860940478512101E-2</v>
      </c>
      <c r="T1534" s="14">
        <v>8.4156135162932494E-2</v>
      </c>
      <c r="U1534" s="14">
        <v>8.9581214908673906E-2</v>
      </c>
      <c r="V1534" s="14">
        <v>0.10451489308214</v>
      </c>
      <c r="W1534" s="14">
        <v>9.4893955038627603E-2</v>
      </c>
      <c r="X1534" s="14">
        <v>6.9317873931541901E-2</v>
      </c>
      <c r="Y1534" s="14">
        <v>0.12400189526447999</v>
      </c>
      <c r="Z1534" s="14">
        <v>0.17875576396666401</v>
      </c>
      <c r="AA1534" s="14">
        <v>0.12351551674042301</v>
      </c>
      <c r="AB1534" s="14">
        <v>5.5945507900772601E-2</v>
      </c>
      <c r="AC1534" s="14">
        <v>0.107619520895042</v>
      </c>
      <c r="AD1534" s="14">
        <v>2.77120031629456E-2</v>
      </c>
      <c r="AE1534" s="14"/>
      <c r="AF1534" s="14">
        <v>0.106683361967036</v>
      </c>
      <c r="AG1534" s="14">
        <v>8.1929123674331097E-2</v>
      </c>
      <c r="AH1534" s="14">
        <v>0.107420688618587</v>
      </c>
      <c r="AI1534" s="14"/>
      <c r="AJ1534" s="14">
        <v>9.3404775601766202E-2</v>
      </c>
      <c r="AK1534" s="14">
        <v>8.3032279374579299E-2</v>
      </c>
      <c r="AL1534" s="14">
        <v>0.144294158913535</v>
      </c>
      <c r="AM1534" s="14"/>
      <c r="AN1534" s="14">
        <v>7.3596138263487598E-2</v>
      </c>
      <c r="AO1534" s="14">
        <v>9.0737244380021398E-2</v>
      </c>
      <c r="AP1534" s="14">
        <v>0.104318408294455</v>
      </c>
      <c r="AQ1534" s="14">
        <v>8.3859464429482194E-2</v>
      </c>
      <c r="AR1534" s="14">
        <v>5.71323641260039E-2</v>
      </c>
    </row>
    <row r="1535" spans="2:44">
      <c r="B1535" t="s">
        <v>340</v>
      </c>
      <c r="C1535" s="14">
        <v>0.20037888116205699</v>
      </c>
      <c r="D1535" s="14">
        <v>0.18289750677387701</v>
      </c>
      <c r="E1535" s="14">
        <v>0.215672421389623</v>
      </c>
      <c r="F1535" s="14"/>
      <c r="G1535" s="14">
        <v>0.21402308726758501</v>
      </c>
      <c r="H1535" s="14">
        <v>0.206415603440328</v>
      </c>
      <c r="I1535" s="14">
        <v>0.14509059384953699</v>
      </c>
      <c r="J1535" s="14">
        <v>0.20705156726142501</v>
      </c>
      <c r="K1535" s="14">
        <v>0.247287649045842</v>
      </c>
      <c r="L1535" s="14">
        <v>0.190527341219493</v>
      </c>
      <c r="M1535" s="14"/>
      <c r="N1535" s="14">
        <v>0.213879314619949</v>
      </c>
      <c r="O1535" s="14">
        <v>0.20266214021013701</v>
      </c>
      <c r="P1535" s="14">
        <v>0.19166815689090599</v>
      </c>
      <c r="Q1535" s="14">
        <v>0.18948982719948901</v>
      </c>
      <c r="R1535" s="14"/>
      <c r="S1535" s="14">
        <v>0.18630580124632601</v>
      </c>
      <c r="T1535" s="14">
        <v>0.14772561190769101</v>
      </c>
      <c r="U1535" s="14">
        <v>0.23396747816173499</v>
      </c>
      <c r="V1535" s="14">
        <v>0.26008072860374498</v>
      </c>
      <c r="W1535" s="14">
        <v>0.225055576242049</v>
      </c>
      <c r="X1535" s="14">
        <v>0.23675455369005599</v>
      </c>
      <c r="Y1535" s="14">
        <v>0.193576037379353</v>
      </c>
      <c r="Z1535" s="14">
        <v>0.25011610638950499</v>
      </c>
      <c r="AA1535" s="14">
        <v>0.15131944463878599</v>
      </c>
      <c r="AB1535" s="14">
        <v>0.269838802370507</v>
      </c>
      <c r="AC1535" s="14">
        <v>0.10762316218942999</v>
      </c>
      <c r="AD1535" s="14">
        <v>9.1838650776860403E-2</v>
      </c>
      <c r="AE1535" s="14"/>
      <c r="AF1535" s="14">
        <v>0.216847412064816</v>
      </c>
      <c r="AG1535" s="14">
        <v>0.190213079591357</v>
      </c>
      <c r="AH1535" s="14">
        <v>0.177320695385701</v>
      </c>
      <c r="AI1535" s="14"/>
      <c r="AJ1535" s="14">
        <v>0.21865154187778801</v>
      </c>
      <c r="AK1535" s="14">
        <v>0.18812201782482199</v>
      </c>
      <c r="AL1535" s="14">
        <v>0.22627422551490001</v>
      </c>
      <c r="AM1535" s="14"/>
      <c r="AN1535" s="14">
        <v>0.18735771224643499</v>
      </c>
      <c r="AO1535" s="14">
        <v>0.21629963813869499</v>
      </c>
      <c r="AP1535" s="14">
        <v>0.211598590653407</v>
      </c>
      <c r="AQ1535" s="14">
        <v>0.20562634720723999</v>
      </c>
      <c r="AR1535" s="14">
        <v>0.24877112295808301</v>
      </c>
    </row>
    <row r="1536" spans="2:44">
      <c r="B1536" t="s">
        <v>341</v>
      </c>
      <c r="C1536" s="14">
        <v>0.25478372023905399</v>
      </c>
      <c r="D1536" s="14">
        <v>0.27618884527311999</v>
      </c>
      <c r="E1536" s="14">
        <v>0.23709777113269501</v>
      </c>
      <c r="F1536" s="14"/>
      <c r="G1536" s="14">
        <v>0.25506484501858501</v>
      </c>
      <c r="H1536" s="14">
        <v>0.24575573100878001</v>
      </c>
      <c r="I1536" s="14">
        <v>0.28040728303206702</v>
      </c>
      <c r="J1536" s="14">
        <v>0.25532430210025597</v>
      </c>
      <c r="K1536" s="14">
        <v>0.22053366085110199</v>
      </c>
      <c r="L1536" s="14">
        <v>0.26700914784370999</v>
      </c>
      <c r="M1536" s="14"/>
      <c r="N1536" s="14">
        <v>0.24517382769197599</v>
      </c>
      <c r="O1536" s="14">
        <v>0.26065124560384101</v>
      </c>
      <c r="P1536" s="14">
        <v>0.25374761656926398</v>
      </c>
      <c r="Q1536" s="14">
        <v>0.26004227428270799</v>
      </c>
      <c r="R1536" s="14"/>
      <c r="S1536" s="14">
        <v>0.260733350824709</v>
      </c>
      <c r="T1536" s="14">
        <v>0.24881541995096601</v>
      </c>
      <c r="U1536" s="14">
        <v>0.265866598162257</v>
      </c>
      <c r="V1536" s="14">
        <v>0.28577981540949499</v>
      </c>
      <c r="W1536" s="14">
        <v>0.25397866870008101</v>
      </c>
      <c r="X1536" s="14">
        <v>0.25758601424227801</v>
      </c>
      <c r="Y1536" s="14">
        <v>0.244105773392013</v>
      </c>
      <c r="Z1536" s="14">
        <v>0.200181518771717</v>
      </c>
      <c r="AA1536" s="14">
        <v>0.23788027695514499</v>
      </c>
      <c r="AB1536" s="14">
        <v>0.23248761028652401</v>
      </c>
      <c r="AC1536" s="14">
        <v>0.25867965862015202</v>
      </c>
      <c r="AD1536" s="14">
        <v>0.35438993374134098</v>
      </c>
      <c r="AE1536" s="14"/>
      <c r="AF1536" s="14">
        <v>0.24196524166487199</v>
      </c>
      <c r="AG1536" s="14">
        <v>0.26984969832169697</v>
      </c>
      <c r="AH1536" s="14">
        <v>0.24599722014589101</v>
      </c>
      <c r="AI1536" s="14"/>
      <c r="AJ1536" s="14">
        <v>0.29114248277796301</v>
      </c>
      <c r="AK1536" s="14">
        <v>0.23811179397237101</v>
      </c>
      <c r="AL1536" s="14">
        <v>0.26974627872114398</v>
      </c>
      <c r="AM1536" s="14"/>
      <c r="AN1536" s="14">
        <v>0.258182132589513</v>
      </c>
      <c r="AO1536" s="14">
        <v>0.26094155552847498</v>
      </c>
      <c r="AP1536" s="14">
        <v>0.22543061635266201</v>
      </c>
      <c r="AQ1536" s="14">
        <v>0.23626083769460601</v>
      </c>
      <c r="AR1536" s="14">
        <v>0.21521100855491401</v>
      </c>
    </row>
    <row r="1537" spans="2:44">
      <c r="B1537" t="s">
        <v>342</v>
      </c>
      <c r="C1537" s="14">
        <v>0.176969018687191</v>
      </c>
      <c r="D1537" s="14">
        <v>0.17484544620400999</v>
      </c>
      <c r="E1537" s="14">
        <v>0.17910850567728001</v>
      </c>
      <c r="F1537" s="14"/>
      <c r="G1537" s="14">
        <v>0.21297646434425499</v>
      </c>
      <c r="H1537" s="14">
        <v>0.158206725757049</v>
      </c>
      <c r="I1537" s="14">
        <v>0.19794516203936899</v>
      </c>
      <c r="J1537" s="14">
        <v>0.19111865728972299</v>
      </c>
      <c r="K1537" s="14">
        <v>0.16733849692421399</v>
      </c>
      <c r="L1537" s="14">
        <v>0.147957654594813</v>
      </c>
      <c r="M1537" s="14"/>
      <c r="N1537" s="14">
        <v>0.170378611672204</v>
      </c>
      <c r="O1537" s="14">
        <v>0.21804599761843299</v>
      </c>
      <c r="P1537" s="14">
        <v>0.16466785224314001</v>
      </c>
      <c r="Q1537" s="14">
        <v>0.152425117933214</v>
      </c>
      <c r="R1537" s="14"/>
      <c r="S1537" s="14">
        <v>0.17983445256917999</v>
      </c>
      <c r="T1537" s="14">
        <v>0.22486218100053801</v>
      </c>
      <c r="U1537" s="14">
        <v>0.152447924188054</v>
      </c>
      <c r="V1537" s="14">
        <v>0.113887764571989</v>
      </c>
      <c r="W1537" s="14">
        <v>0.191467857420173</v>
      </c>
      <c r="X1537" s="14">
        <v>0.21264028574934801</v>
      </c>
      <c r="Y1537" s="14">
        <v>0.18769658293788699</v>
      </c>
      <c r="Z1537" s="14">
        <v>0.175642973176587</v>
      </c>
      <c r="AA1537" s="14">
        <v>0.156989281597124</v>
      </c>
      <c r="AB1537" s="14">
        <v>0.123940159633564</v>
      </c>
      <c r="AC1537" s="14">
        <v>0.26993103034092297</v>
      </c>
      <c r="AD1537" s="14">
        <v>0.16894784444212399</v>
      </c>
      <c r="AE1537" s="14"/>
      <c r="AF1537" s="14">
        <v>0.159706196768992</v>
      </c>
      <c r="AG1537" s="14">
        <v>0.16826260712284699</v>
      </c>
      <c r="AH1537" s="14">
        <v>0.19294619762307899</v>
      </c>
      <c r="AI1537" s="14"/>
      <c r="AJ1537" s="14">
        <v>0.148827426687765</v>
      </c>
      <c r="AK1537" s="14">
        <v>0.18028438096569499</v>
      </c>
      <c r="AL1537" s="14">
        <v>0.20229037955205001</v>
      </c>
      <c r="AM1537" s="14"/>
      <c r="AN1537" s="14">
        <v>0.13221312021576201</v>
      </c>
      <c r="AO1537" s="14">
        <v>0.220064314427554</v>
      </c>
      <c r="AP1537" s="14">
        <v>0.19251216853751499</v>
      </c>
      <c r="AQ1537" s="14">
        <v>0.153083504960905</v>
      </c>
      <c r="AR1537" s="14">
        <v>0.127180437979276</v>
      </c>
    </row>
    <row r="1538" spans="2:44">
      <c r="B1538" t="s">
        <v>343</v>
      </c>
      <c r="C1538" s="14">
        <v>0.17102042305574899</v>
      </c>
      <c r="D1538" s="14">
        <v>0.15618362977701999</v>
      </c>
      <c r="E1538" s="14">
        <v>0.186265568181464</v>
      </c>
      <c r="F1538" s="14"/>
      <c r="G1538" s="14">
        <v>0.12793472393756</v>
      </c>
      <c r="H1538" s="14">
        <v>0.20671390053111899</v>
      </c>
      <c r="I1538" s="14">
        <v>0.13685232761434199</v>
      </c>
      <c r="J1538" s="14">
        <v>0.160380864076931</v>
      </c>
      <c r="K1538" s="14">
        <v>0.18044854828032</v>
      </c>
      <c r="L1538" s="14">
        <v>0.19797180239224499</v>
      </c>
      <c r="M1538" s="14"/>
      <c r="N1538" s="14">
        <v>0.18990953936648999</v>
      </c>
      <c r="O1538" s="14">
        <v>0.14121106379971399</v>
      </c>
      <c r="P1538" s="14">
        <v>0.19345580998972001</v>
      </c>
      <c r="Q1538" s="14">
        <v>0.16606790697646001</v>
      </c>
      <c r="R1538" s="14"/>
      <c r="S1538" s="14">
        <v>0.18539851878938099</v>
      </c>
      <c r="T1538" s="14">
        <v>0.20894575408035199</v>
      </c>
      <c r="U1538" s="14">
        <v>0.13348660434073401</v>
      </c>
      <c r="V1538" s="14">
        <v>0.18211832318103299</v>
      </c>
      <c r="W1538" s="14">
        <v>0.13569477280971601</v>
      </c>
      <c r="X1538" s="14">
        <v>0.100705726616621</v>
      </c>
      <c r="Y1538" s="14">
        <v>0.146885052084964</v>
      </c>
      <c r="Z1538" s="14">
        <v>0.141096128088462</v>
      </c>
      <c r="AA1538" s="14">
        <v>0.17267624830473</v>
      </c>
      <c r="AB1538" s="14">
        <v>0.19229475467482901</v>
      </c>
      <c r="AC1538" s="14">
        <v>0.22967468156250501</v>
      </c>
      <c r="AD1538" s="14">
        <v>0.24510692977869999</v>
      </c>
      <c r="AE1538" s="14"/>
      <c r="AF1538" s="14">
        <v>0.16733673930392301</v>
      </c>
      <c r="AG1538" s="14">
        <v>0.189159424678013</v>
      </c>
      <c r="AH1538" s="14">
        <v>0.18006735650883901</v>
      </c>
      <c r="AI1538" s="14"/>
      <c r="AJ1538" s="14">
        <v>0.13619483375750899</v>
      </c>
      <c r="AK1538" s="14">
        <v>0.21056262165255099</v>
      </c>
      <c r="AL1538" s="14">
        <v>0.117109160406302</v>
      </c>
      <c r="AM1538" s="14"/>
      <c r="AN1538" s="14">
        <v>0.22355453518253501</v>
      </c>
      <c r="AO1538" s="14">
        <v>9.3473424000258806E-2</v>
      </c>
      <c r="AP1538" s="14">
        <v>0.17795559524631599</v>
      </c>
      <c r="AQ1538" s="14">
        <v>0.22501637146909501</v>
      </c>
      <c r="AR1538" s="14">
        <v>0.23501181509500099</v>
      </c>
    </row>
    <row r="1539" spans="2:44">
      <c r="B1539" t="s">
        <v>103</v>
      </c>
      <c r="C1539" s="14">
        <v>4.0077810988262602E-2</v>
      </c>
      <c r="D1539" s="14">
        <v>2.9551588229555802E-2</v>
      </c>
      <c r="E1539" s="14">
        <v>4.8805429342311399E-2</v>
      </c>
      <c r="F1539" s="14"/>
      <c r="G1539" s="14">
        <v>2.15825433390784E-2</v>
      </c>
      <c r="H1539" s="14">
        <v>3.9967028938563298E-2</v>
      </c>
      <c r="I1539" s="14">
        <v>4.6847117881442003E-2</v>
      </c>
      <c r="J1539" s="14">
        <v>5.6754662040842598E-2</v>
      </c>
      <c r="K1539" s="14">
        <v>4.2258866493512702E-2</v>
      </c>
      <c r="L1539" s="14">
        <v>3.1850759485409198E-2</v>
      </c>
      <c r="M1539" s="14"/>
      <c r="N1539" s="14">
        <v>1.47539405067959E-2</v>
      </c>
      <c r="O1539" s="14">
        <v>4.7647335997465803E-2</v>
      </c>
      <c r="P1539" s="14">
        <v>4.6048685823913298E-2</v>
      </c>
      <c r="Q1539" s="14">
        <v>5.3502938657460301E-2</v>
      </c>
      <c r="R1539" s="14"/>
      <c r="S1539" s="14">
        <v>3.4036482407489403E-2</v>
      </c>
      <c r="T1539" s="14">
        <v>3.9822307482601703E-2</v>
      </c>
      <c r="U1539" s="14">
        <v>3.5571488634540203E-2</v>
      </c>
      <c r="V1539" s="14">
        <v>3.6524650176878802E-2</v>
      </c>
      <c r="W1539" s="14">
        <v>5.7623427386213802E-2</v>
      </c>
      <c r="X1539" s="14">
        <v>4.74414284270471E-2</v>
      </c>
      <c r="Y1539" s="14">
        <v>1.6265049640021401E-2</v>
      </c>
      <c r="Z1539" s="14">
        <v>1.91354735452492E-2</v>
      </c>
      <c r="AA1539" s="14">
        <v>4.5074990523769197E-2</v>
      </c>
      <c r="AB1539" s="14">
        <v>5.3244309458420402E-2</v>
      </c>
      <c r="AC1539" s="14">
        <v>0</v>
      </c>
      <c r="AD1539" s="14">
        <v>0.11200463809802901</v>
      </c>
      <c r="AE1539" s="14"/>
      <c r="AF1539" s="14">
        <v>4.2870958459313602E-2</v>
      </c>
      <c r="AG1539" s="14">
        <v>3.5595485309347703E-2</v>
      </c>
      <c r="AH1539" s="14">
        <v>3.7255040242849098E-2</v>
      </c>
      <c r="AI1539" s="14"/>
      <c r="AJ1539" s="14">
        <v>2.8353330134364599E-2</v>
      </c>
      <c r="AK1539" s="14">
        <v>3.6314879328100701E-2</v>
      </c>
      <c r="AL1539" s="14">
        <v>0</v>
      </c>
      <c r="AM1539" s="14"/>
      <c r="AN1539" s="14">
        <v>6.7246506107328102E-2</v>
      </c>
      <c r="AO1539" s="14">
        <v>4.87438542127306E-2</v>
      </c>
      <c r="AP1539" s="14">
        <v>2.6597756141369101E-2</v>
      </c>
      <c r="AQ1539" s="14">
        <v>1.19273548245482E-2</v>
      </c>
      <c r="AR1539" s="14">
        <v>0</v>
      </c>
    </row>
    <row r="1540" spans="2:44">
      <c r="C1540" s="14"/>
      <c r="D1540" s="14"/>
      <c r="E1540" s="14"/>
      <c r="F1540" s="14"/>
      <c r="G1540" s="14"/>
      <c r="H1540" s="14"/>
      <c r="I1540" s="14"/>
      <c r="J1540" s="14"/>
      <c r="K1540" s="14"/>
      <c r="L1540" s="14"/>
      <c r="M1540" s="14"/>
      <c r="N1540" s="14"/>
      <c r="O1540" s="14"/>
      <c r="P1540" s="14"/>
      <c r="Q1540" s="14"/>
      <c r="R1540" s="14"/>
      <c r="S1540" s="14"/>
      <c r="T1540" s="14"/>
      <c r="U1540" s="14"/>
      <c r="V1540" s="14"/>
      <c r="W1540" s="14"/>
      <c r="X1540" s="14"/>
      <c r="Y1540" s="14"/>
      <c r="Z1540" s="14"/>
      <c r="AA1540" s="14"/>
      <c r="AB1540" s="14"/>
      <c r="AC1540" s="14"/>
      <c r="AD1540" s="14"/>
      <c r="AE1540" s="14"/>
      <c r="AF1540" s="14"/>
      <c r="AG1540" s="14"/>
      <c r="AH1540" s="14"/>
      <c r="AI1540" s="14"/>
      <c r="AJ1540" s="14"/>
      <c r="AK1540" s="14"/>
      <c r="AL1540" s="14"/>
      <c r="AM1540" s="14"/>
      <c r="AN1540" s="14"/>
      <c r="AO1540" s="14"/>
      <c r="AP1540" s="14"/>
      <c r="AQ1540" s="14"/>
      <c r="AR1540" s="14"/>
    </row>
    <row r="1541" spans="2:44">
      <c r="B1541" s="6" t="s">
        <v>114</v>
      </c>
      <c r="C1541" s="14"/>
      <c r="D1541" s="14"/>
      <c r="E1541" s="14"/>
      <c r="F1541" s="14"/>
      <c r="G1541" s="14"/>
      <c r="H1541" s="14"/>
      <c r="I1541" s="14"/>
      <c r="J1541" s="14"/>
      <c r="K1541" s="14"/>
      <c r="L1541" s="14"/>
      <c r="M1541" s="14"/>
      <c r="N1541" s="14"/>
      <c r="O1541" s="14"/>
      <c r="P1541" s="14"/>
      <c r="Q1541" s="14"/>
      <c r="R1541" s="14"/>
      <c r="S1541" s="14"/>
      <c r="T1541" s="14"/>
      <c r="U1541" s="14"/>
      <c r="V1541" s="14"/>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row>
    <row r="1542" spans="2:44">
      <c r="B1542" s="24" t="s">
        <v>45</v>
      </c>
      <c r="C1542" s="14"/>
      <c r="D1542" s="14"/>
      <c r="E1542" s="14"/>
      <c r="F1542" s="14"/>
      <c r="G1542" s="14"/>
      <c r="H1542" s="14"/>
      <c r="I1542" s="14"/>
      <c r="J1542" s="14"/>
      <c r="K1542" s="14"/>
      <c r="L1542" s="14"/>
      <c r="M1542" s="14"/>
      <c r="N1542" s="14"/>
      <c r="O1542" s="14"/>
      <c r="P1542" s="14"/>
      <c r="Q1542" s="14"/>
      <c r="R1542" s="14"/>
      <c r="S1542" s="14"/>
      <c r="T1542" s="14"/>
      <c r="U1542" s="14"/>
      <c r="V1542" s="14"/>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row>
    <row r="1543" spans="2:44">
      <c r="B1543" t="s">
        <v>348</v>
      </c>
      <c r="C1543" s="14">
        <v>0.35873259258079598</v>
      </c>
      <c r="D1543" s="14">
        <v>0.36904517391971198</v>
      </c>
      <c r="E1543" s="14">
        <v>0.34785725993202898</v>
      </c>
      <c r="F1543" s="14"/>
      <c r="G1543" s="14">
        <v>0.41151507991701902</v>
      </c>
      <c r="H1543" s="14">
        <v>0.41059277161184199</v>
      </c>
      <c r="I1543" s="14">
        <v>0.311451672200869</v>
      </c>
      <c r="J1543" s="14">
        <v>0.31190511270416099</v>
      </c>
      <c r="K1543" s="14">
        <v>0.40561345245988401</v>
      </c>
      <c r="L1543" s="14">
        <v>0.32347830124094301</v>
      </c>
      <c r="M1543" s="14"/>
      <c r="N1543" s="14">
        <v>0.32320389090366503</v>
      </c>
      <c r="O1543" s="14">
        <v>0.40595866623347798</v>
      </c>
      <c r="P1543" s="14">
        <v>0.37031358048631802</v>
      </c>
      <c r="Q1543" s="14">
        <v>0.33683701272621502</v>
      </c>
      <c r="R1543" s="14"/>
      <c r="S1543" s="14">
        <v>0.37691060698189299</v>
      </c>
      <c r="T1543" s="14">
        <v>0.43959182506370398</v>
      </c>
      <c r="U1543" s="14">
        <v>0.35744753630681703</v>
      </c>
      <c r="V1543" s="14">
        <v>0.31783098222519501</v>
      </c>
      <c r="W1543" s="14">
        <v>0.252402091717151</v>
      </c>
      <c r="X1543" s="14">
        <v>0.32533952777810998</v>
      </c>
      <c r="Y1543" s="14">
        <v>0.29909891033586899</v>
      </c>
      <c r="Z1543" s="14">
        <v>0.29826853139459802</v>
      </c>
      <c r="AA1543" s="14">
        <v>0.40636427955938498</v>
      </c>
      <c r="AB1543" s="14">
        <v>0.34761293235119001</v>
      </c>
      <c r="AC1543" s="14">
        <v>0.40285736093540397</v>
      </c>
      <c r="AD1543" s="14">
        <v>0.44430882537273803</v>
      </c>
      <c r="AE1543" s="14"/>
      <c r="AF1543" s="14">
        <v>0.36654806891587799</v>
      </c>
      <c r="AG1543" s="14">
        <v>0.31096168800712098</v>
      </c>
      <c r="AH1543" s="14">
        <v>0.37342774495492398</v>
      </c>
      <c r="AI1543" s="14"/>
      <c r="AJ1543" s="14">
        <v>0.28472047946356999</v>
      </c>
      <c r="AK1543" s="14">
        <v>0.38726783141874099</v>
      </c>
      <c r="AL1543" s="14">
        <v>0.27413483585300702</v>
      </c>
      <c r="AM1543" s="14"/>
      <c r="AN1543" s="14">
        <v>0.37590355406770798</v>
      </c>
      <c r="AO1543" s="14">
        <v>0.346149273544405</v>
      </c>
      <c r="AP1543" s="14">
        <v>0.34587457488259599</v>
      </c>
      <c r="AQ1543" s="14">
        <v>0.407606195476577</v>
      </c>
      <c r="AR1543" s="14">
        <v>0.12761988974462901</v>
      </c>
    </row>
    <row r="1544" spans="2:44">
      <c r="B1544" t="s">
        <v>349</v>
      </c>
      <c r="C1544" s="14">
        <v>0.55227359561737199</v>
      </c>
      <c r="D1544" s="14">
        <v>0.54858950028374198</v>
      </c>
      <c r="E1544" s="14">
        <v>0.55964261977029195</v>
      </c>
      <c r="F1544" s="14"/>
      <c r="G1544" s="14">
        <v>0.459536726349277</v>
      </c>
      <c r="H1544" s="14">
        <v>0.51784118180462801</v>
      </c>
      <c r="I1544" s="14">
        <v>0.61807491320035801</v>
      </c>
      <c r="J1544" s="14">
        <v>0.59503660516543699</v>
      </c>
      <c r="K1544" s="14">
        <v>0.50073195932166303</v>
      </c>
      <c r="L1544" s="14">
        <v>0.592396117570824</v>
      </c>
      <c r="M1544" s="14"/>
      <c r="N1544" s="14">
        <v>0.62230939281442099</v>
      </c>
      <c r="O1544" s="14">
        <v>0.52845451692469603</v>
      </c>
      <c r="P1544" s="14">
        <v>0.51569428401584905</v>
      </c>
      <c r="Q1544" s="14">
        <v>0.53546315541259004</v>
      </c>
      <c r="R1544" s="14"/>
      <c r="S1544" s="14">
        <v>0.51759389535295597</v>
      </c>
      <c r="T1544" s="14">
        <v>0.48535997161616901</v>
      </c>
      <c r="U1544" s="14">
        <v>0.51313352333657403</v>
      </c>
      <c r="V1544" s="14">
        <v>0.59301240818469603</v>
      </c>
      <c r="W1544" s="14">
        <v>0.68074811124896595</v>
      </c>
      <c r="X1544" s="14">
        <v>0.55723892957632004</v>
      </c>
      <c r="Y1544" s="14">
        <v>0.60130463564992898</v>
      </c>
      <c r="Z1544" s="14">
        <v>0.63150817696295702</v>
      </c>
      <c r="AA1544" s="14">
        <v>0.490059226055787</v>
      </c>
      <c r="AB1544" s="14">
        <v>0.56957138335534396</v>
      </c>
      <c r="AC1544" s="14">
        <v>0.59714263906459597</v>
      </c>
      <c r="AD1544" s="14">
        <v>0.50552159925093398</v>
      </c>
      <c r="AE1544" s="14"/>
      <c r="AF1544" s="14">
        <v>0.52990831269571204</v>
      </c>
      <c r="AG1544" s="14">
        <v>0.63376162649229295</v>
      </c>
      <c r="AH1544" s="14">
        <v>0.52393995331101595</v>
      </c>
      <c r="AI1544" s="14"/>
      <c r="AJ1544" s="14">
        <v>0.66592341476115802</v>
      </c>
      <c r="AK1544" s="14">
        <v>0.51596060946238997</v>
      </c>
      <c r="AL1544" s="14">
        <v>0.634668008353102</v>
      </c>
      <c r="AM1544" s="14"/>
      <c r="AN1544" s="14">
        <v>0.53533328279095704</v>
      </c>
      <c r="AO1544" s="14">
        <v>0.53042113933925406</v>
      </c>
      <c r="AP1544" s="14">
        <v>0.58497025645457101</v>
      </c>
      <c r="AQ1544" s="14">
        <v>0.54674541837192303</v>
      </c>
      <c r="AR1544" s="14">
        <v>0.69786554992447503</v>
      </c>
    </row>
    <row r="1545" spans="2:44">
      <c r="B1545" t="s">
        <v>203</v>
      </c>
      <c r="C1545" s="14">
        <v>8.8993811801831593E-2</v>
      </c>
      <c r="D1545" s="14">
        <v>8.2365325796545402E-2</v>
      </c>
      <c r="E1545" s="14">
        <v>9.2500120297679303E-2</v>
      </c>
      <c r="F1545" s="14"/>
      <c r="G1545" s="14">
        <v>0.128948193733704</v>
      </c>
      <c r="H1545" s="14">
        <v>7.1566046583530094E-2</v>
      </c>
      <c r="I1545" s="14">
        <v>7.0473414598773099E-2</v>
      </c>
      <c r="J1545" s="14">
        <v>9.3058282130401695E-2</v>
      </c>
      <c r="K1545" s="14">
        <v>9.3654588218452406E-2</v>
      </c>
      <c r="L1545" s="14">
        <v>8.4125581188233198E-2</v>
      </c>
      <c r="M1545" s="14"/>
      <c r="N1545" s="14">
        <v>5.4486716281914198E-2</v>
      </c>
      <c r="O1545" s="14">
        <v>6.5586816841825504E-2</v>
      </c>
      <c r="P1545" s="14">
        <v>0.11399213549783201</v>
      </c>
      <c r="Q1545" s="14">
        <v>0.12769983186119499</v>
      </c>
      <c r="R1545" s="14"/>
      <c r="S1545" s="14">
        <v>0.105495497665151</v>
      </c>
      <c r="T1545" s="14">
        <v>7.5048203320126294E-2</v>
      </c>
      <c r="U1545" s="14">
        <v>0.129418940356609</v>
      </c>
      <c r="V1545" s="14">
        <v>8.9156609590109598E-2</v>
      </c>
      <c r="W1545" s="14">
        <v>6.6849797033883204E-2</v>
      </c>
      <c r="X1545" s="14">
        <v>0.117421542645569</v>
      </c>
      <c r="Y1545" s="14">
        <v>9.9596454014201294E-2</v>
      </c>
      <c r="Z1545" s="14">
        <v>7.0223291642445701E-2</v>
      </c>
      <c r="AA1545" s="14">
        <v>0.10357649438482799</v>
      </c>
      <c r="AB1545" s="14">
        <v>8.2815684293466002E-2</v>
      </c>
      <c r="AC1545" s="14">
        <v>0</v>
      </c>
      <c r="AD1545" s="14">
        <v>5.0169575376328199E-2</v>
      </c>
      <c r="AE1545" s="14"/>
      <c r="AF1545" s="14">
        <v>0.10354361838841</v>
      </c>
      <c r="AG1545" s="14">
        <v>5.5276685500585503E-2</v>
      </c>
      <c r="AH1545" s="14">
        <v>0.10263230173406</v>
      </c>
      <c r="AI1545" s="14"/>
      <c r="AJ1545" s="14">
        <v>4.93561057752714E-2</v>
      </c>
      <c r="AK1545" s="14">
        <v>9.6771559118869505E-2</v>
      </c>
      <c r="AL1545" s="14">
        <v>9.1197155793891399E-2</v>
      </c>
      <c r="AM1545" s="14"/>
      <c r="AN1545" s="14">
        <v>8.8763163141335005E-2</v>
      </c>
      <c r="AO1545" s="14">
        <v>0.123429587116341</v>
      </c>
      <c r="AP1545" s="14">
        <v>6.9155168662833694E-2</v>
      </c>
      <c r="AQ1545" s="14">
        <v>4.56483861515002E-2</v>
      </c>
      <c r="AR1545" s="14">
        <v>0.17451456033089499</v>
      </c>
    </row>
    <row r="1546" spans="2:44">
      <c r="C1546" s="14"/>
      <c r="D1546" s="14"/>
      <c r="E1546" s="14"/>
      <c r="F1546" s="14"/>
      <c r="G1546" s="14"/>
      <c r="H1546" s="14"/>
      <c r="I1546" s="14"/>
      <c r="J1546" s="14"/>
      <c r="K1546" s="14"/>
      <c r="L1546" s="14"/>
      <c r="M1546" s="14"/>
      <c r="N1546" s="14"/>
      <c r="O1546" s="14"/>
      <c r="P1546" s="14"/>
      <c r="Q1546" s="14"/>
      <c r="R1546" s="14"/>
      <c r="S1546" s="14"/>
      <c r="T1546" s="14"/>
      <c r="U1546" s="14"/>
      <c r="V1546" s="14"/>
      <c r="W1546" s="14"/>
      <c r="X1546" s="14"/>
      <c r="Y1546" s="14"/>
      <c r="Z1546" s="14"/>
      <c r="AA1546" s="14"/>
      <c r="AB1546" s="14"/>
      <c r="AC1546" s="14"/>
      <c r="AD1546" s="14"/>
      <c r="AE1546" s="14"/>
      <c r="AF1546" s="14"/>
      <c r="AG1546" s="14"/>
      <c r="AH1546" s="14"/>
      <c r="AI1546" s="14"/>
      <c r="AJ1546" s="14"/>
      <c r="AK1546" s="14"/>
      <c r="AL1546" s="14"/>
      <c r="AM1546" s="14"/>
      <c r="AN1546" s="14"/>
      <c r="AO1546" s="14"/>
      <c r="AP1546" s="14"/>
      <c r="AQ1546" s="14"/>
      <c r="AR1546" s="14"/>
    </row>
    <row r="1547" spans="2:44">
      <c r="B1547" s="6" t="s">
        <v>114</v>
      </c>
      <c r="C1547" s="14"/>
      <c r="D1547" s="14"/>
      <c r="E1547" s="14"/>
      <c r="F1547" s="14"/>
      <c r="G1547" s="14"/>
      <c r="H1547" s="14"/>
      <c r="I1547" s="14"/>
      <c r="J1547" s="14"/>
      <c r="K1547" s="14"/>
      <c r="L1547" s="14"/>
      <c r="M1547" s="14"/>
      <c r="N1547" s="14"/>
      <c r="O1547" s="14"/>
      <c r="P1547" s="14"/>
      <c r="Q1547" s="14"/>
      <c r="R1547" s="14"/>
      <c r="S1547" s="14"/>
      <c r="T1547" s="14"/>
      <c r="U1547" s="14"/>
      <c r="V1547" s="14"/>
      <c r="W1547" s="14"/>
      <c r="X1547" s="14"/>
      <c r="Y1547" s="14"/>
      <c r="Z1547" s="14"/>
      <c r="AA1547" s="14"/>
      <c r="AB1547" s="14"/>
      <c r="AC1547" s="14"/>
      <c r="AD1547" s="14"/>
      <c r="AE1547" s="14"/>
      <c r="AF1547" s="14"/>
      <c r="AG1547" s="14"/>
      <c r="AH1547" s="14"/>
      <c r="AI1547" s="14"/>
      <c r="AJ1547" s="14"/>
      <c r="AK1547" s="14"/>
      <c r="AL1547" s="14"/>
      <c r="AM1547" s="14"/>
      <c r="AN1547" s="14"/>
      <c r="AO1547" s="14"/>
      <c r="AP1547" s="14"/>
      <c r="AQ1547" s="14"/>
      <c r="AR1547" s="14"/>
    </row>
    <row r="1548" spans="2:44">
      <c r="B1548" s="24" t="s">
        <v>45</v>
      </c>
      <c r="C1548" s="14"/>
      <c r="D1548" s="14"/>
      <c r="E1548" s="14"/>
      <c r="F1548" s="14"/>
      <c r="G1548" s="14"/>
      <c r="H1548" s="14"/>
      <c r="I1548" s="14"/>
      <c r="J1548" s="14"/>
      <c r="K1548" s="14"/>
      <c r="L1548" s="14"/>
      <c r="M1548" s="14"/>
      <c r="N1548" s="14"/>
      <c r="O1548" s="14"/>
      <c r="P1548" s="14"/>
      <c r="Q1548" s="14"/>
      <c r="R1548" s="14"/>
      <c r="S1548" s="14"/>
      <c r="T1548" s="14"/>
      <c r="U1548" s="14"/>
      <c r="V1548" s="14"/>
      <c r="W1548" s="14"/>
      <c r="X1548" s="14"/>
      <c r="Y1548" s="14"/>
      <c r="Z1548" s="14"/>
      <c r="AA1548" s="14"/>
      <c r="AB1548" s="14"/>
      <c r="AC1548" s="14"/>
      <c r="AD1548" s="14"/>
      <c r="AE1548" s="14"/>
      <c r="AF1548" s="14"/>
      <c r="AG1548" s="14"/>
      <c r="AH1548" s="14"/>
      <c r="AI1548" s="14"/>
      <c r="AJ1548" s="14"/>
      <c r="AK1548" s="14"/>
      <c r="AL1548" s="14"/>
      <c r="AM1548" s="14"/>
      <c r="AN1548" s="14"/>
      <c r="AO1548" s="14"/>
      <c r="AP1548" s="14"/>
      <c r="AQ1548" s="14"/>
      <c r="AR1548" s="14"/>
    </row>
    <row r="1549" spans="2:44">
      <c r="B1549" t="s">
        <v>348</v>
      </c>
      <c r="C1549" s="14">
        <v>0.38168900559986202</v>
      </c>
      <c r="D1549" s="14">
        <v>0.363649170685443</v>
      </c>
      <c r="E1549" s="14">
        <v>0.39909140542834398</v>
      </c>
      <c r="F1549" s="14"/>
      <c r="G1549" s="14">
        <v>0.364271629674004</v>
      </c>
      <c r="H1549" s="14">
        <v>0.476283891510066</v>
      </c>
      <c r="I1549" s="14">
        <v>0.39282196310373801</v>
      </c>
      <c r="J1549" s="14">
        <v>0.35009248981472602</v>
      </c>
      <c r="K1549" s="14">
        <v>0.36097186797419301</v>
      </c>
      <c r="L1549" s="14">
        <v>0.33393822205878299</v>
      </c>
      <c r="M1549" s="14"/>
      <c r="N1549" s="14">
        <v>0.38317867567860903</v>
      </c>
      <c r="O1549" s="14">
        <v>0.40763929246057001</v>
      </c>
      <c r="P1549" s="14">
        <v>0.41855263735866499</v>
      </c>
      <c r="Q1549" s="14">
        <v>0.325386679251291</v>
      </c>
      <c r="R1549" s="14"/>
      <c r="S1549" s="14">
        <v>0.441258631761343</v>
      </c>
      <c r="T1549" s="14">
        <v>0.33447029423063102</v>
      </c>
      <c r="U1549" s="14">
        <v>0.46494095014578002</v>
      </c>
      <c r="V1549" s="14">
        <v>0.27828613054136903</v>
      </c>
      <c r="W1549" s="14">
        <v>0.42118548697614699</v>
      </c>
      <c r="X1549" s="14">
        <v>0.398194477456429</v>
      </c>
      <c r="Y1549" s="14">
        <v>0.28509219895849403</v>
      </c>
      <c r="Z1549" s="14">
        <v>0.42250524372036902</v>
      </c>
      <c r="AA1549" s="14">
        <v>0.300436570823509</v>
      </c>
      <c r="AB1549" s="14">
        <v>0.42343900771072901</v>
      </c>
      <c r="AC1549" s="14">
        <v>0.47149526628008698</v>
      </c>
      <c r="AD1549" s="14">
        <v>0.45398169685767598</v>
      </c>
      <c r="AE1549" s="14"/>
      <c r="AF1549" s="14">
        <v>0.42023194527389801</v>
      </c>
      <c r="AG1549" s="14">
        <v>0.35946741847578001</v>
      </c>
      <c r="AH1549" s="14">
        <v>0.33993533192111802</v>
      </c>
      <c r="AI1549" s="14"/>
      <c r="AJ1549" s="14">
        <v>0.40649068954133399</v>
      </c>
      <c r="AK1549" s="14">
        <v>0.38452780822061999</v>
      </c>
      <c r="AL1549" s="14">
        <v>0.38365362858913199</v>
      </c>
      <c r="AM1549" s="14"/>
      <c r="AN1549" s="14">
        <v>0.37443388751246198</v>
      </c>
      <c r="AO1549" s="14">
        <v>0.434341689272839</v>
      </c>
      <c r="AP1549" s="14">
        <v>0.31983038920749501</v>
      </c>
      <c r="AQ1549" s="14">
        <v>0.35518622892012902</v>
      </c>
      <c r="AR1549" s="14">
        <v>0.315484077013237</v>
      </c>
    </row>
    <row r="1550" spans="2:44">
      <c r="B1550" t="s">
        <v>350</v>
      </c>
      <c r="C1550" s="14">
        <v>0.519459799472058</v>
      </c>
      <c r="D1550" s="14">
        <v>0.54744298472397901</v>
      </c>
      <c r="E1550" s="14">
        <v>0.49284325995022199</v>
      </c>
      <c r="F1550" s="14"/>
      <c r="G1550" s="14">
        <v>0.48134436786351198</v>
      </c>
      <c r="H1550" s="14">
        <v>0.44812523445754499</v>
      </c>
      <c r="I1550" s="14">
        <v>0.53558006212534803</v>
      </c>
      <c r="J1550" s="14">
        <v>0.55221060662758004</v>
      </c>
      <c r="K1550" s="14">
        <v>0.49383790048769499</v>
      </c>
      <c r="L1550" s="14">
        <v>0.59680086557851897</v>
      </c>
      <c r="M1550" s="14"/>
      <c r="N1550" s="14">
        <v>0.583110075884824</v>
      </c>
      <c r="O1550" s="14">
        <v>0.49736008702752099</v>
      </c>
      <c r="P1550" s="14">
        <v>0.46807603585436303</v>
      </c>
      <c r="Q1550" s="14">
        <v>0.52053669083143495</v>
      </c>
      <c r="R1550" s="14"/>
      <c r="S1550" s="14">
        <v>0.52588127929621697</v>
      </c>
      <c r="T1550" s="14">
        <v>0.52112873236424995</v>
      </c>
      <c r="U1550" s="14">
        <v>0.46270895050348698</v>
      </c>
      <c r="V1550" s="14">
        <v>0.58278404895274305</v>
      </c>
      <c r="W1550" s="14">
        <v>0.47381561454363202</v>
      </c>
      <c r="X1550" s="14">
        <v>0.50759319188249197</v>
      </c>
      <c r="Y1550" s="14">
        <v>0.58005254255649696</v>
      </c>
      <c r="Z1550" s="14">
        <v>0.54559484497602395</v>
      </c>
      <c r="AA1550" s="14">
        <v>0.58962394714785404</v>
      </c>
      <c r="AB1550" s="14">
        <v>0.47408962943517802</v>
      </c>
      <c r="AC1550" s="14">
        <v>0.45549745080110499</v>
      </c>
      <c r="AD1550" s="14">
        <v>0.42820016803334898</v>
      </c>
      <c r="AE1550" s="14"/>
      <c r="AF1550" s="14">
        <v>0.49246324268158498</v>
      </c>
      <c r="AG1550" s="14">
        <v>0.54990072197716899</v>
      </c>
      <c r="AH1550" s="14">
        <v>0.517288834776502</v>
      </c>
      <c r="AI1550" s="14"/>
      <c r="AJ1550" s="14">
        <v>0.54778040032571795</v>
      </c>
      <c r="AK1550" s="14">
        <v>0.54079751473476301</v>
      </c>
      <c r="AL1550" s="14">
        <v>0.475438381099275</v>
      </c>
      <c r="AM1550" s="14"/>
      <c r="AN1550" s="14">
        <v>0.47973972023108102</v>
      </c>
      <c r="AO1550" s="14">
        <v>0.46298655453728299</v>
      </c>
      <c r="AP1550" s="14">
        <v>0.59356572485669101</v>
      </c>
      <c r="AQ1550" s="14">
        <v>0.61613694762338</v>
      </c>
      <c r="AR1550" s="14">
        <v>0.684515922986763</v>
      </c>
    </row>
    <row r="1551" spans="2:44">
      <c r="B1551" t="s">
        <v>203</v>
      </c>
      <c r="C1551" s="14">
        <v>9.88511949280797E-2</v>
      </c>
      <c r="D1551" s="14">
        <v>8.89078445905781E-2</v>
      </c>
      <c r="E1551" s="14">
        <v>0.108065334621434</v>
      </c>
      <c r="F1551" s="14"/>
      <c r="G1551" s="14">
        <v>0.15438400246248399</v>
      </c>
      <c r="H1551" s="14">
        <v>7.5590874032388594E-2</v>
      </c>
      <c r="I1551" s="14">
        <v>7.15979747709133E-2</v>
      </c>
      <c r="J1551" s="14">
        <v>9.7696903557693004E-2</v>
      </c>
      <c r="K1551" s="14">
        <v>0.145190231538113</v>
      </c>
      <c r="L1551" s="14">
        <v>6.9260912362698504E-2</v>
      </c>
      <c r="M1551" s="14"/>
      <c r="N1551" s="14">
        <v>3.3711248436566602E-2</v>
      </c>
      <c r="O1551" s="14">
        <v>9.5000620511908607E-2</v>
      </c>
      <c r="P1551" s="14">
        <v>0.113371326786972</v>
      </c>
      <c r="Q1551" s="14">
        <v>0.154076629917274</v>
      </c>
      <c r="R1551" s="14"/>
      <c r="S1551" s="14">
        <v>3.28600889424406E-2</v>
      </c>
      <c r="T1551" s="14">
        <v>0.14440097340511901</v>
      </c>
      <c r="U1551" s="14">
        <v>7.2350099350732999E-2</v>
      </c>
      <c r="V1551" s="14">
        <v>0.13892982050588801</v>
      </c>
      <c r="W1551" s="14">
        <v>0.104998898480221</v>
      </c>
      <c r="X1551" s="14">
        <v>9.4212330661078897E-2</v>
      </c>
      <c r="Y1551" s="14">
        <v>0.13485525848500901</v>
      </c>
      <c r="Z1551" s="14">
        <v>3.1899911303607698E-2</v>
      </c>
      <c r="AA1551" s="14">
        <v>0.109939482028636</v>
      </c>
      <c r="AB1551" s="14">
        <v>0.102471362854092</v>
      </c>
      <c r="AC1551" s="14">
        <v>7.3007282918808106E-2</v>
      </c>
      <c r="AD1551" s="14">
        <v>0.117818135108975</v>
      </c>
      <c r="AE1551" s="14"/>
      <c r="AF1551" s="14">
        <v>8.7304812044517399E-2</v>
      </c>
      <c r="AG1551" s="14">
        <v>9.0631859547050705E-2</v>
      </c>
      <c r="AH1551" s="14">
        <v>0.14277583330238</v>
      </c>
      <c r="AI1551" s="14"/>
      <c r="AJ1551" s="14">
        <v>4.57289101329484E-2</v>
      </c>
      <c r="AK1551" s="14">
        <v>7.4674677044616403E-2</v>
      </c>
      <c r="AL1551" s="14">
        <v>0.14090799031159301</v>
      </c>
      <c r="AM1551" s="14"/>
      <c r="AN1551" s="14">
        <v>0.14582639225645699</v>
      </c>
      <c r="AO1551" s="14">
        <v>0.10267175618987801</v>
      </c>
      <c r="AP1551" s="14">
        <v>8.6603885935813696E-2</v>
      </c>
      <c r="AQ1551" s="14">
        <v>2.8676823456490402E-2</v>
      </c>
      <c r="AR1551" s="14">
        <v>0</v>
      </c>
    </row>
    <row r="1552" spans="2:44">
      <c r="C1552" s="14"/>
      <c r="D1552" s="14"/>
      <c r="E1552" s="14"/>
      <c r="F1552" s="14"/>
      <c r="G1552" s="14"/>
      <c r="H1552" s="14"/>
      <c r="I1552" s="14"/>
      <c r="J1552" s="14"/>
      <c r="K1552" s="14"/>
      <c r="L1552" s="14"/>
      <c r="M1552" s="14"/>
      <c r="N1552" s="14"/>
      <c r="O1552" s="14"/>
      <c r="P1552" s="14"/>
      <c r="Q1552" s="14"/>
      <c r="R1552" s="14"/>
      <c r="S1552" s="14"/>
      <c r="T1552" s="14"/>
      <c r="U1552" s="14"/>
      <c r="V1552" s="14"/>
      <c r="W1552" s="14"/>
      <c r="X1552" s="14"/>
      <c r="Y1552" s="14"/>
      <c r="Z1552" s="14"/>
      <c r="AA1552" s="14"/>
      <c r="AB1552" s="14"/>
      <c r="AC1552" s="14"/>
      <c r="AD1552" s="14"/>
      <c r="AE1552" s="14"/>
      <c r="AF1552" s="14"/>
      <c r="AG1552" s="14"/>
      <c r="AH1552" s="14"/>
      <c r="AI1552" s="14"/>
      <c r="AJ1552" s="14"/>
      <c r="AK1552" s="14"/>
      <c r="AL1552" s="14"/>
      <c r="AM1552" s="14"/>
      <c r="AN1552" s="14"/>
      <c r="AO1552" s="14"/>
      <c r="AP1552" s="14"/>
      <c r="AQ1552" s="14"/>
      <c r="AR1552" s="14"/>
    </row>
    <row r="1553" spans="2:44">
      <c r="B1553" s="6" t="s">
        <v>114</v>
      </c>
      <c r="C1553" s="14"/>
      <c r="D1553" s="14"/>
      <c r="E1553" s="14"/>
      <c r="F1553" s="14"/>
      <c r="G1553" s="14"/>
      <c r="H1553" s="14"/>
      <c r="I1553" s="14"/>
      <c r="J1553" s="14"/>
      <c r="K1553" s="14"/>
      <c r="L1553" s="14"/>
      <c r="M1553" s="14"/>
      <c r="N1553" s="14"/>
      <c r="O1553" s="14"/>
      <c r="P1553" s="14"/>
      <c r="Q1553" s="14"/>
      <c r="R1553" s="14"/>
      <c r="S1553" s="14"/>
      <c r="T1553" s="14"/>
      <c r="U1553" s="14"/>
      <c r="V1553" s="14"/>
      <c r="W1553" s="14"/>
      <c r="X1553" s="14"/>
      <c r="Y1553" s="14"/>
      <c r="Z1553" s="14"/>
      <c r="AA1553" s="14"/>
      <c r="AB1553" s="14"/>
      <c r="AC1553" s="14"/>
      <c r="AD1553" s="14"/>
      <c r="AE1553" s="14"/>
      <c r="AF1553" s="14"/>
      <c r="AG1553" s="14"/>
      <c r="AH1553" s="14"/>
      <c r="AI1553" s="14"/>
      <c r="AJ1553" s="14"/>
      <c r="AK1553" s="14"/>
      <c r="AL1553" s="14"/>
      <c r="AM1553" s="14"/>
      <c r="AN1553" s="14"/>
      <c r="AO1553" s="14"/>
      <c r="AP1553" s="14"/>
      <c r="AQ1553" s="14"/>
      <c r="AR1553" s="14"/>
    </row>
    <row r="1554" spans="2:44">
      <c r="B1554" s="24" t="s">
        <v>45</v>
      </c>
      <c r="C1554" s="14"/>
      <c r="D1554" s="14"/>
      <c r="E1554" s="14"/>
      <c r="F1554" s="14"/>
      <c r="G1554" s="14"/>
      <c r="H1554" s="14"/>
      <c r="I1554" s="14"/>
      <c r="J1554" s="14"/>
      <c r="K1554" s="14"/>
      <c r="L1554" s="14"/>
      <c r="M1554" s="14"/>
      <c r="N1554" s="14"/>
      <c r="O1554" s="14"/>
      <c r="P1554" s="14"/>
      <c r="Q1554" s="14"/>
      <c r="R1554" s="14"/>
      <c r="S1554" s="14"/>
      <c r="T1554" s="14"/>
      <c r="U1554" s="14"/>
      <c r="V1554" s="14"/>
      <c r="W1554" s="14"/>
      <c r="X1554" s="14"/>
      <c r="Y1554" s="14"/>
      <c r="Z1554" s="14"/>
      <c r="AA1554" s="14"/>
      <c r="AB1554" s="14"/>
      <c r="AC1554" s="14"/>
      <c r="AD1554" s="14"/>
      <c r="AE1554" s="14"/>
      <c r="AF1554" s="14"/>
      <c r="AG1554" s="14"/>
      <c r="AH1554" s="14"/>
      <c r="AI1554" s="14"/>
      <c r="AJ1554" s="14"/>
      <c r="AK1554" s="14"/>
      <c r="AL1554" s="14"/>
      <c r="AM1554" s="14"/>
      <c r="AN1554" s="14"/>
      <c r="AO1554" s="14"/>
      <c r="AP1554" s="14"/>
      <c r="AQ1554" s="14"/>
      <c r="AR1554" s="14"/>
    </row>
    <row r="1555" spans="2:44">
      <c r="B1555" t="s">
        <v>348</v>
      </c>
      <c r="C1555" s="14">
        <v>0.349081464990046</v>
      </c>
      <c r="D1555" s="14">
        <v>0.34003757660587502</v>
      </c>
      <c r="E1555" s="14">
        <v>0.35305140970712201</v>
      </c>
      <c r="F1555" s="14"/>
      <c r="G1555" s="14">
        <v>0.45372837584751602</v>
      </c>
      <c r="H1555" s="14">
        <v>0.27238632266308299</v>
      </c>
      <c r="I1555" s="14">
        <v>0.32441591235352601</v>
      </c>
      <c r="J1555" s="14">
        <v>0.38697860383083499</v>
      </c>
      <c r="K1555" s="14">
        <v>0.34752471842327498</v>
      </c>
      <c r="L1555" s="14">
        <v>0.33633911843425701</v>
      </c>
      <c r="M1555" s="14"/>
      <c r="N1555" s="14">
        <v>0.27372617842936597</v>
      </c>
      <c r="O1555" s="14">
        <v>0.34234974871687801</v>
      </c>
      <c r="P1555" s="14">
        <v>0.40729433979434299</v>
      </c>
      <c r="Q1555" s="14">
        <v>0.37210917003989802</v>
      </c>
      <c r="R1555" s="14"/>
      <c r="S1555" s="14">
        <v>0.38507094727163399</v>
      </c>
      <c r="T1555" s="14">
        <v>0.327545366626252</v>
      </c>
      <c r="U1555" s="14">
        <v>0.30332340226502102</v>
      </c>
      <c r="V1555" s="14">
        <v>0.24394926217159801</v>
      </c>
      <c r="W1555" s="14">
        <v>0.40687481481077897</v>
      </c>
      <c r="X1555" s="14">
        <v>0.35380393300190099</v>
      </c>
      <c r="Y1555" s="14">
        <v>0.28276422761424902</v>
      </c>
      <c r="Z1555" s="14">
        <v>0.418507988103065</v>
      </c>
      <c r="AA1555" s="14">
        <v>0.39713736817816198</v>
      </c>
      <c r="AB1555" s="14">
        <v>0.35804053589936602</v>
      </c>
      <c r="AC1555" s="14">
        <v>0.44169625973987497</v>
      </c>
      <c r="AD1555" s="14">
        <v>0.375089463213714</v>
      </c>
      <c r="AE1555" s="14"/>
      <c r="AF1555" s="14">
        <v>0.33974525960777802</v>
      </c>
      <c r="AG1555" s="14">
        <v>0.32664548635758101</v>
      </c>
      <c r="AH1555" s="14">
        <v>0.40936858359818201</v>
      </c>
      <c r="AI1555" s="14"/>
      <c r="AJ1555" s="14">
        <v>0.34181335539254198</v>
      </c>
      <c r="AK1555" s="14">
        <v>0.34638818410808703</v>
      </c>
      <c r="AL1555" s="14">
        <v>0.32874794929486201</v>
      </c>
      <c r="AM1555" s="14"/>
      <c r="AN1555" s="14">
        <v>0.39255731898902102</v>
      </c>
      <c r="AO1555" s="14">
        <v>0.38258570512016798</v>
      </c>
      <c r="AP1555" s="14">
        <v>0.28948236481251899</v>
      </c>
      <c r="AQ1555" s="14">
        <v>0.37567455238660102</v>
      </c>
      <c r="AR1555" s="14">
        <v>0.30594176631463899</v>
      </c>
    </row>
    <row r="1556" spans="2:44">
      <c r="B1556" t="s">
        <v>351</v>
      </c>
      <c r="C1556" s="14">
        <v>0.54276305913533995</v>
      </c>
      <c r="D1556" s="14">
        <v>0.57860719425319396</v>
      </c>
      <c r="E1556" s="14">
        <v>0.51544427905758305</v>
      </c>
      <c r="F1556" s="14"/>
      <c r="G1556" s="14">
        <v>0.37565243552003003</v>
      </c>
      <c r="H1556" s="14">
        <v>0.61551234756024797</v>
      </c>
      <c r="I1556" s="14">
        <v>0.55069888070606199</v>
      </c>
      <c r="J1556" s="14">
        <v>0.49924154580591901</v>
      </c>
      <c r="K1556" s="14">
        <v>0.57851950917777795</v>
      </c>
      <c r="L1556" s="14">
        <v>0.59436264343990297</v>
      </c>
      <c r="M1556" s="14"/>
      <c r="N1556" s="14">
        <v>0.60505032655331603</v>
      </c>
      <c r="O1556" s="14">
        <v>0.57408859335492302</v>
      </c>
      <c r="P1556" s="14">
        <v>0.49651623236149001</v>
      </c>
      <c r="Q1556" s="14">
        <v>0.49553313671478899</v>
      </c>
      <c r="R1556" s="14"/>
      <c r="S1556" s="14">
        <v>0.58355771285700497</v>
      </c>
      <c r="T1556" s="14">
        <v>0.58290082385181696</v>
      </c>
      <c r="U1556" s="14">
        <v>0.473765786746429</v>
      </c>
      <c r="V1556" s="14">
        <v>0.57273739288244196</v>
      </c>
      <c r="W1556" s="14">
        <v>0.51598661401627499</v>
      </c>
      <c r="X1556" s="14">
        <v>0.60227744993536203</v>
      </c>
      <c r="Y1556" s="14">
        <v>0.65761884194258102</v>
      </c>
      <c r="Z1556" s="14">
        <v>0.49774884836653899</v>
      </c>
      <c r="AA1556" s="14">
        <v>0.42805324258698302</v>
      </c>
      <c r="AB1556" s="14">
        <v>0.49965037907155202</v>
      </c>
      <c r="AC1556" s="14">
        <v>0.55830374026012497</v>
      </c>
      <c r="AD1556" s="14">
        <v>0.44236668074840302</v>
      </c>
      <c r="AE1556" s="14"/>
      <c r="AF1556" s="14">
        <v>0.57140620583791502</v>
      </c>
      <c r="AG1556" s="14">
        <v>0.58227645211707901</v>
      </c>
      <c r="AH1556" s="14">
        <v>0.440314826338565</v>
      </c>
      <c r="AI1556" s="14"/>
      <c r="AJ1556" s="14">
        <v>0.62148167684184996</v>
      </c>
      <c r="AK1556" s="14">
        <v>0.57042975125398798</v>
      </c>
      <c r="AL1556" s="14">
        <v>0.56776158878638106</v>
      </c>
      <c r="AM1556" s="14"/>
      <c r="AN1556" s="14">
        <v>0.47935285096012498</v>
      </c>
      <c r="AO1556" s="14">
        <v>0.487964704858246</v>
      </c>
      <c r="AP1556" s="14">
        <v>0.64540486676825404</v>
      </c>
      <c r="AQ1556" s="14">
        <v>0.46795828698523101</v>
      </c>
      <c r="AR1556" s="14">
        <v>0.69405823368536101</v>
      </c>
    </row>
    <row r="1557" spans="2:44">
      <c r="B1557" t="s">
        <v>203</v>
      </c>
      <c r="C1557" s="14">
        <v>0.10815547587461399</v>
      </c>
      <c r="D1557" s="14">
        <v>8.1355229140931004E-2</v>
      </c>
      <c r="E1557" s="14">
        <v>0.13150431123529499</v>
      </c>
      <c r="F1557" s="14"/>
      <c r="G1557" s="14">
        <v>0.17061918863245401</v>
      </c>
      <c r="H1557" s="14">
        <v>0.11210132977667001</v>
      </c>
      <c r="I1557" s="14">
        <v>0.124885206940412</v>
      </c>
      <c r="J1557" s="14">
        <v>0.11377985036324501</v>
      </c>
      <c r="K1557" s="14">
        <v>7.3955772398946795E-2</v>
      </c>
      <c r="L1557" s="14">
        <v>6.9298238125839795E-2</v>
      </c>
      <c r="M1557" s="14"/>
      <c r="N1557" s="14">
        <v>0.12122349501731799</v>
      </c>
      <c r="O1557" s="14">
        <v>8.3561657928199001E-2</v>
      </c>
      <c r="P1557" s="14">
        <v>9.6189427844167397E-2</v>
      </c>
      <c r="Q1557" s="14">
        <v>0.13235769324531199</v>
      </c>
      <c r="R1557" s="14"/>
      <c r="S1557" s="14">
        <v>3.1371339871361197E-2</v>
      </c>
      <c r="T1557" s="14">
        <v>8.9553809521930497E-2</v>
      </c>
      <c r="U1557" s="14">
        <v>0.22291081098854901</v>
      </c>
      <c r="V1557" s="14">
        <v>0.18331334494595999</v>
      </c>
      <c r="W1557" s="14">
        <v>7.7138571172946396E-2</v>
      </c>
      <c r="X1557" s="14">
        <v>4.3918617062736899E-2</v>
      </c>
      <c r="Y1557" s="14">
        <v>5.9616930443170402E-2</v>
      </c>
      <c r="Z1557" s="14">
        <v>8.3743163530395806E-2</v>
      </c>
      <c r="AA1557" s="14">
        <v>0.17480938923485501</v>
      </c>
      <c r="AB1557" s="14">
        <v>0.14230908502908199</v>
      </c>
      <c r="AC1557" s="14">
        <v>0</v>
      </c>
      <c r="AD1557" s="14">
        <v>0.18254385603788301</v>
      </c>
      <c r="AE1557" s="14"/>
      <c r="AF1557" s="14">
        <v>8.8848534554306705E-2</v>
      </c>
      <c r="AG1557" s="14">
        <v>9.1078061525340204E-2</v>
      </c>
      <c r="AH1557" s="14">
        <v>0.15031659006325301</v>
      </c>
      <c r="AI1557" s="14"/>
      <c r="AJ1557" s="14">
        <v>3.6704967765607298E-2</v>
      </c>
      <c r="AK1557" s="14">
        <v>8.3182064637925199E-2</v>
      </c>
      <c r="AL1557" s="14">
        <v>0.10349046191875701</v>
      </c>
      <c r="AM1557" s="14"/>
      <c r="AN1557" s="14">
        <v>0.128089830050855</v>
      </c>
      <c r="AO1557" s="14">
        <v>0.12944959002158599</v>
      </c>
      <c r="AP1557" s="14">
        <v>6.5112768419227293E-2</v>
      </c>
      <c r="AQ1557" s="14">
        <v>0.15636716062816799</v>
      </c>
      <c r="AR1557" s="14">
        <v>0</v>
      </c>
    </row>
    <row r="1558" spans="2:44">
      <c r="C1558" s="14"/>
      <c r="D1558" s="14"/>
      <c r="E1558" s="14"/>
      <c r="F1558" s="14"/>
      <c r="G1558" s="14"/>
      <c r="H1558" s="14"/>
      <c r="I1558" s="14"/>
      <c r="J1558" s="14"/>
      <c r="K1558" s="14"/>
      <c r="L1558" s="14"/>
      <c r="M1558" s="14"/>
      <c r="N1558" s="14"/>
      <c r="O1558" s="14"/>
      <c r="P1558" s="14"/>
      <c r="Q1558" s="14"/>
      <c r="R1558" s="14"/>
      <c r="S1558" s="14"/>
      <c r="T1558" s="14"/>
      <c r="U1558" s="14"/>
      <c r="V1558" s="14"/>
      <c r="W1558" s="14"/>
      <c r="X1558" s="14"/>
      <c r="Y1558" s="14"/>
      <c r="Z1558" s="14"/>
      <c r="AA1558" s="14"/>
      <c r="AB1558" s="14"/>
      <c r="AC1558" s="14"/>
      <c r="AD1558" s="14"/>
      <c r="AE1558" s="14"/>
      <c r="AF1558" s="14"/>
      <c r="AG1558" s="14"/>
      <c r="AH1558" s="14"/>
      <c r="AI1558" s="14"/>
      <c r="AJ1558" s="14"/>
      <c r="AK1558" s="14"/>
      <c r="AL1558" s="14"/>
      <c r="AM1558" s="14"/>
      <c r="AN1558" s="14"/>
      <c r="AO1558" s="14"/>
      <c r="AP1558" s="14"/>
      <c r="AQ1558" s="14"/>
      <c r="AR1558" s="14"/>
    </row>
    <row r="1559" spans="2:44">
      <c r="B1559" s="6" t="s">
        <v>114</v>
      </c>
      <c r="C1559" s="14"/>
      <c r="D1559" s="14"/>
      <c r="E1559" s="14"/>
      <c r="F1559" s="14"/>
      <c r="G1559" s="14"/>
      <c r="H1559" s="14"/>
      <c r="I1559" s="14"/>
      <c r="J1559" s="14"/>
      <c r="K1559" s="14"/>
      <c r="L1559" s="14"/>
      <c r="M1559" s="14"/>
      <c r="N1559" s="14"/>
      <c r="O1559" s="14"/>
      <c r="P1559" s="14"/>
      <c r="Q1559" s="14"/>
      <c r="R1559" s="14"/>
      <c r="S1559" s="14"/>
      <c r="T1559" s="14"/>
      <c r="U1559" s="14"/>
      <c r="V1559" s="14"/>
      <c r="W1559" s="14"/>
      <c r="X1559" s="14"/>
      <c r="Y1559" s="14"/>
      <c r="Z1559" s="14"/>
      <c r="AA1559" s="14"/>
      <c r="AB1559" s="14"/>
      <c r="AC1559" s="14"/>
      <c r="AD1559" s="14"/>
      <c r="AE1559" s="14"/>
      <c r="AF1559" s="14"/>
      <c r="AG1559" s="14"/>
      <c r="AH1559" s="14"/>
      <c r="AI1559" s="14"/>
      <c r="AJ1559" s="14"/>
      <c r="AK1559" s="14"/>
      <c r="AL1559" s="14"/>
      <c r="AM1559" s="14"/>
      <c r="AN1559" s="14"/>
      <c r="AO1559" s="14"/>
      <c r="AP1559" s="14"/>
      <c r="AQ1559" s="14"/>
      <c r="AR1559" s="14"/>
    </row>
    <row r="1560" spans="2:44">
      <c r="B1560" s="24" t="s">
        <v>45</v>
      </c>
      <c r="C1560" s="14"/>
      <c r="D1560" s="14"/>
      <c r="E1560" s="14"/>
      <c r="F1560" s="14"/>
      <c r="G1560" s="14"/>
      <c r="H1560" s="14"/>
      <c r="I1560" s="14"/>
      <c r="J1560" s="14"/>
      <c r="K1560" s="14"/>
      <c r="L1560" s="14"/>
      <c r="M1560" s="14"/>
      <c r="N1560" s="14"/>
      <c r="O1560" s="14"/>
      <c r="P1560" s="14"/>
      <c r="Q1560" s="14"/>
      <c r="R1560" s="14"/>
      <c r="S1560" s="14"/>
      <c r="T1560" s="14"/>
      <c r="U1560" s="14"/>
      <c r="V1560" s="14"/>
      <c r="W1560" s="14"/>
      <c r="X1560" s="14"/>
      <c r="Y1560" s="14"/>
      <c r="Z1560" s="14"/>
      <c r="AA1560" s="14"/>
      <c r="AB1560" s="14"/>
      <c r="AC1560" s="14"/>
      <c r="AD1560" s="14"/>
      <c r="AE1560" s="14"/>
      <c r="AF1560" s="14"/>
      <c r="AG1560" s="14"/>
      <c r="AH1560" s="14"/>
      <c r="AI1560" s="14"/>
      <c r="AJ1560" s="14"/>
      <c r="AK1560" s="14"/>
      <c r="AL1560" s="14"/>
      <c r="AM1560" s="14"/>
      <c r="AN1560" s="14"/>
      <c r="AO1560" s="14"/>
      <c r="AP1560" s="14"/>
      <c r="AQ1560" s="14"/>
      <c r="AR1560" s="14"/>
    </row>
    <row r="1561" spans="2:44">
      <c r="B1561" t="s">
        <v>348</v>
      </c>
      <c r="C1561" s="14">
        <v>0.345881322269188</v>
      </c>
      <c r="D1561" s="14">
        <v>0.33653705713872401</v>
      </c>
      <c r="E1561" s="14">
        <v>0.35853313377324098</v>
      </c>
      <c r="F1561" s="14"/>
      <c r="G1561" s="14">
        <v>0.335758650155001</v>
      </c>
      <c r="H1561" s="14">
        <v>0.32966924024452499</v>
      </c>
      <c r="I1561" s="14">
        <v>0.36440803261164101</v>
      </c>
      <c r="J1561" s="14">
        <v>0.370500093770809</v>
      </c>
      <c r="K1561" s="14">
        <v>0.31178648898886802</v>
      </c>
      <c r="L1561" s="14">
        <v>0.35468947421921199</v>
      </c>
      <c r="M1561" s="14"/>
      <c r="N1561" s="14">
        <v>0.31218333599985199</v>
      </c>
      <c r="O1561" s="14">
        <v>0.35312314382189203</v>
      </c>
      <c r="P1561" s="14">
        <v>0.35843576567537799</v>
      </c>
      <c r="Q1561" s="14">
        <v>0.359520983867326</v>
      </c>
      <c r="R1561" s="14"/>
      <c r="S1561" s="14">
        <v>0.38082369166868901</v>
      </c>
      <c r="T1561" s="14">
        <v>0.37296820784895202</v>
      </c>
      <c r="U1561" s="14">
        <v>0.32524372381532501</v>
      </c>
      <c r="V1561" s="14">
        <v>0.39871035396385501</v>
      </c>
      <c r="W1561" s="14">
        <v>0.44314723694635599</v>
      </c>
      <c r="X1561" s="14">
        <v>0.380404671062269</v>
      </c>
      <c r="Y1561" s="14">
        <v>0.36784457466356901</v>
      </c>
      <c r="Z1561" s="14">
        <v>6.8679746654448495E-2</v>
      </c>
      <c r="AA1561" s="14">
        <v>0.34972916729625297</v>
      </c>
      <c r="AB1561" s="14">
        <v>0.227714764118463</v>
      </c>
      <c r="AC1561" s="14">
        <v>0.23238680860032601</v>
      </c>
      <c r="AD1561" s="14">
        <v>0.50012215753570699</v>
      </c>
      <c r="AE1561" s="14"/>
      <c r="AF1561" s="14">
        <v>0.39410683283895098</v>
      </c>
      <c r="AG1561" s="14">
        <v>0.29415993042839</v>
      </c>
      <c r="AH1561" s="14">
        <v>0.38833853231166998</v>
      </c>
      <c r="AI1561" s="14"/>
      <c r="AJ1561" s="14">
        <v>0.32929332994381799</v>
      </c>
      <c r="AK1561" s="14">
        <v>0.37872321008598703</v>
      </c>
      <c r="AL1561" s="14">
        <v>0.28329350201067799</v>
      </c>
      <c r="AM1561" s="14"/>
      <c r="AN1561" s="14">
        <v>0.37024285890565001</v>
      </c>
      <c r="AO1561" s="14">
        <v>0.36146604353336398</v>
      </c>
      <c r="AP1561" s="14">
        <v>0.26693337840516601</v>
      </c>
      <c r="AQ1561" s="14">
        <v>0.36231268802997901</v>
      </c>
      <c r="AR1561" s="14">
        <v>0.402839183872234</v>
      </c>
    </row>
    <row r="1562" spans="2:44">
      <c r="B1562" t="s">
        <v>352</v>
      </c>
      <c r="C1562" s="14">
        <v>0.55354512684753299</v>
      </c>
      <c r="D1562" s="14">
        <v>0.60455259347692802</v>
      </c>
      <c r="E1562" s="14">
        <v>0.50106815185577103</v>
      </c>
      <c r="F1562" s="14"/>
      <c r="G1562" s="14">
        <v>0.52446935302094599</v>
      </c>
      <c r="H1562" s="14">
        <v>0.56288133981805899</v>
      </c>
      <c r="I1562" s="14">
        <v>0.52245571862312001</v>
      </c>
      <c r="J1562" s="14">
        <v>0.56144627157971705</v>
      </c>
      <c r="K1562" s="14">
        <v>0.56139217891666504</v>
      </c>
      <c r="L1562" s="14">
        <v>0.58241722019989395</v>
      </c>
      <c r="M1562" s="14"/>
      <c r="N1562" s="14">
        <v>0.64501013178740596</v>
      </c>
      <c r="O1562" s="14">
        <v>0.57406020723803197</v>
      </c>
      <c r="P1562" s="14">
        <v>0.47491321389757901</v>
      </c>
      <c r="Q1562" s="14">
        <v>0.51454442822503499</v>
      </c>
      <c r="R1562" s="14"/>
      <c r="S1562" s="14">
        <v>0.56029688238484399</v>
      </c>
      <c r="T1562" s="14">
        <v>0.55196655494795399</v>
      </c>
      <c r="U1562" s="14">
        <v>0.56670825080549803</v>
      </c>
      <c r="V1562" s="14">
        <v>0.55425977888558098</v>
      </c>
      <c r="W1562" s="14">
        <v>0.39589795575272402</v>
      </c>
      <c r="X1562" s="14">
        <v>0.53485004799834501</v>
      </c>
      <c r="Y1562" s="14">
        <v>0.531309072933287</v>
      </c>
      <c r="Z1562" s="14">
        <v>0.80875974548958096</v>
      </c>
      <c r="AA1562" s="14">
        <v>0.52087196814793302</v>
      </c>
      <c r="AB1562" s="14">
        <v>0.60613359415365398</v>
      </c>
      <c r="AC1562" s="14">
        <v>0.71546179870773097</v>
      </c>
      <c r="AD1562" s="14">
        <v>0.319049159232067</v>
      </c>
      <c r="AE1562" s="14"/>
      <c r="AF1562" s="14">
        <v>0.51266521729919101</v>
      </c>
      <c r="AG1562" s="14">
        <v>0.61617064577702996</v>
      </c>
      <c r="AH1562" s="14">
        <v>0.52901848975430599</v>
      </c>
      <c r="AI1562" s="14"/>
      <c r="AJ1562" s="14">
        <v>0.61786546339630499</v>
      </c>
      <c r="AK1562" s="14">
        <v>0.54583175041644305</v>
      </c>
      <c r="AL1562" s="14">
        <v>0.64335574839404897</v>
      </c>
      <c r="AM1562" s="14"/>
      <c r="AN1562" s="14">
        <v>0.46323364478832701</v>
      </c>
      <c r="AO1562" s="14">
        <v>0.53764818620758004</v>
      </c>
      <c r="AP1562" s="14">
        <v>0.63212519031159298</v>
      </c>
      <c r="AQ1562" s="14">
        <v>0.61881153615093099</v>
      </c>
      <c r="AR1562" s="14">
        <v>0.46892785020150202</v>
      </c>
    </row>
    <row r="1563" spans="2:44">
      <c r="B1563" t="s">
        <v>203</v>
      </c>
      <c r="C1563" s="14">
        <v>0.100573550883279</v>
      </c>
      <c r="D1563" s="14">
        <v>5.8910349384347797E-2</v>
      </c>
      <c r="E1563" s="14">
        <v>0.140398714370988</v>
      </c>
      <c r="F1563" s="14"/>
      <c r="G1563" s="14">
        <v>0.139771996824053</v>
      </c>
      <c r="H1563" s="14">
        <v>0.107449419937416</v>
      </c>
      <c r="I1563" s="14">
        <v>0.11313624876523901</v>
      </c>
      <c r="J1563" s="14">
        <v>6.8053634649473602E-2</v>
      </c>
      <c r="K1563" s="14">
        <v>0.126821332094468</v>
      </c>
      <c r="L1563" s="14">
        <v>6.2893305580893996E-2</v>
      </c>
      <c r="M1563" s="14"/>
      <c r="N1563" s="14">
        <v>4.28065322127422E-2</v>
      </c>
      <c r="O1563" s="14">
        <v>7.2816648940075501E-2</v>
      </c>
      <c r="P1563" s="14">
        <v>0.166651020427043</v>
      </c>
      <c r="Q1563" s="14">
        <v>0.12593458790763901</v>
      </c>
      <c r="R1563" s="14"/>
      <c r="S1563" s="14">
        <v>5.8879425946467098E-2</v>
      </c>
      <c r="T1563" s="14">
        <v>7.5065237203093799E-2</v>
      </c>
      <c r="U1563" s="14">
        <v>0.108048025379177</v>
      </c>
      <c r="V1563" s="14">
        <v>4.7029867150563599E-2</v>
      </c>
      <c r="W1563" s="14">
        <v>0.16095480730092099</v>
      </c>
      <c r="X1563" s="14">
        <v>8.4745280939385895E-2</v>
      </c>
      <c r="Y1563" s="14">
        <v>0.100846352403144</v>
      </c>
      <c r="Z1563" s="14">
        <v>0.122560507855971</v>
      </c>
      <c r="AA1563" s="14">
        <v>0.12939886455581401</v>
      </c>
      <c r="AB1563" s="14">
        <v>0.16615164172788299</v>
      </c>
      <c r="AC1563" s="14">
        <v>5.2151392691942397E-2</v>
      </c>
      <c r="AD1563" s="14">
        <v>0.18082868323222601</v>
      </c>
      <c r="AE1563" s="14"/>
      <c r="AF1563" s="14">
        <v>9.32279498618582E-2</v>
      </c>
      <c r="AG1563" s="14">
        <v>8.9669423794580205E-2</v>
      </c>
      <c r="AH1563" s="14">
        <v>8.2642977934023795E-2</v>
      </c>
      <c r="AI1563" s="14"/>
      <c r="AJ1563" s="14">
        <v>5.2841206659876197E-2</v>
      </c>
      <c r="AK1563" s="14">
        <v>7.5445039497569394E-2</v>
      </c>
      <c r="AL1563" s="14">
        <v>7.3350749595272893E-2</v>
      </c>
      <c r="AM1563" s="14"/>
      <c r="AN1563" s="14">
        <v>0.16652349630602301</v>
      </c>
      <c r="AO1563" s="14">
        <v>0.100885770259057</v>
      </c>
      <c r="AP1563" s="14">
        <v>0.100941431283241</v>
      </c>
      <c r="AQ1563" s="14">
        <v>1.8875775819090099E-2</v>
      </c>
      <c r="AR1563" s="14">
        <v>0.12823296592626399</v>
      </c>
    </row>
    <row r="1564" spans="2:44">
      <c r="C1564" s="14"/>
      <c r="D1564" s="14"/>
      <c r="E1564" s="14"/>
      <c r="F1564" s="14"/>
      <c r="G1564" s="14"/>
      <c r="H1564" s="14"/>
      <c r="I1564" s="14"/>
      <c r="J1564" s="14"/>
      <c r="K1564" s="14"/>
      <c r="L1564" s="14"/>
      <c r="M1564" s="14"/>
      <c r="N1564" s="14"/>
      <c r="O1564" s="14"/>
      <c r="P1564" s="14"/>
      <c r="Q1564" s="14"/>
      <c r="R1564" s="14"/>
      <c r="S1564" s="14"/>
      <c r="T1564" s="14"/>
      <c r="U1564" s="14"/>
      <c r="V1564" s="14"/>
      <c r="W1564" s="14"/>
      <c r="X1564" s="14"/>
      <c r="Y1564" s="14"/>
      <c r="Z1564" s="14"/>
      <c r="AA1564" s="14"/>
      <c r="AB1564" s="14"/>
      <c r="AC1564" s="14"/>
      <c r="AD1564" s="14"/>
      <c r="AE1564" s="14"/>
      <c r="AF1564" s="14"/>
      <c r="AG1564" s="14"/>
      <c r="AH1564" s="14"/>
      <c r="AI1564" s="14"/>
      <c r="AJ1564" s="14"/>
      <c r="AK1564" s="14"/>
      <c r="AL1564" s="14"/>
      <c r="AM1564" s="14"/>
      <c r="AN1564" s="14"/>
      <c r="AO1564" s="14"/>
      <c r="AP1564" s="14"/>
      <c r="AQ1564" s="14"/>
      <c r="AR1564" s="14"/>
    </row>
    <row r="1565" spans="2:44">
      <c r="B1565" s="6" t="s">
        <v>114</v>
      </c>
      <c r="C1565" s="14"/>
      <c r="D1565" s="14"/>
      <c r="E1565" s="14"/>
      <c r="F1565" s="14"/>
      <c r="G1565" s="14"/>
      <c r="H1565" s="14"/>
      <c r="I1565" s="14"/>
      <c r="J1565" s="14"/>
      <c r="K1565" s="14"/>
      <c r="L1565" s="14"/>
      <c r="M1565" s="14"/>
      <c r="N1565" s="14"/>
      <c r="O1565" s="14"/>
      <c r="P1565" s="14"/>
      <c r="Q1565" s="14"/>
      <c r="R1565" s="14"/>
      <c r="S1565" s="14"/>
      <c r="T1565" s="14"/>
      <c r="U1565" s="14"/>
      <c r="V1565" s="14"/>
      <c r="W1565" s="14"/>
      <c r="X1565" s="14"/>
      <c r="Y1565" s="14"/>
      <c r="Z1565" s="14"/>
      <c r="AA1565" s="14"/>
      <c r="AB1565" s="14"/>
      <c r="AC1565" s="14"/>
      <c r="AD1565" s="14"/>
      <c r="AE1565" s="14"/>
      <c r="AF1565" s="14"/>
      <c r="AG1565" s="14"/>
      <c r="AH1565" s="14"/>
      <c r="AI1565" s="14"/>
      <c r="AJ1565" s="14"/>
      <c r="AK1565" s="14"/>
      <c r="AL1565" s="14"/>
      <c r="AM1565" s="14"/>
      <c r="AN1565" s="14"/>
      <c r="AO1565" s="14"/>
      <c r="AP1565" s="14"/>
      <c r="AQ1565" s="14"/>
      <c r="AR1565" s="14"/>
    </row>
    <row r="1566" spans="2:44">
      <c r="B1566" s="24" t="s">
        <v>45</v>
      </c>
      <c r="C1566" s="14"/>
      <c r="D1566" s="14"/>
      <c r="E1566" s="14"/>
      <c r="F1566" s="14"/>
      <c r="G1566" s="14"/>
      <c r="H1566" s="14"/>
      <c r="I1566" s="14"/>
      <c r="J1566" s="14"/>
      <c r="K1566" s="14"/>
      <c r="L1566" s="14"/>
      <c r="M1566" s="14"/>
      <c r="N1566" s="14"/>
      <c r="O1566" s="14"/>
      <c r="P1566" s="14"/>
      <c r="Q1566" s="14"/>
      <c r="R1566" s="14"/>
      <c r="S1566" s="14"/>
      <c r="T1566" s="14"/>
      <c r="U1566" s="14"/>
      <c r="V1566" s="14"/>
      <c r="W1566" s="14"/>
      <c r="X1566" s="14"/>
      <c r="Y1566" s="14"/>
      <c r="Z1566" s="14"/>
      <c r="AA1566" s="14"/>
      <c r="AB1566" s="14"/>
      <c r="AC1566" s="14"/>
      <c r="AD1566" s="14"/>
      <c r="AE1566" s="14"/>
      <c r="AF1566" s="14"/>
      <c r="AG1566" s="14"/>
      <c r="AH1566" s="14"/>
      <c r="AI1566" s="14"/>
      <c r="AJ1566" s="14"/>
      <c r="AK1566" s="14"/>
      <c r="AL1566" s="14"/>
      <c r="AM1566" s="14"/>
      <c r="AN1566" s="14"/>
      <c r="AO1566" s="14"/>
      <c r="AP1566" s="14"/>
      <c r="AQ1566" s="14"/>
      <c r="AR1566" s="14"/>
    </row>
    <row r="1567" spans="2:44">
      <c r="B1567" t="s">
        <v>348</v>
      </c>
      <c r="C1567" s="14">
        <v>0.37162773763351897</v>
      </c>
      <c r="D1567" s="14">
        <v>0.37898077255845503</v>
      </c>
      <c r="E1567" s="14">
        <v>0.36808794634265202</v>
      </c>
      <c r="F1567" s="14"/>
      <c r="G1567" s="14">
        <v>0.37883559112450899</v>
      </c>
      <c r="H1567" s="14">
        <v>0.42450304842669101</v>
      </c>
      <c r="I1567" s="14">
        <v>0.28228212474275299</v>
      </c>
      <c r="J1567" s="14">
        <v>0.34352233124982301</v>
      </c>
      <c r="K1567" s="14">
        <v>0.46541913142063501</v>
      </c>
      <c r="L1567" s="14">
        <v>0.34450495600150099</v>
      </c>
      <c r="M1567" s="14"/>
      <c r="N1567" s="14">
        <v>0.38965423756868101</v>
      </c>
      <c r="O1567" s="14">
        <v>0.344359714696096</v>
      </c>
      <c r="P1567" s="14">
        <v>0.42184389018180302</v>
      </c>
      <c r="Q1567" s="14">
        <v>0.33394068090029499</v>
      </c>
      <c r="R1567" s="14"/>
      <c r="S1567" s="14">
        <v>0.38400532953156802</v>
      </c>
      <c r="T1567" s="14">
        <v>0.45654731357771799</v>
      </c>
      <c r="U1567" s="14">
        <v>0.38536802027481598</v>
      </c>
      <c r="V1567" s="14">
        <v>0.26722333421765698</v>
      </c>
      <c r="W1567" s="14">
        <v>0.26033227785607999</v>
      </c>
      <c r="X1567" s="14">
        <v>0.34805467811181401</v>
      </c>
      <c r="Y1567" s="14">
        <v>0.40261319694300401</v>
      </c>
      <c r="Z1567" s="14">
        <v>0.21530499821041599</v>
      </c>
      <c r="AA1567" s="14">
        <v>0.42989782935884802</v>
      </c>
      <c r="AB1567" s="14">
        <v>0.31949225204020498</v>
      </c>
      <c r="AC1567" s="14">
        <v>0.33850860826900098</v>
      </c>
      <c r="AD1567" s="14">
        <v>0.51893203108655095</v>
      </c>
      <c r="AE1567" s="14"/>
      <c r="AF1567" s="14">
        <v>0.38979241596992797</v>
      </c>
      <c r="AG1567" s="14">
        <v>0.34193821864178398</v>
      </c>
      <c r="AH1567" s="14">
        <v>0.36815519482845299</v>
      </c>
      <c r="AI1567" s="14"/>
      <c r="AJ1567" s="14">
        <v>0.36621533928315297</v>
      </c>
      <c r="AK1567" s="14">
        <v>0.37683778036031401</v>
      </c>
      <c r="AL1567" s="14">
        <v>0.36794773509740197</v>
      </c>
      <c r="AM1567" s="14"/>
      <c r="AN1567" s="14">
        <v>0.35803392454122301</v>
      </c>
      <c r="AO1567" s="14">
        <v>0.33296840264514699</v>
      </c>
      <c r="AP1567" s="14">
        <v>0.33930959937223598</v>
      </c>
      <c r="AQ1567" s="14">
        <v>0.409814746323103</v>
      </c>
      <c r="AR1567" s="14">
        <v>0.48077400918253699</v>
      </c>
    </row>
    <row r="1568" spans="2:44">
      <c r="B1568" t="s">
        <v>353</v>
      </c>
      <c r="C1568" s="14">
        <v>0.51669148993598102</v>
      </c>
      <c r="D1568" s="14">
        <v>0.54923135454227501</v>
      </c>
      <c r="E1568" s="14">
        <v>0.48947738682351</v>
      </c>
      <c r="F1568" s="14"/>
      <c r="G1568" s="14">
        <v>0.51543173075667004</v>
      </c>
      <c r="H1568" s="14">
        <v>0.47983655498855099</v>
      </c>
      <c r="I1568" s="14">
        <v>0.55582875723504499</v>
      </c>
      <c r="J1568" s="14">
        <v>0.54652273571773602</v>
      </c>
      <c r="K1568" s="14">
        <v>0.45235897936467601</v>
      </c>
      <c r="L1568" s="14">
        <v>0.54143087726542405</v>
      </c>
      <c r="M1568" s="14"/>
      <c r="N1568" s="14">
        <v>0.54695378512161297</v>
      </c>
      <c r="O1568" s="14">
        <v>0.54691535818505699</v>
      </c>
      <c r="P1568" s="14">
        <v>0.42660329936114799</v>
      </c>
      <c r="Q1568" s="14">
        <v>0.52799520095987595</v>
      </c>
      <c r="R1568" s="14"/>
      <c r="S1568" s="14">
        <v>0.53528676804073405</v>
      </c>
      <c r="T1568" s="14">
        <v>0.43977109141216802</v>
      </c>
      <c r="U1568" s="14">
        <v>0.47759785570306201</v>
      </c>
      <c r="V1568" s="14">
        <v>0.63096643409898501</v>
      </c>
      <c r="W1568" s="14">
        <v>0.59035945333592199</v>
      </c>
      <c r="X1568" s="14">
        <v>0.48020921752343798</v>
      </c>
      <c r="Y1568" s="14">
        <v>0.57670224797904102</v>
      </c>
      <c r="Z1568" s="14">
        <v>0.67989652496820796</v>
      </c>
      <c r="AA1568" s="14">
        <v>0.39606559686200599</v>
      </c>
      <c r="AB1568" s="14">
        <v>0.61731174477580397</v>
      </c>
      <c r="AC1568" s="14">
        <v>0.56477561528943498</v>
      </c>
      <c r="AD1568" s="14">
        <v>0.24287450049412501</v>
      </c>
      <c r="AE1568" s="14"/>
      <c r="AF1568" s="14">
        <v>0.488058663386786</v>
      </c>
      <c r="AG1568" s="14">
        <v>0.57048135662233002</v>
      </c>
      <c r="AH1568" s="14">
        <v>0.48073919225811501</v>
      </c>
      <c r="AI1568" s="14"/>
      <c r="AJ1568" s="14">
        <v>0.60006632707450103</v>
      </c>
      <c r="AK1568" s="14">
        <v>0.52627369260360501</v>
      </c>
      <c r="AL1568" s="14">
        <v>0.63205226490259703</v>
      </c>
      <c r="AM1568" s="14"/>
      <c r="AN1568" s="14">
        <v>0.46837776710815898</v>
      </c>
      <c r="AO1568" s="14">
        <v>0.54687445970232795</v>
      </c>
      <c r="AP1568" s="14">
        <v>0.57762608703030105</v>
      </c>
      <c r="AQ1568" s="14">
        <v>0.4953036279868</v>
      </c>
      <c r="AR1568" s="14">
        <v>0.51922599081746301</v>
      </c>
    </row>
    <row r="1569" spans="2:44">
      <c r="B1569" t="s">
        <v>203</v>
      </c>
      <c r="C1569" s="14">
        <v>0.11168077243049999</v>
      </c>
      <c r="D1569" s="14">
        <v>7.1787872899270203E-2</v>
      </c>
      <c r="E1569" s="14">
        <v>0.14243466683383799</v>
      </c>
      <c r="F1569" s="14"/>
      <c r="G1569" s="14">
        <v>0.105732678118822</v>
      </c>
      <c r="H1569" s="14">
        <v>9.5660396584757695E-2</v>
      </c>
      <c r="I1569" s="14">
        <v>0.16188911802220199</v>
      </c>
      <c r="J1569" s="14">
        <v>0.109954933032441</v>
      </c>
      <c r="K1569" s="14">
        <v>8.2221889214688704E-2</v>
      </c>
      <c r="L1569" s="14">
        <v>0.114064166733075</v>
      </c>
      <c r="M1569" s="14"/>
      <c r="N1569" s="14">
        <v>6.3391977309706096E-2</v>
      </c>
      <c r="O1569" s="14">
        <v>0.108724927118847</v>
      </c>
      <c r="P1569" s="14">
        <v>0.15155281045704999</v>
      </c>
      <c r="Q1569" s="14">
        <v>0.13806411813982999</v>
      </c>
      <c r="R1569" s="14"/>
      <c r="S1569" s="14">
        <v>8.0707902427697903E-2</v>
      </c>
      <c r="T1569" s="14">
        <v>0.10368159501011399</v>
      </c>
      <c r="U1569" s="14">
        <v>0.13703412402212201</v>
      </c>
      <c r="V1569" s="14">
        <v>0.101810231683358</v>
      </c>
      <c r="W1569" s="14">
        <v>0.149308268807998</v>
      </c>
      <c r="X1569" s="14">
        <v>0.17173610436474901</v>
      </c>
      <c r="Y1569" s="14">
        <v>2.0684555077954799E-2</v>
      </c>
      <c r="Z1569" s="14">
        <v>0.104798476821375</v>
      </c>
      <c r="AA1569" s="14">
        <v>0.174036573779146</v>
      </c>
      <c r="AB1569" s="14">
        <v>6.3196003183990906E-2</v>
      </c>
      <c r="AC1569" s="14">
        <v>9.6715776441563997E-2</v>
      </c>
      <c r="AD1569" s="14">
        <v>0.23819346841932401</v>
      </c>
      <c r="AE1569" s="14"/>
      <c r="AF1569" s="14">
        <v>0.122148920643286</v>
      </c>
      <c r="AG1569" s="14">
        <v>8.7580424735886495E-2</v>
      </c>
      <c r="AH1569" s="14">
        <v>0.151105612913432</v>
      </c>
      <c r="AI1569" s="14"/>
      <c r="AJ1569" s="14">
        <v>3.37183336423462E-2</v>
      </c>
      <c r="AK1569" s="14">
        <v>9.6888527036080599E-2</v>
      </c>
      <c r="AL1569" s="14">
        <v>0</v>
      </c>
      <c r="AM1569" s="14"/>
      <c r="AN1569" s="14">
        <v>0.173588308350618</v>
      </c>
      <c r="AO1569" s="14">
        <v>0.120157137652525</v>
      </c>
      <c r="AP1569" s="14">
        <v>8.30643135974624E-2</v>
      </c>
      <c r="AQ1569" s="14">
        <v>9.4881625690096796E-2</v>
      </c>
      <c r="AR1569" s="14">
        <v>0</v>
      </c>
    </row>
    <row r="1570" spans="2:44">
      <c r="C1570" s="14"/>
      <c r="D1570" s="14"/>
      <c r="E1570" s="14"/>
      <c r="F1570" s="14"/>
      <c r="G1570" s="14"/>
      <c r="H1570" s="14"/>
      <c r="I1570" s="14"/>
      <c r="J1570" s="14"/>
      <c r="K1570" s="14"/>
      <c r="L1570" s="14"/>
      <c r="M1570" s="14"/>
      <c r="N1570" s="14"/>
      <c r="O1570" s="14"/>
      <c r="P1570" s="14"/>
      <c r="Q1570" s="14"/>
      <c r="R1570" s="14"/>
      <c r="S1570" s="14"/>
      <c r="T1570" s="14"/>
      <c r="U1570" s="14"/>
      <c r="V1570" s="14"/>
      <c r="W1570" s="14"/>
      <c r="X1570" s="14"/>
      <c r="Y1570" s="14"/>
      <c r="Z1570" s="14"/>
      <c r="AA1570" s="14"/>
      <c r="AB1570" s="14"/>
      <c r="AC1570" s="14"/>
      <c r="AD1570" s="14"/>
      <c r="AE1570" s="14"/>
      <c r="AF1570" s="14"/>
      <c r="AG1570" s="14"/>
      <c r="AH1570" s="14"/>
      <c r="AI1570" s="14"/>
      <c r="AJ1570" s="14"/>
      <c r="AK1570" s="14"/>
      <c r="AL1570" s="14"/>
      <c r="AM1570" s="14"/>
      <c r="AN1570" s="14"/>
      <c r="AO1570" s="14"/>
      <c r="AP1570" s="14"/>
      <c r="AQ1570" s="14"/>
      <c r="AR1570" s="14"/>
    </row>
    <row r="1571" spans="2:44">
      <c r="B1571" s="6" t="s">
        <v>114</v>
      </c>
      <c r="C1571" s="14"/>
      <c r="D1571" s="14"/>
      <c r="E1571" s="14"/>
      <c r="F1571" s="14"/>
      <c r="G1571" s="14"/>
      <c r="H1571" s="14"/>
      <c r="I1571" s="14"/>
      <c r="J1571" s="14"/>
      <c r="K1571" s="14"/>
      <c r="L1571" s="14"/>
      <c r="M1571" s="14"/>
      <c r="N1571" s="14"/>
      <c r="O1571" s="14"/>
      <c r="P1571" s="14"/>
      <c r="Q1571" s="14"/>
      <c r="R1571" s="14"/>
      <c r="S1571" s="14"/>
      <c r="T1571" s="14"/>
      <c r="U1571" s="14"/>
      <c r="V1571" s="14"/>
      <c r="W1571" s="14"/>
      <c r="X1571" s="14"/>
      <c r="Y1571" s="14"/>
      <c r="Z1571" s="14"/>
      <c r="AA1571" s="14"/>
      <c r="AB1571" s="14"/>
      <c r="AC1571" s="14"/>
      <c r="AD1571" s="14"/>
      <c r="AE1571" s="14"/>
      <c r="AF1571" s="14"/>
      <c r="AG1571" s="14"/>
      <c r="AH1571" s="14"/>
      <c r="AI1571" s="14"/>
      <c r="AJ1571" s="14"/>
      <c r="AK1571" s="14"/>
      <c r="AL1571" s="14"/>
      <c r="AM1571" s="14"/>
      <c r="AN1571" s="14"/>
      <c r="AO1571" s="14"/>
      <c r="AP1571" s="14"/>
      <c r="AQ1571" s="14"/>
      <c r="AR1571" s="14"/>
    </row>
    <row r="1572" spans="2:44">
      <c r="B1572" s="24" t="s">
        <v>45</v>
      </c>
      <c r="C1572" s="14"/>
      <c r="D1572" s="14"/>
      <c r="E1572" s="14"/>
      <c r="F1572" s="14"/>
      <c r="G1572" s="14"/>
      <c r="H1572" s="14"/>
      <c r="I1572" s="14"/>
      <c r="J1572" s="14"/>
      <c r="K1572" s="14"/>
      <c r="L1572" s="14"/>
      <c r="M1572" s="14"/>
      <c r="N1572" s="14"/>
      <c r="O1572" s="14"/>
      <c r="P1572" s="14"/>
      <c r="Q1572" s="14"/>
      <c r="R1572" s="14"/>
      <c r="S1572" s="14"/>
      <c r="T1572" s="14"/>
      <c r="U1572" s="14"/>
      <c r="V1572" s="14"/>
      <c r="W1572" s="14"/>
      <c r="X1572" s="14"/>
      <c r="Y1572" s="14"/>
      <c r="Z1572" s="14"/>
      <c r="AA1572" s="14"/>
      <c r="AB1572" s="14"/>
      <c r="AC1572" s="14"/>
      <c r="AD1572" s="14"/>
      <c r="AE1572" s="14"/>
      <c r="AF1572" s="14"/>
      <c r="AG1572" s="14"/>
      <c r="AH1572" s="14"/>
      <c r="AI1572" s="14"/>
      <c r="AJ1572" s="14"/>
      <c r="AK1572" s="14"/>
      <c r="AL1572" s="14"/>
      <c r="AM1572" s="14"/>
      <c r="AN1572" s="14"/>
      <c r="AO1572" s="14"/>
      <c r="AP1572" s="14"/>
      <c r="AQ1572" s="14"/>
      <c r="AR1572" s="14"/>
    </row>
    <row r="1573" spans="2:44">
      <c r="B1573" t="s">
        <v>348</v>
      </c>
      <c r="C1573" s="14">
        <v>0.30495039631176801</v>
      </c>
      <c r="D1573" s="14">
        <v>0.31749601308896402</v>
      </c>
      <c r="E1573" s="14">
        <v>0.29529735364145498</v>
      </c>
      <c r="F1573" s="14"/>
      <c r="G1573" s="14">
        <v>0.32526160919785002</v>
      </c>
      <c r="H1573" s="14">
        <v>0.32940710920822103</v>
      </c>
      <c r="I1573" s="14">
        <v>0.189670192988137</v>
      </c>
      <c r="J1573" s="14">
        <v>0.39033482690492899</v>
      </c>
      <c r="K1573" s="14">
        <v>0.28188201955853698</v>
      </c>
      <c r="L1573" s="14">
        <v>0.314233600358789</v>
      </c>
      <c r="M1573" s="14"/>
      <c r="N1573" s="14">
        <v>0.27248803615481498</v>
      </c>
      <c r="O1573" s="14">
        <v>0.34589693211473199</v>
      </c>
      <c r="P1573" s="14">
        <v>0.32233462811006902</v>
      </c>
      <c r="Q1573" s="14">
        <v>0.28913475796518301</v>
      </c>
      <c r="R1573" s="14"/>
      <c r="S1573" s="14">
        <v>0.30177921943612102</v>
      </c>
      <c r="T1573" s="14">
        <v>0.25756212427848302</v>
      </c>
      <c r="U1573" s="14">
        <v>0.220724732806345</v>
      </c>
      <c r="V1573" s="14">
        <v>0.28508763992118702</v>
      </c>
      <c r="W1573" s="14">
        <v>0.1958169694012</v>
      </c>
      <c r="X1573" s="14">
        <v>0.36058004932707</v>
      </c>
      <c r="Y1573" s="14">
        <v>0.25629992910775801</v>
      </c>
      <c r="Z1573" s="14">
        <v>0.384500060141516</v>
      </c>
      <c r="AA1573" s="14">
        <v>0.35161431272796201</v>
      </c>
      <c r="AB1573" s="14">
        <v>0.35159423606922702</v>
      </c>
      <c r="AC1573" s="14">
        <v>0.309148144804409</v>
      </c>
      <c r="AD1573" s="14">
        <v>0.534692452632066</v>
      </c>
      <c r="AE1573" s="14"/>
      <c r="AF1573" s="14">
        <v>0.36116420109763397</v>
      </c>
      <c r="AG1573" s="14">
        <v>0.256318473795621</v>
      </c>
      <c r="AH1573" s="14">
        <v>0.31196094627526599</v>
      </c>
      <c r="AI1573" s="14"/>
      <c r="AJ1573" s="14">
        <v>0.29458393445269099</v>
      </c>
      <c r="AK1573" s="14">
        <v>0.26185239038633901</v>
      </c>
      <c r="AL1573" s="14">
        <v>0.17927405255708101</v>
      </c>
      <c r="AM1573" s="14"/>
      <c r="AN1573" s="14">
        <v>0.32211470111745799</v>
      </c>
      <c r="AO1573" s="14">
        <v>0.29408624986390203</v>
      </c>
      <c r="AP1573" s="14">
        <v>0.30214963656021399</v>
      </c>
      <c r="AQ1573" s="14">
        <v>0.207172944938254</v>
      </c>
      <c r="AR1573" s="14">
        <v>0.132231041821288</v>
      </c>
    </row>
    <row r="1574" spans="2:44">
      <c r="B1574" t="s">
        <v>354</v>
      </c>
      <c r="C1574" s="14">
        <v>0.64280340461026297</v>
      </c>
      <c r="D1574" s="14">
        <v>0.63099446181072805</v>
      </c>
      <c r="E1574" s="14">
        <v>0.65133608919150898</v>
      </c>
      <c r="F1574" s="14"/>
      <c r="G1574" s="14">
        <v>0.660606710393011</v>
      </c>
      <c r="H1574" s="14">
        <v>0.64632268012540295</v>
      </c>
      <c r="I1574" s="14">
        <v>0.68991316576495798</v>
      </c>
      <c r="J1574" s="14">
        <v>0.55179673483284097</v>
      </c>
      <c r="K1574" s="14">
        <v>0.65241284210834005</v>
      </c>
      <c r="L1574" s="14">
        <v>0.65016559448339195</v>
      </c>
      <c r="M1574" s="14"/>
      <c r="N1574" s="14">
        <v>0.687572134185781</v>
      </c>
      <c r="O1574" s="14">
        <v>0.61193879961909503</v>
      </c>
      <c r="P1574" s="14">
        <v>0.61592052629960703</v>
      </c>
      <c r="Q1574" s="14">
        <v>0.64352938440851004</v>
      </c>
      <c r="R1574" s="14"/>
      <c r="S1574" s="14">
        <v>0.66646176554552305</v>
      </c>
      <c r="T1574" s="14">
        <v>0.69366816898785399</v>
      </c>
      <c r="U1574" s="14">
        <v>0.72117905060149401</v>
      </c>
      <c r="V1574" s="14">
        <v>0.697569153494909</v>
      </c>
      <c r="W1574" s="14">
        <v>0.77719888604328002</v>
      </c>
      <c r="X1574" s="14">
        <v>0.57922135146010501</v>
      </c>
      <c r="Y1574" s="14">
        <v>0.71488919797775596</v>
      </c>
      <c r="Z1574" s="14">
        <v>0.56848698323399305</v>
      </c>
      <c r="AA1574" s="14">
        <v>0.54147582676089101</v>
      </c>
      <c r="AB1574" s="14">
        <v>0.54674477789617704</v>
      </c>
      <c r="AC1574" s="14">
        <v>0.690851855195591</v>
      </c>
      <c r="AD1574" s="14">
        <v>0.41517475907462897</v>
      </c>
      <c r="AE1574" s="14"/>
      <c r="AF1574" s="14">
        <v>0.58919490401568297</v>
      </c>
      <c r="AG1574" s="14">
        <v>0.67362624548153205</v>
      </c>
      <c r="AH1574" s="14">
        <v>0.64481444882361205</v>
      </c>
      <c r="AI1574" s="14"/>
      <c r="AJ1574" s="14">
        <v>0.64814591494200202</v>
      </c>
      <c r="AK1574" s="14">
        <v>0.70205904524626395</v>
      </c>
      <c r="AL1574" s="14">
        <v>0.78613426428917799</v>
      </c>
      <c r="AM1574" s="14"/>
      <c r="AN1574" s="14">
        <v>0.58895596517806104</v>
      </c>
      <c r="AO1574" s="14">
        <v>0.67178333639166798</v>
      </c>
      <c r="AP1574" s="14">
        <v>0.68497952569187204</v>
      </c>
      <c r="AQ1574" s="14">
        <v>0.69869421851186397</v>
      </c>
      <c r="AR1574" s="14">
        <v>0.86776895817871202</v>
      </c>
    </row>
    <row r="1575" spans="2:44">
      <c r="B1575" t="s">
        <v>203</v>
      </c>
      <c r="C1575" s="14">
        <v>5.2246199077969603E-2</v>
      </c>
      <c r="D1575" s="14">
        <v>5.1509525100307603E-2</v>
      </c>
      <c r="E1575" s="14">
        <v>5.3366557167035797E-2</v>
      </c>
      <c r="F1575" s="14"/>
      <c r="G1575" s="14">
        <v>1.4131680409139299E-2</v>
      </c>
      <c r="H1575" s="14">
        <v>2.4270210666376201E-2</v>
      </c>
      <c r="I1575" s="14">
        <v>0.120416641246905</v>
      </c>
      <c r="J1575" s="14">
        <v>5.7868438262230197E-2</v>
      </c>
      <c r="K1575" s="14">
        <v>6.5705138333122706E-2</v>
      </c>
      <c r="L1575" s="14">
        <v>3.5600805157818501E-2</v>
      </c>
      <c r="M1575" s="14"/>
      <c r="N1575" s="14">
        <v>3.9939829659403799E-2</v>
      </c>
      <c r="O1575" s="14">
        <v>4.2164268266173102E-2</v>
      </c>
      <c r="P1575" s="14">
        <v>6.1744845590324303E-2</v>
      </c>
      <c r="Q1575" s="14">
        <v>6.7335857626307796E-2</v>
      </c>
      <c r="R1575" s="14"/>
      <c r="S1575" s="14">
        <v>3.1759015018356401E-2</v>
      </c>
      <c r="T1575" s="14">
        <v>4.8769706733663098E-2</v>
      </c>
      <c r="U1575" s="14">
        <v>5.8096216592160299E-2</v>
      </c>
      <c r="V1575" s="14">
        <v>1.7343206583904199E-2</v>
      </c>
      <c r="W1575" s="14">
        <v>2.69841445555201E-2</v>
      </c>
      <c r="X1575" s="14">
        <v>6.0198599212825402E-2</v>
      </c>
      <c r="Y1575" s="14">
        <v>2.8810872914486699E-2</v>
      </c>
      <c r="Z1575" s="14">
        <v>4.7012956624491301E-2</v>
      </c>
      <c r="AA1575" s="14">
        <v>0.106909860511147</v>
      </c>
      <c r="AB1575" s="14">
        <v>0.101660986034597</v>
      </c>
      <c r="AC1575" s="14">
        <v>0</v>
      </c>
      <c r="AD1575" s="14">
        <v>5.0132788293304399E-2</v>
      </c>
      <c r="AE1575" s="14"/>
      <c r="AF1575" s="14">
        <v>4.9640894886682503E-2</v>
      </c>
      <c r="AG1575" s="14">
        <v>7.0055280722847293E-2</v>
      </c>
      <c r="AH1575" s="14">
        <v>4.3224604901121899E-2</v>
      </c>
      <c r="AI1575" s="14"/>
      <c r="AJ1575" s="14">
        <v>5.7270150605307803E-2</v>
      </c>
      <c r="AK1575" s="14">
        <v>3.6088564367396499E-2</v>
      </c>
      <c r="AL1575" s="14">
        <v>3.4591683153741101E-2</v>
      </c>
      <c r="AM1575" s="14"/>
      <c r="AN1575" s="14">
        <v>8.89293337044815E-2</v>
      </c>
      <c r="AO1575" s="14">
        <v>3.4130413744429697E-2</v>
      </c>
      <c r="AP1575" s="14">
        <v>1.2870837747913901E-2</v>
      </c>
      <c r="AQ1575" s="14">
        <v>9.4132836549881693E-2</v>
      </c>
      <c r="AR1575" s="14">
        <v>0</v>
      </c>
    </row>
    <row r="1576" spans="2:44">
      <c r="C1576" s="14"/>
      <c r="D1576" s="14"/>
      <c r="E1576" s="14"/>
      <c r="F1576" s="14"/>
      <c r="G1576" s="14"/>
      <c r="H1576" s="14"/>
      <c r="I1576" s="14"/>
      <c r="J1576" s="14"/>
      <c r="K1576" s="14"/>
      <c r="L1576" s="14"/>
      <c r="M1576" s="14"/>
      <c r="N1576" s="14"/>
      <c r="O1576" s="14"/>
      <c r="P1576" s="14"/>
      <c r="Q1576" s="14"/>
      <c r="R1576" s="14"/>
      <c r="S1576" s="14"/>
      <c r="T1576" s="14"/>
      <c r="U1576" s="14"/>
      <c r="V1576" s="14"/>
      <c r="W1576" s="14"/>
      <c r="X1576" s="14"/>
      <c r="Y1576" s="14"/>
      <c r="Z1576" s="14"/>
      <c r="AA1576" s="14"/>
      <c r="AB1576" s="14"/>
      <c r="AC1576" s="14"/>
      <c r="AD1576" s="14"/>
      <c r="AE1576" s="14"/>
      <c r="AF1576" s="14"/>
      <c r="AG1576" s="14"/>
      <c r="AH1576" s="14"/>
      <c r="AI1576" s="14"/>
      <c r="AJ1576" s="14"/>
      <c r="AK1576" s="14"/>
      <c r="AL1576" s="14"/>
      <c r="AM1576" s="14"/>
      <c r="AN1576" s="14"/>
      <c r="AO1576" s="14"/>
      <c r="AP1576" s="14"/>
      <c r="AQ1576" s="14"/>
      <c r="AR1576" s="14"/>
    </row>
    <row r="1577" spans="2:44">
      <c r="B1577" s="6" t="s">
        <v>114</v>
      </c>
      <c r="C1577" s="14"/>
      <c r="D1577" s="14"/>
      <c r="E1577" s="14"/>
      <c r="F1577" s="14"/>
      <c r="G1577" s="14"/>
      <c r="H1577" s="14"/>
      <c r="I1577" s="14"/>
      <c r="J1577" s="14"/>
      <c r="K1577" s="14"/>
      <c r="L1577" s="14"/>
      <c r="M1577" s="14"/>
      <c r="N1577" s="14"/>
      <c r="O1577" s="14"/>
      <c r="P1577" s="14"/>
      <c r="Q1577" s="14"/>
      <c r="R1577" s="14"/>
      <c r="S1577" s="14"/>
      <c r="T1577" s="14"/>
      <c r="U1577" s="14"/>
      <c r="V1577" s="14"/>
      <c r="W1577" s="14"/>
      <c r="X1577" s="14"/>
      <c r="Y1577" s="14"/>
      <c r="Z1577" s="14"/>
      <c r="AA1577" s="14"/>
      <c r="AB1577" s="14"/>
      <c r="AC1577" s="14"/>
      <c r="AD1577" s="14"/>
      <c r="AE1577" s="14"/>
      <c r="AF1577" s="14"/>
      <c r="AG1577" s="14"/>
      <c r="AH1577" s="14"/>
      <c r="AI1577" s="14"/>
      <c r="AJ1577" s="14"/>
      <c r="AK1577" s="14"/>
      <c r="AL1577" s="14"/>
      <c r="AM1577" s="14"/>
      <c r="AN1577" s="14"/>
      <c r="AO1577" s="14"/>
      <c r="AP1577" s="14"/>
      <c r="AQ1577" s="14"/>
      <c r="AR1577" s="14"/>
    </row>
    <row r="1578" spans="2:44">
      <c r="B1578" s="24" t="s">
        <v>45</v>
      </c>
      <c r="C1578" s="14"/>
      <c r="D1578" s="14"/>
      <c r="E1578" s="14"/>
      <c r="F1578" s="14"/>
      <c r="G1578" s="14"/>
      <c r="H1578" s="14"/>
      <c r="I1578" s="14"/>
      <c r="J1578" s="14"/>
      <c r="K1578" s="14"/>
      <c r="L1578" s="14"/>
      <c r="M1578" s="14"/>
      <c r="N1578" s="14"/>
      <c r="O1578" s="14"/>
      <c r="P1578" s="14"/>
      <c r="Q1578" s="14"/>
      <c r="R1578" s="14"/>
      <c r="S1578" s="14"/>
      <c r="T1578" s="14"/>
      <c r="U1578" s="14"/>
      <c r="V1578" s="14"/>
      <c r="W1578" s="14"/>
      <c r="X1578" s="14"/>
      <c r="Y1578" s="14"/>
      <c r="Z1578" s="14"/>
      <c r="AA1578" s="14"/>
      <c r="AB1578" s="14"/>
      <c r="AC1578" s="14"/>
      <c r="AD1578" s="14"/>
      <c r="AE1578" s="14"/>
      <c r="AF1578" s="14"/>
      <c r="AG1578" s="14"/>
      <c r="AH1578" s="14"/>
      <c r="AI1578" s="14"/>
      <c r="AJ1578" s="14"/>
      <c r="AK1578" s="14"/>
      <c r="AL1578" s="14"/>
      <c r="AM1578" s="14"/>
      <c r="AN1578" s="14"/>
      <c r="AO1578" s="14"/>
      <c r="AP1578" s="14"/>
      <c r="AQ1578" s="14"/>
      <c r="AR1578" s="14"/>
    </row>
    <row r="1579" spans="2:44">
      <c r="B1579" t="s">
        <v>348</v>
      </c>
      <c r="C1579" s="14">
        <v>0.38529390359291499</v>
      </c>
      <c r="D1579" s="14">
        <v>0.37733183578181201</v>
      </c>
      <c r="E1579" s="14">
        <v>0.39726769302701598</v>
      </c>
      <c r="F1579" s="14"/>
      <c r="G1579" s="14">
        <v>0.33566900600172001</v>
      </c>
      <c r="H1579" s="14">
        <v>0.40176265739192202</v>
      </c>
      <c r="I1579" s="14">
        <v>0.328728870030915</v>
      </c>
      <c r="J1579" s="14">
        <v>0.49670042204854098</v>
      </c>
      <c r="K1579" s="14">
        <v>0.37331562055286999</v>
      </c>
      <c r="L1579" s="14">
        <v>0.37653115373818602</v>
      </c>
      <c r="M1579" s="14"/>
      <c r="N1579" s="14">
        <v>0.31380551339361501</v>
      </c>
      <c r="O1579" s="14">
        <v>0.41926495200199299</v>
      </c>
      <c r="P1579" s="14">
        <v>0.467531952573705</v>
      </c>
      <c r="Q1579" s="14">
        <v>0.35886461304816503</v>
      </c>
      <c r="R1579" s="14"/>
      <c r="S1579" s="14">
        <v>0.31702277912263399</v>
      </c>
      <c r="T1579" s="14">
        <v>0.52629211555316902</v>
      </c>
      <c r="U1579" s="14">
        <v>0.31480767537596099</v>
      </c>
      <c r="V1579" s="14">
        <v>0.37657058570922503</v>
      </c>
      <c r="W1579" s="14">
        <v>0.304446927769147</v>
      </c>
      <c r="X1579" s="14">
        <v>0.509358764341027</v>
      </c>
      <c r="Y1579" s="14">
        <v>0.51924820525217597</v>
      </c>
      <c r="Z1579" s="14">
        <v>0</v>
      </c>
      <c r="AA1579" s="14">
        <v>0.41046761224717698</v>
      </c>
      <c r="AB1579" s="14">
        <v>0.23957738116562399</v>
      </c>
      <c r="AC1579" s="14">
        <v>0.44153549174053203</v>
      </c>
      <c r="AD1579" s="14">
        <v>0.46983347283693999</v>
      </c>
      <c r="AE1579" s="14"/>
      <c r="AF1579" s="14">
        <v>0.45201883154501699</v>
      </c>
      <c r="AG1579" s="14">
        <v>0.31607697396376</v>
      </c>
      <c r="AH1579" s="14">
        <v>0.443798167759968</v>
      </c>
      <c r="AI1579" s="14"/>
      <c r="AJ1579" s="14">
        <v>0.43732760420820999</v>
      </c>
      <c r="AK1579" s="14">
        <v>0.377858919430132</v>
      </c>
      <c r="AL1579" s="14">
        <v>0.29956173245105</v>
      </c>
      <c r="AM1579" s="14"/>
      <c r="AN1579" s="14">
        <v>0.37297011462711999</v>
      </c>
      <c r="AO1579" s="14">
        <v>0.44173541075116302</v>
      </c>
      <c r="AP1579" s="14">
        <v>0.36299625645222</v>
      </c>
      <c r="AQ1579" s="14">
        <v>0.27877132220810302</v>
      </c>
      <c r="AR1579" s="14">
        <v>0.59956729967070199</v>
      </c>
    </row>
    <row r="1580" spans="2:44">
      <c r="B1580" t="s">
        <v>355</v>
      </c>
      <c r="C1580" s="14">
        <v>0.50579478815610202</v>
      </c>
      <c r="D1580" s="14">
        <v>0.51448165299411597</v>
      </c>
      <c r="E1580" s="14">
        <v>0.49185593347305301</v>
      </c>
      <c r="F1580" s="14"/>
      <c r="G1580" s="14">
        <v>0.451102591148488</v>
      </c>
      <c r="H1580" s="14">
        <v>0.54263481667824098</v>
      </c>
      <c r="I1580" s="14">
        <v>0.48841460717010399</v>
      </c>
      <c r="J1580" s="14">
        <v>0.38668452068305398</v>
      </c>
      <c r="K1580" s="14">
        <v>0.56287980201429899</v>
      </c>
      <c r="L1580" s="14">
        <v>0.556409698732104</v>
      </c>
      <c r="M1580" s="14"/>
      <c r="N1580" s="14">
        <v>0.59839874109522695</v>
      </c>
      <c r="O1580" s="14">
        <v>0.50352206977245595</v>
      </c>
      <c r="P1580" s="14">
        <v>0.40544275568884097</v>
      </c>
      <c r="Q1580" s="14">
        <v>0.49018125555812198</v>
      </c>
      <c r="R1580" s="14"/>
      <c r="S1580" s="14">
        <v>0.53185451704779796</v>
      </c>
      <c r="T1580" s="14">
        <v>0.41037700992951798</v>
      </c>
      <c r="U1580" s="14">
        <v>0.47444955776070402</v>
      </c>
      <c r="V1580" s="14">
        <v>0.49732548724897502</v>
      </c>
      <c r="W1580" s="14">
        <v>0.55088829208342505</v>
      </c>
      <c r="X1580" s="14">
        <v>0.44475203062829399</v>
      </c>
      <c r="Y1580" s="14">
        <v>0.42355129602922198</v>
      </c>
      <c r="Z1580" s="14">
        <v>0.87925071213776596</v>
      </c>
      <c r="AA1580" s="14">
        <v>0.44787780356616902</v>
      </c>
      <c r="AB1580" s="14">
        <v>0.63578840094290601</v>
      </c>
      <c r="AC1580" s="14">
        <v>0.55846450825946803</v>
      </c>
      <c r="AD1580" s="14">
        <v>0.53016652716306001</v>
      </c>
      <c r="AE1580" s="14"/>
      <c r="AF1580" s="14">
        <v>0.45779346772677998</v>
      </c>
      <c r="AG1580" s="14">
        <v>0.58762314589986897</v>
      </c>
      <c r="AH1580" s="14">
        <v>0.41253518636660602</v>
      </c>
      <c r="AI1580" s="14"/>
      <c r="AJ1580" s="14">
        <v>0.47663411821116197</v>
      </c>
      <c r="AK1580" s="14">
        <v>0.53434513159961305</v>
      </c>
      <c r="AL1580" s="14">
        <v>0.700438267548951</v>
      </c>
      <c r="AM1580" s="14"/>
      <c r="AN1580" s="14">
        <v>0.45446611938334902</v>
      </c>
      <c r="AO1580" s="14">
        <v>0.45926331444109098</v>
      </c>
      <c r="AP1580" s="14">
        <v>0.55320106039172501</v>
      </c>
      <c r="AQ1580" s="14">
        <v>0.62093883506931002</v>
      </c>
      <c r="AR1580" s="14">
        <v>0.237809282873085</v>
      </c>
    </row>
    <row r="1581" spans="2:44">
      <c r="B1581" t="s">
        <v>203</v>
      </c>
      <c r="C1581" s="14">
        <v>0.108911308250983</v>
      </c>
      <c r="D1581" s="14">
        <v>0.108186511224073</v>
      </c>
      <c r="E1581" s="14">
        <v>0.110876373499932</v>
      </c>
      <c r="F1581" s="14"/>
      <c r="G1581" s="14">
        <v>0.213228402849792</v>
      </c>
      <c r="H1581" s="14">
        <v>5.5602525929837499E-2</v>
      </c>
      <c r="I1581" s="14">
        <v>0.18285652279898101</v>
      </c>
      <c r="J1581" s="14">
        <v>0.116615057268405</v>
      </c>
      <c r="K1581" s="14">
        <v>6.3804577432830301E-2</v>
      </c>
      <c r="L1581" s="14">
        <v>6.7059147529710206E-2</v>
      </c>
      <c r="M1581" s="14"/>
      <c r="N1581" s="14">
        <v>8.7795745511157805E-2</v>
      </c>
      <c r="O1581" s="14">
        <v>7.7212978225550802E-2</v>
      </c>
      <c r="P1581" s="14">
        <v>0.127025291737455</v>
      </c>
      <c r="Q1581" s="14">
        <v>0.150954131393713</v>
      </c>
      <c r="R1581" s="14"/>
      <c r="S1581" s="14">
        <v>0.15112270382956799</v>
      </c>
      <c r="T1581" s="14">
        <v>6.3330874517312896E-2</v>
      </c>
      <c r="U1581" s="14">
        <v>0.21074276686333501</v>
      </c>
      <c r="V1581" s="14">
        <v>0.12610392704180001</v>
      </c>
      <c r="W1581" s="14">
        <v>0.14466478014742801</v>
      </c>
      <c r="X1581" s="14">
        <v>4.5889205030678802E-2</v>
      </c>
      <c r="Y1581" s="14">
        <v>5.7200498718601299E-2</v>
      </c>
      <c r="Z1581" s="14">
        <v>0.120749287862234</v>
      </c>
      <c r="AA1581" s="14">
        <v>0.141654584186654</v>
      </c>
      <c r="AB1581" s="14">
        <v>0.12463421789147</v>
      </c>
      <c r="AC1581" s="14">
        <v>0</v>
      </c>
      <c r="AD1581" s="14">
        <v>0</v>
      </c>
      <c r="AE1581" s="14"/>
      <c r="AF1581" s="14">
        <v>9.0187700728203299E-2</v>
      </c>
      <c r="AG1581" s="14">
        <v>9.62998801363706E-2</v>
      </c>
      <c r="AH1581" s="14">
        <v>0.14366664587342601</v>
      </c>
      <c r="AI1581" s="14"/>
      <c r="AJ1581" s="14">
        <v>8.6038277580628902E-2</v>
      </c>
      <c r="AK1581" s="14">
        <v>8.7795948970254098E-2</v>
      </c>
      <c r="AL1581" s="14">
        <v>0</v>
      </c>
      <c r="AM1581" s="14"/>
      <c r="AN1581" s="14">
        <v>0.17256376598952999</v>
      </c>
      <c r="AO1581" s="14">
        <v>9.9001274807745301E-2</v>
      </c>
      <c r="AP1581" s="14">
        <v>8.3802683156055699E-2</v>
      </c>
      <c r="AQ1581" s="14">
        <v>0.10028984272258799</v>
      </c>
      <c r="AR1581" s="14">
        <v>0.162623417456213</v>
      </c>
    </row>
    <row r="1582" spans="2:44">
      <c r="C1582" s="14"/>
      <c r="D1582" s="14"/>
      <c r="E1582" s="14"/>
      <c r="F1582" s="14"/>
      <c r="G1582" s="14"/>
      <c r="H1582" s="14"/>
      <c r="I1582" s="14"/>
      <c r="J1582" s="14"/>
      <c r="K1582" s="14"/>
      <c r="L1582" s="14"/>
      <c r="M1582" s="14"/>
      <c r="N1582" s="14"/>
      <c r="O1582" s="14"/>
      <c r="P1582" s="14"/>
      <c r="Q1582" s="14"/>
      <c r="R1582" s="14"/>
      <c r="S1582" s="14"/>
      <c r="T1582" s="14"/>
      <c r="U1582" s="14"/>
      <c r="V1582" s="14"/>
      <c r="W1582" s="14"/>
      <c r="X1582" s="14"/>
      <c r="Y1582" s="14"/>
      <c r="Z1582" s="14"/>
      <c r="AA1582" s="14"/>
      <c r="AB1582" s="14"/>
      <c r="AC1582" s="14"/>
      <c r="AD1582" s="14"/>
      <c r="AE1582" s="14"/>
      <c r="AF1582" s="14"/>
      <c r="AG1582" s="14"/>
      <c r="AH1582" s="14"/>
      <c r="AI1582" s="14"/>
      <c r="AJ1582" s="14"/>
      <c r="AK1582" s="14"/>
      <c r="AL1582" s="14"/>
      <c r="AM1582" s="14"/>
      <c r="AN1582" s="14"/>
      <c r="AO1582" s="14"/>
      <c r="AP1582" s="14"/>
      <c r="AQ1582" s="14"/>
      <c r="AR1582" s="14"/>
    </row>
    <row r="1583" spans="2:44">
      <c r="B1583" s="6" t="s">
        <v>114</v>
      </c>
      <c r="C1583" s="14"/>
      <c r="D1583" s="14"/>
      <c r="E1583" s="14"/>
      <c r="F1583" s="14"/>
      <c r="G1583" s="14"/>
      <c r="H1583" s="14"/>
      <c r="I1583" s="14"/>
      <c r="J1583" s="14"/>
      <c r="K1583" s="14"/>
      <c r="L1583" s="14"/>
      <c r="M1583" s="14"/>
      <c r="N1583" s="14"/>
      <c r="O1583" s="14"/>
      <c r="P1583" s="14"/>
      <c r="Q1583" s="14"/>
      <c r="R1583" s="14"/>
      <c r="S1583" s="14"/>
      <c r="T1583" s="14"/>
      <c r="U1583" s="14"/>
      <c r="V1583" s="14"/>
      <c r="W1583" s="14"/>
      <c r="X1583" s="14"/>
      <c r="Y1583" s="14"/>
      <c r="Z1583" s="14"/>
      <c r="AA1583" s="14"/>
      <c r="AB1583" s="14"/>
      <c r="AC1583" s="14"/>
      <c r="AD1583" s="14"/>
      <c r="AE1583" s="14"/>
      <c r="AF1583" s="14"/>
      <c r="AG1583" s="14"/>
      <c r="AH1583" s="14"/>
      <c r="AI1583" s="14"/>
      <c r="AJ1583" s="14"/>
      <c r="AK1583" s="14"/>
      <c r="AL1583" s="14"/>
      <c r="AM1583" s="14"/>
      <c r="AN1583" s="14"/>
      <c r="AO1583" s="14"/>
      <c r="AP1583" s="14"/>
      <c r="AQ1583" s="14"/>
      <c r="AR1583" s="14"/>
    </row>
    <row r="1584" spans="2:44">
      <c r="B1584" s="24" t="s">
        <v>45</v>
      </c>
      <c r="C1584" s="14"/>
      <c r="D1584" s="14"/>
      <c r="E1584" s="14"/>
      <c r="F1584" s="14"/>
      <c r="G1584" s="14"/>
      <c r="H1584" s="14"/>
      <c r="I1584" s="14"/>
      <c r="J1584" s="14"/>
      <c r="K1584" s="14"/>
      <c r="L1584" s="14"/>
      <c r="M1584" s="14"/>
      <c r="N1584" s="14"/>
      <c r="O1584" s="14"/>
      <c r="P1584" s="14"/>
      <c r="Q1584" s="14"/>
      <c r="R1584" s="14"/>
      <c r="S1584" s="14"/>
      <c r="T1584" s="14"/>
      <c r="U1584" s="14"/>
      <c r="V1584" s="14"/>
      <c r="W1584" s="14"/>
      <c r="X1584" s="14"/>
      <c r="Y1584" s="14"/>
      <c r="Z1584" s="14"/>
      <c r="AA1584" s="14"/>
      <c r="AB1584" s="14"/>
      <c r="AC1584" s="14"/>
      <c r="AD1584" s="14"/>
      <c r="AE1584" s="14"/>
      <c r="AF1584" s="14"/>
      <c r="AG1584" s="14"/>
      <c r="AH1584" s="14"/>
      <c r="AI1584" s="14"/>
      <c r="AJ1584" s="14"/>
      <c r="AK1584" s="14"/>
      <c r="AL1584" s="14"/>
      <c r="AM1584" s="14"/>
      <c r="AN1584" s="14"/>
      <c r="AO1584" s="14"/>
      <c r="AP1584" s="14"/>
      <c r="AQ1584" s="14"/>
      <c r="AR1584" s="14"/>
    </row>
    <row r="1585" spans="2:44">
      <c r="B1585" t="s">
        <v>348</v>
      </c>
      <c r="C1585" s="14">
        <v>0.36727841682761803</v>
      </c>
      <c r="D1585" s="14">
        <v>0.35195097140055898</v>
      </c>
      <c r="E1585" s="14">
        <v>0.38216733038761103</v>
      </c>
      <c r="F1585" s="14"/>
      <c r="G1585" s="14">
        <v>0.39189120889125501</v>
      </c>
      <c r="H1585" s="14">
        <v>0.33799729220546398</v>
      </c>
      <c r="I1585" s="14">
        <v>0.39224381028295602</v>
      </c>
      <c r="J1585" s="14">
        <v>0.39343134050968898</v>
      </c>
      <c r="K1585" s="14">
        <v>0.36027058386748601</v>
      </c>
      <c r="L1585" s="14">
        <v>0.35077974411108498</v>
      </c>
      <c r="M1585" s="14"/>
      <c r="N1585" s="14">
        <v>0.34178337037740902</v>
      </c>
      <c r="O1585" s="14">
        <v>0.41088101948234401</v>
      </c>
      <c r="P1585" s="14">
        <v>0.26851918855634699</v>
      </c>
      <c r="Q1585" s="14">
        <v>0.42791440540314801</v>
      </c>
      <c r="R1585" s="14"/>
      <c r="S1585" s="14">
        <v>0.29091737052959799</v>
      </c>
      <c r="T1585" s="14">
        <v>0.47092601925558902</v>
      </c>
      <c r="U1585" s="14">
        <v>0.200286588152286</v>
      </c>
      <c r="V1585" s="14">
        <v>0.39046456500526999</v>
      </c>
      <c r="W1585" s="14">
        <v>0.27590513204341</v>
      </c>
      <c r="X1585" s="14">
        <v>0.48883346560485902</v>
      </c>
      <c r="Y1585" s="14">
        <v>0.40518482245793902</v>
      </c>
      <c r="Z1585" s="14">
        <v>0.37690887536683898</v>
      </c>
      <c r="AA1585" s="14">
        <v>0.45180359420975402</v>
      </c>
      <c r="AB1585" s="14">
        <v>0.26578618398457998</v>
      </c>
      <c r="AC1585" s="14">
        <v>0.35710227303625203</v>
      </c>
      <c r="AD1585" s="14">
        <v>0.390912135372599</v>
      </c>
      <c r="AE1585" s="14"/>
      <c r="AF1585" s="14">
        <v>0.42937483098189499</v>
      </c>
      <c r="AG1585" s="14">
        <v>0.31797938619938398</v>
      </c>
      <c r="AH1585" s="14">
        <v>0.39163400008997601</v>
      </c>
      <c r="AI1585" s="14"/>
      <c r="AJ1585" s="14">
        <v>0.39953846927592801</v>
      </c>
      <c r="AK1585" s="14">
        <v>0.37241386629046902</v>
      </c>
      <c r="AL1585" s="14">
        <v>0.27930234375493701</v>
      </c>
      <c r="AM1585" s="14"/>
      <c r="AN1585" s="14">
        <v>0.46903878959178003</v>
      </c>
      <c r="AO1585" s="14">
        <v>0.35086360583207898</v>
      </c>
      <c r="AP1585" s="14">
        <v>0.33632228726684399</v>
      </c>
      <c r="AQ1585" s="14">
        <v>0.30275628776322899</v>
      </c>
      <c r="AR1585" s="14">
        <v>0.30370226499738801</v>
      </c>
    </row>
    <row r="1586" spans="2:44">
      <c r="B1586" t="s">
        <v>356</v>
      </c>
      <c r="C1586" s="14">
        <v>0.53863758052869204</v>
      </c>
      <c r="D1586" s="14">
        <v>0.557715904777494</v>
      </c>
      <c r="E1586" s="14">
        <v>0.52294654449052802</v>
      </c>
      <c r="F1586" s="14"/>
      <c r="G1586" s="14">
        <v>0.50926754729868495</v>
      </c>
      <c r="H1586" s="14">
        <v>0.53737283197364005</v>
      </c>
      <c r="I1586" s="14">
        <v>0.52072527182366501</v>
      </c>
      <c r="J1586" s="14">
        <v>0.55199932006512897</v>
      </c>
      <c r="K1586" s="14">
        <v>0.54309505130722802</v>
      </c>
      <c r="L1586" s="14">
        <v>0.55325640781970498</v>
      </c>
      <c r="M1586" s="14"/>
      <c r="N1586" s="14">
        <v>0.60289524108820902</v>
      </c>
      <c r="O1586" s="14">
        <v>0.49658124222121502</v>
      </c>
      <c r="P1586" s="14">
        <v>0.58044383620655504</v>
      </c>
      <c r="Q1586" s="14">
        <v>0.47723528836928902</v>
      </c>
      <c r="R1586" s="14"/>
      <c r="S1586" s="14">
        <v>0.63880658986140704</v>
      </c>
      <c r="T1586" s="14">
        <v>0.450242789980217</v>
      </c>
      <c r="U1586" s="14">
        <v>0.64298843614178203</v>
      </c>
      <c r="V1586" s="14">
        <v>0.44435876816563502</v>
      </c>
      <c r="W1586" s="14">
        <v>0.61570708625751402</v>
      </c>
      <c r="X1586" s="14">
        <v>0.44730790653111202</v>
      </c>
      <c r="Y1586" s="14">
        <v>0.53029308040463397</v>
      </c>
      <c r="Z1586" s="14">
        <v>0.53893774729303501</v>
      </c>
      <c r="AA1586" s="14">
        <v>0.44093985726250501</v>
      </c>
      <c r="AB1586" s="14">
        <v>0.65323299081211805</v>
      </c>
      <c r="AC1586" s="14">
        <v>0.64289772696374803</v>
      </c>
      <c r="AD1586" s="14">
        <v>0.39498165159998699</v>
      </c>
      <c r="AE1586" s="14"/>
      <c r="AF1586" s="14">
        <v>0.49201662163058502</v>
      </c>
      <c r="AG1586" s="14">
        <v>0.58512911810600199</v>
      </c>
      <c r="AH1586" s="14">
        <v>0.52952796889013298</v>
      </c>
      <c r="AI1586" s="14"/>
      <c r="AJ1586" s="14">
        <v>0.54777109689322101</v>
      </c>
      <c r="AK1586" s="14">
        <v>0.54551346914917798</v>
      </c>
      <c r="AL1586" s="14">
        <v>0.72069765624506299</v>
      </c>
      <c r="AM1586" s="14"/>
      <c r="AN1586" s="14">
        <v>0.418650323271409</v>
      </c>
      <c r="AO1586" s="14">
        <v>0.51733975550086497</v>
      </c>
      <c r="AP1586" s="14">
        <v>0.60155583008153102</v>
      </c>
      <c r="AQ1586" s="14">
        <v>0.63867181532971995</v>
      </c>
      <c r="AR1586" s="14">
        <v>0.69629773500261205</v>
      </c>
    </row>
    <row r="1587" spans="2:44">
      <c r="B1587" t="s">
        <v>203</v>
      </c>
      <c r="C1587" s="14">
        <v>9.4084002643690295E-2</v>
      </c>
      <c r="D1587" s="14">
        <v>9.0333123821947803E-2</v>
      </c>
      <c r="E1587" s="14">
        <v>9.4886125121861495E-2</v>
      </c>
      <c r="F1587" s="14"/>
      <c r="G1587" s="14">
        <v>9.8841243810060403E-2</v>
      </c>
      <c r="H1587" s="14">
        <v>0.12462987582089601</v>
      </c>
      <c r="I1587" s="14">
        <v>8.7030917893379203E-2</v>
      </c>
      <c r="J1587" s="14">
        <v>5.4569339425182203E-2</v>
      </c>
      <c r="K1587" s="14">
        <v>9.6634364825285896E-2</v>
      </c>
      <c r="L1587" s="14">
        <v>9.5963848069210198E-2</v>
      </c>
      <c r="M1587" s="14"/>
      <c r="N1587" s="14">
        <v>5.53213885343826E-2</v>
      </c>
      <c r="O1587" s="14">
        <v>9.2537738296440797E-2</v>
      </c>
      <c r="P1587" s="14">
        <v>0.151036975237098</v>
      </c>
      <c r="Q1587" s="14">
        <v>9.4850306227563505E-2</v>
      </c>
      <c r="R1587" s="14"/>
      <c r="S1587" s="14">
        <v>7.0276039608995505E-2</v>
      </c>
      <c r="T1587" s="14">
        <v>7.8831190764194606E-2</v>
      </c>
      <c r="U1587" s="14">
        <v>0.156724975705932</v>
      </c>
      <c r="V1587" s="14">
        <v>0.16517666682909399</v>
      </c>
      <c r="W1587" s="14">
        <v>0.10838778169907499</v>
      </c>
      <c r="X1587" s="14">
        <v>6.3858627864029405E-2</v>
      </c>
      <c r="Y1587" s="14">
        <v>6.4522097137427195E-2</v>
      </c>
      <c r="Z1587" s="14">
        <v>8.4153377340125193E-2</v>
      </c>
      <c r="AA1587" s="14">
        <v>0.107256548527741</v>
      </c>
      <c r="AB1587" s="14">
        <v>8.0980825203302104E-2</v>
      </c>
      <c r="AC1587" s="14">
        <v>0</v>
      </c>
      <c r="AD1587" s="14">
        <v>0.21410621302741301</v>
      </c>
      <c r="AE1587" s="14"/>
      <c r="AF1587" s="14">
        <v>7.86085473875206E-2</v>
      </c>
      <c r="AG1587" s="14">
        <v>9.6891495694613694E-2</v>
      </c>
      <c r="AH1587" s="14">
        <v>7.8838031019890897E-2</v>
      </c>
      <c r="AI1587" s="14"/>
      <c r="AJ1587" s="14">
        <v>5.2690433830850099E-2</v>
      </c>
      <c r="AK1587" s="14">
        <v>8.2072664560352601E-2</v>
      </c>
      <c r="AL1587" s="14">
        <v>0</v>
      </c>
      <c r="AM1587" s="14"/>
      <c r="AN1587" s="14">
        <v>0.112310887136812</v>
      </c>
      <c r="AO1587" s="14">
        <v>0.13179663866705599</v>
      </c>
      <c r="AP1587" s="14">
        <v>6.2121882651625597E-2</v>
      </c>
      <c r="AQ1587" s="14">
        <v>5.8571896907051099E-2</v>
      </c>
      <c r="AR1587" s="14">
        <v>0</v>
      </c>
    </row>
    <row r="1588" spans="2:44">
      <c r="C1588" s="14"/>
      <c r="D1588" s="14"/>
      <c r="E1588" s="14"/>
      <c r="F1588" s="14"/>
      <c r="G1588" s="14"/>
      <c r="H1588" s="14"/>
      <c r="I1588" s="14"/>
      <c r="J1588" s="14"/>
      <c r="K1588" s="14"/>
      <c r="L1588" s="14"/>
      <c r="M1588" s="14"/>
      <c r="N1588" s="14"/>
      <c r="O1588" s="14"/>
      <c r="P1588" s="14"/>
      <c r="Q1588" s="14"/>
      <c r="R1588" s="14"/>
      <c r="S1588" s="14"/>
      <c r="T1588" s="14"/>
      <c r="U1588" s="14"/>
      <c r="V1588" s="14"/>
      <c r="W1588" s="14"/>
      <c r="X1588" s="14"/>
      <c r="Y1588" s="14"/>
      <c r="Z1588" s="14"/>
      <c r="AA1588" s="14"/>
      <c r="AB1588" s="14"/>
      <c r="AC1588" s="14"/>
      <c r="AD1588" s="14"/>
      <c r="AE1588" s="14"/>
      <c r="AF1588" s="14"/>
      <c r="AG1588" s="14"/>
      <c r="AH1588" s="14"/>
      <c r="AI1588" s="14"/>
      <c r="AJ1588" s="14"/>
      <c r="AK1588" s="14"/>
      <c r="AL1588" s="14"/>
      <c r="AM1588" s="14"/>
      <c r="AN1588" s="14"/>
      <c r="AO1588" s="14"/>
      <c r="AP1588" s="14"/>
      <c r="AQ1588" s="14"/>
      <c r="AR1588" s="14"/>
    </row>
    <row r="1589" spans="2:44">
      <c r="B1589" s="6" t="s">
        <v>357</v>
      </c>
      <c r="C1589" s="14"/>
      <c r="D1589" s="14"/>
      <c r="E1589" s="14"/>
      <c r="F1589" s="14"/>
      <c r="G1589" s="14"/>
      <c r="H1589" s="14"/>
      <c r="I1589" s="14"/>
      <c r="J1589" s="14"/>
      <c r="K1589" s="14"/>
      <c r="L1589" s="14"/>
      <c r="M1589" s="14"/>
      <c r="N1589" s="14"/>
      <c r="O1589" s="14"/>
      <c r="P1589" s="14"/>
      <c r="Q1589" s="14"/>
      <c r="R1589" s="14"/>
      <c r="S1589" s="14"/>
      <c r="T1589" s="14"/>
      <c r="U1589" s="14"/>
      <c r="V1589" s="14"/>
      <c r="W1589" s="14"/>
      <c r="X1589" s="14"/>
      <c r="Y1589" s="14"/>
      <c r="Z1589" s="14"/>
      <c r="AA1589" s="14"/>
      <c r="AB1589" s="14"/>
      <c r="AC1589" s="14"/>
      <c r="AD1589" s="14"/>
      <c r="AE1589" s="14"/>
      <c r="AF1589" s="14"/>
      <c r="AG1589" s="14"/>
      <c r="AH1589" s="14"/>
      <c r="AI1589" s="14"/>
      <c r="AJ1589" s="14"/>
      <c r="AK1589" s="14"/>
      <c r="AL1589" s="14"/>
      <c r="AM1589" s="14"/>
      <c r="AN1589" s="14"/>
      <c r="AO1589" s="14"/>
      <c r="AP1589" s="14"/>
      <c r="AQ1589" s="14"/>
      <c r="AR1589" s="14"/>
    </row>
    <row r="1590" spans="2:44">
      <c r="B1590" s="24" t="s">
        <v>46</v>
      </c>
      <c r="C1590" s="14"/>
      <c r="D1590" s="14"/>
      <c r="E1590" s="14"/>
      <c r="F1590" s="14"/>
      <c r="G1590" s="14"/>
      <c r="H1590" s="14"/>
      <c r="I1590" s="14"/>
      <c r="J1590" s="14"/>
      <c r="K1590" s="14"/>
      <c r="L1590" s="14"/>
      <c r="M1590" s="14"/>
      <c r="N1590" s="14"/>
      <c r="O1590" s="14"/>
      <c r="P1590" s="14"/>
      <c r="Q1590" s="14"/>
      <c r="R1590" s="14"/>
      <c r="S1590" s="14"/>
      <c r="T1590" s="14"/>
      <c r="U1590" s="14"/>
      <c r="V1590" s="14"/>
      <c r="W1590" s="14"/>
      <c r="X1590" s="14"/>
      <c r="Y1590" s="14"/>
      <c r="Z1590" s="14"/>
      <c r="AA1590" s="14"/>
      <c r="AB1590" s="14"/>
      <c r="AC1590" s="14"/>
      <c r="AD1590" s="14"/>
      <c r="AE1590" s="14"/>
      <c r="AF1590" s="14"/>
      <c r="AG1590" s="14"/>
      <c r="AH1590" s="14"/>
      <c r="AI1590" s="14"/>
      <c r="AJ1590" s="14"/>
      <c r="AK1590" s="14"/>
      <c r="AL1590" s="14"/>
      <c r="AM1590" s="14"/>
      <c r="AN1590" s="14"/>
      <c r="AO1590" s="14"/>
      <c r="AP1590" s="14"/>
      <c r="AQ1590" s="14"/>
      <c r="AR1590" s="14"/>
    </row>
    <row r="1591" spans="2:44">
      <c r="B1591" t="s">
        <v>98</v>
      </c>
      <c r="C1591" s="14">
        <v>0.329583007601984</v>
      </c>
      <c r="D1591" s="14">
        <v>0.34106050602132099</v>
      </c>
      <c r="E1591" s="14">
        <v>0.31681510790383699</v>
      </c>
      <c r="F1591" s="14"/>
      <c r="G1591" s="14">
        <v>0.34881945191932001</v>
      </c>
      <c r="H1591" s="14">
        <v>0.29083980530354298</v>
      </c>
      <c r="I1591" s="14">
        <v>0.35663014577706698</v>
      </c>
      <c r="J1591" s="14">
        <v>0.25630407184354598</v>
      </c>
      <c r="K1591" s="14">
        <v>0.344137127367517</v>
      </c>
      <c r="L1591" s="14">
        <v>0.377795899776598</v>
      </c>
      <c r="M1591" s="14"/>
      <c r="N1591" s="14">
        <v>0.36172842326847798</v>
      </c>
      <c r="O1591" s="14">
        <v>0.30992256854765499</v>
      </c>
      <c r="P1591" s="14">
        <v>0.33605695918386802</v>
      </c>
      <c r="Q1591" s="14">
        <v>0.30790860638247702</v>
      </c>
      <c r="R1591" s="14"/>
      <c r="S1591" s="14">
        <v>0.31510907311870801</v>
      </c>
      <c r="T1591" s="14">
        <v>0.32567735254444502</v>
      </c>
      <c r="U1591" s="14">
        <v>0.37190900618953299</v>
      </c>
      <c r="V1591" s="14">
        <v>0.33255429263066999</v>
      </c>
      <c r="W1591" s="14">
        <v>0.38394623660086802</v>
      </c>
      <c r="X1591" s="14">
        <v>0.30332348958418798</v>
      </c>
      <c r="Y1591" s="14">
        <v>0.30367623117945902</v>
      </c>
      <c r="Z1591" s="14">
        <v>0.20939673108538401</v>
      </c>
      <c r="AA1591" s="14">
        <v>0.31979291226847001</v>
      </c>
      <c r="AB1591" s="14">
        <v>0.37987834072211601</v>
      </c>
      <c r="AC1591" s="14">
        <v>0.411492779507387</v>
      </c>
      <c r="AD1591" s="14">
        <v>0.20076553746432499</v>
      </c>
      <c r="AE1591" s="14"/>
      <c r="AF1591" s="14">
        <v>0.32776730702597101</v>
      </c>
      <c r="AG1591" s="14">
        <v>0.35599042836884698</v>
      </c>
      <c r="AH1591" s="14">
        <v>0.26325839393752498</v>
      </c>
      <c r="AI1591" s="14"/>
      <c r="AJ1591" s="14">
        <v>0.333188057134643</v>
      </c>
      <c r="AK1591" s="14">
        <v>0.37946010899758098</v>
      </c>
      <c r="AL1591" s="14">
        <v>0.30556900710896301</v>
      </c>
      <c r="AM1591" s="14"/>
      <c r="AN1591" s="14">
        <v>0.31074448755276801</v>
      </c>
      <c r="AO1591" s="14">
        <v>0.358600684795991</v>
      </c>
      <c r="AP1591" s="14">
        <v>0.31142565155003199</v>
      </c>
      <c r="AQ1591" s="14">
        <v>0.35925400989753498</v>
      </c>
      <c r="AR1591" s="14">
        <v>0.44968118842933802</v>
      </c>
    </row>
    <row r="1592" spans="2:44">
      <c r="B1592" t="s">
        <v>99</v>
      </c>
      <c r="C1592" s="14">
        <v>0.52110663769402399</v>
      </c>
      <c r="D1592" s="14">
        <v>0.51045727728864498</v>
      </c>
      <c r="E1592" s="14">
        <v>0.53238974474317102</v>
      </c>
      <c r="F1592" s="14"/>
      <c r="G1592" s="14">
        <v>0.44324265502246901</v>
      </c>
      <c r="H1592" s="14">
        <v>0.55286673158027</v>
      </c>
      <c r="I1592" s="14">
        <v>0.50067649985431395</v>
      </c>
      <c r="J1592" s="14">
        <v>0.59773479062290902</v>
      </c>
      <c r="K1592" s="14">
        <v>0.51821734077321302</v>
      </c>
      <c r="L1592" s="14">
        <v>0.50550981315870402</v>
      </c>
      <c r="M1592" s="14"/>
      <c r="N1592" s="14">
        <v>0.53209966379715701</v>
      </c>
      <c r="O1592" s="14">
        <v>0.52256438032702601</v>
      </c>
      <c r="P1592" s="14">
        <v>0.52197211262103504</v>
      </c>
      <c r="Q1592" s="14">
        <v>0.50498388586967502</v>
      </c>
      <c r="R1592" s="14"/>
      <c r="S1592" s="14">
        <v>0.51479874771494505</v>
      </c>
      <c r="T1592" s="14">
        <v>0.49362444590966398</v>
      </c>
      <c r="U1592" s="14">
        <v>0.48905051297888402</v>
      </c>
      <c r="V1592" s="14">
        <v>0.48944026682862402</v>
      </c>
      <c r="W1592" s="14">
        <v>0.47904477935363898</v>
      </c>
      <c r="X1592" s="14">
        <v>0.51924762628341903</v>
      </c>
      <c r="Y1592" s="14">
        <v>0.55424738304983601</v>
      </c>
      <c r="Z1592" s="14">
        <v>0.62041316556822002</v>
      </c>
      <c r="AA1592" s="14">
        <v>0.573737559479226</v>
      </c>
      <c r="AB1592" s="14">
        <v>0.51832842770631704</v>
      </c>
      <c r="AC1592" s="14">
        <v>0.43198484557393901</v>
      </c>
      <c r="AD1592" s="14">
        <v>0.73685001827737495</v>
      </c>
      <c r="AE1592" s="14"/>
      <c r="AF1592" s="14">
        <v>0.48881689825898</v>
      </c>
      <c r="AG1592" s="14">
        <v>0.541414968033751</v>
      </c>
      <c r="AH1592" s="14">
        <v>0.55615805732004597</v>
      </c>
      <c r="AI1592" s="14"/>
      <c r="AJ1592" s="14">
        <v>0.524797881390767</v>
      </c>
      <c r="AK1592" s="14">
        <v>0.51806207685289096</v>
      </c>
      <c r="AL1592" s="14">
        <v>0.58849898126120503</v>
      </c>
      <c r="AM1592" s="14"/>
      <c r="AN1592" s="14">
        <v>0.52085115797666404</v>
      </c>
      <c r="AO1592" s="14">
        <v>0.50266928699094104</v>
      </c>
      <c r="AP1592" s="14">
        <v>0.53739264182423496</v>
      </c>
      <c r="AQ1592" s="14">
        <v>0.51882236579396401</v>
      </c>
      <c r="AR1592" s="14">
        <v>0.41914909380314302</v>
      </c>
    </row>
    <row r="1593" spans="2:44">
      <c r="B1593" t="s">
        <v>100</v>
      </c>
      <c r="C1593" s="14">
        <v>0.105852897501601</v>
      </c>
      <c r="D1593" s="14">
        <v>0.106872157780158</v>
      </c>
      <c r="E1593" s="14">
        <v>0.105322745520499</v>
      </c>
      <c r="F1593" s="14"/>
      <c r="G1593" s="14">
        <v>0.142625360336188</v>
      </c>
      <c r="H1593" s="14">
        <v>0.104763121149963</v>
      </c>
      <c r="I1593" s="14">
        <v>0.11699339186953001</v>
      </c>
      <c r="J1593" s="14">
        <v>9.3511773830656994E-2</v>
      </c>
      <c r="K1593" s="14">
        <v>7.8268761069152704E-2</v>
      </c>
      <c r="L1593" s="14">
        <v>9.8360460058769306E-2</v>
      </c>
      <c r="M1593" s="14"/>
      <c r="N1593" s="14">
        <v>7.3726843374872494E-2</v>
      </c>
      <c r="O1593" s="14">
        <v>0.105341408803989</v>
      </c>
      <c r="P1593" s="14">
        <v>0.103598292382031</v>
      </c>
      <c r="Q1593" s="14">
        <v>0.14526723220137</v>
      </c>
      <c r="R1593" s="14"/>
      <c r="S1593" s="14">
        <v>0.11968029002282</v>
      </c>
      <c r="T1593" s="14">
        <v>0.15230392526727601</v>
      </c>
      <c r="U1593" s="14">
        <v>0.113757450040102</v>
      </c>
      <c r="V1593" s="14">
        <v>0.134171547575825</v>
      </c>
      <c r="W1593" s="14">
        <v>0.110197594994658</v>
      </c>
      <c r="X1593" s="14">
        <v>0.11991287146084099</v>
      </c>
      <c r="Y1593" s="14">
        <v>9.2919471454590397E-2</v>
      </c>
      <c r="Z1593" s="14">
        <v>0.100022743981589</v>
      </c>
      <c r="AA1593" s="14">
        <v>5.7106091526406097E-2</v>
      </c>
      <c r="AB1593" s="14">
        <v>5.5722434530550598E-2</v>
      </c>
      <c r="AC1593" s="14">
        <v>8.8101984369788403E-2</v>
      </c>
      <c r="AD1593" s="14">
        <v>6.2384444258299997E-2</v>
      </c>
      <c r="AE1593" s="14"/>
      <c r="AF1593" s="14">
        <v>0.13230766056476101</v>
      </c>
      <c r="AG1593" s="14">
        <v>8.14140709024717E-2</v>
      </c>
      <c r="AH1593" s="14">
        <v>0.103984144174132</v>
      </c>
      <c r="AI1593" s="14"/>
      <c r="AJ1593" s="14">
        <v>0.112610108493715</v>
      </c>
      <c r="AK1593" s="14">
        <v>7.5823554932231002E-2</v>
      </c>
      <c r="AL1593" s="14">
        <v>7.2737969645590997E-2</v>
      </c>
      <c r="AM1593" s="14"/>
      <c r="AN1593" s="14">
        <v>0.113587119391643</v>
      </c>
      <c r="AO1593" s="14">
        <v>9.2691404636262506E-2</v>
      </c>
      <c r="AP1593" s="14">
        <v>0.117685096801492</v>
      </c>
      <c r="AQ1593" s="14">
        <v>7.1667432832217604E-2</v>
      </c>
      <c r="AR1593" s="14">
        <v>0.13116971776751901</v>
      </c>
    </row>
    <row r="1594" spans="2:44">
      <c r="B1594" t="s">
        <v>101</v>
      </c>
      <c r="C1594" s="14">
        <v>2.3818790655053101E-2</v>
      </c>
      <c r="D1594" s="14">
        <v>2.81174184336704E-2</v>
      </c>
      <c r="E1594" s="14">
        <v>1.96899441115818E-2</v>
      </c>
      <c r="F1594" s="14"/>
      <c r="G1594" s="14">
        <v>4.5813347479958799E-2</v>
      </c>
      <c r="H1594" s="14">
        <v>2.6443585928326099E-2</v>
      </c>
      <c r="I1594" s="14">
        <v>1.2434001242286601E-2</v>
      </c>
      <c r="J1594" s="14">
        <v>3.00369909923934E-2</v>
      </c>
      <c r="K1594" s="14">
        <v>2.5895848238929799E-2</v>
      </c>
      <c r="L1594" s="14">
        <v>8.6959359535604096E-3</v>
      </c>
      <c r="M1594" s="14"/>
      <c r="N1594" s="14">
        <v>2.0191267745856799E-2</v>
      </c>
      <c r="O1594" s="14">
        <v>4.3631234820021701E-2</v>
      </c>
      <c r="P1594" s="14">
        <v>1.52586784511172E-2</v>
      </c>
      <c r="Q1594" s="14">
        <v>1.56528807701934E-2</v>
      </c>
      <c r="R1594" s="14"/>
      <c r="S1594" s="14">
        <v>2.6429179933103199E-2</v>
      </c>
      <c r="T1594" s="14">
        <v>1.03595978549226E-2</v>
      </c>
      <c r="U1594" s="14">
        <v>9.8928670496546602E-3</v>
      </c>
      <c r="V1594" s="14">
        <v>4.3833892964880397E-2</v>
      </c>
      <c r="W1594" s="14">
        <v>1.8329370361984901E-2</v>
      </c>
      <c r="X1594" s="14">
        <v>1.5721132074030499E-2</v>
      </c>
      <c r="Y1594" s="14">
        <v>3.2958786557376503E-2</v>
      </c>
      <c r="Z1594" s="14">
        <v>1.9223503874529299E-2</v>
      </c>
      <c r="AA1594" s="14">
        <v>3.2038302142523602E-2</v>
      </c>
      <c r="AB1594" s="14">
        <v>1.7757600327584201E-2</v>
      </c>
      <c r="AC1594" s="14">
        <v>5.6370008454534999E-2</v>
      </c>
      <c r="AD1594" s="14">
        <v>0</v>
      </c>
      <c r="AE1594" s="14"/>
      <c r="AF1594" s="14">
        <v>2.8146337796523299E-2</v>
      </c>
      <c r="AG1594" s="14">
        <v>1.0922901625702201E-2</v>
      </c>
      <c r="AH1594" s="14">
        <v>4.5306347112619001E-2</v>
      </c>
      <c r="AI1594" s="14"/>
      <c r="AJ1594" s="14">
        <v>2.6078257112558002E-2</v>
      </c>
      <c r="AK1594" s="14">
        <v>1.9691967277214201E-2</v>
      </c>
      <c r="AL1594" s="14">
        <v>1.15132546866811E-2</v>
      </c>
      <c r="AM1594" s="14"/>
      <c r="AN1594" s="14">
        <v>2.1285863209172799E-2</v>
      </c>
      <c r="AO1594" s="14">
        <v>3.1430744096024303E-2</v>
      </c>
      <c r="AP1594" s="14">
        <v>1.9672991040509701E-2</v>
      </c>
      <c r="AQ1594" s="14">
        <v>1.8850948551698599E-2</v>
      </c>
      <c r="AR1594" s="14">
        <v>0</v>
      </c>
    </row>
    <row r="1595" spans="2:44">
      <c r="B1595" t="s">
        <v>102</v>
      </c>
      <c r="C1595" s="14">
        <v>6.9932403623309096E-3</v>
      </c>
      <c r="D1595" s="14">
        <v>8.2488203546207204E-3</v>
      </c>
      <c r="E1595" s="14">
        <v>5.7874129795087298E-3</v>
      </c>
      <c r="F1595" s="14"/>
      <c r="G1595" s="14">
        <v>1.0680603154641701E-2</v>
      </c>
      <c r="H1595" s="14">
        <v>8.3440877142604702E-3</v>
      </c>
      <c r="I1595" s="14">
        <v>6.1911566511033802E-3</v>
      </c>
      <c r="J1595" s="14">
        <v>9.7414551181440306E-3</v>
      </c>
      <c r="K1595" s="14">
        <v>4.5836155015177502E-3</v>
      </c>
      <c r="L1595" s="14">
        <v>3.0636387616145601E-3</v>
      </c>
      <c r="M1595" s="14"/>
      <c r="N1595" s="14">
        <v>3.8684038387195498E-3</v>
      </c>
      <c r="O1595" s="14">
        <v>8.34916874097834E-3</v>
      </c>
      <c r="P1595" s="14">
        <v>1.04754858199014E-2</v>
      </c>
      <c r="Q1595" s="14">
        <v>6.1996009635877699E-3</v>
      </c>
      <c r="R1595" s="14"/>
      <c r="S1595" s="14">
        <v>5.3572816695236303E-3</v>
      </c>
      <c r="T1595" s="14">
        <v>1.2750516560636201E-2</v>
      </c>
      <c r="U1595" s="14">
        <v>0</v>
      </c>
      <c r="V1595" s="14">
        <v>0</v>
      </c>
      <c r="W1595" s="14">
        <v>8.4820186888492893E-3</v>
      </c>
      <c r="X1595" s="14">
        <v>7.2930679129578398E-3</v>
      </c>
      <c r="Y1595" s="14">
        <v>0</v>
      </c>
      <c r="Z1595" s="14">
        <v>1.6613020945353999E-2</v>
      </c>
      <c r="AA1595" s="14">
        <v>1.00880234184251E-2</v>
      </c>
      <c r="AB1595" s="14">
        <v>1.95067959848945E-2</v>
      </c>
      <c r="AC1595" s="14">
        <v>0</v>
      </c>
      <c r="AD1595" s="14">
        <v>0</v>
      </c>
      <c r="AE1595" s="14"/>
      <c r="AF1595" s="14">
        <v>1.04648555624386E-2</v>
      </c>
      <c r="AG1595" s="14">
        <v>1.74377320503771E-3</v>
      </c>
      <c r="AH1595" s="14">
        <v>1.6712390089925401E-2</v>
      </c>
      <c r="AI1595" s="14"/>
      <c r="AJ1595" s="14">
        <v>0</v>
      </c>
      <c r="AK1595" s="14">
        <v>3.6238047517975699E-3</v>
      </c>
      <c r="AL1595" s="14">
        <v>1.13101671716264E-2</v>
      </c>
      <c r="AM1595" s="14"/>
      <c r="AN1595" s="14">
        <v>1.24750209290514E-2</v>
      </c>
      <c r="AO1595" s="14">
        <v>3.3901925325587499E-3</v>
      </c>
      <c r="AP1595" s="14">
        <v>7.8988730502527801E-3</v>
      </c>
      <c r="AQ1595" s="14">
        <v>6.0555971916279898E-3</v>
      </c>
      <c r="AR1595" s="14">
        <v>0</v>
      </c>
    </row>
    <row r="1596" spans="2:44">
      <c r="B1596" t="s">
        <v>129</v>
      </c>
      <c r="C1596" s="14">
        <v>1.26454261850067E-2</v>
      </c>
      <c r="D1596" s="14">
        <v>5.2438201215844896E-3</v>
      </c>
      <c r="E1596" s="14">
        <v>1.99950447414017E-2</v>
      </c>
      <c r="F1596" s="14"/>
      <c r="G1596" s="14">
        <v>8.8185820874218702E-3</v>
      </c>
      <c r="H1596" s="14">
        <v>1.6742668323638101E-2</v>
      </c>
      <c r="I1596" s="14">
        <v>7.0748046056983002E-3</v>
      </c>
      <c r="J1596" s="14">
        <v>1.26709175923507E-2</v>
      </c>
      <c r="K1596" s="14">
        <v>2.8897307049669599E-2</v>
      </c>
      <c r="L1596" s="14">
        <v>6.5742522907543503E-3</v>
      </c>
      <c r="M1596" s="14"/>
      <c r="N1596" s="14">
        <v>8.38539797491605E-3</v>
      </c>
      <c r="O1596" s="14">
        <v>1.0191238760330901E-2</v>
      </c>
      <c r="P1596" s="14">
        <v>1.2638471542046901E-2</v>
      </c>
      <c r="Q1596" s="14">
        <v>1.9987793812696299E-2</v>
      </c>
      <c r="R1596" s="14"/>
      <c r="S1596" s="14">
        <v>1.86254275409003E-2</v>
      </c>
      <c r="T1596" s="14">
        <v>5.2841618630565098E-3</v>
      </c>
      <c r="U1596" s="14">
        <v>1.5390163741825801E-2</v>
      </c>
      <c r="V1596" s="14">
        <v>0</v>
      </c>
      <c r="W1596" s="14">
        <v>0</v>
      </c>
      <c r="X1596" s="14">
        <v>3.4501812684563503E-2</v>
      </c>
      <c r="Y1596" s="14">
        <v>1.6198127758738801E-2</v>
      </c>
      <c r="Z1596" s="14">
        <v>3.4330834544923097E-2</v>
      </c>
      <c r="AA1596" s="14">
        <v>7.2371111649496703E-3</v>
      </c>
      <c r="AB1596" s="14">
        <v>8.8064007285378592E-3</v>
      </c>
      <c r="AC1596" s="14">
        <v>1.2050382094350401E-2</v>
      </c>
      <c r="AD1596" s="14">
        <v>0</v>
      </c>
      <c r="AE1596" s="14"/>
      <c r="AF1596" s="14">
        <v>1.24969407913255E-2</v>
      </c>
      <c r="AG1596" s="14">
        <v>8.5138578641905504E-3</v>
      </c>
      <c r="AH1596" s="14">
        <v>1.4580667365752E-2</v>
      </c>
      <c r="AI1596" s="14"/>
      <c r="AJ1596" s="14">
        <v>3.3256958683177502E-3</v>
      </c>
      <c r="AK1596" s="14">
        <v>3.33848718828509E-3</v>
      </c>
      <c r="AL1596" s="14">
        <v>1.03706201259343E-2</v>
      </c>
      <c r="AM1596" s="14"/>
      <c r="AN1596" s="14">
        <v>2.1056350940701001E-2</v>
      </c>
      <c r="AO1596" s="14">
        <v>1.1217686948222399E-2</v>
      </c>
      <c r="AP1596" s="14">
        <v>5.9247457334787104E-3</v>
      </c>
      <c r="AQ1596" s="14">
        <v>2.53496457329563E-2</v>
      </c>
      <c r="AR1596" s="14">
        <v>0</v>
      </c>
    </row>
    <row r="1597" spans="2:44">
      <c r="B1597" t="s">
        <v>104</v>
      </c>
      <c r="C1597" s="14">
        <v>0.85068964529600799</v>
      </c>
      <c r="D1597" s="14">
        <v>0.85151778330996697</v>
      </c>
      <c r="E1597" s="14">
        <v>0.84920485264700796</v>
      </c>
      <c r="F1597" s="14"/>
      <c r="G1597" s="14">
        <v>0.79206210694178902</v>
      </c>
      <c r="H1597" s="14">
        <v>0.84370653688381303</v>
      </c>
      <c r="I1597" s="14">
        <v>0.85730664563138104</v>
      </c>
      <c r="J1597" s="14">
        <v>0.854038862466455</v>
      </c>
      <c r="K1597" s="14">
        <v>0.86235446814073002</v>
      </c>
      <c r="L1597" s="14">
        <v>0.88330571293530102</v>
      </c>
      <c r="M1597" s="14"/>
      <c r="N1597" s="14">
        <v>0.89382808706563499</v>
      </c>
      <c r="O1597" s="14">
        <v>0.832486948874681</v>
      </c>
      <c r="P1597" s="14">
        <v>0.85802907180490295</v>
      </c>
      <c r="Q1597" s="14">
        <v>0.81289249225215199</v>
      </c>
      <c r="R1597" s="14"/>
      <c r="S1597" s="14">
        <v>0.829907820833653</v>
      </c>
      <c r="T1597" s="14">
        <v>0.819301798454109</v>
      </c>
      <c r="U1597" s="14">
        <v>0.86095951916841695</v>
      </c>
      <c r="V1597" s="14">
        <v>0.82199455945929401</v>
      </c>
      <c r="W1597" s="14">
        <v>0.862991015954507</v>
      </c>
      <c r="X1597" s="14">
        <v>0.82257111586760701</v>
      </c>
      <c r="Y1597" s="14">
        <v>0.85792361422929397</v>
      </c>
      <c r="Z1597" s="14">
        <v>0.82980989665360505</v>
      </c>
      <c r="AA1597" s="14">
        <v>0.89353047174769595</v>
      </c>
      <c r="AB1597" s="14">
        <v>0.89820676842843294</v>
      </c>
      <c r="AC1597" s="14">
        <v>0.84347762508132595</v>
      </c>
      <c r="AD1597" s="14">
        <v>0.93761555574169997</v>
      </c>
      <c r="AE1597" s="14"/>
      <c r="AF1597" s="14">
        <v>0.81658420528495101</v>
      </c>
      <c r="AG1597" s="14">
        <v>0.89740539640259798</v>
      </c>
      <c r="AH1597" s="14">
        <v>0.81941645125757101</v>
      </c>
      <c r="AI1597" s="14"/>
      <c r="AJ1597" s="14">
        <v>0.85798593852541005</v>
      </c>
      <c r="AK1597" s="14">
        <v>0.89752218585047205</v>
      </c>
      <c r="AL1597" s="14">
        <v>0.89406798837016699</v>
      </c>
      <c r="AM1597" s="14"/>
      <c r="AN1597" s="14">
        <v>0.83159564552943199</v>
      </c>
      <c r="AO1597" s="14">
        <v>0.86126997178693199</v>
      </c>
      <c r="AP1597" s="14">
        <v>0.84881829337426695</v>
      </c>
      <c r="AQ1597" s="14">
        <v>0.87807637569149999</v>
      </c>
      <c r="AR1597" s="14">
        <v>0.86883028223248004</v>
      </c>
    </row>
    <row r="1598" spans="2:44">
      <c r="B1598" t="s">
        <v>105</v>
      </c>
      <c r="C1598" s="14">
        <v>3.0812031017384101E-2</v>
      </c>
      <c r="D1598" s="14">
        <v>3.6366238788291101E-2</v>
      </c>
      <c r="E1598" s="14">
        <v>2.5477357091090599E-2</v>
      </c>
      <c r="F1598" s="14"/>
      <c r="G1598" s="14">
        <v>5.6493950634600498E-2</v>
      </c>
      <c r="H1598" s="14">
        <v>3.4787673642586503E-2</v>
      </c>
      <c r="I1598" s="14">
        <v>1.8625157893390001E-2</v>
      </c>
      <c r="J1598" s="14">
        <v>3.9778446110537498E-2</v>
      </c>
      <c r="K1598" s="14">
        <v>3.04794637404475E-2</v>
      </c>
      <c r="L1598" s="14">
        <v>1.1759574715174999E-2</v>
      </c>
      <c r="M1598" s="14"/>
      <c r="N1598" s="14">
        <v>2.4059671584576399E-2</v>
      </c>
      <c r="O1598" s="14">
        <v>5.1980403560999998E-2</v>
      </c>
      <c r="P1598" s="14">
        <v>2.57341642710186E-2</v>
      </c>
      <c r="Q1598" s="14">
        <v>2.1852481733781199E-2</v>
      </c>
      <c r="R1598" s="14"/>
      <c r="S1598" s="14">
        <v>3.1786461602626902E-2</v>
      </c>
      <c r="T1598" s="14">
        <v>2.31101144155588E-2</v>
      </c>
      <c r="U1598" s="14">
        <v>9.8928670496546602E-3</v>
      </c>
      <c r="V1598" s="14">
        <v>4.3833892964880397E-2</v>
      </c>
      <c r="W1598" s="14">
        <v>2.6811389050834199E-2</v>
      </c>
      <c r="X1598" s="14">
        <v>2.3014199986988299E-2</v>
      </c>
      <c r="Y1598" s="14">
        <v>3.2958786557376503E-2</v>
      </c>
      <c r="Z1598" s="14">
        <v>3.5836524819883302E-2</v>
      </c>
      <c r="AA1598" s="14">
        <v>4.2126325560948703E-2</v>
      </c>
      <c r="AB1598" s="14">
        <v>3.7264396312478701E-2</v>
      </c>
      <c r="AC1598" s="14">
        <v>5.6370008454534999E-2</v>
      </c>
      <c r="AD1598" s="14">
        <v>0</v>
      </c>
      <c r="AE1598" s="14"/>
      <c r="AF1598" s="14">
        <v>3.8611193358961897E-2</v>
      </c>
      <c r="AG1598" s="14">
        <v>1.26666748307399E-2</v>
      </c>
      <c r="AH1598" s="14">
        <v>6.2018737202544402E-2</v>
      </c>
      <c r="AI1598" s="14"/>
      <c r="AJ1598" s="14">
        <v>2.6078257112558002E-2</v>
      </c>
      <c r="AK1598" s="14">
        <v>2.3315772029011798E-2</v>
      </c>
      <c r="AL1598" s="14">
        <v>2.2823421858307401E-2</v>
      </c>
      <c r="AM1598" s="14"/>
      <c r="AN1598" s="14">
        <v>3.3760884138224298E-2</v>
      </c>
      <c r="AO1598" s="14">
        <v>3.4820936628583002E-2</v>
      </c>
      <c r="AP1598" s="14">
        <v>2.75718640907625E-2</v>
      </c>
      <c r="AQ1598" s="14">
        <v>2.49065457433266E-2</v>
      </c>
      <c r="AR1598" s="14">
        <v>0</v>
      </c>
    </row>
    <row r="1599" spans="2:44">
      <c r="B1599" t="s">
        <v>106</v>
      </c>
      <c r="C1599" s="14">
        <v>0.81987761427862405</v>
      </c>
      <c r="D1599" s="14">
        <v>0.81515154452167604</v>
      </c>
      <c r="E1599" s="14">
        <v>0.82372749555591795</v>
      </c>
      <c r="F1599" s="14"/>
      <c r="G1599" s="14">
        <v>0.73556815630718897</v>
      </c>
      <c r="H1599" s="14">
        <v>0.80891886324122597</v>
      </c>
      <c r="I1599" s="14">
        <v>0.838681487737991</v>
      </c>
      <c r="J1599" s="14">
        <v>0.81426041635591695</v>
      </c>
      <c r="K1599" s="14">
        <v>0.83187500440028295</v>
      </c>
      <c r="L1599" s="14">
        <v>0.87154613822012605</v>
      </c>
      <c r="M1599" s="14"/>
      <c r="N1599" s="14">
        <v>0.86976841548105899</v>
      </c>
      <c r="O1599" s="14">
        <v>0.78050654531368102</v>
      </c>
      <c r="P1599" s="14">
        <v>0.83229490753388502</v>
      </c>
      <c r="Q1599" s="14">
        <v>0.79104001051837103</v>
      </c>
      <c r="R1599" s="14"/>
      <c r="S1599" s="14">
        <v>0.79812135923102601</v>
      </c>
      <c r="T1599" s="14">
        <v>0.79619168403855001</v>
      </c>
      <c r="U1599" s="14">
        <v>0.85106665211876298</v>
      </c>
      <c r="V1599" s="14">
        <v>0.77816066649441396</v>
      </c>
      <c r="W1599" s="14">
        <v>0.83617962690367298</v>
      </c>
      <c r="X1599" s="14">
        <v>0.79955691588061895</v>
      </c>
      <c r="Y1599" s="14">
        <v>0.82496482767191803</v>
      </c>
      <c r="Z1599" s="14">
        <v>0.79397337183372196</v>
      </c>
      <c r="AA1599" s="14">
        <v>0.85140414618674698</v>
      </c>
      <c r="AB1599" s="14">
        <v>0.86094237211595404</v>
      </c>
      <c r="AC1599" s="14">
        <v>0.78710761662679096</v>
      </c>
      <c r="AD1599" s="14">
        <v>0.93761555574169997</v>
      </c>
      <c r="AE1599" s="14"/>
      <c r="AF1599" s="14">
        <v>0.777973011925989</v>
      </c>
      <c r="AG1599" s="14">
        <v>0.88473872157185796</v>
      </c>
      <c r="AH1599" s="14">
        <v>0.75739771405502698</v>
      </c>
      <c r="AI1599" s="14"/>
      <c r="AJ1599" s="14">
        <v>0.83190768141285198</v>
      </c>
      <c r="AK1599" s="14">
        <v>0.87420641382146003</v>
      </c>
      <c r="AL1599" s="14">
        <v>0.87124456651186</v>
      </c>
      <c r="AM1599" s="14"/>
      <c r="AN1599" s="14">
        <v>0.79783476139120801</v>
      </c>
      <c r="AO1599" s="14">
        <v>0.826449035158349</v>
      </c>
      <c r="AP1599" s="14">
        <v>0.821246429283505</v>
      </c>
      <c r="AQ1599" s="14">
        <v>0.85316982994817303</v>
      </c>
      <c r="AR1599" s="14">
        <v>0.86883028223248004</v>
      </c>
    </row>
    <row r="1600" spans="2:44">
      <c r="C1600" s="14"/>
      <c r="D1600" s="14"/>
      <c r="E1600" s="14"/>
      <c r="F1600" s="14"/>
      <c r="G1600" s="14"/>
      <c r="H1600" s="14"/>
      <c r="I1600" s="14"/>
      <c r="J1600" s="14"/>
      <c r="K1600" s="14"/>
      <c r="L1600" s="14"/>
      <c r="M1600" s="14"/>
      <c r="N1600" s="14"/>
      <c r="O1600" s="14"/>
      <c r="P1600" s="14"/>
      <c r="Q1600" s="14"/>
      <c r="R1600" s="14"/>
      <c r="S1600" s="14"/>
      <c r="T1600" s="14"/>
      <c r="U1600" s="14"/>
      <c r="V1600" s="14"/>
      <c r="W1600" s="14"/>
      <c r="X1600" s="14"/>
      <c r="Y1600" s="14"/>
      <c r="Z1600" s="14"/>
      <c r="AA1600" s="14"/>
      <c r="AB1600" s="14"/>
      <c r="AC1600" s="14"/>
      <c r="AD1600" s="14"/>
      <c r="AE1600" s="14"/>
      <c r="AF1600" s="14"/>
      <c r="AG1600" s="14"/>
      <c r="AH1600" s="14"/>
      <c r="AI1600" s="14"/>
      <c r="AJ1600" s="14"/>
      <c r="AK1600" s="14"/>
      <c r="AL1600" s="14"/>
      <c r="AM1600" s="14"/>
      <c r="AN1600" s="14"/>
      <c r="AO1600" s="14"/>
      <c r="AP1600" s="14"/>
      <c r="AQ1600" s="14"/>
      <c r="AR1600" s="14"/>
    </row>
    <row r="1601" spans="2:44">
      <c r="B1601" s="6" t="s">
        <v>358</v>
      </c>
      <c r="C1601" s="14"/>
      <c r="D1601" s="14"/>
      <c r="E1601" s="14"/>
      <c r="F1601" s="14"/>
      <c r="G1601" s="14"/>
      <c r="H1601" s="14"/>
      <c r="I1601" s="14"/>
      <c r="J1601" s="14"/>
      <c r="K1601" s="14"/>
      <c r="L1601" s="14"/>
      <c r="M1601" s="14"/>
      <c r="N1601" s="14"/>
      <c r="O1601" s="14"/>
      <c r="P1601" s="14"/>
      <c r="Q1601" s="14"/>
      <c r="R1601" s="14"/>
      <c r="S1601" s="14"/>
      <c r="T1601" s="14"/>
      <c r="U1601" s="14"/>
      <c r="V1601" s="14"/>
      <c r="W1601" s="14"/>
      <c r="X1601" s="14"/>
      <c r="Y1601" s="14"/>
      <c r="Z1601" s="14"/>
      <c r="AA1601" s="14"/>
      <c r="AB1601" s="14"/>
      <c r="AC1601" s="14"/>
      <c r="AD1601" s="14"/>
      <c r="AE1601" s="14"/>
      <c r="AF1601" s="14"/>
      <c r="AG1601" s="14"/>
      <c r="AH1601" s="14"/>
      <c r="AI1601" s="14"/>
      <c r="AJ1601" s="14"/>
      <c r="AK1601" s="14"/>
      <c r="AL1601" s="14"/>
      <c r="AM1601" s="14"/>
      <c r="AN1601" s="14"/>
      <c r="AO1601" s="14"/>
      <c r="AP1601" s="14"/>
      <c r="AQ1601" s="14"/>
      <c r="AR1601" s="14"/>
    </row>
    <row r="1602" spans="2:44">
      <c r="B1602" s="24" t="s">
        <v>46</v>
      </c>
      <c r="C1602" s="14"/>
      <c r="D1602" s="14"/>
      <c r="E1602" s="14"/>
      <c r="F1602" s="14"/>
      <c r="G1602" s="14"/>
      <c r="H1602" s="14"/>
      <c r="I1602" s="14"/>
      <c r="J1602" s="14"/>
      <c r="K1602" s="14"/>
      <c r="L1602" s="14"/>
      <c r="M1602" s="14"/>
      <c r="N1602" s="14"/>
      <c r="O1602" s="14"/>
      <c r="P1602" s="14"/>
      <c r="Q1602" s="14"/>
      <c r="R1602" s="14"/>
      <c r="S1602" s="14"/>
      <c r="T1602" s="14"/>
      <c r="U1602" s="14"/>
      <c r="V1602" s="14"/>
      <c r="W1602" s="14"/>
      <c r="X1602" s="14"/>
      <c r="Y1602" s="14"/>
      <c r="Z1602" s="14"/>
      <c r="AA1602" s="14"/>
      <c r="AB1602" s="14"/>
      <c r="AC1602" s="14"/>
      <c r="AD1602" s="14"/>
      <c r="AE1602" s="14"/>
      <c r="AF1602" s="14"/>
      <c r="AG1602" s="14"/>
      <c r="AH1602" s="14"/>
      <c r="AI1602" s="14"/>
      <c r="AJ1602" s="14"/>
      <c r="AK1602" s="14"/>
      <c r="AL1602" s="14"/>
      <c r="AM1602" s="14"/>
      <c r="AN1602" s="14"/>
      <c r="AO1602" s="14"/>
      <c r="AP1602" s="14"/>
      <c r="AQ1602" s="14"/>
      <c r="AR1602" s="14"/>
    </row>
    <row r="1603" spans="2:44">
      <c r="B1603" t="s">
        <v>98</v>
      </c>
      <c r="C1603" s="14">
        <v>0.28923102303056503</v>
      </c>
      <c r="D1603" s="14">
        <v>0.30751280314278601</v>
      </c>
      <c r="E1603" s="14">
        <v>0.26963403474294401</v>
      </c>
      <c r="F1603" s="14"/>
      <c r="G1603" s="14">
        <v>0.239686802169744</v>
      </c>
      <c r="H1603" s="14">
        <v>0.26295238166319801</v>
      </c>
      <c r="I1603" s="14">
        <v>0.31864466455845603</v>
      </c>
      <c r="J1603" s="14">
        <v>0.23948710232995701</v>
      </c>
      <c r="K1603" s="14">
        <v>0.36604576308395398</v>
      </c>
      <c r="L1603" s="14">
        <v>0.317737353717368</v>
      </c>
      <c r="M1603" s="14"/>
      <c r="N1603" s="14">
        <v>0.36356225680527499</v>
      </c>
      <c r="O1603" s="14">
        <v>0.27416976486939498</v>
      </c>
      <c r="P1603" s="14">
        <v>0.26326209763893998</v>
      </c>
      <c r="Q1603" s="14">
        <v>0.24669105625205401</v>
      </c>
      <c r="R1603" s="14"/>
      <c r="S1603" s="14">
        <v>0.24251739118569801</v>
      </c>
      <c r="T1603" s="14">
        <v>0.30120121182825599</v>
      </c>
      <c r="U1603" s="14">
        <v>0.34152539204536198</v>
      </c>
      <c r="V1603" s="14">
        <v>0.26673734991984499</v>
      </c>
      <c r="W1603" s="14">
        <v>0.29465404625714697</v>
      </c>
      <c r="X1603" s="14">
        <v>0.30445371560149898</v>
      </c>
      <c r="Y1603" s="14">
        <v>0.22936324567350699</v>
      </c>
      <c r="Z1603" s="14">
        <v>0.38561715673563501</v>
      </c>
      <c r="AA1603" s="14">
        <v>0.28927231614172499</v>
      </c>
      <c r="AB1603" s="14">
        <v>0.33738364474197202</v>
      </c>
      <c r="AC1603" s="14">
        <v>0.30416794123431001</v>
      </c>
      <c r="AD1603" s="14">
        <v>0.225481780351556</v>
      </c>
      <c r="AE1603" s="14"/>
      <c r="AF1603" s="14">
        <v>0.29264564681509098</v>
      </c>
      <c r="AG1603" s="14">
        <v>0.30793534655390398</v>
      </c>
      <c r="AH1603" s="14">
        <v>0.27538163732410598</v>
      </c>
      <c r="AI1603" s="14"/>
      <c r="AJ1603" s="14">
        <v>0.334948370410109</v>
      </c>
      <c r="AK1603" s="14">
        <v>0.31683364418978499</v>
      </c>
      <c r="AL1603" s="14">
        <v>0.25558199504888801</v>
      </c>
      <c r="AM1603" s="14"/>
      <c r="AN1603" s="14">
        <v>0.25287547931080401</v>
      </c>
      <c r="AO1603" s="14">
        <v>0.29277088802235501</v>
      </c>
      <c r="AP1603" s="14">
        <v>0.26146661358810402</v>
      </c>
      <c r="AQ1603" s="14">
        <v>0.39604535995978102</v>
      </c>
      <c r="AR1603" s="14">
        <v>0.41373303033532099</v>
      </c>
    </row>
    <row r="1604" spans="2:44">
      <c r="B1604" t="s">
        <v>99</v>
      </c>
      <c r="C1604" s="14">
        <v>0.50770962356440996</v>
      </c>
      <c r="D1604" s="14">
        <v>0.48749188342600303</v>
      </c>
      <c r="E1604" s="14">
        <v>0.52984272796945298</v>
      </c>
      <c r="F1604" s="14"/>
      <c r="G1604" s="14">
        <v>0.49012610947179802</v>
      </c>
      <c r="H1604" s="14">
        <v>0.53765051050720303</v>
      </c>
      <c r="I1604" s="14">
        <v>0.48840105886663499</v>
      </c>
      <c r="J1604" s="14">
        <v>0.53133192175553901</v>
      </c>
      <c r="K1604" s="14">
        <v>0.464773612677846</v>
      </c>
      <c r="L1604" s="14">
        <v>0.51838563452063302</v>
      </c>
      <c r="M1604" s="14"/>
      <c r="N1604" s="14">
        <v>0.510687944207045</v>
      </c>
      <c r="O1604" s="14">
        <v>0.49308238313955899</v>
      </c>
      <c r="P1604" s="14">
        <v>0.54191347907603504</v>
      </c>
      <c r="Q1604" s="14">
        <v>0.48794563225019999</v>
      </c>
      <c r="R1604" s="14"/>
      <c r="S1604" s="14">
        <v>0.52728576662724203</v>
      </c>
      <c r="T1604" s="14">
        <v>0.51576624293001805</v>
      </c>
      <c r="U1604" s="14">
        <v>0.41877221262660602</v>
      </c>
      <c r="V1604" s="14">
        <v>0.54811124619442597</v>
      </c>
      <c r="W1604" s="14">
        <v>0.55166991296997003</v>
      </c>
      <c r="X1604" s="14">
        <v>0.42763776199619102</v>
      </c>
      <c r="Y1604" s="14">
        <v>0.57930165594271998</v>
      </c>
      <c r="Z1604" s="14">
        <v>0.433618799777721</v>
      </c>
      <c r="AA1604" s="14">
        <v>0.54420839231546403</v>
      </c>
      <c r="AB1604" s="14">
        <v>0.487187183414661</v>
      </c>
      <c r="AC1604" s="14">
        <v>0.51487239961037401</v>
      </c>
      <c r="AD1604" s="14">
        <v>0.44285079575812902</v>
      </c>
      <c r="AE1604" s="14"/>
      <c r="AF1604" s="14">
        <v>0.47809485742270602</v>
      </c>
      <c r="AG1604" s="14">
        <v>0.55609183141033003</v>
      </c>
      <c r="AH1604" s="14">
        <v>0.42998552784303301</v>
      </c>
      <c r="AI1604" s="14"/>
      <c r="AJ1604" s="14">
        <v>0.51325896082089495</v>
      </c>
      <c r="AK1604" s="14">
        <v>0.52411918263505597</v>
      </c>
      <c r="AL1604" s="14">
        <v>0.53555278405000095</v>
      </c>
      <c r="AM1604" s="14"/>
      <c r="AN1604" s="14">
        <v>0.51311481139670301</v>
      </c>
      <c r="AO1604" s="14">
        <v>0.48732250947662398</v>
      </c>
      <c r="AP1604" s="14">
        <v>0.55661444809537997</v>
      </c>
      <c r="AQ1604" s="14">
        <v>0.48079833688757001</v>
      </c>
      <c r="AR1604" s="14">
        <v>0.50890109322058097</v>
      </c>
    </row>
    <row r="1605" spans="2:44">
      <c r="B1605" t="s">
        <v>100</v>
      </c>
      <c r="C1605" s="14">
        <v>0.133198463182847</v>
      </c>
      <c r="D1605" s="14">
        <v>0.13144043789667501</v>
      </c>
      <c r="E1605" s="14">
        <v>0.13552185188895699</v>
      </c>
      <c r="F1605" s="14"/>
      <c r="G1605" s="14">
        <v>0.14498191189453399</v>
      </c>
      <c r="H1605" s="14">
        <v>0.130138009073935</v>
      </c>
      <c r="I1605" s="14">
        <v>0.127659557194335</v>
      </c>
      <c r="J1605" s="14">
        <v>0.16585746345841099</v>
      </c>
      <c r="K1605" s="14">
        <v>0.11580467130974099</v>
      </c>
      <c r="L1605" s="14">
        <v>0.11481623269697699</v>
      </c>
      <c r="M1605" s="14"/>
      <c r="N1605" s="14">
        <v>7.2666720334886095E-2</v>
      </c>
      <c r="O1605" s="14">
        <v>0.17066061268973901</v>
      </c>
      <c r="P1605" s="14">
        <v>0.109409829584767</v>
      </c>
      <c r="Q1605" s="14">
        <v>0.18115408209549799</v>
      </c>
      <c r="R1605" s="14"/>
      <c r="S1605" s="14">
        <v>0.158874118069187</v>
      </c>
      <c r="T1605" s="14">
        <v>0.112566777938628</v>
      </c>
      <c r="U1605" s="14">
        <v>0.16885128330316099</v>
      </c>
      <c r="V1605" s="14">
        <v>0.14496451093494001</v>
      </c>
      <c r="W1605" s="14">
        <v>0.107277813038196</v>
      </c>
      <c r="X1605" s="14">
        <v>0.13783374256122499</v>
      </c>
      <c r="Y1605" s="14">
        <v>0.14235519995451401</v>
      </c>
      <c r="Z1605" s="14">
        <v>9.6333137184571094E-2</v>
      </c>
      <c r="AA1605" s="14">
        <v>8.7459568899469306E-2</v>
      </c>
      <c r="AB1605" s="14">
        <v>0.103191022263857</v>
      </c>
      <c r="AC1605" s="14">
        <v>0.122787796023272</v>
      </c>
      <c r="AD1605" s="14">
        <v>0.29967452203063299</v>
      </c>
      <c r="AE1605" s="14"/>
      <c r="AF1605" s="14">
        <v>0.15722520306619001</v>
      </c>
      <c r="AG1605" s="14">
        <v>9.0226476755025695E-2</v>
      </c>
      <c r="AH1605" s="14">
        <v>0.196081341900157</v>
      </c>
      <c r="AI1605" s="14"/>
      <c r="AJ1605" s="14">
        <v>0.116484692427183</v>
      </c>
      <c r="AK1605" s="14">
        <v>0.106291772260991</v>
      </c>
      <c r="AL1605" s="14">
        <v>8.2917791283746101E-2</v>
      </c>
      <c r="AM1605" s="14"/>
      <c r="AN1605" s="14">
        <v>0.13890677622374001</v>
      </c>
      <c r="AO1605" s="14">
        <v>0.15432434947057899</v>
      </c>
      <c r="AP1605" s="14">
        <v>0.110403848958081</v>
      </c>
      <c r="AQ1605" s="14">
        <v>7.5628962308101899E-2</v>
      </c>
      <c r="AR1605" s="14">
        <v>7.7365876444098106E-2</v>
      </c>
    </row>
    <row r="1606" spans="2:44">
      <c r="B1606" t="s">
        <v>101</v>
      </c>
      <c r="C1606" s="14">
        <v>3.3106589430609401E-2</v>
      </c>
      <c r="D1606" s="14">
        <v>3.5846760690702799E-2</v>
      </c>
      <c r="E1606" s="14">
        <v>3.0563262614587399E-2</v>
      </c>
      <c r="F1606" s="14"/>
      <c r="G1606" s="14">
        <v>6.5446779211321707E-2</v>
      </c>
      <c r="H1606" s="14">
        <v>3.8504379886498401E-2</v>
      </c>
      <c r="I1606" s="14">
        <v>2.5131663144125099E-2</v>
      </c>
      <c r="J1606" s="14">
        <v>2.6425415899413801E-2</v>
      </c>
      <c r="K1606" s="14">
        <v>1.5264851340659301E-2</v>
      </c>
      <c r="L1606" s="14">
        <v>2.8106931615603601E-2</v>
      </c>
      <c r="M1606" s="14"/>
      <c r="N1606" s="14">
        <v>2.83024922612953E-2</v>
      </c>
      <c r="O1606" s="14">
        <v>3.6351050955580097E-2</v>
      </c>
      <c r="P1606" s="14">
        <v>3.4792710582033599E-2</v>
      </c>
      <c r="Q1606" s="14">
        <v>3.4315654205655903E-2</v>
      </c>
      <c r="R1606" s="14"/>
      <c r="S1606" s="14">
        <v>4.7277085544910398E-2</v>
      </c>
      <c r="T1606" s="14">
        <v>3.9800614745369403E-2</v>
      </c>
      <c r="U1606" s="14">
        <v>3.2855396585147002E-2</v>
      </c>
      <c r="V1606" s="14">
        <v>8.9539099648067392E-3</v>
      </c>
      <c r="W1606" s="14">
        <v>2.1346385585319198E-2</v>
      </c>
      <c r="X1606" s="14">
        <v>5.9592416679589498E-2</v>
      </c>
      <c r="Y1606" s="14">
        <v>3.2616866418366003E-2</v>
      </c>
      <c r="Z1606" s="14">
        <v>0</v>
      </c>
      <c r="AA1606" s="14">
        <v>4.1277455056142998E-2</v>
      </c>
      <c r="AB1606" s="14">
        <v>2.0456015467535001E-2</v>
      </c>
      <c r="AC1606" s="14">
        <v>2.9232505294816798E-2</v>
      </c>
      <c r="AD1606" s="14">
        <v>0</v>
      </c>
      <c r="AE1606" s="14"/>
      <c r="AF1606" s="14">
        <v>3.7282314096510297E-2</v>
      </c>
      <c r="AG1606" s="14">
        <v>2.2870010536865899E-2</v>
      </c>
      <c r="AH1606" s="14">
        <v>4.4243483537348E-2</v>
      </c>
      <c r="AI1606" s="14"/>
      <c r="AJ1606" s="14">
        <v>2.2168441983086599E-2</v>
      </c>
      <c r="AK1606" s="14">
        <v>2.7646012125168502E-2</v>
      </c>
      <c r="AL1606" s="14">
        <v>6.1901489747176401E-2</v>
      </c>
      <c r="AM1606" s="14"/>
      <c r="AN1606" s="14">
        <v>3.7213872607002603E-2</v>
      </c>
      <c r="AO1606" s="14">
        <v>3.7456964823186403E-2</v>
      </c>
      <c r="AP1606" s="14">
        <v>3.65863699262702E-2</v>
      </c>
      <c r="AQ1606" s="14">
        <v>7.5183986465958098E-3</v>
      </c>
      <c r="AR1606" s="14">
        <v>0</v>
      </c>
    </row>
    <row r="1607" spans="2:44">
      <c r="B1607" t="s">
        <v>102</v>
      </c>
      <c r="C1607" s="14">
        <v>1.4280965074038501E-2</v>
      </c>
      <c r="D1607" s="14">
        <v>1.8893207875339501E-2</v>
      </c>
      <c r="E1607" s="14">
        <v>9.8144435424903399E-3</v>
      </c>
      <c r="F1607" s="14"/>
      <c r="G1607" s="14">
        <v>2.0119566883864199E-2</v>
      </c>
      <c r="H1607" s="14">
        <v>4.3776414756559997E-3</v>
      </c>
      <c r="I1607" s="14">
        <v>2.1066855803980399E-2</v>
      </c>
      <c r="J1607" s="14">
        <v>2.3741097070004599E-2</v>
      </c>
      <c r="K1607" s="14">
        <v>4.5892225403046704E-3</v>
      </c>
      <c r="L1607" s="14">
        <v>1.0659249063386E-2</v>
      </c>
      <c r="M1607" s="14"/>
      <c r="N1607" s="14">
        <v>1.3337818325565701E-2</v>
      </c>
      <c r="O1607" s="14">
        <v>5.7503315031679899E-3</v>
      </c>
      <c r="P1607" s="14">
        <v>2.2185335938253E-2</v>
      </c>
      <c r="Q1607" s="14">
        <v>1.7518051855851299E-2</v>
      </c>
      <c r="R1607" s="14"/>
      <c r="S1607" s="14">
        <v>5.4202110320614397E-3</v>
      </c>
      <c r="T1607" s="14">
        <v>1.8201784879398102E-2</v>
      </c>
      <c r="U1607" s="14">
        <v>0</v>
      </c>
      <c r="V1607" s="14">
        <v>2.10316832318619E-2</v>
      </c>
      <c r="W1607" s="14">
        <v>1.6361331988985001E-2</v>
      </c>
      <c r="X1607" s="14">
        <v>8.8398783299736394E-3</v>
      </c>
      <c r="Y1607" s="14">
        <v>0</v>
      </c>
      <c r="Z1607" s="14">
        <v>3.5484839540954098E-2</v>
      </c>
      <c r="AA1607" s="14">
        <v>2.3161863901273599E-2</v>
      </c>
      <c r="AB1607" s="14">
        <v>3.4009057275062697E-2</v>
      </c>
      <c r="AC1607" s="14">
        <v>1.6888975742877201E-2</v>
      </c>
      <c r="AD1607" s="14">
        <v>0</v>
      </c>
      <c r="AE1607" s="14"/>
      <c r="AF1607" s="14">
        <v>2.1258387057026901E-2</v>
      </c>
      <c r="AG1607" s="14">
        <v>6.6989098556400799E-3</v>
      </c>
      <c r="AH1607" s="14">
        <v>2.0533034059484701E-2</v>
      </c>
      <c r="AI1607" s="14"/>
      <c r="AJ1607" s="14">
        <v>6.54822249205512E-3</v>
      </c>
      <c r="AK1607" s="14">
        <v>6.2392994427161097E-3</v>
      </c>
      <c r="AL1607" s="14">
        <v>3.7947092647551597E-2</v>
      </c>
      <c r="AM1607" s="14"/>
      <c r="AN1607" s="14">
        <v>2.78868071359662E-2</v>
      </c>
      <c r="AO1607" s="14">
        <v>1.0022134762855701E-2</v>
      </c>
      <c r="AP1607" s="14">
        <v>1.60075095298646E-2</v>
      </c>
      <c r="AQ1607" s="14">
        <v>0</v>
      </c>
      <c r="AR1607" s="14">
        <v>0</v>
      </c>
    </row>
    <row r="1608" spans="2:44">
      <c r="B1608" t="s">
        <v>129</v>
      </c>
      <c r="C1608" s="14">
        <v>2.2473335717530799E-2</v>
      </c>
      <c r="D1608" s="14">
        <v>1.8814906968494201E-2</v>
      </c>
      <c r="E1608" s="14">
        <v>2.4623679241568101E-2</v>
      </c>
      <c r="F1608" s="14"/>
      <c r="G1608" s="14">
        <v>3.9638830368738602E-2</v>
      </c>
      <c r="H1608" s="14">
        <v>2.63770773935093E-2</v>
      </c>
      <c r="I1608" s="14">
        <v>1.90962004324687E-2</v>
      </c>
      <c r="J1608" s="14">
        <v>1.3156999486674901E-2</v>
      </c>
      <c r="K1608" s="14">
        <v>3.3521879047495602E-2</v>
      </c>
      <c r="L1608" s="14">
        <v>1.0294598386033299E-2</v>
      </c>
      <c r="M1608" s="14"/>
      <c r="N1608" s="14">
        <v>1.1442768065933299E-2</v>
      </c>
      <c r="O1608" s="14">
        <v>1.9985856842559099E-2</v>
      </c>
      <c r="P1608" s="14">
        <v>2.8436547179972099E-2</v>
      </c>
      <c r="Q1608" s="14">
        <v>3.2375523340741501E-2</v>
      </c>
      <c r="R1608" s="14"/>
      <c r="S1608" s="14">
        <v>1.86254275409003E-2</v>
      </c>
      <c r="T1608" s="14">
        <v>1.2463367678330801E-2</v>
      </c>
      <c r="U1608" s="14">
        <v>3.79957154397235E-2</v>
      </c>
      <c r="V1608" s="14">
        <v>1.0201299754119901E-2</v>
      </c>
      <c r="W1608" s="14">
        <v>8.6905101603819007E-3</v>
      </c>
      <c r="X1608" s="14">
        <v>6.1642484831522598E-2</v>
      </c>
      <c r="Y1608" s="14">
        <v>1.6363032010893699E-2</v>
      </c>
      <c r="Z1608" s="14">
        <v>4.8946066761118401E-2</v>
      </c>
      <c r="AA1608" s="14">
        <v>1.46204036859251E-2</v>
      </c>
      <c r="AB1608" s="14">
        <v>1.7773076836912399E-2</v>
      </c>
      <c r="AC1608" s="14">
        <v>1.2050382094350401E-2</v>
      </c>
      <c r="AD1608" s="14">
        <v>3.19929018596821E-2</v>
      </c>
      <c r="AE1608" s="14"/>
      <c r="AF1608" s="14">
        <v>1.3493591542476001E-2</v>
      </c>
      <c r="AG1608" s="14">
        <v>1.61774248882341E-2</v>
      </c>
      <c r="AH1608" s="14">
        <v>3.3774975335871302E-2</v>
      </c>
      <c r="AI1608" s="14"/>
      <c r="AJ1608" s="14">
        <v>6.5913118666715599E-3</v>
      </c>
      <c r="AK1608" s="14">
        <v>1.8870089346282801E-2</v>
      </c>
      <c r="AL1608" s="14">
        <v>2.60988472226375E-2</v>
      </c>
      <c r="AM1608" s="14"/>
      <c r="AN1608" s="14">
        <v>3.0002253325783799E-2</v>
      </c>
      <c r="AO1608" s="14">
        <v>1.81031534443989E-2</v>
      </c>
      <c r="AP1608" s="14">
        <v>1.8921209902300701E-2</v>
      </c>
      <c r="AQ1608" s="14">
        <v>4.0008942197951099E-2</v>
      </c>
      <c r="AR1608" s="14">
        <v>0</v>
      </c>
    </row>
    <row r="1609" spans="2:44">
      <c r="B1609" t="s">
        <v>104</v>
      </c>
      <c r="C1609" s="14">
        <v>0.79694064659497499</v>
      </c>
      <c r="D1609" s="14">
        <v>0.79500468656878798</v>
      </c>
      <c r="E1609" s="14">
        <v>0.79947676271239698</v>
      </c>
      <c r="F1609" s="14"/>
      <c r="G1609" s="14">
        <v>0.72981291164154105</v>
      </c>
      <c r="H1609" s="14">
        <v>0.80060289217040104</v>
      </c>
      <c r="I1609" s="14">
        <v>0.80704572342509096</v>
      </c>
      <c r="J1609" s="14">
        <v>0.77081902408549596</v>
      </c>
      <c r="K1609" s="14">
        <v>0.83081937576179998</v>
      </c>
      <c r="L1609" s="14">
        <v>0.83612298823800102</v>
      </c>
      <c r="M1609" s="14"/>
      <c r="N1609" s="14">
        <v>0.87425020101231998</v>
      </c>
      <c r="O1609" s="14">
        <v>0.76725214800895303</v>
      </c>
      <c r="P1609" s="14">
        <v>0.80517557671497497</v>
      </c>
      <c r="Q1609" s="14">
        <v>0.73463668850225405</v>
      </c>
      <c r="R1609" s="14"/>
      <c r="S1609" s="14">
        <v>0.76980315781294095</v>
      </c>
      <c r="T1609" s="14">
        <v>0.81696745475827404</v>
      </c>
      <c r="U1609" s="14">
        <v>0.76029760467196905</v>
      </c>
      <c r="V1609" s="14">
        <v>0.81484859611427096</v>
      </c>
      <c r="W1609" s="14">
        <v>0.84632395922711701</v>
      </c>
      <c r="X1609" s="14">
        <v>0.73209147759769</v>
      </c>
      <c r="Y1609" s="14">
        <v>0.80866490161622695</v>
      </c>
      <c r="Z1609" s="14">
        <v>0.81923595651335601</v>
      </c>
      <c r="AA1609" s="14">
        <v>0.83348070845718902</v>
      </c>
      <c r="AB1609" s="14">
        <v>0.82457082815663196</v>
      </c>
      <c r="AC1609" s="14">
        <v>0.81904034084468302</v>
      </c>
      <c r="AD1609" s="14">
        <v>0.66833257610968499</v>
      </c>
      <c r="AE1609" s="14"/>
      <c r="AF1609" s="14">
        <v>0.77074050423779705</v>
      </c>
      <c r="AG1609" s="14">
        <v>0.86402717796423401</v>
      </c>
      <c r="AH1609" s="14">
        <v>0.70536716516713904</v>
      </c>
      <c r="AI1609" s="14"/>
      <c r="AJ1609" s="14">
        <v>0.848207331231003</v>
      </c>
      <c r="AK1609" s="14">
        <v>0.84095282682484096</v>
      </c>
      <c r="AL1609" s="14">
        <v>0.79113477909888796</v>
      </c>
      <c r="AM1609" s="14"/>
      <c r="AN1609" s="14">
        <v>0.76599029070750702</v>
      </c>
      <c r="AO1609" s="14">
        <v>0.78009339749897899</v>
      </c>
      <c r="AP1609" s="14">
        <v>0.81808106168348305</v>
      </c>
      <c r="AQ1609" s="14">
        <v>0.87684369684735097</v>
      </c>
      <c r="AR1609" s="14">
        <v>0.92263412355590202</v>
      </c>
    </row>
    <row r="1610" spans="2:44">
      <c r="B1610" t="s">
        <v>105</v>
      </c>
      <c r="C1610" s="14">
        <v>4.7387554504647801E-2</v>
      </c>
      <c r="D1610" s="14">
        <v>5.4739968566042303E-2</v>
      </c>
      <c r="E1610" s="14">
        <v>4.0377706157077697E-2</v>
      </c>
      <c r="F1610" s="14"/>
      <c r="G1610" s="14">
        <v>8.5566346095185902E-2</v>
      </c>
      <c r="H1610" s="14">
        <v>4.2882021362154403E-2</v>
      </c>
      <c r="I1610" s="14">
        <v>4.6198518948105498E-2</v>
      </c>
      <c r="J1610" s="14">
        <v>5.0166512969418403E-2</v>
      </c>
      <c r="K1610" s="14">
        <v>1.9854073880964E-2</v>
      </c>
      <c r="L1610" s="14">
        <v>3.8766180678989598E-2</v>
      </c>
      <c r="M1610" s="14"/>
      <c r="N1610" s="14">
        <v>4.1640310586860997E-2</v>
      </c>
      <c r="O1610" s="14">
        <v>4.2101382458747998E-2</v>
      </c>
      <c r="P1610" s="14">
        <v>5.6978046520286603E-2</v>
      </c>
      <c r="Q1610" s="14">
        <v>5.1833706061507202E-2</v>
      </c>
      <c r="R1610" s="14"/>
      <c r="S1610" s="14">
        <v>5.2697296576971801E-2</v>
      </c>
      <c r="T1610" s="14">
        <v>5.8002399624767602E-2</v>
      </c>
      <c r="U1610" s="14">
        <v>3.2855396585147002E-2</v>
      </c>
      <c r="V1610" s="14">
        <v>2.9985593196668599E-2</v>
      </c>
      <c r="W1610" s="14">
        <v>3.7707717574304203E-2</v>
      </c>
      <c r="X1610" s="14">
        <v>6.8432295009563202E-2</v>
      </c>
      <c r="Y1610" s="14">
        <v>3.2616866418366003E-2</v>
      </c>
      <c r="Z1610" s="14">
        <v>3.5484839540954098E-2</v>
      </c>
      <c r="AA1610" s="14">
        <v>6.44393189574166E-2</v>
      </c>
      <c r="AB1610" s="14">
        <v>5.4465072742597702E-2</v>
      </c>
      <c r="AC1610" s="14">
        <v>4.6121481037694097E-2</v>
      </c>
      <c r="AD1610" s="14">
        <v>0</v>
      </c>
      <c r="AE1610" s="14"/>
      <c r="AF1610" s="14">
        <v>5.8540701153537197E-2</v>
      </c>
      <c r="AG1610" s="14">
        <v>2.9568920392505998E-2</v>
      </c>
      <c r="AH1610" s="14">
        <v>6.47765175968327E-2</v>
      </c>
      <c r="AI1610" s="14"/>
      <c r="AJ1610" s="14">
        <v>2.87166644751417E-2</v>
      </c>
      <c r="AK1610" s="14">
        <v>3.3885311567884699E-2</v>
      </c>
      <c r="AL1610" s="14">
        <v>9.9848582394728005E-2</v>
      </c>
      <c r="AM1610" s="14"/>
      <c r="AN1610" s="14">
        <v>6.5100679742968695E-2</v>
      </c>
      <c r="AO1610" s="14">
        <v>4.7479099586042101E-2</v>
      </c>
      <c r="AP1610" s="14">
        <v>5.25938794561348E-2</v>
      </c>
      <c r="AQ1610" s="14">
        <v>7.5183986465958098E-3</v>
      </c>
      <c r="AR1610" s="14">
        <v>0</v>
      </c>
    </row>
    <row r="1611" spans="2:44">
      <c r="B1611" t="s">
        <v>106</v>
      </c>
      <c r="C1611" s="14">
        <v>0.74955309209032694</v>
      </c>
      <c r="D1611" s="14">
        <v>0.74026471800274596</v>
      </c>
      <c r="E1611" s="14">
        <v>0.75909905655531995</v>
      </c>
      <c r="F1611" s="14"/>
      <c r="G1611" s="14">
        <v>0.64424656554635495</v>
      </c>
      <c r="H1611" s="14">
        <v>0.75772087080824702</v>
      </c>
      <c r="I1611" s="14">
        <v>0.76084720447698495</v>
      </c>
      <c r="J1611" s="14">
        <v>0.72065251111607798</v>
      </c>
      <c r="K1611" s="14">
        <v>0.81096530188083604</v>
      </c>
      <c r="L1611" s="14">
        <v>0.79735680755901095</v>
      </c>
      <c r="M1611" s="14"/>
      <c r="N1611" s="14">
        <v>0.83260989042545896</v>
      </c>
      <c r="O1611" s="14">
        <v>0.72515076555020497</v>
      </c>
      <c r="P1611" s="14">
        <v>0.74819753019468804</v>
      </c>
      <c r="Q1611" s="14">
        <v>0.682802982440746</v>
      </c>
      <c r="R1611" s="14"/>
      <c r="S1611" s="14">
        <v>0.71710586123596898</v>
      </c>
      <c r="T1611" s="14">
        <v>0.75896505513350598</v>
      </c>
      <c r="U1611" s="14">
        <v>0.72744220808682203</v>
      </c>
      <c r="V1611" s="14">
        <v>0.78486300291760203</v>
      </c>
      <c r="W1611" s="14">
        <v>0.80861624165281298</v>
      </c>
      <c r="X1611" s="14">
        <v>0.66365918258812695</v>
      </c>
      <c r="Y1611" s="14">
        <v>0.77604803519786003</v>
      </c>
      <c r="Z1611" s="14">
        <v>0.78375111697240196</v>
      </c>
      <c r="AA1611" s="14">
        <v>0.76904138949977296</v>
      </c>
      <c r="AB1611" s="14">
        <v>0.77010575541403503</v>
      </c>
      <c r="AC1611" s="14">
        <v>0.77291885980698904</v>
      </c>
      <c r="AD1611" s="14">
        <v>0.66833257610968499</v>
      </c>
      <c r="AE1611" s="14"/>
      <c r="AF1611" s="14">
        <v>0.71219980308426001</v>
      </c>
      <c r="AG1611" s="14">
        <v>0.83445825757172798</v>
      </c>
      <c r="AH1611" s="14">
        <v>0.64059064757030604</v>
      </c>
      <c r="AI1611" s="14"/>
      <c r="AJ1611" s="14">
        <v>0.81949066675586202</v>
      </c>
      <c r="AK1611" s="14">
        <v>0.80706751525695697</v>
      </c>
      <c r="AL1611" s="14">
        <v>0.69128619670416003</v>
      </c>
      <c r="AM1611" s="14"/>
      <c r="AN1611" s="14">
        <v>0.70088961096453795</v>
      </c>
      <c r="AO1611" s="14">
        <v>0.73261429791293697</v>
      </c>
      <c r="AP1611" s="14">
        <v>0.76548718222734802</v>
      </c>
      <c r="AQ1611" s="14">
        <v>0.86932529820075499</v>
      </c>
      <c r="AR1611" s="14">
        <v>0.92263412355590202</v>
      </c>
    </row>
    <row r="1612" spans="2:44">
      <c r="C1612" s="14"/>
      <c r="D1612" s="14"/>
      <c r="E1612" s="14"/>
      <c r="F1612" s="14"/>
      <c r="G1612" s="14"/>
      <c r="H1612" s="14"/>
      <c r="I1612" s="14"/>
      <c r="J1612" s="14"/>
      <c r="K1612" s="14"/>
      <c r="L1612" s="14"/>
      <c r="M1612" s="14"/>
      <c r="N1612" s="14"/>
      <c r="O1612" s="14"/>
      <c r="P1612" s="14"/>
      <c r="Q1612" s="14"/>
      <c r="R1612" s="14"/>
      <c r="S1612" s="14"/>
      <c r="T1612" s="14"/>
      <c r="U1612" s="14"/>
      <c r="V1612" s="14"/>
      <c r="W1612" s="14"/>
      <c r="X1612" s="14"/>
      <c r="Y1612" s="14"/>
      <c r="Z1612" s="14"/>
      <c r="AA1612" s="14"/>
      <c r="AB1612" s="14"/>
      <c r="AC1612" s="14"/>
      <c r="AD1612" s="14"/>
      <c r="AE1612" s="14"/>
      <c r="AF1612" s="14"/>
      <c r="AG1612" s="14"/>
      <c r="AH1612" s="14"/>
      <c r="AI1612" s="14"/>
      <c r="AJ1612" s="14"/>
      <c r="AK1612" s="14"/>
      <c r="AL1612" s="14"/>
      <c r="AM1612" s="14"/>
      <c r="AN1612" s="14"/>
      <c r="AO1612" s="14"/>
      <c r="AP1612" s="14"/>
      <c r="AQ1612" s="14"/>
      <c r="AR1612" s="14"/>
    </row>
    <row r="1613" spans="2:44">
      <c r="B1613" s="6" t="s">
        <v>359</v>
      </c>
      <c r="C1613" s="14"/>
      <c r="D1613" s="14"/>
      <c r="E1613" s="14"/>
      <c r="F1613" s="14"/>
      <c r="G1613" s="14"/>
      <c r="H1613" s="14"/>
      <c r="I1613" s="14"/>
      <c r="J1613" s="14"/>
      <c r="K1613" s="14"/>
      <c r="L1613" s="14"/>
      <c r="M1613" s="14"/>
      <c r="N1613" s="14"/>
      <c r="O1613" s="14"/>
      <c r="P1613" s="14"/>
      <c r="Q1613" s="14"/>
      <c r="R1613" s="14"/>
      <c r="S1613" s="14"/>
      <c r="T1613" s="14"/>
      <c r="U1613" s="14"/>
      <c r="V1613" s="14"/>
      <c r="W1613" s="14"/>
      <c r="X1613" s="14"/>
      <c r="Y1613" s="14"/>
      <c r="Z1613" s="14"/>
      <c r="AA1613" s="14"/>
      <c r="AB1613" s="14"/>
      <c r="AC1613" s="14"/>
      <c r="AD1613" s="14"/>
      <c r="AE1613" s="14"/>
      <c r="AF1613" s="14"/>
      <c r="AG1613" s="14"/>
      <c r="AH1613" s="14"/>
      <c r="AI1613" s="14"/>
      <c r="AJ1613" s="14"/>
      <c r="AK1613" s="14"/>
      <c r="AL1613" s="14"/>
      <c r="AM1613" s="14"/>
      <c r="AN1613" s="14"/>
      <c r="AO1613" s="14"/>
      <c r="AP1613" s="14"/>
      <c r="AQ1613" s="14"/>
      <c r="AR1613" s="14"/>
    </row>
    <row r="1614" spans="2:44">
      <c r="B1614" s="24" t="s">
        <v>46</v>
      </c>
      <c r="C1614" s="14"/>
      <c r="D1614" s="14"/>
      <c r="E1614" s="14"/>
      <c r="F1614" s="14"/>
      <c r="G1614" s="14"/>
      <c r="H1614" s="14"/>
      <c r="I1614" s="14"/>
      <c r="J1614" s="14"/>
      <c r="K1614" s="14"/>
      <c r="L1614" s="14"/>
      <c r="M1614" s="14"/>
      <c r="N1614" s="14"/>
      <c r="O1614" s="14"/>
      <c r="P1614" s="14"/>
      <c r="Q1614" s="14"/>
      <c r="R1614" s="14"/>
      <c r="S1614" s="14"/>
      <c r="T1614" s="14"/>
      <c r="U1614" s="14"/>
      <c r="V1614" s="14"/>
      <c r="W1614" s="14"/>
      <c r="X1614" s="14"/>
      <c r="Y1614" s="14"/>
      <c r="Z1614" s="14"/>
      <c r="AA1614" s="14"/>
      <c r="AB1614" s="14"/>
      <c r="AC1614" s="14"/>
      <c r="AD1614" s="14"/>
      <c r="AE1614" s="14"/>
      <c r="AF1614" s="14"/>
      <c r="AG1614" s="14"/>
      <c r="AH1614" s="14"/>
      <c r="AI1614" s="14"/>
      <c r="AJ1614" s="14"/>
      <c r="AK1614" s="14"/>
      <c r="AL1614" s="14"/>
      <c r="AM1614" s="14"/>
      <c r="AN1614" s="14"/>
      <c r="AO1614" s="14"/>
      <c r="AP1614" s="14"/>
      <c r="AQ1614" s="14"/>
      <c r="AR1614" s="14"/>
    </row>
    <row r="1615" spans="2:44">
      <c r="B1615" t="s">
        <v>98</v>
      </c>
      <c r="C1615" s="14">
        <v>0.23498192247477701</v>
      </c>
      <c r="D1615" s="14">
        <v>0.23369393270247801</v>
      </c>
      <c r="E1615" s="14">
        <v>0.234369317303466</v>
      </c>
      <c r="F1615" s="14"/>
      <c r="G1615" s="14">
        <v>0.17979028240075601</v>
      </c>
      <c r="H1615" s="14">
        <v>0.24598731869705201</v>
      </c>
      <c r="I1615" s="14">
        <v>0.241581252223386</v>
      </c>
      <c r="J1615" s="14">
        <v>0.219875650138011</v>
      </c>
      <c r="K1615" s="14">
        <v>0.26118374657063997</v>
      </c>
      <c r="L1615" s="14">
        <v>0.256938185665471</v>
      </c>
      <c r="M1615" s="14"/>
      <c r="N1615" s="14">
        <v>0.26767004807925199</v>
      </c>
      <c r="O1615" s="14">
        <v>0.21174398359360799</v>
      </c>
      <c r="P1615" s="14">
        <v>0.233714901067581</v>
      </c>
      <c r="Q1615" s="14">
        <v>0.220368815782025</v>
      </c>
      <c r="R1615" s="14"/>
      <c r="S1615" s="14">
        <v>0.241591279440071</v>
      </c>
      <c r="T1615" s="14">
        <v>0.25111987108907202</v>
      </c>
      <c r="U1615" s="14">
        <v>0.29052032400063699</v>
      </c>
      <c r="V1615" s="14">
        <v>0.19263480515688899</v>
      </c>
      <c r="W1615" s="14">
        <v>0.230137125927944</v>
      </c>
      <c r="X1615" s="14">
        <v>0.15412547825837999</v>
      </c>
      <c r="Y1615" s="14">
        <v>0.19907204866446199</v>
      </c>
      <c r="Z1615" s="14">
        <v>0.25548831340310701</v>
      </c>
      <c r="AA1615" s="14">
        <v>0.251288909659376</v>
      </c>
      <c r="AB1615" s="14">
        <v>0.27452011569381302</v>
      </c>
      <c r="AC1615" s="14">
        <v>0.30058390214726</v>
      </c>
      <c r="AD1615" s="14">
        <v>0.16774936110927999</v>
      </c>
      <c r="AE1615" s="14"/>
      <c r="AF1615" s="14">
        <v>0.25437182356344201</v>
      </c>
      <c r="AG1615" s="14">
        <v>0.24506708607710601</v>
      </c>
      <c r="AH1615" s="14">
        <v>0.19112985852801001</v>
      </c>
      <c r="AI1615" s="14"/>
      <c r="AJ1615" s="14">
        <v>0.27554026451667302</v>
      </c>
      <c r="AK1615" s="14">
        <v>0.23767800068168499</v>
      </c>
      <c r="AL1615" s="14">
        <v>0.31295845803675598</v>
      </c>
      <c r="AM1615" s="14"/>
      <c r="AN1615" s="14">
        <v>0.209630921237099</v>
      </c>
      <c r="AO1615" s="14">
        <v>0.25438321416652698</v>
      </c>
      <c r="AP1615" s="14">
        <v>0.22651360688535799</v>
      </c>
      <c r="AQ1615" s="14">
        <v>0.206013983470446</v>
      </c>
      <c r="AR1615" s="14">
        <v>0.454266499385096</v>
      </c>
    </row>
    <row r="1616" spans="2:44">
      <c r="B1616" t="s">
        <v>99</v>
      </c>
      <c r="C1616" s="14">
        <v>0.49005923244449101</v>
      </c>
      <c r="D1616" s="14">
        <v>0.51283579716679295</v>
      </c>
      <c r="E1616" s="14">
        <v>0.46962540798047803</v>
      </c>
      <c r="F1616" s="14"/>
      <c r="G1616" s="14">
        <v>0.47962559354637302</v>
      </c>
      <c r="H1616" s="14">
        <v>0.48354509128124201</v>
      </c>
      <c r="I1616" s="14">
        <v>0.52483994333535999</v>
      </c>
      <c r="J1616" s="14">
        <v>0.50402538036718203</v>
      </c>
      <c r="K1616" s="14">
        <v>0.49114816788228299</v>
      </c>
      <c r="L1616" s="14">
        <v>0.46205910486857898</v>
      </c>
      <c r="M1616" s="14"/>
      <c r="N1616" s="14">
        <v>0.52261833030210603</v>
      </c>
      <c r="O1616" s="14">
        <v>0.506265922424049</v>
      </c>
      <c r="P1616" s="14">
        <v>0.50696702773570501</v>
      </c>
      <c r="Q1616" s="14">
        <v>0.42103065998122102</v>
      </c>
      <c r="R1616" s="14"/>
      <c r="S1616" s="14">
        <v>0.47021885317814099</v>
      </c>
      <c r="T1616" s="14">
        <v>0.46969177270643497</v>
      </c>
      <c r="U1616" s="14">
        <v>0.42679184524315</v>
      </c>
      <c r="V1616" s="14">
        <v>0.53465377388794399</v>
      </c>
      <c r="W1616" s="14">
        <v>0.57556867553239</v>
      </c>
      <c r="X1616" s="14">
        <v>0.46853713920555701</v>
      </c>
      <c r="Y1616" s="14">
        <v>0.48579466931913301</v>
      </c>
      <c r="Z1616" s="14">
        <v>0.54467297873602905</v>
      </c>
      <c r="AA1616" s="14">
        <v>0.49779409882617098</v>
      </c>
      <c r="AB1616" s="14">
        <v>0.48849906050714698</v>
      </c>
      <c r="AC1616" s="14">
        <v>0.47508582360764001</v>
      </c>
      <c r="AD1616" s="14">
        <v>0.52849027555609396</v>
      </c>
      <c r="AE1616" s="14"/>
      <c r="AF1616" s="14">
        <v>0.450932635084966</v>
      </c>
      <c r="AG1616" s="14">
        <v>0.52718229267828498</v>
      </c>
      <c r="AH1616" s="14">
        <v>0.49179616410077398</v>
      </c>
      <c r="AI1616" s="14"/>
      <c r="AJ1616" s="14">
        <v>0.50336811974499696</v>
      </c>
      <c r="AK1616" s="14">
        <v>0.54670005259180998</v>
      </c>
      <c r="AL1616" s="14">
        <v>0.42168500591492603</v>
      </c>
      <c r="AM1616" s="14"/>
      <c r="AN1616" s="14">
        <v>0.46666323396688802</v>
      </c>
      <c r="AO1616" s="14">
        <v>0.46826004273435001</v>
      </c>
      <c r="AP1616" s="14">
        <v>0.53935070642593297</v>
      </c>
      <c r="AQ1616" s="14">
        <v>0.53973853520002102</v>
      </c>
      <c r="AR1616" s="14">
        <v>0.36745497806137201</v>
      </c>
    </row>
    <row r="1617" spans="2:44">
      <c r="B1617" t="s">
        <v>100</v>
      </c>
      <c r="C1617" s="14">
        <v>0.192996003044444</v>
      </c>
      <c r="D1617" s="14">
        <v>0.18770912898936301</v>
      </c>
      <c r="E1617" s="14">
        <v>0.19756801151698999</v>
      </c>
      <c r="F1617" s="14"/>
      <c r="G1617" s="14">
        <v>0.26079335628141698</v>
      </c>
      <c r="H1617" s="14">
        <v>0.20382551662769999</v>
      </c>
      <c r="I1617" s="14">
        <v>0.15930532666358299</v>
      </c>
      <c r="J1617" s="14">
        <v>0.18817010770325299</v>
      </c>
      <c r="K1617" s="14">
        <v>0.15678301606075501</v>
      </c>
      <c r="L1617" s="14">
        <v>0.188826648164127</v>
      </c>
      <c r="M1617" s="14"/>
      <c r="N1617" s="14">
        <v>0.15946501713300101</v>
      </c>
      <c r="O1617" s="14">
        <v>0.20107990815507501</v>
      </c>
      <c r="P1617" s="14">
        <v>0.157679261889935</v>
      </c>
      <c r="Q1617" s="14">
        <v>0.25591651939730597</v>
      </c>
      <c r="R1617" s="14"/>
      <c r="S1617" s="14">
        <v>0.20770547408873399</v>
      </c>
      <c r="T1617" s="14">
        <v>0.189441539164421</v>
      </c>
      <c r="U1617" s="14">
        <v>0.13994121835879</v>
      </c>
      <c r="V1617" s="14">
        <v>0.21585602645791499</v>
      </c>
      <c r="W1617" s="14">
        <v>0.114169321922935</v>
      </c>
      <c r="X1617" s="14">
        <v>0.26006864112908601</v>
      </c>
      <c r="Y1617" s="14">
        <v>0.22997913787270899</v>
      </c>
      <c r="Z1617" s="14">
        <v>0.115325066044328</v>
      </c>
      <c r="AA1617" s="14">
        <v>0.18434193948403901</v>
      </c>
      <c r="AB1617" s="14">
        <v>0.191502389216305</v>
      </c>
      <c r="AC1617" s="14">
        <v>0.183047386855933</v>
      </c>
      <c r="AD1617" s="14">
        <v>0.24063637576854999</v>
      </c>
      <c r="AE1617" s="14"/>
      <c r="AF1617" s="14">
        <v>0.19413348358205301</v>
      </c>
      <c r="AG1617" s="14">
        <v>0.174083663721393</v>
      </c>
      <c r="AH1617" s="14">
        <v>0.22978509827455099</v>
      </c>
      <c r="AI1617" s="14"/>
      <c r="AJ1617" s="14">
        <v>0.16862838471293301</v>
      </c>
      <c r="AK1617" s="14">
        <v>0.159994052121748</v>
      </c>
      <c r="AL1617" s="14">
        <v>0.223825094346526</v>
      </c>
      <c r="AM1617" s="14"/>
      <c r="AN1617" s="14">
        <v>0.22397682426128801</v>
      </c>
      <c r="AO1617" s="14">
        <v>0.206132554297871</v>
      </c>
      <c r="AP1617" s="14">
        <v>0.16703865530645801</v>
      </c>
      <c r="AQ1617" s="14">
        <v>0.17069151323589599</v>
      </c>
      <c r="AR1617" s="14">
        <v>9.8762925051781997E-2</v>
      </c>
    </row>
    <row r="1618" spans="2:44">
      <c r="B1618" t="s">
        <v>101</v>
      </c>
      <c r="C1618" s="14">
        <v>4.74014545651315E-2</v>
      </c>
      <c r="D1618" s="14">
        <v>3.7127657398882803E-2</v>
      </c>
      <c r="E1618" s="14">
        <v>5.7827593745863597E-2</v>
      </c>
      <c r="F1618" s="14"/>
      <c r="G1618" s="14">
        <v>4.1696689696737101E-2</v>
      </c>
      <c r="H1618" s="14">
        <v>3.1627279069307401E-2</v>
      </c>
      <c r="I1618" s="14">
        <v>4.0772591075709602E-2</v>
      </c>
      <c r="J1618" s="14">
        <v>5.7661653267982199E-2</v>
      </c>
      <c r="K1618" s="14">
        <v>4.2577024335274501E-2</v>
      </c>
      <c r="L1618" s="14">
        <v>6.4588804996283306E-2</v>
      </c>
      <c r="M1618" s="14"/>
      <c r="N1618" s="14">
        <v>2.3886673418226999E-2</v>
      </c>
      <c r="O1618" s="14">
        <v>6.1761064859181099E-2</v>
      </c>
      <c r="P1618" s="14">
        <v>4.2886258818415401E-2</v>
      </c>
      <c r="Q1618" s="14">
        <v>6.3444202829930602E-2</v>
      </c>
      <c r="R1618" s="14"/>
      <c r="S1618" s="14">
        <v>4.9676712901748403E-2</v>
      </c>
      <c r="T1618" s="14">
        <v>4.8465440150819702E-2</v>
      </c>
      <c r="U1618" s="14">
        <v>0.101071750826525</v>
      </c>
      <c r="V1618" s="14">
        <v>2.7564737180108601E-2</v>
      </c>
      <c r="W1618" s="14">
        <v>3.2015783698030501E-2</v>
      </c>
      <c r="X1618" s="14">
        <v>6.6775855300318501E-2</v>
      </c>
      <c r="Y1618" s="14">
        <v>7.0998519312314601E-2</v>
      </c>
      <c r="Z1618" s="14">
        <v>1.66957564598182E-2</v>
      </c>
      <c r="AA1618" s="14">
        <v>4.90993519089922E-2</v>
      </c>
      <c r="AB1618" s="14">
        <v>0</v>
      </c>
      <c r="AC1618" s="14">
        <v>1.7188396528199701E-2</v>
      </c>
      <c r="AD1618" s="14">
        <v>6.3123987566076595E-2</v>
      </c>
      <c r="AE1618" s="14"/>
      <c r="AF1618" s="14">
        <v>6.4010144250100307E-2</v>
      </c>
      <c r="AG1618" s="14">
        <v>3.4617317373468001E-2</v>
      </c>
      <c r="AH1618" s="14">
        <v>4.0053901097663901E-2</v>
      </c>
      <c r="AI1618" s="14"/>
      <c r="AJ1618" s="14">
        <v>3.2579256733211298E-2</v>
      </c>
      <c r="AK1618" s="14">
        <v>3.9591841672969599E-2</v>
      </c>
      <c r="AL1618" s="14">
        <v>1.9850654404231699E-2</v>
      </c>
      <c r="AM1618" s="14"/>
      <c r="AN1618" s="14">
        <v>5.0499081372330501E-2</v>
      </c>
      <c r="AO1618" s="14">
        <v>4.66371849675635E-2</v>
      </c>
      <c r="AP1618" s="14">
        <v>3.5497061961130803E-2</v>
      </c>
      <c r="AQ1618" s="14">
        <v>4.3815908029434497E-2</v>
      </c>
      <c r="AR1618" s="14">
        <v>5.1373391064715203E-2</v>
      </c>
    </row>
    <row r="1619" spans="2:44">
      <c r="B1619" t="s">
        <v>102</v>
      </c>
      <c r="C1619" s="14">
        <v>1.8660262348253201E-2</v>
      </c>
      <c r="D1619" s="14">
        <v>1.87603517579003E-2</v>
      </c>
      <c r="E1619" s="14">
        <v>1.86448125246714E-2</v>
      </c>
      <c r="F1619" s="14"/>
      <c r="G1619" s="14">
        <v>1.7916416368195201E-2</v>
      </c>
      <c r="H1619" s="14">
        <v>8.7387218293974497E-3</v>
      </c>
      <c r="I1619" s="14">
        <v>2.6809747830105601E-2</v>
      </c>
      <c r="J1619" s="14">
        <v>2.2132628162693301E-2</v>
      </c>
      <c r="K1619" s="14">
        <v>1.93753886438566E-2</v>
      </c>
      <c r="L1619" s="14">
        <v>1.74212260345059E-2</v>
      </c>
      <c r="M1619" s="14"/>
      <c r="N1619" s="14">
        <v>1.79741913007633E-2</v>
      </c>
      <c r="O1619" s="14">
        <v>9.2441800250846803E-3</v>
      </c>
      <c r="P1619" s="14">
        <v>3.74724777969195E-2</v>
      </c>
      <c r="Q1619" s="14">
        <v>1.33284397242826E-2</v>
      </c>
      <c r="R1619" s="14"/>
      <c r="S1619" s="14">
        <v>1.21822528504048E-2</v>
      </c>
      <c r="T1619" s="14">
        <v>3.5013397382808398E-2</v>
      </c>
      <c r="U1619" s="14">
        <v>1.4715723804968E-2</v>
      </c>
      <c r="V1619" s="14">
        <v>1.9106649435166101E-2</v>
      </c>
      <c r="W1619" s="14">
        <v>2.88066623672288E-2</v>
      </c>
      <c r="X1619" s="14">
        <v>1.62408756604344E-2</v>
      </c>
      <c r="Y1619" s="14">
        <v>7.3220556510024404E-3</v>
      </c>
      <c r="Z1619" s="14">
        <v>3.5484839540954098E-2</v>
      </c>
      <c r="AA1619" s="14">
        <v>1.01756942337092E-2</v>
      </c>
      <c r="AB1619" s="14">
        <v>2.78658726528297E-2</v>
      </c>
      <c r="AC1619" s="14">
        <v>1.2044108766617099E-2</v>
      </c>
      <c r="AD1619" s="14">
        <v>0</v>
      </c>
      <c r="AE1619" s="14"/>
      <c r="AF1619" s="14">
        <v>2.6007385156136702E-2</v>
      </c>
      <c r="AG1619" s="14">
        <v>1.01478282564865E-2</v>
      </c>
      <c r="AH1619" s="14">
        <v>2.3022979908611699E-2</v>
      </c>
      <c r="AI1619" s="14"/>
      <c r="AJ1619" s="14">
        <v>9.81316748365035E-3</v>
      </c>
      <c r="AK1619" s="14">
        <v>1.0188889162774099E-2</v>
      </c>
      <c r="AL1619" s="14">
        <v>1.13101671716264E-2</v>
      </c>
      <c r="AM1619" s="14"/>
      <c r="AN1619" s="14">
        <v>2.44411063340319E-2</v>
      </c>
      <c r="AO1619" s="14">
        <v>1.0028876626300301E-2</v>
      </c>
      <c r="AP1619" s="14">
        <v>2.0098030709246099E-2</v>
      </c>
      <c r="AQ1619" s="14">
        <v>6.1387430289511803E-3</v>
      </c>
      <c r="AR1619" s="14">
        <v>2.8142206437034599E-2</v>
      </c>
    </row>
    <row r="1620" spans="2:44">
      <c r="B1620" t="s">
        <v>129</v>
      </c>
      <c r="C1620" s="14">
        <v>1.5901125122902999E-2</v>
      </c>
      <c r="D1620" s="14">
        <v>9.8731319845829293E-3</v>
      </c>
      <c r="E1620" s="14">
        <v>2.1964856928530601E-2</v>
      </c>
      <c r="F1620" s="14"/>
      <c r="G1620" s="14">
        <v>2.01776617065208E-2</v>
      </c>
      <c r="H1620" s="14">
        <v>2.62760724953017E-2</v>
      </c>
      <c r="I1620" s="14">
        <v>6.69113887185594E-3</v>
      </c>
      <c r="J1620" s="14">
        <v>8.1345803608775108E-3</v>
      </c>
      <c r="K1620" s="14">
        <v>2.8932656507190901E-2</v>
      </c>
      <c r="L1620" s="14">
        <v>1.01660302710328E-2</v>
      </c>
      <c r="M1620" s="14"/>
      <c r="N1620" s="14">
        <v>8.3857397666510999E-3</v>
      </c>
      <c r="O1620" s="14">
        <v>9.9049409430019501E-3</v>
      </c>
      <c r="P1620" s="14">
        <v>2.1280072691444302E-2</v>
      </c>
      <c r="Q1620" s="14">
        <v>2.5911362285233899E-2</v>
      </c>
      <c r="R1620" s="14"/>
      <c r="S1620" s="14">
        <v>1.86254275409003E-2</v>
      </c>
      <c r="T1620" s="14">
        <v>6.2679795064436404E-3</v>
      </c>
      <c r="U1620" s="14">
        <v>2.6959137765928901E-2</v>
      </c>
      <c r="V1620" s="14">
        <v>1.01840078819769E-2</v>
      </c>
      <c r="W1620" s="14">
        <v>1.9302430551471499E-2</v>
      </c>
      <c r="X1620" s="14">
        <v>3.4252010446223898E-2</v>
      </c>
      <c r="Y1620" s="14">
        <v>6.8335691803791503E-3</v>
      </c>
      <c r="Z1620" s="14">
        <v>3.2333045815764398E-2</v>
      </c>
      <c r="AA1620" s="14">
        <v>7.3000058877131097E-3</v>
      </c>
      <c r="AB1620" s="14">
        <v>1.7612561929904999E-2</v>
      </c>
      <c r="AC1620" s="14">
        <v>1.2050382094350401E-2</v>
      </c>
      <c r="AD1620" s="14">
        <v>0</v>
      </c>
      <c r="AE1620" s="14"/>
      <c r="AF1620" s="14">
        <v>1.05445283633025E-2</v>
      </c>
      <c r="AG1620" s="14">
        <v>8.9018118932614795E-3</v>
      </c>
      <c r="AH1620" s="14">
        <v>2.4211998090389E-2</v>
      </c>
      <c r="AI1620" s="14"/>
      <c r="AJ1620" s="14">
        <v>1.00708068085359E-2</v>
      </c>
      <c r="AK1620" s="14">
        <v>5.8471637690132496E-3</v>
      </c>
      <c r="AL1620" s="14">
        <v>1.03706201259343E-2</v>
      </c>
      <c r="AM1620" s="14"/>
      <c r="AN1620" s="14">
        <v>2.47888328283624E-2</v>
      </c>
      <c r="AO1620" s="14">
        <v>1.4558127207389301E-2</v>
      </c>
      <c r="AP1620" s="14">
        <v>1.15019387118745E-2</v>
      </c>
      <c r="AQ1620" s="14">
        <v>3.3601317035250801E-2</v>
      </c>
      <c r="AR1620" s="14">
        <v>0</v>
      </c>
    </row>
    <row r="1621" spans="2:44">
      <c r="B1621" t="s">
        <v>104</v>
      </c>
      <c r="C1621" s="14">
        <v>0.72504115491926802</v>
      </c>
      <c r="D1621" s="14">
        <v>0.74652972986927102</v>
      </c>
      <c r="E1621" s="14">
        <v>0.70399472528394402</v>
      </c>
      <c r="F1621" s="14"/>
      <c r="G1621" s="14">
        <v>0.65941587594713003</v>
      </c>
      <c r="H1621" s="14">
        <v>0.72953240997829405</v>
      </c>
      <c r="I1621" s="14">
        <v>0.76642119555874599</v>
      </c>
      <c r="J1621" s="14">
        <v>0.72390103050519405</v>
      </c>
      <c r="K1621" s="14">
        <v>0.75233191445292302</v>
      </c>
      <c r="L1621" s="14">
        <v>0.71899729053405104</v>
      </c>
      <c r="M1621" s="14"/>
      <c r="N1621" s="14">
        <v>0.79028837838135801</v>
      </c>
      <c r="O1621" s="14">
        <v>0.71800990601765702</v>
      </c>
      <c r="P1621" s="14">
        <v>0.74068192880328598</v>
      </c>
      <c r="Q1621" s="14">
        <v>0.64139947576324696</v>
      </c>
      <c r="R1621" s="14"/>
      <c r="S1621" s="14">
        <v>0.71181013261821302</v>
      </c>
      <c r="T1621" s="14">
        <v>0.720811643795507</v>
      </c>
      <c r="U1621" s="14">
        <v>0.71731216924378705</v>
      </c>
      <c r="V1621" s="14">
        <v>0.72728857904483402</v>
      </c>
      <c r="W1621" s="14">
        <v>0.80570580146033499</v>
      </c>
      <c r="X1621" s="14">
        <v>0.62266261746393703</v>
      </c>
      <c r="Y1621" s="14">
        <v>0.684866717983595</v>
      </c>
      <c r="Z1621" s="14">
        <v>0.800161292139136</v>
      </c>
      <c r="AA1621" s="14">
        <v>0.74908300848554699</v>
      </c>
      <c r="AB1621" s="14">
        <v>0.76301917620096005</v>
      </c>
      <c r="AC1621" s="14">
        <v>0.77566972575490001</v>
      </c>
      <c r="AD1621" s="14">
        <v>0.69623963666537303</v>
      </c>
      <c r="AE1621" s="14"/>
      <c r="AF1621" s="14">
        <v>0.70530445864840696</v>
      </c>
      <c r="AG1621" s="14">
        <v>0.77224937875539101</v>
      </c>
      <c r="AH1621" s="14">
        <v>0.68292602262878399</v>
      </c>
      <c r="AI1621" s="14"/>
      <c r="AJ1621" s="14">
        <v>0.77890838426166897</v>
      </c>
      <c r="AK1621" s="14">
        <v>0.78437805327349497</v>
      </c>
      <c r="AL1621" s="14">
        <v>0.73464346395168201</v>
      </c>
      <c r="AM1621" s="14"/>
      <c r="AN1621" s="14">
        <v>0.67629415520398695</v>
      </c>
      <c r="AO1621" s="14">
        <v>0.72264325690087605</v>
      </c>
      <c r="AP1621" s="14">
        <v>0.76586431331129101</v>
      </c>
      <c r="AQ1621" s="14">
        <v>0.74575251867046699</v>
      </c>
      <c r="AR1621" s="14">
        <v>0.82172147744646795</v>
      </c>
    </row>
    <row r="1622" spans="2:44">
      <c r="B1622" t="s">
        <v>105</v>
      </c>
      <c r="C1622" s="14">
        <v>6.6061716913384597E-2</v>
      </c>
      <c r="D1622" s="14">
        <v>5.5888009156783103E-2</v>
      </c>
      <c r="E1622" s="14">
        <v>7.6472406270535101E-2</v>
      </c>
      <c r="F1622" s="14"/>
      <c r="G1622" s="14">
        <v>5.9613106064932302E-2</v>
      </c>
      <c r="H1622" s="14">
        <v>4.0366000898704797E-2</v>
      </c>
      <c r="I1622" s="14">
        <v>6.7582338905815206E-2</v>
      </c>
      <c r="J1622" s="14">
        <v>7.9794281430675504E-2</v>
      </c>
      <c r="K1622" s="14">
        <v>6.1952412979131101E-2</v>
      </c>
      <c r="L1622" s="14">
        <v>8.2010031030789202E-2</v>
      </c>
      <c r="M1622" s="14"/>
      <c r="N1622" s="14">
        <v>4.1860864718990302E-2</v>
      </c>
      <c r="O1622" s="14">
        <v>7.1005244884265795E-2</v>
      </c>
      <c r="P1622" s="14">
        <v>8.0358736615334894E-2</v>
      </c>
      <c r="Q1622" s="14">
        <v>7.6772642554213302E-2</v>
      </c>
      <c r="R1622" s="14"/>
      <c r="S1622" s="14">
        <v>6.1858965752153099E-2</v>
      </c>
      <c r="T1622" s="14">
        <v>8.3478837533628197E-2</v>
      </c>
      <c r="U1622" s="14">
        <v>0.115787474631493</v>
      </c>
      <c r="V1622" s="14">
        <v>4.6671386615274701E-2</v>
      </c>
      <c r="W1622" s="14">
        <v>6.0822446065259203E-2</v>
      </c>
      <c r="X1622" s="14">
        <v>8.3016730960752905E-2</v>
      </c>
      <c r="Y1622" s="14">
        <v>7.8320574963317097E-2</v>
      </c>
      <c r="Z1622" s="14">
        <v>5.2180596000772302E-2</v>
      </c>
      <c r="AA1622" s="14">
        <v>5.9275046142701397E-2</v>
      </c>
      <c r="AB1622" s="14">
        <v>2.78658726528297E-2</v>
      </c>
      <c r="AC1622" s="14">
        <v>2.9232505294816798E-2</v>
      </c>
      <c r="AD1622" s="14">
        <v>6.3123987566076595E-2</v>
      </c>
      <c r="AE1622" s="14"/>
      <c r="AF1622" s="14">
        <v>9.0017529406237001E-2</v>
      </c>
      <c r="AG1622" s="14">
        <v>4.4765145629954498E-2</v>
      </c>
      <c r="AH1622" s="14">
        <v>6.3076881006275606E-2</v>
      </c>
      <c r="AI1622" s="14"/>
      <c r="AJ1622" s="14">
        <v>4.23924242168617E-2</v>
      </c>
      <c r="AK1622" s="14">
        <v>4.9780730835743699E-2</v>
      </c>
      <c r="AL1622" s="14">
        <v>3.1160821575858099E-2</v>
      </c>
      <c r="AM1622" s="14"/>
      <c r="AN1622" s="14">
        <v>7.4940187706362404E-2</v>
      </c>
      <c r="AO1622" s="14">
        <v>5.6666061593863802E-2</v>
      </c>
      <c r="AP1622" s="14">
        <v>5.5595092670376899E-2</v>
      </c>
      <c r="AQ1622" s="14">
        <v>4.9954651058385702E-2</v>
      </c>
      <c r="AR1622" s="14">
        <v>7.9515597501749802E-2</v>
      </c>
    </row>
    <row r="1623" spans="2:44">
      <c r="B1623" t="s">
        <v>106</v>
      </c>
      <c r="C1623" s="14">
        <v>0.65897943800588399</v>
      </c>
      <c r="D1623" s="14">
        <v>0.69064172071248697</v>
      </c>
      <c r="E1623" s="14">
        <v>0.62752231901340905</v>
      </c>
      <c r="F1623" s="14"/>
      <c r="G1623" s="14">
        <v>0.59980276988219705</v>
      </c>
      <c r="H1623" s="14">
        <v>0.68916640907958904</v>
      </c>
      <c r="I1623" s="14">
        <v>0.698838856652931</v>
      </c>
      <c r="J1623" s="14">
        <v>0.64410674907451804</v>
      </c>
      <c r="K1623" s="14">
        <v>0.69037950147379201</v>
      </c>
      <c r="L1623" s="14">
        <v>0.63698725950326196</v>
      </c>
      <c r="M1623" s="14"/>
      <c r="N1623" s="14">
        <v>0.74842751366236704</v>
      </c>
      <c r="O1623" s="14">
        <v>0.64700466113339095</v>
      </c>
      <c r="P1623" s="14">
        <v>0.66032319218795099</v>
      </c>
      <c r="Q1623" s="14">
        <v>0.56462683320903295</v>
      </c>
      <c r="R1623" s="14"/>
      <c r="S1623" s="14">
        <v>0.64995116686606003</v>
      </c>
      <c r="T1623" s="14">
        <v>0.63733280626187905</v>
      </c>
      <c r="U1623" s="14">
        <v>0.60152469461229396</v>
      </c>
      <c r="V1623" s="14">
        <v>0.68061719242955898</v>
      </c>
      <c r="W1623" s="14">
        <v>0.744883355395075</v>
      </c>
      <c r="X1623" s="14">
        <v>0.53964588650318401</v>
      </c>
      <c r="Y1623" s="14">
        <v>0.60654614302027798</v>
      </c>
      <c r="Z1623" s="14">
        <v>0.74798069613836304</v>
      </c>
      <c r="AA1623" s="14">
        <v>0.68980796234284503</v>
      </c>
      <c r="AB1623" s="14">
        <v>0.73515330354813002</v>
      </c>
      <c r="AC1623" s="14">
        <v>0.74643722046008298</v>
      </c>
      <c r="AD1623" s="14">
        <v>0.63311564909929696</v>
      </c>
      <c r="AE1623" s="14"/>
      <c r="AF1623" s="14">
        <v>0.61528692924216999</v>
      </c>
      <c r="AG1623" s="14">
        <v>0.72748423312543598</v>
      </c>
      <c r="AH1623" s="14">
        <v>0.61984914162250904</v>
      </c>
      <c r="AI1623" s="14"/>
      <c r="AJ1623" s="14">
        <v>0.73651596004480702</v>
      </c>
      <c r="AK1623" s="14">
        <v>0.734597322437751</v>
      </c>
      <c r="AL1623" s="14">
        <v>0.70348264237582403</v>
      </c>
      <c r="AM1623" s="14"/>
      <c r="AN1623" s="14">
        <v>0.60135396749762504</v>
      </c>
      <c r="AO1623" s="14">
        <v>0.66597719530701205</v>
      </c>
      <c r="AP1623" s="14">
        <v>0.71026922064091402</v>
      </c>
      <c r="AQ1623" s="14">
        <v>0.69579786761208196</v>
      </c>
      <c r="AR1623" s="14">
        <v>0.74220587994471798</v>
      </c>
    </row>
    <row r="1624" spans="2:44">
      <c r="C1624" s="14"/>
      <c r="D1624" s="14"/>
      <c r="E1624" s="14"/>
      <c r="F1624" s="14"/>
      <c r="G1624" s="14"/>
      <c r="H1624" s="14"/>
      <c r="I1624" s="14"/>
      <c r="J1624" s="14"/>
      <c r="K1624" s="14"/>
      <c r="L1624" s="14"/>
      <c r="M1624" s="14"/>
      <c r="N1624" s="14"/>
      <c r="O1624" s="14"/>
      <c r="P1624" s="14"/>
      <c r="Q1624" s="14"/>
      <c r="R1624" s="14"/>
      <c r="S1624" s="14"/>
      <c r="T1624" s="14"/>
      <c r="U1624" s="14"/>
      <c r="V1624" s="14"/>
      <c r="W1624" s="14"/>
      <c r="X1624" s="14"/>
      <c r="Y1624" s="14"/>
      <c r="Z1624" s="14"/>
      <c r="AA1624" s="14"/>
      <c r="AB1624" s="14"/>
      <c r="AC1624" s="14"/>
      <c r="AD1624" s="14"/>
      <c r="AE1624" s="14"/>
      <c r="AF1624" s="14"/>
      <c r="AG1624" s="14"/>
      <c r="AH1624" s="14"/>
      <c r="AI1624" s="14"/>
      <c r="AJ1624" s="14"/>
      <c r="AK1624" s="14"/>
      <c r="AL1624" s="14"/>
      <c r="AM1624" s="14"/>
      <c r="AN1624" s="14"/>
      <c r="AO1624" s="14"/>
      <c r="AP1624" s="14"/>
      <c r="AQ1624" s="14"/>
      <c r="AR1624" s="14"/>
    </row>
    <row r="1625" spans="2:44">
      <c r="B1625" s="6" t="s">
        <v>338</v>
      </c>
      <c r="C1625" s="14"/>
      <c r="D1625" s="14"/>
      <c r="E1625" s="14"/>
      <c r="F1625" s="14"/>
      <c r="G1625" s="14"/>
      <c r="H1625" s="14"/>
      <c r="I1625" s="14"/>
      <c r="J1625" s="14"/>
      <c r="K1625" s="14"/>
      <c r="L1625" s="14"/>
      <c r="M1625" s="14"/>
      <c r="N1625" s="14"/>
      <c r="O1625" s="14"/>
      <c r="P1625" s="14"/>
      <c r="Q1625" s="14"/>
      <c r="R1625" s="14"/>
      <c r="S1625" s="14"/>
      <c r="T1625" s="14"/>
      <c r="U1625" s="14"/>
      <c r="V1625" s="14"/>
      <c r="W1625" s="14"/>
      <c r="X1625" s="14"/>
      <c r="Y1625" s="14"/>
      <c r="Z1625" s="14"/>
      <c r="AA1625" s="14"/>
      <c r="AB1625" s="14"/>
      <c r="AC1625" s="14"/>
      <c r="AD1625" s="14"/>
      <c r="AE1625" s="14"/>
      <c r="AF1625" s="14"/>
      <c r="AG1625" s="14"/>
      <c r="AH1625" s="14"/>
      <c r="AI1625" s="14"/>
      <c r="AJ1625" s="14"/>
      <c r="AK1625" s="14"/>
      <c r="AL1625" s="14"/>
      <c r="AM1625" s="14"/>
      <c r="AN1625" s="14"/>
      <c r="AO1625" s="14"/>
      <c r="AP1625" s="14"/>
      <c r="AQ1625" s="14"/>
      <c r="AR1625" s="14"/>
    </row>
    <row r="1626" spans="2:44">
      <c r="B1626" s="24" t="s">
        <v>46</v>
      </c>
      <c r="C1626" s="14"/>
      <c r="D1626" s="14"/>
      <c r="E1626" s="14"/>
      <c r="F1626" s="14"/>
      <c r="G1626" s="14"/>
      <c r="H1626" s="14"/>
      <c r="I1626" s="14"/>
      <c r="J1626" s="14"/>
      <c r="K1626" s="14"/>
      <c r="L1626" s="14"/>
      <c r="M1626" s="14"/>
      <c r="N1626" s="14"/>
      <c r="O1626" s="14"/>
      <c r="P1626" s="14"/>
      <c r="Q1626" s="14"/>
      <c r="R1626" s="14"/>
      <c r="S1626" s="14"/>
      <c r="T1626" s="14"/>
      <c r="U1626" s="14"/>
      <c r="V1626" s="14"/>
      <c r="W1626" s="14"/>
      <c r="X1626" s="14"/>
      <c r="Y1626" s="14"/>
      <c r="Z1626" s="14"/>
      <c r="AA1626" s="14"/>
      <c r="AB1626" s="14"/>
      <c r="AC1626" s="14"/>
      <c r="AD1626" s="14"/>
      <c r="AE1626" s="14"/>
      <c r="AF1626" s="14"/>
      <c r="AG1626" s="14"/>
      <c r="AH1626" s="14"/>
      <c r="AI1626" s="14"/>
      <c r="AJ1626" s="14"/>
      <c r="AK1626" s="14"/>
      <c r="AL1626" s="14"/>
      <c r="AM1626" s="14"/>
      <c r="AN1626" s="14"/>
      <c r="AO1626" s="14"/>
      <c r="AP1626" s="14"/>
      <c r="AQ1626" s="14"/>
      <c r="AR1626" s="14"/>
    </row>
    <row r="1627" spans="2:44">
      <c r="B1627" t="s">
        <v>339</v>
      </c>
      <c r="C1627" s="14">
        <v>2.25296240296636E-2</v>
      </c>
      <c r="D1627" s="14">
        <v>2.4169648266934698E-2</v>
      </c>
      <c r="E1627" s="14">
        <v>2.1008063965913301E-2</v>
      </c>
      <c r="F1627" s="14"/>
      <c r="G1627" s="14">
        <v>2.44762268607806E-2</v>
      </c>
      <c r="H1627" s="14">
        <v>0</v>
      </c>
      <c r="I1627" s="14">
        <v>3.6529201811202699E-2</v>
      </c>
      <c r="J1627" s="14">
        <v>2.7765703840415899E-2</v>
      </c>
      <c r="K1627" s="14">
        <v>3.03198019847227E-2</v>
      </c>
      <c r="L1627" s="14">
        <v>1.9121619428559802E-2</v>
      </c>
      <c r="M1627" s="14"/>
      <c r="N1627" s="14">
        <v>1.9826765088746201E-2</v>
      </c>
      <c r="O1627" s="14">
        <v>8.0712298471266996E-3</v>
      </c>
      <c r="P1627" s="14">
        <v>3.4038561164602597E-2</v>
      </c>
      <c r="Q1627" s="14">
        <v>3.0791683299835001E-2</v>
      </c>
      <c r="R1627" s="14"/>
      <c r="S1627" s="14">
        <v>1.5603469441462599E-2</v>
      </c>
      <c r="T1627" s="14">
        <v>2.36258631599791E-2</v>
      </c>
      <c r="U1627" s="14">
        <v>4.6196987820773402E-2</v>
      </c>
      <c r="V1627" s="14">
        <v>2.9002308132484202E-2</v>
      </c>
      <c r="W1627" s="14">
        <v>0</v>
      </c>
      <c r="X1627" s="14">
        <v>1.40759680057589E-2</v>
      </c>
      <c r="Y1627" s="14">
        <v>3.9557913646297897E-2</v>
      </c>
      <c r="Z1627" s="14">
        <v>7.0167359364806406E-2</v>
      </c>
      <c r="AA1627" s="14">
        <v>1.7211510599384399E-2</v>
      </c>
      <c r="AB1627" s="14">
        <v>2.19591326595115E-2</v>
      </c>
      <c r="AC1627" s="14">
        <v>0</v>
      </c>
      <c r="AD1627" s="14">
        <v>0</v>
      </c>
      <c r="AE1627" s="14"/>
      <c r="AF1627" s="14">
        <v>3.7208101128827401E-2</v>
      </c>
      <c r="AG1627" s="14">
        <v>6.9248095474113E-3</v>
      </c>
      <c r="AH1627" s="14">
        <v>3.7002512320885902E-2</v>
      </c>
      <c r="AI1627" s="14"/>
      <c r="AJ1627" s="14">
        <v>1.6333219379154201E-2</v>
      </c>
      <c r="AK1627" s="14">
        <v>1.1620351095678201E-2</v>
      </c>
      <c r="AL1627" s="14">
        <v>1.5728227096703198E-2</v>
      </c>
      <c r="AM1627" s="14"/>
      <c r="AN1627" s="14">
        <v>3.2737493362422203E-2</v>
      </c>
      <c r="AO1627" s="14">
        <v>1.5301508716817401E-2</v>
      </c>
      <c r="AP1627" s="14">
        <v>1.8758867554690101E-2</v>
      </c>
      <c r="AQ1627" s="14">
        <v>1.70096027954048E-2</v>
      </c>
      <c r="AR1627" s="14">
        <v>2.8142206437034599E-2</v>
      </c>
    </row>
    <row r="1628" spans="2:44">
      <c r="B1628" t="s">
        <v>111</v>
      </c>
      <c r="C1628" s="14">
        <v>3.2971155126997401E-2</v>
      </c>
      <c r="D1628" s="14">
        <v>4.2449270780798298E-2</v>
      </c>
      <c r="E1628" s="14">
        <v>2.3743396328995699E-2</v>
      </c>
      <c r="F1628" s="14"/>
      <c r="G1628" s="14">
        <v>4.3287448876324998E-2</v>
      </c>
      <c r="H1628" s="14">
        <v>2.1707430771506199E-2</v>
      </c>
      <c r="I1628" s="14">
        <v>3.8352634495653001E-2</v>
      </c>
      <c r="J1628" s="14">
        <v>1.40362538972256E-2</v>
      </c>
      <c r="K1628" s="14">
        <v>3.3575637366364999E-2</v>
      </c>
      <c r="L1628" s="14">
        <v>4.5720920323062499E-2</v>
      </c>
      <c r="M1628" s="14"/>
      <c r="N1628" s="14">
        <v>3.3082125410259601E-2</v>
      </c>
      <c r="O1628" s="14">
        <v>4.06196120665386E-2</v>
      </c>
      <c r="P1628" s="14">
        <v>2.46830180840217E-2</v>
      </c>
      <c r="Q1628" s="14">
        <v>3.0086146079041198E-2</v>
      </c>
      <c r="R1628" s="14"/>
      <c r="S1628" s="14">
        <v>3.2211500917615897E-2</v>
      </c>
      <c r="T1628" s="14">
        <v>4.7844806829258298E-2</v>
      </c>
      <c r="U1628" s="14">
        <v>3.8044535038272001E-2</v>
      </c>
      <c r="V1628" s="14">
        <v>7.6073556732392704E-3</v>
      </c>
      <c r="W1628" s="14">
        <v>6.0983717914596898E-2</v>
      </c>
      <c r="X1628" s="14">
        <v>2.5327499380975099E-2</v>
      </c>
      <c r="Y1628" s="14">
        <v>1.02828982251447E-2</v>
      </c>
      <c r="Z1628" s="14">
        <v>0</v>
      </c>
      <c r="AA1628" s="14">
        <v>2.9316703071612899E-2</v>
      </c>
      <c r="AB1628" s="14">
        <v>5.5345863113626402E-2</v>
      </c>
      <c r="AC1628" s="14">
        <v>3.6763668386718198E-2</v>
      </c>
      <c r="AD1628" s="14">
        <v>3.51135119408209E-2</v>
      </c>
      <c r="AE1628" s="14"/>
      <c r="AF1628" s="14">
        <v>3.0083979085037401E-2</v>
      </c>
      <c r="AG1628" s="14">
        <v>3.2558640223384699E-2</v>
      </c>
      <c r="AH1628" s="14">
        <v>2.9199998752479299E-2</v>
      </c>
      <c r="AI1628" s="14"/>
      <c r="AJ1628" s="14">
        <v>1.9130152499777401E-2</v>
      </c>
      <c r="AK1628" s="14">
        <v>2.7239870046814201E-2</v>
      </c>
      <c r="AL1628" s="14">
        <v>7.5590808887240304E-2</v>
      </c>
      <c r="AM1628" s="14"/>
      <c r="AN1628" s="14">
        <v>3.2667101282459997E-2</v>
      </c>
      <c r="AO1628" s="14">
        <v>1.8676108413165301E-2</v>
      </c>
      <c r="AP1628" s="14">
        <v>3.1222108159467899E-2</v>
      </c>
      <c r="AQ1628" s="14">
        <v>4.3397489805795102E-2</v>
      </c>
      <c r="AR1628" s="14">
        <v>0</v>
      </c>
    </row>
    <row r="1629" spans="2:44">
      <c r="B1629" t="s">
        <v>112</v>
      </c>
      <c r="C1629" s="14">
        <v>7.36673203395974E-2</v>
      </c>
      <c r="D1629" s="14">
        <v>8.0854576643288406E-2</v>
      </c>
      <c r="E1629" s="14">
        <v>6.6887265831194906E-2</v>
      </c>
      <c r="F1629" s="14"/>
      <c r="G1629" s="14">
        <v>9.9224953900276497E-2</v>
      </c>
      <c r="H1629" s="14">
        <v>4.9506384834398003E-2</v>
      </c>
      <c r="I1629" s="14">
        <v>5.6229750456663202E-2</v>
      </c>
      <c r="J1629" s="14">
        <v>8.7131072646044E-2</v>
      </c>
      <c r="K1629" s="14">
        <v>6.4318304211991695E-2</v>
      </c>
      <c r="L1629" s="14">
        <v>8.3878385365000502E-2</v>
      </c>
      <c r="M1629" s="14"/>
      <c r="N1629" s="14">
        <v>5.9185336786952598E-2</v>
      </c>
      <c r="O1629" s="14">
        <v>8.8020735502508995E-2</v>
      </c>
      <c r="P1629" s="14">
        <v>8.5612415150248103E-2</v>
      </c>
      <c r="Q1629" s="14">
        <v>6.6419421537747395E-2</v>
      </c>
      <c r="R1629" s="14"/>
      <c r="S1629" s="14">
        <v>0.11853122219625201</v>
      </c>
      <c r="T1629" s="14">
        <v>4.97560838034369E-2</v>
      </c>
      <c r="U1629" s="14">
        <v>0.14693562499898299</v>
      </c>
      <c r="V1629" s="14">
        <v>4.5426658292313002E-2</v>
      </c>
      <c r="W1629" s="14">
        <v>5.5147244430850603E-2</v>
      </c>
      <c r="X1629" s="14">
        <v>2.72739326039588E-2</v>
      </c>
      <c r="Y1629" s="14">
        <v>8.63644497821726E-2</v>
      </c>
      <c r="Z1629" s="14">
        <v>1.8689486903695499E-2</v>
      </c>
      <c r="AA1629" s="14">
        <v>6.5360307012774205E-2</v>
      </c>
      <c r="AB1629" s="14">
        <v>4.9966064879262397E-2</v>
      </c>
      <c r="AC1629" s="14">
        <v>9.2478386035679996E-2</v>
      </c>
      <c r="AD1629" s="14">
        <v>0.11176069938052501</v>
      </c>
      <c r="AE1629" s="14"/>
      <c r="AF1629" s="14">
        <v>7.4645256758185993E-2</v>
      </c>
      <c r="AG1629" s="14">
        <v>7.4290937428148102E-2</v>
      </c>
      <c r="AH1629" s="14">
        <v>7.2481975083172404E-2</v>
      </c>
      <c r="AI1629" s="14"/>
      <c r="AJ1629" s="14">
        <v>3.7685980126967299E-2</v>
      </c>
      <c r="AK1629" s="14">
        <v>7.5854094929531199E-2</v>
      </c>
      <c r="AL1629" s="14">
        <v>0.106048337801687</v>
      </c>
      <c r="AM1629" s="14"/>
      <c r="AN1629" s="14">
        <v>8.0397647149225898E-2</v>
      </c>
      <c r="AO1629" s="14">
        <v>7.1651876139132001E-2</v>
      </c>
      <c r="AP1629" s="14">
        <v>5.92098432879253E-2</v>
      </c>
      <c r="AQ1629" s="14">
        <v>5.8935508059657998E-2</v>
      </c>
      <c r="AR1629" s="14">
        <v>9.7173134275240797E-2</v>
      </c>
    </row>
    <row r="1630" spans="2:44">
      <c r="B1630" t="s">
        <v>340</v>
      </c>
      <c r="C1630" s="14">
        <v>0.200317618347714</v>
      </c>
      <c r="D1630" s="14">
        <v>0.180557142636395</v>
      </c>
      <c r="E1630" s="14">
        <v>0.21921815327309099</v>
      </c>
      <c r="F1630" s="14"/>
      <c r="G1630" s="14">
        <v>0.23685900176263</v>
      </c>
      <c r="H1630" s="14">
        <v>0.152397195233133</v>
      </c>
      <c r="I1630" s="14">
        <v>0.210705270257038</v>
      </c>
      <c r="J1630" s="14">
        <v>0.183520721599994</v>
      </c>
      <c r="K1630" s="14">
        <v>0.211797056739185</v>
      </c>
      <c r="L1630" s="14">
        <v>0.21170929621899201</v>
      </c>
      <c r="M1630" s="14"/>
      <c r="N1630" s="14">
        <v>0.177668007377632</v>
      </c>
      <c r="O1630" s="14">
        <v>0.17676194873065201</v>
      </c>
      <c r="P1630" s="14">
        <v>0.181006348381754</v>
      </c>
      <c r="Q1630" s="14">
        <v>0.26416988251690099</v>
      </c>
      <c r="R1630" s="14"/>
      <c r="S1630" s="14">
        <v>0.15936527684270499</v>
      </c>
      <c r="T1630" s="14">
        <v>0.22817864630488699</v>
      </c>
      <c r="U1630" s="14">
        <v>0.18989126662238101</v>
      </c>
      <c r="V1630" s="14">
        <v>0.26925665942267302</v>
      </c>
      <c r="W1630" s="14">
        <v>0.185353700751371</v>
      </c>
      <c r="X1630" s="14">
        <v>0.25153033386989998</v>
      </c>
      <c r="Y1630" s="14">
        <v>0.23154585218603099</v>
      </c>
      <c r="Z1630" s="14">
        <v>0.20404775394882099</v>
      </c>
      <c r="AA1630" s="14">
        <v>0.18087603646966799</v>
      </c>
      <c r="AB1630" s="14">
        <v>0.14826190361910299</v>
      </c>
      <c r="AC1630" s="14">
        <v>0.15937142307400401</v>
      </c>
      <c r="AD1630" s="14">
        <v>0.17878980049225701</v>
      </c>
      <c r="AE1630" s="14"/>
      <c r="AF1630" s="14">
        <v>0.187164661455685</v>
      </c>
      <c r="AG1630" s="14">
        <v>0.193132568281179</v>
      </c>
      <c r="AH1630" s="14">
        <v>0.2110674990867</v>
      </c>
      <c r="AI1630" s="14"/>
      <c r="AJ1630" s="14">
        <v>0.14260141606669599</v>
      </c>
      <c r="AK1630" s="14">
        <v>0.161240949833303</v>
      </c>
      <c r="AL1630" s="14">
        <v>0.18630309547100299</v>
      </c>
      <c r="AM1630" s="14"/>
      <c r="AN1630" s="14">
        <v>0.23555481808918699</v>
      </c>
      <c r="AO1630" s="14">
        <v>0.194891939471801</v>
      </c>
      <c r="AP1630" s="14">
        <v>0.21021534395012001</v>
      </c>
      <c r="AQ1630" s="14">
        <v>0.134542742081702</v>
      </c>
      <c r="AR1630" s="14">
        <v>0.31144365122136303</v>
      </c>
    </row>
    <row r="1631" spans="2:44">
      <c r="B1631" t="s">
        <v>341</v>
      </c>
      <c r="C1631" s="14">
        <v>0.307132506900403</v>
      </c>
      <c r="D1631" s="14">
        <v>0.29899669985211502</v>
      </c>
      <c r="E1631" s="14">
        <v>0.31518284404064401</v>
      </c>
      <c r="F1631" s="14"/>
      <c r="G1631" s="14">
        <v>0.30916257585893098</v>
      </c>
      <c r="H1631" s="14">
        <v>0.34497692897473198</v>
      </c>
      <c r="I1631" s="14">
        <v>0.31386243477492698</v>
      </c>
      <c r="J1631" s="14">
        <v>0.29336325369784499</v>
      </c>
      <c r="K1631" s="14">
        <v>0.29458091973619699</v>
      </c>
      <c r="L1631" s="14">
        <v>0.288016743257626</v>
      </c>
      <c r="M1631" s="14"/>
      <c r="N1631" s="14">
        <v>0.30232588850915298</v>
      </c>
      <c r="O1631" s="14">
        <v>0.31210658893222298</v>
      </c>
      <c r="P1631" s="14">
        <v>0.321525759661141</v>
      </c>
      <c r="Q1631" s="14">
        <v>0.29207326670602801</v>
      </c>
      <c r="R1631" s="14"/>
      <c r="S1631" s="14">
        <v>0.29301984681056498</v>
      </c>
      <c r="T1631" s="14">
        <v>0.25442277833028698</v>
      </c>
      <c r="U1631" s="14">
        <v>0.282399864096055</v>
      </c>
      <c r="V1631" s="14">
        <v>0.35958928911874599</v>
      </c>
      <c r="W1631" s="14">
        <v>0.36196762785050601</v>
      </c>
      <c r="X1631" s="14">
        <v>0.33090374248113202</v>
      </c>
      <c r="Y1631" s="14">
        <v>0.24844421998482299</v>
      </c>
      <c r="Z1631" s="14">
        <v>0.28687478042637898</v>
      </c>
      <c r="AA1631" s="14">
        <v>0.32879620166795098</v>
      </c>
      <c r="AB1631" s="14">
        <v>0.29980877857638899</v>
      </c>
      <c r="AC1631" s="14">
        <v>0.31987708220736</v>
      </c>
      <c r="AD1631" s="14">
        <v>0.43548865813975601</v>
      </c>
      <c r="AE1631" s="14"/>
      <c r="AF1631" s="14">
        <v>0.319425998342597</v>
      </c>
      <c r="AG1631" s="14">
        <v>0.28064075043221798</v>
      </c>
      <c r="AH1631" s="14">
        <v>0.32976408636915899</v>
      </c>
      <c r="AI1631" s="14"/>
      <c r="AJ1631" s="14">
        <v>0.33434754456586901</v>
      </c>
      <c r="AK1631" s="14">
        <v>0.329710026651096</v>
      </c>
      <c r="AL1631" s="14">
        <v>0.231188284971098</v>
      </c>
      <c r="AM1631" s="14"/>
      <c r="AN1631" s="14">
        <v>0.28400054053850499</v>
      </c>
      <c r="AO1631" s="14">
        <v>0.30865957127251398</v>
      </c>
      <c r="AP1631" s="14">
        <v>0.32158378406344401</v>
      </c>
      <c r="AQ1631" s="14">
        <v>0.317060679063426</v>
      </c>
      <c r="AR1631" s="14">
        <v>0.127104885018751</v>
      </c>
    </row>
    <row r="1632" spans="2:44">
      <c r="B1632" t="s">
        <v>342</v>
      </c>
      <c r="C1632" s="14">
        <v>0.21800971994913701</v>
      </c>
      <c r="D1632" s="14">
        <v>0.22985247564643499</v>
      </c>
      <c r="E1632" s="14">
        <v>0.20726948875932799</v>
      </c>
      <c r="F1632" s="14"/>
      <c r="G1632" s="14">
        <v>0.17555030008815001</v>
      </c>
      <c r="H1632" s="14">
        <v>0.26683117508187998</v>
      </c>
      <c r="I1632" s="14">
        <v>0.22251369531226001</v>
      </c>
      <c r="J1632" s="14">
        <v>0.25913455769705701</v>
      </c>
      <c r="K1632" s="14">
        <v>0.18737524978999701</v>
      </c>
      <c r="L1632" s="14">
        <v>0.18953518674563899</v>
      </c>
      <c r="M1632" s="14"/>
      <c r="N1632" s="14">
        <v>0.23775964055440599</v>
      </c>
      <c r="O1632" s="14">
        <v>0.24076148938296199</v>
      </c>
      <c r="P1632" s="14">
        <v>0.21083232821688599</v>
      </c>
      <c r="Q1632" s="14">
        <v>0.18488750127076001</v>
      </c>
      <c r="R1632" s="14"/>
      <c r="S1632" s="14">
        <v>0.191395495300725</v>
      </c>
      <c r="T1632" s="14">
        <v>0.229000574688008</v>
      </c>
      <c r="U1632" s="14">
        <v>0.16346480793347001</v>
      </c>
      <c r="V1632" s="14">
        <v>0.16165345349827401</v>
      </c>
      <c r="W1632" s="14">
        <v>0.22389210503571999</v>
      </c>
      <c r="X1632" s="14">
        <v>0.20848622432826899</v>
      </c>
      <c r="Y1632" s="14">
        <v>0.25726100442816002</v>
      </c>
      <c r="Z1632" s="14">
        <v>0.28732005777810399</v>
      </c>
      <c r="AA1632" s="14">
        <v>0.246408625640236</v>
      </c>
      <c r="AB1632" s="14">
        <v>0.259082875108541</v>
      </c>
      <c r="AC1632" s="14">
        <v>0.25741071945796501</v>
      </c>
      <c r="AD1632" s="14">
        <v>0.15622610685920599</v>
      </c>
      <c r="AE1632" s="14"/>
      <c r="AF1632" s="14">
        <v>0.20797828234374099</v>
      </c>
      <c r="AG1632" s="14">
        <v>0.24128230266969999</v>
      </c>
      <c r="AH1632" s="14">
        <v>0.19396789421030899</v>
      </c>
      <c r="AI1632" s="14"/>
      <c r="AJ1632" s="14">
        <v>0.27879769468540699</v>
      </c>
      <c r="AK1632" s="14">
        <v>0.22052863648473001</v>
      </c>
      <c r="AL1632" s="14">
        <v>0.24338001739203899</v>
      </c>
      <c r="AM1632" s="14"/>
      <c r="AN1632" s="14">
        <v>0.18027768631063401</v>
      </c>
      <c r="AO1632" s="14">
        <v>0.24193686866445899</v>
      </c>
      <c r="AP1632" s="14">
        <v>0.23834346727719599</v>
      </c>
      <c r="AQ1632" s="14">
        <v>0.24630036093043201</v>
      </c>
      <c r="AR1632" s="14">
        <v>0.22766101061510799</v>
      </c>
    </row>
    <row r="1633" spans="2:44">
      <c r="B1633" t="s">
        <v>343</v>
      </c>
      <c r="C1633" s="14">
        <v>0.145372055306487</v>
      </c>
      <c r="D1633" s="14">
        <v>0.14312018617403399</v>
      </c>
      <c r="E1633" s="14">
        <v>0.146690787800833</v>
      </c>
      <c r="F1633" s="14"/>
      <c r="G1633" s="14">
        <v>0.11143949265290599</v>
      </c>
      <c r="H1633" s="14">
        <v>0.16458088510435101</v>
      </c>
      <c r="I1633" s="14">
        <v>0.121807012892255</v>
      </c>
      <c r="J1633" s="14">
        <v>0.13504843662141899</v>
      </c>
      <c r="K1633" s="14">
        <v>0.17803303017154101</v>
      </c>
      <c r="L1633" s="14">
        <v>0.16201784866112001</v>
      </c>
      <c r="M1633" s="14"/>
      <c r="N1633" s="14">
        <v>0.17015223627285</v>
      </c>
      <c r="O1633" s="14">
        <v>0.13365839553799</v>
      </c>
      <c r="P1633" s="14">
        <v>0.142301569341347</v>
      </c>
      <c r="Q1633" s="14">
        <v>0.13157209858968699</v>
      </c>
      <c r="R1633" s="14"/>
      <c r="S1633" s="14">
        <v>0.189873188490674</v>
      </c>
      <c r="T1633" s="14">
        <v>0.167171246884143</v>
      </c>
      <c r="U1633" s="14">
        <v>0.133066913490066</v>
      </c>
      <c r="V1633" s="14">
        <v>0.12746427586226999</v>
      </c>
      <c r="W1633" s="14">
        <v>0.112655604016956</v>
      </c>
      <c r="X1633" s="14">
        <v>0.142402299330006</v>
      </c>
      <c r="Y1633" s="14">
        <v>0.126543661747371</v>
      </c>
      <c r="Z1633" s="14">
        <v>0.13290056157819399</v>
      </c>
      <c r="AA1633" s="14">
        <v>0.132030615538373</v>
      </c>
      <c r="AB1633" s="14">
        <v>0.165575382043567</v>
      </c>
      <c r="AC1633" s="14">
        <v>0.13409872083827301</v>
      </c>
      <c r="AD1633" s="14">
        <v>8.2621223187434895E-2</v>
      </c>
      <c r="AE1633" s="14"/>
      <c r="AF1633" s="14">
        <v>0.14349372088592599</v>
      </c>
      <c r="AG1633" s="14">
        <v>0.171169991417958</v>
      </c>
      <c r="AH1633" s="14">
        <v>0.12651603417729401</v>
      </c>
      <c r="AI1633" s="14"/>
      <c r="AJ1633" s="14">
        <v>0.171103992676129</v>
      </c>
      <c r="AK1633" s="14">
        <v>0.17380607095884701</v>
      </c>
      <c r="AL1633" s="14">
        <v>0.141761228380229</v>
      </c>
      <c r="AM1633" s="14"/>
      <c r="AN1633" s="14">
        <v>0.15436471326756501</v>
      </c>
      <c r="AO1633" s="14">
        <v>0.14888212732211101</v>
      </c>
      <c r="AP1633" s="14">
        <v>0.12066658570715701</v>
      </c>
      <c r="AQ1633" s="14">
        <v>0.182753617263582</v>
      </c>
      <c r="AR1633" s="14">
        <v>0.208475112432503</v>
      </c>
    </row>
    <row r="1634" spans="2:44">
      <c r="C1634" s="14"/>
      <c r="D1634" s="14"/>
      <c r="E1634" s="14"/>
      <c r="F1634" s="14"/>
      <c r="G1634" s="14"/>
      <c r="H1634" s="14"/>
      <c r="I1634" s="14"/>
      <c r="J1634" s="14"/>
      <c r="K1634" s="14"/>
      <c r="L1634" s="14"/>
      <c r="M1634" s="14"/>
      <c r="N1634" s="14"/>
      <c r="O1634" s="14"/>
      <c r="P1634" s="14"/>
      <c r="Q1634" s="14"/>
      <c r="R1634" s="14"/>
      <c r="S1634" s="14"/>
      <c r="T1634" s="14"/>
      <c r="U1634" s="14"/>
      <c r="V1634" s="14"/>
      <c r="W1634" s="14"/>
      <c r="X1634" s="14"/>
      <c r="Y1634" s="14"/>
      <c r="Z1634" s="14"/>
      <c r="AA1634" s="14"/>
      <c r="AB1634" s="14"/>
      <c r="AC1634" s="14"/>
      <c r="AD1634" s="14"/>
      <c r="AE1634" s="14"/>
      <c r="AF1634" s="14"/>
      <c r="AG1634" s="14"/>
      <c r="AH1634" s="14"/>
      <c r="AI1634" s="14"/>
      <c r="AJ1634" s="14"/>
      <c r="AK1634" s="14"/>
      <c r="AL1634" s="14"/>
      <c r="AM1634" s="14"/>
      <c r="AN1634" s="14"/>
      <c r="AO1634" s="14"/>
      <c r="AP1634" s="14"/>
      <c r="AQ1634" s="14"/>
      <c r="AR1634" s="14"/>
    </row>
    <row r="1635" spans="2:44">
      <c r="B1635" s="6" t="s">
        <v>344</v>
      </c>
      <c r="C1635" s="14"/>
      <c r="D1635" s="14"/>
      <c r="E1635" s="14"/>
      <c r="F1635" s="14"/>
      <c r="G1635" s="14"/>
      <c r="H1635" s="14"/>
      <c r="I1635" s="14"/>
      <c r="J1635" s="14"/>
      <c r="K1635" s="14"/>
      <c r="L1635" s="14"/>
      <c r="M1635" s="14"/>
      <c r="N1635" s="14"/>
      <c r="O1635" s="14"/>
      <c r="P1635" s="14"/>
      <c r="Q1635" s="14"/>
      <c r="R1635" s="14"/>
      <c r="S1635" s="14"/>
      <c r="T1635" s="14"/>
      <c r="U1635" s="14"/>
      <c r="V1635" s="14"/>
      <c r="W1635" s="14"/>
      <c r="X1635" s="14"/>
      <c r="Y1635" s="14"/>
      <c r="Z1635" s="14"/>
      <c r="AA1635" s="14"/>
      <c r="AB1635" s="14"/>
      <c r="AC1635" s="14"/>
      <c r="AD1635" s="14"/>
      <c r="AE1635" s="14"/>
      <c r="AF1635" s="14"/>
      <c r="AG1635" s="14"/>
      <c r="AH1635" s="14"/>
      <c r="AI1635" s="14"/>
      <c r="AJ1635" s="14"/>
      <c r="AK1635" s="14"/>
      <c r="AL1635" s="14"/>
      <c r="AM1635" s="14"/>
      <c r="AN1635" s="14"/>
      <c r="AO1635" s="14"/>
      <c r="AP1635" s="14"/>
      <c r="AQ1635" s="14"/>
      <c r="AR1635" s="14"/>
    </row>
    <row r="1636" spans="2:44">
      <c r="B1636" s="24" t="s">
        <v>46</v>
      </c>
      <c r="C1636" s="14"/>
      <c r="D1636" s="14"/>
      <c r="E1636" s="14"/>
      <c r="F1636" s="14"/>
      <c r="G1636" s="14"/>
      <c r="H1636" s="14"/>
      <c r="I1636" s="14"/>
      <c r="J1636" s="14"/>
      <c r="K1636" s="14"/>
      <c r="L1636" s="14"/>
      <c r="M1636" s="14"/>
      <c r="N1636" s="14"/>
      <c r="O1636" s="14"/>
      <c r="P1636" s="14"/>
      <c r="Q1636" s="14"/>
      <c r="R1636" s="14"/>
      <c r="S1636" s="14"/>
      <c r="T1636" s="14"/>
      <c r="U1636" s="14"/>
      <c r="V1636" s="14"/>
      <c r="W1636" s="14"/>
      <c r="X1636" s="14"/>
      <c r="Y1636" s="14"/>
      <c r="Z1636" s="14"/>
      <c r="AA1636" s="14"/>
      <c r="AB1636" s="14"/>
      <c r="AC1636" s="14"/>
      <c r="AD1636" s="14"/>
      <c r="AE1636" s="14"/>
      <c r="AF1636" s="14"/>
      <c r="AG1636" s="14"/>
      <c r="AH1636" s="14"/>
      <c r="AI1636" s="14"/>
      <c r="AJ1636" s="14"/>
      <c r="AK1636" s="14"/>
      <c r="AL1636" s="14"/>
      <c r="AM1636" s="14"/>
      <c r="AN1636" s="14"/>
      <c r="AO1636" s="14"/>
      <c r="AP1636" s="14"/>
      <c r="AQ1636" s="14"/>
      <c r="AR1636" s="14"/>
    </row>
    <row r="1637" spans="2:44">
      <c r="B1637" t="s">
        <v>339</v>
      </c>
      <c r="C1637" s="14">
        <v>3.1270105632161899E-2</v>
      </c>
      <c r="D1637" s="14">
        <v>3.5659453393403998E-2</v>
      </c>
      <c r="E1637" s="14">
        <v>2.70681652627398E-2</v>
      </c>
      <c r="F1637" s="14"/>
      <c r="G1637" s="14">
        <v>4.32111567660797E-2</v>
      </c>
      <c r="H1637" s="14">
        <v>0</v>
      </c>
      <c r="I1637" s="14">
        <v>4.6326933471355899E-2</v>
      </c>
      <c r="J1637" s="14">
        <v>3.1545310695406399E-2</v>
      </c>
      <c r="K1637" s="14">
        <v>4.25857588916604E-2</v>
      </c>
      <c r="L1637" s="14">
        <v>2.8898979372745701E-2</v>
      </c>
      <c r="M1637" s="14"/>
      <c r="N1637" s="14">
        <v>2.49108865565765E-2</v>
      </c>
      <c r="O1637" s="14">
        <v>1.4885253816310499E-2</v>
      </c>
      <c r="P1637" s="14">
        <v>4.5181754379087301E-2</v>
      </c>
      <c r="Q1637" s="14">
        <v>4.0725596953074698E-2</v>
      </c>
      <c r="R1637" s="14"/>
      <c r="S1637" s="14">
        <v>1.6490019118310901E-2</v>
      </c>
      <c r="T1637" s="14">
        <v>4.21146081421769E-2</v>
      </c>
      <c r="U1637" s="14">
        <v>5.7335781436943102E-2</v>
      </c>
      <c r="V1637" s="14">
        <v>2.82938186830692E-2</v>
      </c>
      <c r="W1637" s="14">
        <v>1.5785012069942001E-2</v>
      </c>
      <c r="X1637" s="14">
        <v>3.3234888841378998E-2</v>
      </c>
      <c r="Y1637" s="14">
        <v>4.4830548464460003E-2</v>
      </c>
      <c r="Z1637" s="14">
        <v>5.09438554902771E-2</v>
      </c>
      <c r="AA1637" s="14">
        <v>1.58943739477461E-2</v>
      </c>
      <c r="AB1637" s="14">
        <v>5.5337961816188698E-2</v>
      </c>
      <c r="AC1637" s="14">
        <v>0</v>
      </c>
      <c r="AD1637" s="14">
        <v>0</v>
      </c>
      <c r="AE1637" s="14"/>
      <c r="AF1637" s="14">
        <v>3.5965694317814802E-2</v>
      </c>
      <c r="AG1637" s="14">
        <v>2.2143450806756899E-2</v>
      </c>
      <c r="AH1637" s="14">
        <v>3.0924988924543501E-2</v>
      </c>
      <c r="AI1637" s="14"/>
      <c r="AJ1637" s="14">
        <v>1.8313493363170601E-2</v>
      </c>
      <c r="AK1637" s="14">
        <v>1.7765334657106401E-2</v>
      </c>
      <c r="AL1637" s="14">
        <v>3.3504777876546203E-2</v>
      </c>
      <c r="AM1637" s="14"/>
      <c r="AN1637" s="14">
        <v>4.7451777916744202E-2</v>
      </c>
      <c r="AO1637" s="14">
        <v>2.5157970548159801E-2</v>
      </c>
      <c r="AP1637" s="14">
        <v>2.6396883564653199E-2</v>
      </c>
      <c r="AQ1637" s="14">
        <v>1.19137683148078E-2</v>
      </c>
      <c r="AR1637" s="14">
        <v>2.8142206437034599E-2</v>
      </c>
    </row>
    <row r="1638" spans="2:44">
      <c r="B1638" t="s">
        <v>111</v>
      </c>
      <c r="C1638" s="14">
        <v>3.6405958744269697E-2</v>
      </c>
      <c r="D1638" s="14">
        <v>2.27210714863601E-2</v>
      </c>
      <c r="E1638" s="14">
        <v>5.0104593283202603E-2</v>
      </c>
      <c r="F1638" s="14"/>
      <c r="G1638" s="14">
        <v>4.5324726597797002E-2</v>
      </c>
      <c r="H1638" s="14">
        <v>2.36332695541627E-2</v>
      </c>
      <c r="I1638" s="14">
        <v>3.42142011609105E-2</v>
      </c>
      <c r="J1638" s="14">
        <v>2.7139504382102799E-2</v>
      </c>
      <c r="K1638" s="14">
        <v>3.9488464404339702E-2</v>
      </c>
      <c r="L1638" s="14">
        <v>4.8070464239096E-2</v>
      </c>
      <c r="M1638" s="14"/>
      <c r="N1638" s="14">
        <v>4.4648267920135799E-2</v>
      </c>
      <c r="O1638" s="14">
        <v>4.4638717803460598E-2</v>
      </c>
      <c r="P1638" s="14">
        <v>1.32903031252277E-2</v>
      </c>
      <c r="Q1638" s="14">
        <v>3.9700426119683802E-2</v>
      </c>
      <c r="R1638" s="14"/>
      <c r="S1638" s="14">
        <v>4.9984370607900099E-2</v>
      </c>
      <c r="T1638" s="14">
        <v>4.2547875378828003E-2</v>
      </c>
      <c r="U1638" s="14">
        <v>4.4866645446721302E-2</v>
      </c>
      <c r="V1638" s="14">
        <v>1.93023419083635E-2</v>
      </c>
      <c r="W1638" s="14">
        <v>2.5246341699291099E-2</v>
      </c>
      <c r="X1638" s="14">
        <v>2.7527539351602799E-2</v>
      </c>
      <c r="Y1638" s="14">
        <v>2.2644966683113801E-2</v>
      </c>
      <c r="Z1638" s="14">
        <v>1.5459015949323E-2</v>
      </c>
      <c r="AA1638" s="14">
        <v>3.70434991141863E-2</v>
      </c>
      <c r="AB1638" s="14">
        <v>3.63378244846565E-2</v>
      </c>
      <c r="AC1638" s="14">
        <v>5.5535482637154798E-2</v>
      </c>
      <c r="AD1638" s="14">
        <v>5.7638007438181399E-2</v>
      </c>
      <c r="AE1638" s="14"/>
      <c r="AF1638" s="14">
        <v>3.1868443820774403E-2</v>
      </c>
      <c r="AG1638" s="14">
        <v>4.1692825584260802E-2</v>
      </c>
      <c r="AH1638" s="14">
        <v>2.90847669675585E-2</v>
      </c>
      <c r="AI1638" s="14"/>
      <c r="AJ1638" s="14">
        <v>2.2505667912839401E-2</v>
      </c>
      <c r="AK1638" s="14">
        <v>2.7458402361483499E-2</v>
      </c>
      <c r="AL1638" s="14">
        <v>8.5747553573790894E-2</v>
      </c>
      <c r="AM1638" s="14"/>
      <c r="AN1638" s="14">
        <v>4.4045133795929198E-2</v>
      </c>
      <c r="AO1638" s="14">
        <v>2.3114118617516201E-2</v>
      </c>
      <c r="AP1638" s="14">
        <v>3.8855559385186998E-2</v>
      </c>
      <c r="AQ1638" s="14">
        <v>1.7442207236945E-2</v>
      </c>
      <c r="AR1638" s="14">
        <v>7.97442296000581E-2</v>
      </c>
    </row>
    <row r="1639" spans="2:44">
      <c r="B1639" t="s">
        <v>112</v>
      </c>
      <c r="C1639" s="14">
        <v>9.9632334113686397E-2</v>
      </c>
      <c r="D1639" s="14">
        <v>0.10570211253035799</v>
      </c>
      <c r="E1639" s="14">
        <v>9.4073571175840198E-2</v>
      </c>
      <c r="F1639" s="14"/>
      <c r="G1639" s="14">
        <v>0.13776792557651699</v>
      </c>
      <c r="H1639" s="14">
        <v>9.2441853665584606E-2</v>
      </c>
      <c r="I1639" s="14">
        <v>9.9115324281345604E-2</v>
      </c>
      <c r="J1639" s="14">
        <v>0.100716898273955</v>
      </c>
      <c r="K1639" s="14">
        <v>5.9540253501922498E-2</v>
      </c>
      <c r="L1639" s="14">
        <v>0.10197274503723899</v>
      </c>
      <c r="M1639" s="14"/>
      <c r="N1639" s="14">
        <v>8.6471384853948605E-2</v>
      </c>
      <c r="O1639" s="14">
        <v>0.11822052852387301</v>
      </c>
      <c r="P1639" s="14">
        <v>9.2184745212235103E-2</v>
      </c>
      <c r="Q1639" s="14">
        <v>0.10379639586429899</v>
      </c>
      <c r="R1639" s="14"/>
      <c r="S1639" s="14">
        <v>0.121459163395328</v>
      </c>
      <c r="T1639" s="14">
        <v>7.5902266282787997E-2</v>
      </c>
      <c r="U1639" s="14">
        <v>8.5898211126796603E-2</v>
      </c>
      <c r="V1639" s="14">
        <v>0.114226407105201</v>
      </c>
      <c r="W1639" s="14">
        <v>0.123046917218851</v>
      </c>
      <c r="X1639" s="14">
        <v>0.122098809693477</v>
      </c>
      <c r="Y1639" s="14">
        <v>0.11069811126882</v>
      </c>
      <c r="Z1639" s="14">
        <v>9.5550323147008995E-2</v>
      </c>
      <c r="AA1639" s="14">
        <v>6.6498988203619297E-2</v>
      </c>
      <c r="AB1639" s="14">
        <v>5.4194388515676803E-2</v>
      </c>
      <c r="AC1639" s="14">
        <v>0.121004820976868</v>
      </c>
      <c r="AD1639" s="14">
        <v>0.141004571670856</v>
      </c>
      <c r="AE1639" s="14"/>
      <c r="AF1639" s="14">
        <v>9.1000763539062696E-2</v>
      </c>
      <c r="AG1639" s="14">
        <v>8.5439410675630906E-2</v>
      </c>
      <c r="AH1639" s="14">
        <v>0.141760992303367</v>
      </c>
      <c r="AI1639" s="14"/>
      <c r="AJ1639" s="14">
        <v>5.6536623359419599E-2</v>
      </c>
      <c r="AK1639" s="14">
        <v>9.4148954741824595E-2</v>
      </c>
      <c r="AL1639" s="14">
        <v>0.111294999029041</v>
      </c>
      <c r="AM1639" s="14"/>
      <c r="AN1639" s="14">
        <v>9.3636740044987996E-2</v>
      </c>
      <c r="AO1639" s="14">
        <v>0.111821387858418</v>
      </c>
      <c r="AP1639" s="14">
        <v>9.1834267932522307E-2</v>
      </c>
      <c r="AQ1639" s="14">
        <v>9.7640294659318394E-2</v>
      </c>
      <c r="AR1639" s="14">
        <v>4.1730562208588298E-2</v>
      </c>
    </row>
    <row r="1640" spans="2:44">
      <c r="B1640" t="s">
        <v>340</v>
      </c>
      <c r="C1640" s="14">
        <v>0.24894012838807</v>
      </c>
      <c r="D1640" s="14">
        <v>0.21875718471977401</v>
      </c>
      <c r="E1640" s="14">
        <v>0.27853788167471799</v>
      </c>
      <c r="F1640" s="14"/>
      <c r="G1640" s="14">
        <v>0.25017161669876797</v>
      </c>
      <c r="H1640" s="14">
        <v>0.232582762188109</v>
      </c>
      <c r="I1640" s="14">
        <v>0.19710067910942</v>
      </c>
      <c r="J1640" s="14">
        <v>0.30405797889165298</v>
      </c>
      <c r="K1640" s="14">
        <v>0.26040908007811903</v>
      </c>
      <c r="L1640" s="14">
        <v>0.251201213798597</v>
      </c>
      <c r="M1640" s="14"/>
      <c r="N1640" s="14">
        <v>0.21062546323155101</v>
      </c>
      <c r="O1640" s="14">
        <v>0.22549169150991999</v>
      </c>
      <c r="P1640" s="14">
        <v>0.26792509340902498</v>
      </c>
      <c r="Q1640" s="14">
        <v>0.30125726449867202</v>
      </c>
      <c r="R1640" s="14"/>
      <c r="S1640" s="14">
        <v>0.22746811495611999</v>
      </c>
      <c r="T1640" s="14">
        <v>0.23960969624227901</v>
      </c>
      <c r="U1640" s="14">
        <v>0.30049960116110402</v>
      </c>
      <c r="V1640" s="14">
        <v>0.32021862082337499</v>
      </c>
      <c r="W1640" s="14">
        <v>0.260304684950322</v>
      </c>
      <c r="X1640" s="14">
        <v>0.25127584566175298</v>
      </c>
      <c r="Y1640" s="14">
        <v>0.26097783331812202</v>
      </c>
      <c r="Z1640" s="14">
        <v>0.22310335330890499</v>
      </c>
      <c r="AA1640" s="14">
        <v>0.225965192900134</v>
      </c>
      <c r="AB1640" s="14">
        <v>0.19700617549720101</v>
      </c>
      <c r="AC1640" s="14">
        <v>0.26176533775021898</v>
      </c>
      <c r="AD1640" s="14">
        <v>0.20407992918449</v>
      </c>
      <c r="AE1640" s="14"/>
      <c r="AF1640" s="14">
        <v>0.22775862815728001</v>
      </c>
      <c r="AG1640" s="14">
        <v>0.24915093322703699</v>
      </c>
      <c r="AH1640" s="14">
        <v>0.29598652383373703</v>
      </c>
      <c r="AI1640" s="14"/>
      <c r="AJ1640" s="14">
        <v>0.23217618934477199</v>
      </c>
      <c r="AK1640" s="14">
        <v>0.22520174212056401</v>
      </c>
      <c r="AL1640" s="14">
        <v>0.14805819275865301</v>
      </c>
      <c r="AM1640" s="14"/>
      <c r="AN1640" s="14">
        <v>0.26831521166405298</v>
      </c>
      <c r="AO1640" s="14">
        <v>0.23091805067289201</v>
      </c>
      <c r="AP1640" s="14">
        <v>0.23112342880541001</v>
      </c>
      <c r="AQ1640" s="14">
        <v>0.25367252102766003</v>
      </c>
      <c r="AR1640" s="14">
        <v>0.26978698617258401</v>
      </c>
    </row>
    <row r="1641" spans="2:44">
      <c r="B1641" t="s">
        <v>341</v>
      </c>
      <c r="C1641" s="14">
        <v>0.28849161830916997</v>
      </c>
      <c r="D1641" s="14">
        <v>0.31248399709312602</v>
      </c>
      <c r="E1641" s="14">
        <v>0.264509026894095</v>
      </c>
      <c r="F1641" s="14"/>
      <c r="G1641" s="14">
        <v>0.30471718403984599</v>
      </c>
      <c r="H1641" s="14">
        <v>0.29305290998300298</v>
      </c>
      <c r="I1641" s="14">
        <v>0.295793671116516</v>
      </c>
      <c r="J1641" s="14">
        <v>0.27043274837415998</v>
      </c>
      <c r="K1641" s="14">
        <v>0.29209024493444602</v>
      </c>
      <c r="L1641" s="14">
        <v>0.27971945216267802</v>
      </c>
      <c r="M1641" s="14"/>
      <c r="N1641" s="14">
        <v>0.31470082490717699</v>
      </c>
      <c r="O1641" s="14">
        <v>0.30732810779521702</v>
      </c>
      <c r="P1641" s="14">
        <v>0.28615027712683999</v>
      </c>
      <c r="Q1641" s="14">
        <v>0.243606739126046</v>
      </c>
      <c r="R1641" s="14"/>
      <c r="S1641" s="14">
        <v>0.28203073680664997</v>
      </c>
      <c r="T1641" s="14">
        <v>0.32746714026887003</v>
      </c>
      <c r="U1641" s="14">
        <v>0.23160075478776199</v>
      </c>
      <c r="V1641" s="14">
        <v>0.281652072042963</v>
      </c>
      <c r="W1641" s="14">
        <v>0.338080221790233</v>
      </c>
      <c r="X1641" s="14">
        <v>0.253867211378413</v>
      </c>
      <c r="Y1641" s="14">
        <v>0.267370198111405</v>
      </c>
      <c r="Z1641" s="14">
        <v>0.29098620507446399</v>
      </c>
      <c r="AA1641" s="14">
        <v>0.32758952479352599</v>
      </c>
      <c r="AB1641" s="14">
        <v>0.32051001139783097</v>
      </c>
      <c r="AC1641" s="14">
        <v>0.23496613003464101</v>
      </c>
      <c r="AD1641" s="14">
        <v>0.23413854944245399</v>
      </c>
      <c r="AE1641" s="14"/>
      <c r="AF1641" s="14">
        <v>0.28878161430012</v>
      </c>
      <c r="AG1641" s="14">
        <v>0.29805451144560002</v>
      </c>
      <c r="AH1641" s="14">
        <v>0.26200461445150802</v>
      </c>
      <c r="AI1641" s="14"/>
      <c r="AJ1641" s="14">
        <v>0.27969696750640799</v>
      </c>
      <c r="AK1641" s="14">
        <v>0.33605920318669202</v>
      </c>
      <c r="AL1641" s="14">
        <v>0.24232113187012699</v>
      </c>
      <c r="AM1641" s="14"/>
      <c r="AN1641" s="14">
        <v>0.25749086302687302</v>
      </c>
      <c r="AO1641" s="14">
        <v>0.323209369217482</v>
      </c>
      <c r="AP1641" s="14">
        <v>0.30737042483248</v>
      </c>
      <c r="AQ1641" s="14">
        <v>0.31467246489857098</v>
      </c>
      <c r="AR1641" s="14">
        <v>0.200323972542544</v>
      </c>
    </row>
    <row r="1642" spans="2:44">
      <c r="B1642" t="s">
        <v>342</v>
      </c>
      <c r="C1642" s="14">
        <v>0.18080528958150599</v>
      </c>
      <c r="D1642" s="14">
        <v>0.179877745404349</v>
      </c>
      <c r="E1642" s="14">
        <v>0.18253028409708899</v>
      </c>
      <c r="F1642" s="14"/>
      <c r="G1642" s="14">
        <v>0.148401958311974</v>
      </c>
      <c r="H1642" s="14">
        <v>0.23203230834192101</v>
      </c>
      <c r="I1642" s="14">
        <v>0.191368903414988</v>
      </c>
      <c r="J1642" s="14">
        <v>0.14869020757635401</v>
      </c>
      <c r="K1642" s="14">
        <v>0.19005811252803501</v>
      </c>
      <c r="L1642" s="14">
        <v>0.174398359385043</v>
      </c>
      <c r="M1642" s="14"/>
      <c r="N1642" s="14">
        <v>0.178851001323237</v>
      </c>
      <c r="O1642" s="14">
        <v>0.18891435945514101</v>
      </c>
      <c r="P1642" s="14">
        <v>0.188898507404514</v>
      </c>
      <c r="Q1642" s="14">
        <v>0.16254781075635499</v>
      </c>
      <c r="R1642" s="14"/>
      <c r="S1642" s="14">
        <v>0.167823266832762</v>
      </c>
      <c r="T1642" s="14">
        <v>0.137854122583667</v>
      </c>
      <c r="U1642" s="14">
        <v>0.17744210559618201</v>
      </c>
      <c r="V1642" s="14">
        <v>0.17588370197695299</v>
      </c>
      <c r="W1642" s="14">
        <v>0.15443252068125199</v>
      </c>
      <c r="X1642" s="14">
        <v>0.22731131942944699</v>
      </c>
      <c r="Y1642" s="14">
        <v>0.18775873821950201</v>
      </c>
      <c r="Z1642" s="14">
        <v>0.191424527363313</v>
      </c>
      <c r="AA1642" s="14">
        <v>0.19947168910934199</v>
      </c>
      <c r="AB1642" s="14">
        <v>0.186892693761611</v>
      </c>
      <c r="AC1642" s="14">
        <v>0.189440065481986</v>
      </c>
      <c r="AD1642" s="14">
        <v>0.24911647773378301</v>
      </c>
      <c r="AE1642" s="14"/>
      <c r="AF1642" s="14">
        <v>0.186723968271859</v>
      </c>
      <c r="AG1642" s="14">
        <v>0.18299375400463999</v>
      </c>
      <c r="AH1642" s="14">
        <v>0.15823979810431399</v>
      </c>
      <c r="AI1642" s="14"/>
      <c r="AJ1642" s="14">
        <v>0.24124754209826099</v>
      </c>
      <c r="AK1642" s="14">
        <v>0.19210579925545401</v>
      </c>
      <c r="AL1642" s="14">
        <v>0.19487368438536301</v>
      </c>
      <c r="AM1642" s="14"/>
      <c r="AN1642" s="14">
        <v>0.16989708473495399</v>
      </c>
      <c r="AO1642" s="14">
        <v>0.16318347069507999</v>
      </c>
      <c r="AP1642" s="14">
        <v>0.21287832377879601</v>
      </c>
      <c r="AQ1642" s="14">
        <v>0.172110231690421</v>
      </c>
      <c r="AR1642" s="14">
        <v>0.20838755876780801</v>
      </c>
    </row>
    <row r="1643" spans="2:44">
      <c r="B1643" t="s">
        <v>343</v>
      </c>
      <c r="C1643" s="14">
        <v>0.11445456523113599</v>
      </c>
      <c r="D1643" s="14">
        <v>0.124798435372629</v>
      </c>
      <c r="E1643" s="14">
        <v>0.10317647761231601</v>
      </c>
      <c r="F1643" s="14"/>
      <c r="G1643" s="14">
        <v>7.0405432009018401E-2</v>
      </c>
      <c r="H1643" s="14">
        <v>0.126256896267219</v>
      </c>
      <c r="I1643" s="14">
        <v>0.13608028744546399</v>
      </c>
      <c r="J1643" s="14">
        <v>0.11741735180637</v>
      </c>
      <c r="K1643" s="14">
        <v>0.115828085661477</v>
      </c>
      <c r="L1643" s="14">
        <v>0.115738786004601</v>
      </c>
      <c r="M1643" s="14"/>
      <c r="N1643" s="14">
        <v>0.139792171207374</v>
      </c>
      <c r="O1643" s="14">
        <v>0.10052134109607801</v>
      </c>
      <c r="P1643" s="14">
        <v>0.10636931934307201</v>
      </c>
      <c r="Q1643" s="14">
        <v>0.10836576668186899</v>
      </c>
      <c r="R1643" s="14"/>
      <c r="S1643" s="14">
        <v>0.13474432828292801</v>
      </c>
      <c r="T1643" s="14">
        <v>0.134504291101391</v>
      </c>
      <c r="U1643" s="14">
        <v>0.102356900444491</v>
      </c>
      <c r="V1643" s="14">
        <v>6.0423037460075497E-2</v>
      </c>
      <c r="W1643" s="14">
        <v>8.3104301590108898E-2</v>
      </c>
      <c r="X1643" s="14">
        <v>8.4684385643928606E-2</v>
      </c>
      <c r="Y1643" s="14">
        <v>0.10571960393457699</v>
      </c>
      <c r="Z1643" s="14">
        <v>0.13253271966670899</v>
      </c>
      <c r="AA1643" s="14">
        <v>0.12753673193144599</v>
      </c>
      <c r="AB1643" s="14">
        <v>0.14972094452683499</v>
      </c>
      <c r="AC1643" s="14">
        <v>0.137288163119131</v>
      </c>
      <c r="AD1643" s="14">
        <v>0.114022464530235</v>
      </c>
      <c r="AE1643" s="14"/>
      <c r="AF1643" s="14">
        <v>0.13790088759308899</v>
      </c>
      <c r="AG1643" s="14">
        <v>0.120525114256075</v>
      </c>
      <c r="AH1643" s="14">
        <v>8.1998315414970296E-2</v>
      </c>
      <c r="AI1643" s="14"/>
      <c r="AJ1643" s="14">
        <v>0.14952351641512901</v>
      </c>
      <c r="AK1643" s="14">
        <v>0.107260563676876</v>
      </c>
      <c r="AL1643" s="14">
        <v>0.18419966050647901</v>
      </c>
      <c r="AM1643" s="14"/>
      <c r="AN1643" s="14">
        <v>0.119163188816458</v>
      </c>
      <c r="AO1643" s="14">
        <v>0.122595632390452</v>
      </c>
      <c r="AP1643" s="14">
        <v>9.1541111700952194E-2</v>
      </c>
      <c r="AQ1643" s="14">
        <v>0.13254851217227601</v>
      </c>
      <c r="AR1643" s="14">
        <v>0.171884484271383</v>
      </c>
    </row>
    <row r="1644" spans="2:44">
      <c r="C1644" s="14"/>
      <c r="D1644" s="14"/>
      <c r="E1644" s="14"/>
      <c r="F1644" s="14"/>
      <c r="G1644" s="14"/>
      <c r="H1644" s="14"/>
      <c r="I1644" s="14"/>
      <c r="J1644" s="14"/>
      <c r="K1644" s="14"/>
      <c r="L1644" s="14"/>
      <c r="M1644" s="14"/>
      <c r="N1644" s="14"/>
      <c r="O1644" s="14"/>
      <c r="P1644" s="14"/>
      <c r="Q1644" s="14"/>
      <c r="R1644" s="14"/>
      <c r="S1644" s="14"/>
      <c r="T1644" s="14"/>
      <c r="U1644" s="14"/>
      <c r="V1644" s="14"/>
      <c r="W1644" s="14"/>
      <c r="X1644" s="14"/>
      <c r="Y1644" s="14"/>
      <c r="Z1644" s="14"/>
      <c r="AA1644" s="14"/>
      <c r="AB1644" s="14"/>
      <c r="AC1644" s="14"/>
      <c r="AD1644" s="14"/>
      <c r="AE1644" s="14"/>
      <c r="AF1644" s="14"/>
      <c r="AG1644" s="14"/>
      <c r="AH1644" s="14"/>
      <c r="AI1644" s="14"/>
      <c r="AJ1644" s="14"/>
      <c r="AK1644" s="14"/>
      <c r="AL1644" s="14"/>
      <c r="AM1644" s="14"/>
      <c r="AN1644" s="14"/>
      <c r="AO1644" s="14"/>
      <c r="AP1644" s="14"/>
      <c r="AQ1644" s="14"/>
      <c r="AR1644" s="14"/>
    </row>
    <row r="1645" spans="2:44">
      <c r="B1645" s="6" t="s">
        <v>345</v>
      </c>
      <c r="C1645" s="14"/>
      <c r="D1645" s="14"/>
      <c r="E1645" s="14"/>
      <c r="F1645" s="14"/>
      <c r="G1645" s="14"/>
      <c r="H1645" s="14"/>
      <c r="I1645" s="14"/>
      <c r="J1645" s="14"/>
      <c r="K1645" s="14"/>
      <c r="L1645" s="14"/>
      <c r="M1645" s="14"/>
      <c r="N1645" s="14"/>
      <c r="O1645" s="14"/>
      <c r="P1645" s="14"/>
      <c r="Q1645" s="14"/>
      <c r="R1645" s="14"/>
      <c r="S1645" s="14"/>
      <c r="T1645" s="14"/>
      <c r="U1645" s="14"/>
      <c r="V1645" s="14"/>
      <c r="W1645" s="14"/>
      <c r="X1645" s="14"/>
      <c r="Y1645" s="14"/>
      <c r="Z1645" s="14"/>
      <c r="AA1645" s="14"/>
      <c r="AB1645" s="14"/>
      <c r="AC1645" s="14"/>
      <c r="AD1645" s="14"/>
      <c r="AE1645" s="14"/>
      <c r="AF1645" s="14"/>
      <c r="AG1645" s="14"/>
      <c r="AH1645" s="14"/>
      <c r="AI1645" s="14"/>
      <c r="AJ1645" s="14"/>
      <c r="AK1645" s="14"/>
      <c r="AL1645" s="14"/>
      <c r="AM1645" s="14"/>
      <c r="AN1645" s="14"/>
      <c r="AO1645" s="14"/>
      <c r="AP1645" s="14"/>
      <c r="AQ1645" s="14"/>
      <c r="AR1645" s="14"/>
    </row>
    <row r="1646" spans="2:44">
      <c r="B1646" s="24" t="s">
        <v>46</v>
      </c>
      <c r="C1646" s="14"/>
      <c r="D1646" s="14"/>
      <c r="E1646" s="14"/>
      <c r="F1646" s="14"/>
      <c r="G1646" s="14"/>
      <c r="H1646" s="14"/>
      <c r="I1646" s="14"/>
      <c r="J1646" s="14"/>
      <c r="K1646" s="14"/>
      <c r="L1646" s="14"/>
      <c r="M1646" s="14"/>
      <c r="N1646" s="14"/>
      <c r="O1646" s="14"/>
      <c r="P1646" s="14"/>
      <c r="Q1646" s="14"/>
      <c r="R1646" s="14"/>
      <c r="S1646" s="14"/>
      <c r="T1646" s="14"/>
      <c r="U1646" s="14"/>
      <c r="V1646" s="14"/>
      <c r="W1646" s="14"/>
      <c r="X1646" s="14"/>
      <c r="Y1646" s="14"/>
      <c r="Z1646" s="14"/>
      <c r="AA1646" s="14"/>
      <c r="AB1646" s="14"/>
      <c r="AC1646" s="14"/>
      <c r="AD1646" s="14"/>
      <c r="AE1646" s="14"/>
      <c r="AF1646" s="14"/>
      <c r="AG1646" s="14"/>
      <c r="AH1646" s="14"/>
      <c r="AI1646" s="14"/>
      <c r="AJ1646" s="14"/>
      <c r="AK1646" s="14"/>
      <c r="AL1646" s="14"/>
      <c r="AM1646" s="14"/>
      <c r="AN1646" s="14"/>
      <c r="AO1646" s="14"/>
      <c r="AP1646" s="14"/>
      <c r="AQ1646" s="14"/>
      <c r="AR1646" s="14"/>
    </row>
    <row r="1647" spans="2:44">
      <c r="B1647" t="s">
        <v>339</v>
      </c>
      <c r="C1647" s="14">
        <v>2.6412655076252602E-2</v>
      </c>
      <c r="D1647" s="14">
        <v>3.2740505349212898E-2</v>
      </c>
      <c r="E1647" s="14">
        <v>2.0271602772415499E-2</v>
      </c>
      <c r="F1647" s="14"/>
      <c r="G1647" s="14">
        <v>2.5288143220649501E-2</v>
      </c>
      <c r="H1647" s="14">
        <v>1.5281220194146501E-2</v>
      </c>
      <c r="I1647" s="14">
        <v>2.9245332097722499E-2</v>
      </c>
      <c r="J1647" s="14">
        <v>3.3904462490729599E-2</v>
      </c>
      <c r="K1647" s="14">
        <v>1.39850826622654E-2</v>
      </c>
      <c r="L1647" s="14">
        <v>3.5521425982311998E-2</v>
      </c>
      <c r="M1647" s="14"/>
      <c r="N1647" s="14">
        <v>2.41754855672329E-2</v>
      </c>
      <c r="O1647" s="14">
        <v>9.1983881869086691E-3</v>
      </c>
      <c r="P1647" s="14">
        <v>3.70100120644241E-2</v>
      </c>
      <c r="Q1647" s="14">
        <v>3.7821044598065602E-2</v>
      </c>
      <c r="R1647" s="14"/>
      <c r="S1647" s="14">
        <v>2.2537928752893201E-2</v>
      </c>
      <c r="T1647" s="14">
        <v>2.8289626897516101E-2</v>
      </c>
      <c r="U1647" s="14">
        <v>2.7928537455539401E-2</v>
      </c>
      <c r="V1647" s="14">
        <v>2.98787400759313E-2</v>
      </c>
      <c r="W1647" s="14">
        <v>1.06082906837657E-2</v>
      </c>
      <c r="X1647" s="14">
        <v>1.03190425056464E-2</v>
      </c>
      <c r="Y1647" s="14">
        <v>4.9526926726288299E-2</v>
      </c>
      <c r="Z1647" s="14">
        <v>5.09438554902771E-2</v>
      </c>
      <c r="AA1647" s="14">
        <v>2.2417454386390701E-2</v>
      </c>
      <c r="AB1647" s="14">
        <v>3.2434418027913102E-2</v>
      </c>
      <c r="AC1647" s="14">
        <v>3.4077372271077003E-2</v>
      </c>
      <c r="AD1647" s="14">
        <v>0</v>
      </c>
      <c r="AE1647" s="14"/>
      <c r="AF1647" s="14">
        <v>3.3600912729886398E-2</v>
      </c>
      <c r="AG1647" s="14">
        <v>1.51674201754809E-2</v>
      </c>
      <c r="AH1647" s="14">
        <v>3.8721888340995297E-2</v>
      </c>
      <c r="AI1647" s="14"/>
      <c r="AJ1647" s="14">
        <v>1.50782303690087E-2</v>
      </c>
      <c r="AK1647" s="14">
        <v>1.6864042861324102E-2</v>
      </c>
      <c r="AL1647" s="14">
        <v>9.0149518169447707E-3</v>
      </c>
      <c r="AM1647" s="14"/>
      <c r="AN1647" s="14">
        <v>3.5101027779438902E-2</v>
      </c>
      <c r="AO1647" s="14">
        <v>1.0137570353050599E-2</v>
      </c>
      <c r="AP1647" s="14">
        <v>1.96214334743238E-2</v>
      </c>
      <c r="AQ1647" s="14">
        <v>1.98096826339384E-2</v>
      </c>
      <c r="AR1647" s="14">
        <v>6.2709802819284899E-2</v>
      </c>
    </row>
    <row r="1648" spans="2:44">
      <c r="B1648" t="s">
        <v>111</v>
      </c>
      <c r="C1648" s="14">
        <v>2.7332294339088199E-2</v>
      </c>
      <c r="D1648" s="14">
        <v>2.1153460016957702E-2</v>
      </c>
      <c r="E1648" s="14">
        <v>3.3565995275547197E-2</v>
      </c>
      <c r="F1648" s="14"/>
      <c r="G1648" s="14">
        <v>3.24027901812051E-2</v>
      </c>
      <c r="H1648" s="14">
        <v>7.8457158685724497E-3</v>
      </c>
      <c r="I1648" s="14">
        <v>1.1736928231149701E-2</v>
      </c>
      <c r="J1648" s="14">
        <v>3.2486992125760998E-2</v>
      </c>
      <c r="K1648" s="14">
        <v>2.4611361033034101E-2</v>
      </c>
      <c r="L1648" s="14">
        <v>4.9915314781197997E-2</v>
      </c>
      <c r="M1648" s="14"/>
      <c r="N1648" s="14">
        <v>2.4233650693876001E-2</v>
      </c>
      <c r="O1648" s="14">
        <v>2.9639225180338201E-2</v>
      </c>
      <c r="P1648" s="14">
        <v>3.5982281355483203E-2</v>
      </c>
      <c r="Q1648" s="14">
        <v>2.16379969104636E-2</v>
      </c>
      <c r="R1648" s="14"/>
      <c r="S1648" s="14">
        <v>3.2747613426822801E-2</v>
      </c>
      <c r="T1648" s="14">
        <v>3.0453906203477502E-2</v>
      </c>
      <c r="U1648" s="14">
        <v>5.11671601186032E-2</v>
      </c>
      <c r="V1648" s="14">
        <v>3.44938108050859E-2</v>
      </c>
      <c r="W1648" s="14">
        <v>9.3113883091804003E-3</v>
      </c>
      <c r="X1648" s="14">
        <v>8.6224832222784407E-3</v>
      </c>
      <c r="Y1648" s="14">
        <v>7.2561079591986601E-3</v>
      </c>
      <c r="Z1648" s="14">
        <v>1.9382756886591999E-2</v>
      </c>
      <c r="AA1648" s="14">
        <v>3.3701576009518598E-2</v>
      </c>
      <c r="AB1648" s="14">
        <v>3.8133716232183298E-2</v>
      </c>
      <c r="AC1648" s="14">
        <v>3.7682208451002001E-2</v>
      </c>
      <c r="AD1648" s="14">
        <v>0</v>
      </c>
      <c r="AE1648" s="14"/>
      <c r="AF1648" s="14">
        <v>3.6864515062596498E-2</v>
      </c>
      <c r="AG1648" s="14">
        <v>1.5496739707035001E-2</v>
      </c>
      <c r="AH1648" s="14">
        <v>2.5282950951791301E-2</v>
      </c>
      <c r="AI1648" s="14"/>
      <c r="AJ1648" s="14">
        <v>1.14575905930952E-2</v>
      </c>
      <c r="AK1648" s="14">
        <v>2.1130719863114E-2</v>
      </c>
      <c r="AL1648" s="14">
        <v>3.9692271011321001E-2</v>
      </c>
      <c r="AM1648" s="14"/>
      <c r="AN1648" s="14">
        <v>3.06017951915553E-2</v>
      </c>
      <c r="AO1648" s="14">
        <v>3.0943303750553802E-2</v>
      </c>
      <c r="AP1648" s="14">
        <v>2.0962622301302601E-2</v>
      </c>
      <c r="AQ1648" s="14">
        <v>2.5748751036631299E-2</v>
      </c>
      <c r="AR1648" s="14">
        <v>4.0140771432047098E-2</v>
      </c>
    </row>
    <row r="1649" spans="2:44">
      <c r="B1649" t="s">
        <v>112</v>
      </c>
      <c r="C1649" s="14">
        <v>0.101482621863709</v>
      </c>
      <c r="D1649" s="14">
        <v>0.11957001698954201</v>
      </c>
      <c r="E1649" s="14">
        <v>8.4045225300651005E-2</v>
      </c>
      <c r="F1649" s="14"/>
      <c r="G1649" s="14">
        <v>0.111241050262855</v>
      </c>
      <c r="H1649" s="14">
        <v>7.0086081147728296E-2</v>
      </c>
      <c r="I1649" s="14">
        <v>0.139685769302233</v>
      </c>
      <c r="J1649" s="14">
        <v>9.3504306014960598E-2</v>
      </c>
      <c r="K1649" s="14">
        <v>9.3460356128651806E-2</v>
      </c>
      <c r="L1649" s="14">
        <v>0.10057717361098301</v>
      </c>
      <c r="M1649" s="14"/>
      <c r="N1649" s="14">
        <v>9.7187698304163198E-2</v>
      </c>
      <c r="O1649" s="14">
        <v>0.12522410994785199</v>
      </c>
      <c r="P1649" s="14">
        <v>0.117952630163613</v>
      </c>
      <c r="Q1649" s="14">
        <v>6.76532983060983E-2</v>
      </c>
      <c r="R1649" s="14"/>
      <c r="S1649" s="14">
        <v>0.123085835823923</v>
      </c>
      <c r="T1649" s="14">
        <v>0.10165393169935601</v>
      </c>
      <c r="U1649" s="14">
        <v>0.155396778424301</v>
      </c>
      <c r="V1649" s="14">
        <v>9.43046210306797E-2</v>
      </c>
      <c r="W1649" s="14">
        <v>7.3099814254400194E-2</v>
      </c>
      <c r="X1649" s="14">
        <v>0.13246820126432499</v>
      </c>
      <c r="Y1649" s="14">
        <v>5.7429295587101199E-2</v>
      </c>
      <c r="Z1649" s="14">
        <v>7.5572773568383697E-2</v>
      </c>
      <c r="AA1649" s="14">
        <v>9.5972495068432001E-2</v>
      </c>
      <c r="AB1649" s="14">
        <v>5.74967502353032E-2</v>
      </c>
      <c r="AC1649" s="14">
        <v>8.4607549394663806E-2</v>
      </c>
      <c r="AD1649" s="14">
        <v>0.17154859588230101</v>
      </c>
      <c r="AE1649" s="14"/>
      <c r="AF1649" s="14">
        <v>9.0824488013032598E-2</v>
      </c>
      <c r="AG1649" s="14">
        <v>0.109321879240888</v>
      </c>
      <c r="AH1649" s="14">
        <v>8.5775666578303697E-2</v>
      </c>
      <c r="AI1649" s="14"/>
      <c r="AJ1649" s="14">
        <v>9.0894441481975702E-2</v>
      </c>
      <c r="AK1649" s="14">
        <v>0.100412072814102</v>
      </c>
      <c r="AL1649" s="14">
        <v>0.14073257016905599</v>
      </c>
      <c r="AM1649" s="14"/>
      <c r="AN1649" s="14">
        <v>0.102457404124943</v>
      </c>
      <c r="AO1649" s="14">
        <v>0.10842224758300099</v>
      </c>
      <c r="AP1649" s="14">
        <v>9.2912111129605901E-2</v>
      </c>
      <c r="AQ1649" s="14">
        <v>9.1238064804389701E-2</v>
      </c>
      <c r="AR1649" s="14">
        <v>0.120940338620439</v>
      </c>
    </row>
    <row r="1650" spans="2:44">
      <c r="B1650" t="s">
        <v>340</v>
      </c>
      <c r="C1650" s="14">
        <v>0.26318295221631499</v>
      </c>
      <c r="D1650" s="14">
        <v>0.22282564923123599</v>
      </c>
      <c r="E1650" s="14">
        <v>0.30273705534879197</v>
      </c>
      <c r="F1650" s="14"/>
      <c r="G1650" s="14">
        <v>0.305896027339497</v>
      </c>
      <c r="H1650" s="14">
        <v>0.25213553707670699</v>
      </c>
      <c r="I1650" s="14">
        <v>0.20400701781785199</v>
      </c>
      <c r="J1650" s="14">
        <v>0.25033646320806502</v>
      </c>
      <c r="K1650" s="14">
        <v>0.28643452125278601</v>
      </c>
      <c r="L1650" s="14">
        <v>0.286099953691068</v>
      </c>
      <c r="M1650" s="14"/>
      <c r="N1650" s="14">
        <v>0.23484922138272599</v>
      </c>
      <c r="O1650" s="14">
        <v>0.263033823590271</v>
      </c>
      <c r="P1650" s="14">
        <v>0.24636070511580499</v>
      </c>
      <c r="Q1650" s="14">
        <v>0.31197777533876597</v>
      </c>
      <c r="R1650" s="14"/>
      <c r="S1650" s="14">
        <v>0.23464448325394799</v>
      </c>
      <c r="T1650" s="14">
        <v>0.28229455714215201</v>
      </c>
      <c r="U1650" s="14">
        <v>0.26667700952540002</v>
      </c>
      <c r="V1650" s="14">
        <v>0.24349866039472201</v>
      </c>
      <c r="W1650" s="14">
        <v>0.38455638334750802</v>
      </c>
      <c r="X1650" s="14">
        <v>0.293295723399916</v>
      </c>
      <c r="Y1650" s="14">
        <v>0.271865441905426</v>
      </c>
      <c r="Z1650" s="14">
        <v>0.142638934283883</v>
      </c>
      <c r="AA1650" s="14">
        <v>0.23031542712535499</v>
      </c>
      <c r="AB1650" s="14">
        <v>0.24356200139981199</v>
      </c>
      <c r="AC1650" s="14">
        <v>0.28112277101225402</v>
      </c>
      <c r="AD1650" s="14">
        <v>0.222630704519894</v>
      </c>
      <c r="AE1650" s="14"/>
      <c r="AF1650" s="14">
        <v>0.27254866126204802</v>
      </c>
      <c r="AG1650" s="14">
        <v>0.216611127587095</v>
      </c>
      <c r="AH1650" s="14">
        <v>0.317832320115434</v>
      </c>
      <c r="AI1650" s="14"/>
      <c r="AJ1650" s="14">
        <v>0.223417540891375</v>
      </c>
      <c r="AK1650" s="14">
        <v>0.220993192862428</v>
      </c>
      <c r="AL1650" s="14">
        <v>0.22084391216524801</v>
      </c>
      <c r="AM1650" s="14"/>
      <c r="AN1650" s="14">
        <v>0.29301817051877899</v>
      </c>
      <c r="AO1650" s="14">
        <v>0.26233358905772802</v>
      </c>
      <c r="AP1650" s="14">
        <v>0.24945740118457499</v>
      </c>
      <c r="AQ1650" s="14">
        <v>0.218923115080109</v>
      </c>
      <c r="AR1650" s="14">
        <v>0.135755050579461</v>
      </c>
    </row>
    <row r="1651" spans="2:44">
      <c r="B1651" t="s">
        <v>341</v>
      </c>
      <c r="C1651" s="14">
        <v>0.29042232602328899</v>
      </c>
      <c r="D1651" s="14">
        <v>0.28797150066928601</v>
      </c>
      <c r="E1651" s="14">
        <v>0.29277488514317601</v>
      </c>
      <c r="F1651" s="14"/>
      <c r="G1651" s="14">
        <v>0.30909277829293502</v>
      </c>
      <c r="H1651" s="14">
        <v>0.33655143122507802</v>
      </c>
      <c r="I1651" s="14">
        <v>0.29050917287466199</v>
      </c>
      <c r="J1651" s="14">
        <v>0.29900263622173601</v>
      </c>
      <c r="K1651" s="14">
        <v>0.27305375628362</v>
      </c>
      <c r="L1651" s="14">
        <v>0.24218056787296799</v>
      </c>
      <c r="M1651" s="14"/>
      <c r="N1651" s="14">
        <v>0.29850705904631902</v>
      </c>
      <c r="O1651" s="14">
        <v>0.28898781001887502</v>
      </c>
      <c r="P1651" s="14">
        <v>0.26276002819602601</v>
      </c>
      <c r="Q1651" s="14">
        <v>0.30021700281866598</v>
      </c>
      <c r="R1651" s="14"/>
      <c r="S1651" s="14">
        <v>0.268038404878993</v>
      </c>
      <c r="T1651" s="14">
        <v>0.26543251036469101</v>
      </c>
      <c r="U1651" s="14">
        <v>0.283532607521363</v>
      </c>
      <c r="V1651" s="14">
        <v>0.30714846326685302</v>
      </c>
      <c r="W1651" s="14">
        <v>0.29094676171200901</v>
      </c>
      <c r="X1651" s="14">
        <v>0.29646324620375503</v>
      </c>
      <c r="Y1651" s="14">
        <v>0.27993296982797999</v>
      </c>
      <c r="Z1651" s="14">
        <v>0.34858014814009203</v>
      </c>
      <c r="AA1651" s="14">
        <v>0.29943200532488101</v>
      </c>
      <c r="AB1651" s="14">
        <v>0.31039706281172802</v>
      </c>
      <c r="AC1651" s="14">
        <v>0.26297536574031199</v>
      </c>
      <c r="AD1651" s="14">
        <v>0.38719521099985099</v>
      </c>
      <c r="AE1651" s="14"/>
      <c r="AF1651" s="14">
        <v>0.25319923013107798</v>
      </c>
      <c r="AG1651" s="14">
        <v>0.32659078149079701</v>
      </c>
      <c r="AH1651" s="14">
        <v>0.31028351610475502</v>
      </c>
      <c r="AI1651" s="14"/>
      <c r="AJ1651" s="14">
        <v>0.26946236478577901</v>
      </c>
      <c r="AK1651" s="14">
        <v>0.3224409933281</v>
      </c>
      <c r="AL1651" s="14">
        <v>0.28141664201722899</v>
      </c>
      <c r="AM1651" s="14"/>
      <c r="AN1651" s="14">
        <v>0.249986686105762</v>
      </c>
      <c r="AO1651" s="14">
        <v>0.28110492557734101</v>
      </c>
      <c r="AP1651" s="14">
        <v>0.32402833832842798</v>
      </c>
      <c r="AQ1651" s="14">
        <v>0.36709530057344397</v>
      </c>
      <c r="AR1651" s="14">
        <v>0.26550575274176302</v>
      </c>
    </row>
    <row r="1652" spans="2:44">
      <c r="B1652" t="s">
        <v>342</v>
      </c>
      <c r="C1652" s="14">
        <v>0.1802287420642</v>
      </c>
      <c r="D1652" s="14">
        <v>0.19316860832843299</v>
      </c>
      <c r="E1652" s="14">
        <v>0.166676666135468</v>
      </c>
      <c r="F1652" s="14"/>
      <c r="G1652" s="14">
        <v>0.151135086066401</v>
      </c>
      <c r="H1652" s="14">
        <v>0.18358949574896</v>
      </c>
      <c r="I1652" s="14">
        <v>0.21111144649755101</v>
      </c>
      <c r="J1652" s="14">
        <v>0.18174415579456499</v>
      </c>
      <c r="K1652" s="14">
        <v>0.16276075346781299</v>
      </c>
      <c r="L1652" s="14">
        <v>0.18279696970331999</v>
      </c>
      <c r="M1652" s="14"/>
      <c r="N1652" s="14">
        <v>0.20885713714130699</v>
      </c>
      <c r="O1652" s="14">
        <v>0.178572722853755</v>
      </c>
      <c r="P1652" s="14">
        <v>0.20002807066322401</v>
      </c>
      <c r="Q1652" s="14">
        <v>0.135756790065197</v>
      </c>
      <c r="R1652" s="14"/>
      <c r="S1652" s="14">
        <v>0.19805966012767401</v>
      </c>
      <c r="T1652" s="14">
        <v>0.17083782543597301</v>
      </c>
      <c r="U1652" s="14">
        <v>0.14722386065075099</v>
      </c>
      <c r="V1652" s="14">
        <v>0.205831182526615</v>
      </c>
      <c r="W1652" s="14">
        <v>0.14425375198746401</v>
      </c>
      <c r="X1652" s="14">
        <v>0.17624390078244201</v>
      </c>
      <c r="Y1652" s="14">
        <v>0.20841550009295301</v>
      </c>
      <c r="Z1652" s="14">
        <v>0.20613175924448399</v>
      </c>
      <c r="AA1652" s="14">
        <v>0.20707255104769701</v>
      </c>
      <c r="AB1652" s="14">
        <v>0.141298534222802</v>
      </c>
      <c r="AC1652" s="14">
        <v>0.157206281170926</v>
      </c>
      <c r="AD1652" s="14">
        <v>0.194107109368405</v>
      </c>
      <c r="AE1652" s="14"/>
      <c r="AF1652" s="14">
        <v>0.18933923087336799</v>
      </c>
      <c r="AG1652" s="14">
        <v>0.18268458424143599</v>
      </c>
      <c r="AH1652" s="14">
        <v>0.17020419720327601</v>
      </c>
      <c r="AI1652" s="14"/>
      <c r="AJ1652" s="14">
        <v>0.242015352880183</v>
      </c>
      <c r="AK1652" s="14">
        <v>0.18255751672974399</v>
      </c>
      <c r="AL1652" s="14">
        <v>0.201216240376068</v>
      </c>
      <c r="AM1652" s="14"/>
      <c r="AN1652" s="14">
        <v>0.17099375928327801</v>
      </c>
      <c r="AO1652" s="14">
        <v>0.18559093854196901</v>
      </c>
      <c r="AP1652" s="14">
        <v>0.19905790101093901</v>
      </c>
      <c r="AQ1652" s="14">
        <v>0.173830277232188</v>
      </c>
      <c r="AR1652" s="14">
        <v>0.16647317137450199</v>
      </c>
    </row>
    <row r="1653" spans="2:44">
      <c r="B1653" t="s">
        <v>343</v>
      </c>
      <c r="C1653" s="14">
        <v>0.110938408417145</v>
      </c>
      <c r="D1653" s="14">
        <v>0.12257025941533201</v>
      </c>
      <c r="E1653" s="14">
        <v>9.99285700239501E-2</v>
      </c>
      <c r="F1653" s="14"/>
      <c r="G1653" s="14">
        <v>6.4944124636456296E-2</v>
      </c>
      <c r="H1653" s="14">
        <v>0.13451051873880701</v>
      </c>
      <c r="I1653" s="14">
        <v>0.11370433317883</v>
      </c>
      <c r="J1653" s="14">
        <v>0.109020984144184</v>
      </c>
      <c r="K1653" s="14">
        <v>0.14569416917182901</v>
      </c>
      <c r="L1653" s="14">
        <v>0.10290859435815</v>
      </c>
      <c r="M1653" s="14"/>
      <c r="N1653" s="14">
        <v>0.11218974786437599</v>
      </c>
      <c r="O1653" s="14">
        <v>0.10534392022200099</v>
      </c>
      <c r="P1653" s="14">
        <v>9.9906272441424096E-2</v>
      </c>
      <c r="Q1653" s="14">
        <v>0.124936091962743</v>
      </c>
      <c r="R1653" s="14"/>
      <c r="S1653" s="14">
        <v>0.120886073735746</v>
      </c>
      <c r="T1653" s="14">
        <v>0.121037642256834</v>
      </c>
      <c r="U1653" s="14">
        <v>6.8074046304041694E-2</v>
      </c>
      <c r="V1653" s="14">
        <v>8.4844521900113296E-2</v>
      </c>
      <c r="W1653" s="14">
        <v>8.7223609705672001E-2</v>
      </c>
      <c r="X1653" s="14">
        <v>8.2587402621637801E-2</v>
      </c>
      <c r="Y1653" s="14">
        <v>0.12557375790105299</v>
      </c>
      <c r="Z1653" s="14">
        <v>0.15674977238628801</v>
      </c>
      <c r="AA1653" s="14">
        <v>0.111088491037725</v>
      </c>
      <c r="AB1653" s="14">
        <v>0.176677517070259</v>
      </c>
      <c r="AC1653" s="14">
        <v>0.14232845195976501</v>
      </c>
      <c r="AD1653" s="14">
        <v>2.4518379229547499E-2</v>
      </c>
      <c r="AE1653" s="14"/>
      <c r="AF1653" s="14">
        <v>0.12362296192799101</v>
      </c>
      <c r="AG1653" s="14">
        <v>0.13412746755726801</v>
      </c>
      <c r="AH1653" s="14">
        <v>5.1899460705444898E-2</v>
      </c>
      <c r="AI1653" s="14"/>
      <c r="AJ1653" s="14">
        <v>0.14767447899858399</v>
      </c>
      <c r="AK1653" s="14">
        <v>0.13560146154118799</v>
      </c>
      <c r="AL1653" s="14">
        <v>0.107083412444133</v>
      </c>
      <c r="AM1653" s="14"/>
      <c r="AN1653" s="14">
        <v>0.11784115699624401</v>
      </c>
      <c r="AO1653" s="14">
        <v>0.121467425136357</v>
      </c>
      <c r="AP1653" s="14">
        <v>9.3960192570825399E-2</v>
      </c>
      <c r="AQ1653" s="14">
        <v>0.10335480863929999</v>
      </c>
      <c r="AR1653" s="14">
        <v>0.208475112432503</v>
      </c>
    </row>
    <row r="1654" spans="2:44">
      <c r="C1654" s="14"/>
      <c r="D1654" s="14"/>
      <c r="E1654" s="14"/>
      <c r="F1654" s="14"/>
      <c r="G1654" s="14"/>
      <c r="H1654" s="14"/>
      <c r="I1654" s="14"/>
      <c r="J1654" s="14"/>
      <c r="K1654" s="14"/>
      <c r="L1654" s="14"/>
      <c r="M1654" s="14"/>
      <c r="N1654" s="14"/>
      <c r="O1654" s="14"/>
      <c r="P1654" s="14"/>
      <c r="Q1654" s="14"/>
      <c r="R1654" s="14"/>
      <c r="S1654" s="14"/>
      <c r="T1654" s="14"/>
      <c r="U1654" s="14"/>
      <c r="V1654" s="14"/>
      <c r="W1654" s="14"/>
      <c r="X1654" s="14"/>
      <c r="Y1654" s="14"/>
      <c r="Z1654" s="14"/>
      <c r="AA1654" s="14"/>
      <c r="AB1654" s="14"/>
      <c r="AC1654" s="14"/>
      <c r="AD1654" s="14"/>
      <c r="AE1654" s="14"/>
      <c r="AF1654" s="14"/>
      <c r="AG1654" s="14"/>
      <c r="AH1654" s="14"/>
      <c r="AI1654" s="14"/>
      <c r="AJ1654" s="14"/>
      <c r="AK1654" s="14"/>
      <c r="AL1654" s="14"/>
      <c r="AM1654" s="14"/>
      <c r="AN1654" s="14"/>
      <c r="AO1654" s="14"/>
      <c r="AP1654" s="14"/>
      <c r="AQ1654" s="14"/>
      <c r="AR1654" s="14"/>
    </row>
    <row r="1655" spans="2:44">
      <c r="B1655" s="6" t="s">
        <v>346</v>
      </c>
      <c r="C1655" s="14"/>
      <c r="D1655" s="14"/>
      <c r="E1655" s="14"/>
      <c r="F1655" s="14"/>
      <c r="G1655" s="14"/>
      <c r="H1655" s="14"/>
      <c r="I1655" s="14"/>
      <c r="J1655" s="14"/>
      <c r="K1655" s="14"/>
      <c r="L1655" s="14"/>
      <c r="M1655" s="14"/>
      <c r="N1655" s="14"/>
      <c r="O1655" s="14"/>
      <c r="P1655" s="14"/>
      <c r="Q1655" s="14"/>
      <c r="R1655" s="14"/>
      <c r="S1655" s="14"/>
      <c r="T1655" s="14"/>
      <c r="U1655" s="14"/>
      <c r="V1655" s="14"/>
      <c r="W1655" s="14"/>
      <c r="X1655" s="14"/>
      <c r="Y1655" s="14"/>
      <c r="Z1655" s="14"/>
      <c r="AA1655" s="14"/>
      <c r="AB1655" s="14"/>
      <c r="AC1655" s="14"/>
      <c r="AD1655" s="14"/>
      <c r="AE1655" s="14"/>
      <c r="AF1655" s="14"/>
      <c r="AG1655" s="14"/>
      <c r="AH1655" s="14"/>
      <c r="AI1655" s="14"/>
      <c r="AJ1655" s="14"/>
      <c r="AK1655" s="14"/>
      <c r="AL1655" s="14"/>
      <c r="AM1655" s="14"/>
      <c r="AN1655" s="14"/>
      <c r="AO1655" s="14"/>
      <c r="AP1655" s="14"/>
      <c r="AQ1655" s="14"/>
      <c r="AR1655" s="14"/>
    </row>
    <row r="1656" spans="2:44">
      <c r="B1656" s="24" t="s">
        <v>46</v>
      </c>
      <c r="C1656" s="14"/>
      <c r="D1656" s="14"/>
      <c r="E1656" s="14"/>
      <c r="F1656" s="14"/>
      <c r="G1656" s="14"/>
      <c r="H1656" s="14"/>
      <c r="I1656" s="14"/>
      <c r="J1656" s="14"/>
      <c r="K1656" s="14"/>
      <c r="L1656" s="14"/>
      <c r="M1656" s="14"/>
      <c r="N1656" s="14"/>
      <c r="O1656" s="14"/>
      <c r="P1656" s="14"/>
      <c r="Q1656" s="14"/>
      <c r="R1656" s="14"/>
      <c r="S1656" s="14"/>
      <c r="T1656" s="14"/>
      <c r="U1656" s="14"/>
      <c r="V1656" s="14"/>
      <c r="W1656" s="14"/>
      <c r="X1656" s="14"/>
      <c r="Y1656" s="14"/>
      <c r="Z1656" s="14"/>
      <c r="AA1656" s="14"/>
      <c r="AB1656" s="14"/>
      <c r="AC1656" s="14"/>
      <c r="AD1656" s="14"/>
      <c r="AE1656" s="14"/>
      <c r="AF1656" s="14"/>
      <c r="AG1656" s="14"/>
      <c r="AH1656" s="14"/>
      <c r="AI1656" s="14"/>
      <c r="AJ1656" s="14"/>
      <c r="AK1656" s="14"/>
      <c r="AL1656" s="14"/>
      <c r="AM1656" s="14"/>
      <c r="AN1656" s="14"/>
      <c r="AO1656" s="14"/>
      <c r="AP1656" s="14"/>
      <c r="AQ1656" s="14"/>
      <c r="AR1656" s="14"/>
    </row>
    <row r="1657" spans="2:44">
      <c r="B1657" t="s">
        <v>339</v>
      </c>
      <c r="C1657" s="14">
        <v>2.6547433329111501E-2</v>
      </c>
      <c r="D1657" s="14">
        <v>3.0177474442966298E-2</v>
      </c>
      <c r="E1657" s="14">
        <v>2.3075447309425599E-2</v>
      </c>
      <c r="F1657" s="14"/>
      <c r="G1657" s="14">
        <v>2.6149200529868001E-2</v>
      </c>
      <c r="H1657" s="14">
        <v>4.5374961774166996E-3</v>
      </c>
      <c r="I1657" s="14">
        <v>3.2781626639808902E-2</v>
      </c>
      <c r="J1657" s="14">
        <v>3.9054624487015799E-2</v>
      </c>
      <c r="K1657" s="14">
        <v>2.8895249415164401E-2</v>
      </c>
      <c r="L1657" s="14">
        <v>2.8083682629892401E-2</v>
      </c>
      <c r="M1657" s="14"/>
      <c r="N1657" s="14">
        <v>2.2246541016271101E-2</v>
      </c>
      <c r="O1657" s="14">
        <v>7.9355072639635694E-3</v>
      </c>
      <c r="P1657" s="14">
        <v>4.95802912671418E-2</v>
      </c>
      <c r="Q1657" s="14">
        <v>3.1019530330973401E-2</v>
      </c>
      <c r="R1657" s="14"/>
      <c r="S1657" s="14">
        <v>2.19211300986531E-2</v>
      </c>
      <c r="T1657" s="14">
        <v>3.4373705552886602E-2</v>
      </c>
      <c r="U1657" s="14">
        <v>4.0335967380693401E-2</v>
      </c>
      <c r="V1657" s="14">
        <v>2.0686463009829899E-2</v>
      </c>
      <c r="W1657" s="14">
        <v>0</v>
      </c>
      <c r="X1657" s="14">
        <v>1.57941500451198E-2</v>
      </c>
      <c r="Y1657" s="14">
        <v>4.4514862894374799E-2</v>
      </c>
      <c r="Z1657" s="14">
        <v>6.6402871439600095E-2</v>
      </c>
      <c r="AA1657" s="14">
        <v>1.7211510599384399E-2</v>
      </c>
      <c r="AB1657" s="14">
        <v>3.2434418027913102E-2</v>
      </c>
      <c r="AC1657" s="14">
        <v>3.2898165762192899E-2</v>
      </c>
      <c r="AD1657" s="14">
        <v>0</v>
      </c>
      <c r="AE1657" s="14"/>
      <c r="AF1657" s="14">
        <v>3.2249168567570603E-2</v>
      </c>
      <c r="AG1657" s="14">
        <v>1.9270384283467099E-2</v>
      </c>
      <c r="AH1657" s="14">
        <v>2.7264028752242001E-2</v>
      </c>
      <c r="AI1657" s="14"/>
      <c r="AJ1657" s="14">
        <v>2.0901588241363199E-2</v>
      </c>
      <c r="AK1657" s="14">
        <v>1.28037385966911E-2</v>
      </c>
      <c r="AL1657" s="14">
        <v>1.5728227096703198E-2</v>
      </c>
      <c r="AM1657" s="14"/>
      <c r="AN1657" s="14">
        <v>3.3264820392415399E-2</v>
      </c>
      <c r="AO1657" s="14">
        <v>2.3420658758309301E-2</v>
      </c>
      <c r="AP1657" s="14">
        <v>2.08379262390633E-2</v>
      </c>
      <c r="AQ1657" s="14">
        <v>1.7445767982050001E-2</v>
      </c>
      <c r="AR1657" s="14">
        <v>2.8142206437034599E-2</v>
      </c>
    </row>
    <row r="1658" spans="2:44">
      <c r="B1658" t="s">
        <v>111</v>
      </c>
      <c r="C1658" s="14">
        <v>3.4848166562109498E-2</v>
      </c>
      <c r="D1658" s="14">
        <v>3.8603946414626E-2</v>
      </c>
      <c r="E1658" s="14">
        <v>3.1288883470511598E-2</v>
      </c>
      <c r="F1658" s="14"/>
      <c r="G1658" s="14">
        <v>3.3739086482663501E-2</v>
      </c>
      <c r="H1658" s="14">
        <v>3.7506805276629203E-2</v>
      </c>
      <c r="I1658" s="14">
        <v>3.7404485726708799E-2</v>
      </c>
      <c r="J1658" s="14">
        <v>2.6319553291108602E-2</v>
      </c>
      <c r="K1658" s="14">
        <v>2.4423095106911399E-2</v>
      </c>
      <c r="L1658" s="14">
        <v>4.4855861916939799E-2</v>
      </c>
      <c r="M1658" s="14"/>
      <c r="N1658" s="14">
        <v>3.6238291877427803E-2</v>
      </c>
      <c r="O1658" s="14">
        <v>3.7297347674697001E-2</v>
      </c>
      <c r="P1658" s="14">
        <v>4.03822836999203E-2</v>
      </c>
      <c r="Q1658" s="14">
        <v>2.6978787217899799E-2</v>
      </c>
      <c r="R1658" s="14"/>
      <c r="S1658" s="14">
        <v>5.39504315625823E-2</v>
      </c>
      <c r="T1658" s="14">
        <v>1.13908316458813E-2</v>
      </c>
      <c r="U1658" s="14">
        <v>8.9010449237915592E-3</v>
      </c>
      <c r="V1658" s="14">
        <v>2.5530492965983899E-2</v>
      </c>
      <c r="W1658" s="14">
        <v>5.6827631070836299E-2</v>
      </c>
      <c r="X1658" s="14">
        <v>3.8372343447643897E-2</v>
      </c>
      <c r="Y1658" s="14">
        <v>5.0460306976424001E-2</v>
      </c>
      <c r="Z1658" s="14">
        <v>1.9382756886591999E-2</v>
      </c>
      <c r="AA1658" s="14">
        <v>4.3176918076000298E-2</v>
      </c>
      <c r="AB1658" s="14">
        <v>1.8324634629117799E-2</v>
      </c>
      <c r="AC1658" s="14">
        <v>4.0805519772019197E-2</v>
      </c>
      <c r="AD1658" s="14">
        <v>5.2370412077766701E-2</v>
      </c>
      <c r="AE1658" s="14"/>
      <c r="AF1658" s="14">
        <v>2.9568963298222801E-2</v>
      </c>
      <c r="AG1658" s="14">
        <v>3.6656342337457001E-2</v>
      </c>
      <c r="AH1658" s="14">
        <v>4.5198692115057698E-2</v>
      </c>
      <c r="AI1658" s="14"/>
      <c r="AJ1658" s="14">
        <v>2.0679921714361098E-2</v>
      </c>
      <c r="AK1658" s="14">
        <v>3.1628205619536498E-2</v>
      </c>
      <c r="AL1658" s="14">
        <v>4.8994067162084001E-2</v>
      </c>
      <c r="AM1658" s="14"/>
      <c r="AN1658" s="14">
        <v>3.0466845473423401E-2</v>
      </c>
      <c r="AO1658" s="14">
        <v>3.2441920593897E-2</v>
      </c>
      <c r="AP1658" s="14">
        <v>2.4606624481917701E-2</v>
      </c>
      <c r="AQ1658" s="14">
        <v>3.5156290052640697E-2</v>
      </c>
      <c r="AR1658" s="14">
        <v>0</v>
      </c>
    </row>
    <row r="1659" spans="2:44">
      <c r="B1659" t="s">
        <v>112</v>
      </c>
      <c r="C1659" s="14">
        <v>8.3559960748494894E-2</v>
      </c>
      <c r="D1659" s="14">
        <v>7.2704770987593995E-2</v>
      </c>
      <c r="E1659" s="14">
        <v>9.4670283443026595E-2</v>
      </c>
      <c r="F1659" s="14"/>
      <c r="G1659" s="14">
        <v>0.100784623658842</v>
      </c>
      <c r="H1659" s="14">
        <v>6.1914671399375801E-2</v>
      </c>
      <c r="I1659" s="14">
        <v>0.104017071718648</v>
      </c>
      <c r="J1659" s="14">
        <v>5.3414629607652697E-2</v>
      </c>
      <c r="K1659" s="14">
        <v>7.4960014570132003E-2</v>
      </c>
      <c r="L1659" s="14">
        <v>0.102476446559105</v>
      </c>
      <c r="M1659" s="14"/>
      <c r="N1659" s="14">
        <v>5.8360016153861799E-2</v>
      </c>
      <c r="O1659" s="14">
        <v>8.5454899724769995E-2</v>
      </c>
      <c r="P1659" s="14">
        <v>9.0596826683243703E-2</v>
      </c>
      <c r="Q1659" s="14">
        <v>0.10203934527076799</v>
      </c>
      <c r="R1659" s="14"/>
      <c r="S1659" s="14">
        <v>0.108302100628938</v>
      </c>
      <c r="T1659" s="14">
        <v>8.1239170751686296E-2</v>
      </c>
      <c r="U1659" s="14">
        <v>0.12651118696216601</v>
      </c>
      <c r="V1659" s="14">
        <v>7.6990265378237999E-2</v>
      </c>
      <c r="W1659" s="14">
        <v>7.6743743511029694E-2</v>
      </c>
      <c r="X1659" s="14">
        <v>6.9203671697206801E-2</v>
      </c>
      <c r="Y1659" s="14">
        <v>4.5679878736760902E-2</v>
      </c>
      <c r="Z1659" s="14">
        <v>7.5157077433325406E-2</v>
      </c>
      <c r="AA1659" s="14">
        <v>9.8033409409037001E-2</v>
      </c>
      <c r="AB1659" s="14">
        <v>6.6283267633777995E-2</v>
      </c>
      <c r="AC1659" s="14">
        <v>5.6443275184316501E-2</v>
      </c>
      <c r="AD1659" s="14">
        <v>9.2751519379002306E-2</v>
      </c>
      <c r="AE1659" s="14"/>
      <c r="AF1659" s="14">
        <v>8.1342965558495406E-2</v>
      </c>
      <c r="AG1659" s="14">
        <v>7.7793838707537893E-2</v>
      </c>
      <c r="AH1659" s="14">
        <v>9.21065872495372E-2</v>
      </c>
      <c r="AI1659" s="14"/>
      <c r="AJ1659" s="14">
        <v>7.2073368208326105E-2</v>
      </c>
      <c r="AK1659" s="14">
        <v>6.7833505227230806E-2</v>
      </c>
      <c r="AL1659" s="14">
        <v>0.11103204169455801</v>
      </c>
      <c r="AM1659" s="14"/>
      <c r="AN1659" s="14">
        <v>9.8881646018559602E-2</v>
      </c>
      <c r="AO1659" s="14">
        <v>8.2871641410576305E-2</v>
      </c>
      <c r="AP1659" s="14">
        <v>8.0818193371048605E-2</v>
      </c>
      <c r="AQ1659" s="14">
        <v>7.6965284662802003E-2</v>
      </c>
      <c r="AR1659" s="14">
        <v>3.9603458168011002E-2</v>
      </c>
    </row>
    <row r="1660" spans="2:44">
      <c r="B1660" t="s">
        <v>340</v>
      </c>
      <c r="C1660" s="14">
        <v>0.20110609447079</v>
      </c>
      <c r="D1660" s="14">
        <v>0.18061546159974101</v>
      </c>
      <c r="E1660" s="14">
        <v>0.222272054847621</v>
      </c>
      <c r="F1660" s="14"/>
      <c r="G1660" s="14">
        <v>0.26379520859677003</v>
      </c>
      <c r="H1660" s="14">
        <v>0.189706827734936</v>
      </c>
      <c r="I1660" s="14">
        <v>0.165306934165773</v>
      </c>
      <c r="J1660" s="14">
        <v>0.23749170894980301</v>
      </c>
      <c r="K1660" s="14">
        <v>0.15511654149217999</v>
      </c>
      <c r="L1660" s="14">
        <v>0.19225798574609901</v>
      </c>
      <c r="M1660" s="14"/>
      <c r="N1660" s="14">
        <v>0.137518782030151</v>
      </c>
      <c r="O1660" s="14">
        <v>0.218206461505072</v>
      </c>
      <c r="P1660" s="14">
        <v>0.19800785466228901</v>
      </c>
      <c r="Q1660" s="14">
        <v>0.25699896145037199</v>
      </c>
      <c r="R1660" s="14"/>
      <c r="S1660" s="14">
        <v>0.18701582897786001</v>
      </c>
      <c r="T1660" s="14">
        <v>0.20477471810454001</v>
      </c>
      <c r="U1660" s="14">
        <v>0.24961527998454999</v>
      </c>
      <c r="V1660" s="14">
        <v>0.216320097277936</v>
      </c>
      <c r="W1660" s="14">
        <v>0.21779025507421601</v>
      </c>
      <c r="X1660" s="14">
        <v>0.23388615137555899</v>
      </c>
      <c r="Y1660" s="14">
        <v>0.23815191297826899</v>
      </c>
      <c r="Z1660" s="14">
        <v>0.17431559770455701</v>
      </c>
      <c r="AA1660" s="14">
        <v>0.16769007525791299</v>
      </c>
      <c r="AB1660" s="14">
        <v>0.13631630353773799</v>
      </c>
      <c r="AC1660" s="14">
        <v>0.193716491010024</v>
      </c>
      <c r="AD1660" s="14">
        <v>0.15951187624288299</v>
      </c>
      <c r="AE1660" s="14"/>
      <c r="AF1660" s="14">
        <v>0.20635307544384501</v>
      </c>
      <c r="AG1660" s="14">
        <v>0.15949854927971599</v>
      </c>
      <c r="AH1660" s="14">
        <v>0.23194562462639001</v>
      </c>
      <c r="AI1660" s="14"/>
      <c r="AJ1660" s="14">
        <v>0.14427919680259799</v>
      </c>
      <c r="AK1660" s="14">
        <v>0.18702275234465299</v>
      </c>
      <c r="AL1660" s="14">
        <v>0.19748465133177101</v>
      </c>
      <c r="AM1660" s="14"/>
      <c r="AN1660" s="14">
        <v>0.237092691466467</v>
      </c>
      <c r="AO1660" s="14">
        <v>0.201018896478001</v>
      </c>
      <c r="AP1660" s="14">
        <v>0.17673016754135801</v>
      </c>
      <c r="AQ1660" s="14">
        <v>0.14189726721749299</v>
      </c>
      <c r="AR1660" s="14">
        <v>0.25992730407501602</v>
      </c>
    </row>
    <row r="1661" spans="2:44">
      <c r="B1661" t="s">
        <v>341</v>
      </c>
      <c r="C1661" s="14">
        <v>0.304866526633913</v>
      </c>
      <c r="D1661" s="14">
        <v>0.318135696996457</v>
      </c>
      <c r="E1661" s="14">
        <v>0.291563640289357</v>
      </c>
      <c r="F1661" s="14"/>
      <c r="G1661" s="14">
        <v>0.29413449039641998</v>
      </c>
      <c r="H1661" s="14">
        <v>0.29257784639642598</v>
      </c>
      <c r="I1661" s="14">
        <v>0.27532876519097299</v>
      </c>
      <c r="J1661" s="14">
        <v>0.30738910819003601</v>
      </c>
      <c r="K1661" s="14">
        <v>0.359158766791354</v>
      </c>
      <c r="L1661" s="14">
        <v>0.31158256659030198</v>
      </c>
      <c r="M1661" s="14"/>
      <c r="N1661" s="14">
        <v>0.35833507650292501</v>
      </c>
      <c r="O1661" s="14">
        <v>0.28735619770495202</v>
      </c>
      <c r="P1661" s="14">
        <v>0.26821680497519501</v>
      </c>
      <c r="Q1661" s="14">
        <v>0.29366758002794302</v>
      </c>
      <c r="R1661" s="14"/>
      <c r="S1661" s="14">
        <v>0.28522614508073602</v>
      </c>
      <c r="T1661" s="14">
        <v>0.32520396249804401</v>
      </c>
      <c r="U1661" s="14">
        <v>0.32127960414691098</v>
      </c>
      <c r="V1661" s="14">
        <v>0.342655945643902</v>
      </c>
      <c r="W1661" s="14">
        <v>0.27761512354488699</v>
      </c>
      <c r="X1661" s="14">
        <v>0.27859524698399102</v>
      </c>
      <c r="Y1661" s="14">
        <v>0.29522945731907302</v>
      </c>
      <c r="Z1661" s="14">
        <v>0.22880879087012199</v>
      </c>
      <c r="AA1661" s="14">
        <v>0.29414442539017099</v>
      </c>
      <c r="AB1661" s="14">
        <v>0.34251756219158003</v>
      </c>
      <c r="AC1661" s="14">
        <v>0.28634094043665698</v>
      </c>
      <c r="AD1661" s="14">
        <v>0.40246883430049502</v>
      </c>
      <c r="AE1661" s="14"/>
      <c r="AF1661" s="14">
        <v>0.28407959873320598</v>
      </c>
      <c r="AG1661" s="14">
        <v>0.32493087557545303</v>
      </c>
      <c r="AH1661" s="14">
        <v>0.29645980519836301</v>
      </c>
      <c r="AI1661" s="14"/>
      <c r="AJ1661" s="14">
        <v>0.30618148943010798</v>
      </c>
      <c r="AK1661" s="14">
        <v>0.30762820805076502</v>
      </c>
      <c r="AL1661" s="14">
        <v>0.31802886382963902</v>
      </c>
      <c r="AM1661" s="14"/>
      <c r="AN1661" s="14">
        <v>0.30312571022950202</v>
      </c>
      <c r="AO1661" s="14">
        <v>0.30400586968853999</v>
      </c>
      <c r="AP1661" s="14">
        <v>0.32896197343828798</v>
      </c>
      <c r="AQ1661" s="14">
        <v>0.32945839062641002</v>
      </c>
      <c r="AR1661" s="14">
        <v>0.30417564564403599</v>
      </c>
    </row>
    <row r="1662" spans="2:44">
      <c r="B1662" t="s">
        <v>342</v>
      </c>
      <c r="C1662" s="14">
        <v>0.219030513042624</v>
      </c>
      <c r="D1662" s="14">
        <v>0.229319755236569</v>
      </c>
      <c r="E1662" s="14">
        <v>0.208462721228688</v>
      </c>
      <c r="F1662" s="14"/>
      <c r="G1662" s="14">
        <v>0.198479291236516</v>
      </c>
      <c r="H1662" s="14">
        <v>0.25492411027350997</v>
      </c>
      <c r="I1662" s="14">
        <v>0.26068344796484899</v>
      </c>
      <c r="J1662" s="14">
        <v>0.21183280487198999</v>
      </c>
      <c r="K1662" s="14">
        <v>0.19396805595400299</v>
      </c>
      <c r="L1662" s="14">
        <v>0.191573666708372</v>
      </c>
      <c r="M1662" s="14"/>
      <c r="N1662" s="14">
        <v>0.25333525432563198</v>
      </c>
      <c r="O1662" s="14">
        <v>0.231861784517228</v>
      </c>
      <c r="P1662" s="14">
        <v>0.21898254898768199</v>
      </c>
      <c r="Q1662" s="14">
        <v>0.17070866705172999</v>
      </c>
      <c r="R1662" s="14"/>
      <c r="S1662" s="14">
        <v>0.17062798907716301</v>
      </c>
      <c r="T1662" s="14">
        <v>0.18919322825409701</v>
      </c>
      <c r="U1662" s="14">
        <v>0.157314603883216</v>
      </c>
      <c r="V1662" s="14">
        <v>0.208993306250635</v>
      </c>
      <c r="W1662" s="14">
        <v>0.27477562618110701</v>
      </c>
      <c r="X1662" s="14">
        <v>0.25760020980648102</v>
      </c>
      <c r="Y1662" s="14">
        <v>0.19653655172892801</v>
      </c>
      <c r="Z1662" s="14">
        <v>0.26374914774520603</v>
      </c>
      <c r="AA1662" s="14">
        <v>0.23442938415754999</v>
      </c>
      <c r="AB1662" s="14">
        <v>0.27418678795399498</v>
      </c>
      <c r="AC1662" s="14">
        <v>0.28120634760046298</v>
      </c>
      <c r="AD1662" s="14">
        <v>0.23359488100865</v>
      </c>
      <c r="AE1662" s="14"/>
      <c r="AF1662" s="14">
        <v>0.233773656873692</v>
      </c>
      <c r="AG1662" s="14">
        <v>0.22614853279264199</v>
      </c>
      <c r="AH1662" s="14">
        <v>0.21000136048058399</v>
      </c>
      <c r="AI1662" s="14"/>
      <c r="AJ1662" s="14">
        <v>0.28541583169392098</v>
      </c>
      <c r="AK1662" s="14">
        <v>0.21805235442667101</v>
      </c>
      <c r="AL1662" s="14">
        <v>0.20845898604916299</v>
      </c>
      <c r="AM1662" s="14"/>
      <c r="AN1662" s="14">
        <v>0.16706582463994701</v>
      </c>
      <c r="AO1662" s="14">
        <v>0.21934306525841901</v>
      </c>
      <c r="AP1662" s="14">
        <v>0.244754555902536</v>
      </c>
      <c r="AQ1662" s="14">
        <v>0.256733951587723</v>
      </c>
      <c r="AR1662" s="14">
        <v>0.212023498767416</v>
      </c>
    </row>
    <row r="1663" spans="2:44">
      <c r="B1663" t="s">
        <v>343</v>
      </c>
      <c r="C1663" s="14">
        <v>0.13004130521295701</v>
      </c>
      <c r="D1663" s="14">
        <v>0.130442894322047</v>
      </c>
      <c r="E1663" s="14">
        <v>0.12866696941137001</v>
      </c>
      <c r="F1663" s="14"/>
      <c r="G1663" s="14">
        <v>8.2918099098921796E-2</v>
      </c>
      <c r="H1663" s="14">
        <v>0.15883224274170701</v>
      </c>
      <c r="I1663" s="14">
        <v>0.12447766859324</v>
      </c>
      <c r="J1663" s="14">
        <v>0.124497570602394</v>
      </c>
      <c r="K1663" s="14">
        <v>0.163478276670256</v>
      </c>
      <c r="L1663" s="14">
        <v>0.12916978984929001</v>
      </c>
      <c r="M1663" s="14"/>
      <c r="N1663" s="14">
        <v>0.133966038093731</v>
      </c>
      <c r="O1663" s="14">
        <v>0.13188780160931701</v>
      </c>
      <c r="P1663" s="14">
        <v>0.134233389724527</v>
      </c>
      <c r="Q1663" s="14">
        <v>0.118587128650314</v>
      </c>
      <c r="R1663" s="14"/>
      <c r="S1663" s="14">
        <v>0.17295637457406801</v>
      </c>
      <c r="T1663" s="14">
        <v>0.15382438319286501</v>
      </c>
      <c r="U1663" s="14">
        <v>9.6042312718671294E-2</v>
      </c>
      <c r="V1663" s="14">
        <v>0.10882342947347499</v>
      </c>
      <c r="W1663" s="14">
        <v>9.6247620617924995E-2</v>
      </c>
      <c r="X1663" s="14">
        <v>0.106548226643999</v>
      </c>
      <c r="Y1663" s="14">
        <v>0.12942702936617001</v>
      </c>
      <c r="Z1663" s="14">
        <v>0.17218375792059801</v>
      </c>
      <c r="AA1663" s="14">
        <v>0.14531427710994399</v>
      </c>
      <c r="AB1663" s="14">
        <v>0.129937026025879</v>
      </c>
      <c r="AC1663" s="14">
        <v>0.10858926023432799</v>
      </c>
      <c r="AD1663" s="14">
        <v>5.9302476991203203E-2</v>
      </c>
      <c r="AE1663" s="14"/>
      <c r="AF1663" s="14">
        <v>0.13263257152496799</v>
      </c>
      <c r="AG1663" s="14">
        <v>0.155701477023727</v>
      </c>
      <c r="AH1663" s="14">
        <v>9.7023901577826699E-2</v>
      </c>
      <c r="AI1663" s="14"/>
      <c r="AJ1663" s="14">
        <v>0.15046860390932301</v>
      </c>
      <c r="AK1663" s="14">
        <v>0.17503123573445301</v>
      </c>
      <c r="AL1663" s="14">
        <v>0.10027316283608199</v>
      </c>
      <c r="AM1663" s="14"/>
      <c r="AN1663" s="14">
        <v>0.13010246177968501</v>
      </c>
      <c r="AO1663" s="14">
        <v>0.136897947812257</v>
      </c>
      <c r="AP1663" s="14">
        <v>0.123290559025788</v>
      </c>
      <c r="AQ1663" s="14">
        <v>0.14234304787088101</v>
      </c>
      <c r="AR1663" s="14">
        <v>0.156127886908486</v>
      </c>
    </row>
    <row r="1664" spans="2:44">
      <c r="C1664" s="14"/>
      <c r="D1664" s="14"/>
      <c r="E1664" s="14"/>
      <c r="F1664" s="14"/>
      <c r="G1664" s="14"/>
      <c r="H1664" s="14"/>
      <c r="I1664" s="14"/>
      <c r="J1664" s="14"/>
      <c r="K1664" s="14"/>
      <c r="L1664" s="14"/>
      <c r="M1664" s="14"/>
      <c r="N1664" s="14"/>
      <c r="O1664" s="14"/>
      <c r="P1664" s="14"/>
      <c r="Q1664" s="14"/>
      <c r="R1664" s="14"/>
      <c r="S1664" s="14"/>
      <c r="T1664" s="14"/>
      <c r="U1664" s="14"/>
      <c r="V1664" s="14"/>
      <c r="W1664" s="14"/>
      <c r="X1664" s="14"/>
      <c r="Y1664" s="14"/>
      <c r="Z1664" s="14"/>
      <c r="AA1664" s="14"/>
      <c r="AB1664" s="14"/>
      <c r="AC1664" s="14"/>
      <c r="AD1664" s="14"/>
      <c r="AE1664" s="14"/>
      <c r="AF1664" s="14"/>
      <c r="AG1664" s="14"/>
      <c r="AH1664" s="14"/>
      <c r="AI1664" s="14"/>
      <c r="AJ1664" s="14"/>
      <c r="AK1664" s="14"/>
      <c r="AL1664" s="14"/>
      <c r="AM1664" s="14"/>
      <c r="AN1664" s="14"/>
      <c r="AO1664" s="14"/>
      <c r="AP1664" s="14"/>
      <c r="AQ1664" s="14"/>
      <c r="AR1664" s="14"/>
    </row>
    <row r="1665" spans="2:44">
      <c r="B1665" s="6" t="s">
        <v>347</v>
      </c>
      <c r="C1665" s="14"/>
      <c r="D1665" s="14"/>
      <c r="E1665" s="14"/>
      <c r="F1665" s="14"/>
      <c r="G1665" s="14"/>
      <c r="H1665" s="14"/>
      <c r="I1665" s="14"/>
      <c r="J1665" s="14"/>
      <c r="K1665" s="14"/>
      <c r="L1665" s="14"/>
      <c r="M1665" s="14"/>
      <c r="N1665" s="14"/>
      <c r="O1665" s="14"/>
      <c r="P1665" s="14"/>
      <c r="Q1665" s="14"/>
      <c r="R1665" s="14"/>
      <c r="S1665" s="14"/>
      <c r="T1665" s="14"/>
      <c r="U1665" s="14"/>
      <c r="V1665" s="14"/>
      <c r="W1665" s="14"/>
      <c r="X1665" s="14"/>
      <c r="Y1665" s="14"/>
      <c r="Z1665" s="14"/>
      <c r="AA1665" s="14"/>
      <c r="AB1665" s="14"/>
      <c r="AC1665" s="14"/>
      <c r="AD1665" s="14"/>
      <c r="AE1665" s="14"/>
      <c r="AF1665" s="14"/>
      <c r="AG1665" s="14"/>
      <c r="AH1665" s="14"/>
      <c r="AI1665" s="14"/>
      <c r="AJ1665" s="14"/>
      <c r="AK1665" s="14"/>
      <c r="AL1665" s="14"/>
      <c r="AM1665" s="14"/>
      <c r="AN1665" s="14"/>
      <c r="AO1665" s="14"/>
      <c r="AP1665" s="14"/>
      <c r="AQ1665" s="14"/>
      <c r="AR1665" s="14"/>
    </row>
    <row r="1666" spans="2:44">
      <c r="B1666" s="24" t="s">
        <v>46</v>
      </c>
      <c r="C1666" s="14"/>
      <c r="D1666" s="14"/>
      <c r="E1666" s="14"/>
      <c r="F1666" s="14"/>
      <c r="G1666" s="14"/>
      <c r="H1666" s="14"/>
      <c r="I1666" s="14"/>
      <c r="J1666" s="14"/>
      <c r="K1666" s="14"/>
      <c r="L1666" s="14"/>
      <c r="M1666" s="14"/>
      <c r="N1666" s="14"/>
      <c r="O1666" s="14"/>
      <c r="P1666" s="14"/>
      <c r="Q1666" s="14"/>
      <c r="R1666" s="14"/>
      <c r="S1666" s="14"/>
      <c r="T1666" s="14"/>
      <c r="U1666" s="14"/>
      <c r="V1666" s="14"/>
      <c r="W1666" s="14"/>
      <c r="X1666" s="14"/>
      <c r="Y1666" s="14"/>
      <c r="Z1666" s="14"/>
      <c r="AA1666" s="14"/>
      <c r="AB1666" s="14"/>
      <c r="AC1666" s="14"/>
      <c r="AD1666" s="14"/>
      <c r="AE1666" s="14"/>
      <c r="AF1666" s="14"/>
      <c r="AG1666" s="14"/>
      <c r="AH1666" s="14"/>
      <c r="AI1666" s="14"/>
      <c r="AJ1666" s="14"/>
      <c r="AK1666" s="14"/>
      <c r="AL1666" s="14"/>
      <c r="AM1666" s="14"/>
      <c r="AN1666" s="14"/>
      <c r="AO1666" s="14"/>
      <c r="AP1666" s="14"/>
      <c r="AQ1666" s="14"/>
      <c r="AR1666" s="14"/>
    </row>
    <row r="1667" spans="2:44">
      <c r="B1667" t="s">
        <v>339</v>
      </c>
      <c r="C1667" s="14">
        <v>5.9835475312708303E-2</v>
      </c>
      <c r="D1667" s="14">
        <v>7.0219508210544096E-2</v>
      </c>
      <c r="E1667" s="14">
        <v>4.9831638617810599E-2</v>
      </c>
      <c r="F1667" s="14"/>
      <c r="G1667" s="14">
        <v>5.8936657835237501E-2</v>
      </c>
      <c r="H1667" s="14">
        <v>5.2215917435874601E-2</v>
      </c>
      <c r="I1667" s="14">
        <v>4.3697380604768403E-2</v>
      </c>
      <c r="J1667" s="14">
        <v>7.0020792081410696E-2</v>
      </c>
      <c r="K1667" s="14">
        <v>4.2462286319700698E-2</v>
      </c>
      <c r="L1667" s="14">
        <v>8.2225411083141006E-2</v>
      </c>
      <c r="M1667" s="14"/>
      <c r="N1667" s="14">
        <v>6.7991618374290602E-2</v>
      </c>
      <c r="O1667" s="14">
        <v>6.1081597031395103E-2</v>
      </c>
      <c r="P1667" s="14">
        <v>2.9956431881555001E-2</v>
      </c>
      <c r="Q1667" s="14">
        <v>7.4288151467438501E-2</v>
      </c>
      <c r="R1667" s="14"/>
      <c r="S1667" s="14">
        <v>8.1173796195327302E-2</v>
      </c>
      <c r="T1667" s="14">
        <v>4.5067242861544697E-2</v>
      </c>
      <c r="U1667" s="14">
        <v>6.36196029377806E-2</v>
      </c>
      <c r="V1667" s="14">
        <v>4.2055486990428402E-2</v>
      </c>
      <c r="W1667" s="14">
        <v>4.9622311368404698E-2</v>
      </c>
      <c r="X1667" s="14">
        <v>7.8880082863149001E-2</v>
      </c>
      <c r="Y1667" s="14">
        <v>4.5887017014556497E-2</v>
      </c>
      <c r="Z1667" s="14">
        <v>9.6352114140289505E-2</v>
      </c>
      <c r="AA1667" s="14">
        <v>6.0658350910972103E-2</v>
      </c>
      <c r="AB1667" s="14">
        <v>6.0727657290931103E-2</v>
      </c>
      <c r="AC1667" s="14">
        <v>2.9670311495197301E-2</v>
      </c>
      <c r="AD1667" s="14">
        <v>6.4479892060091804E-2</v>
      </c>
      <c r="AE1667" s="14"/>
      <c r="AF1667" s="14">
        <v>6.4209300463879196E-2</v>
      </c>
      <c r="AG1667" s="14">
        <v>6.6374018374636898E-2</v>
      </c>
      <c r="AH1667" s="14">
        <v>3.2482017708977698E-2</v>
      </c>
      <c r="AI1667" s="14"/>
      <c r="AJ1667" s="14">
        <v>5.66436393969416E-2</v>
      </c>
      <c r="AK1667" s="14">
        <v>5.3795317168201198E-2</v>
      </c>
      <c r="AL1667" s="14">
        <v>7.1730464178192399E-2</v>
      </c>
      <c r="AM1667" s="14"/>
      <c r="AN1667" s="14">
        <v>5.9623827264101301E-2</v>
      </c>
      <c r="AO1667" s="14">
        <v>4.6619588944433098E-2</v>
      </c>
      <c r="AP1667" s="14">
        <v>6.2837686317895394E-2</v>
      </c>
      <c r="AQ1667" s="14">
        <v>9.2124638867772696E-2</v>
      </c>
      <c r="AR1667" s="14">
        <v>6.3907916473398496E-2</v>
      </c>
    </row>
    <row r="1668" spans="2:44">
      <c r="B1668" t="s">
        <v>111</v>
      </c>
      <c r="C1668" s="14">
        <v>9.0147627743582995E-2</v>
      </c>
      <c r="D1668" s="14">
        <v>8.1406621696350906E-2</v>
      </c>
      <c r="E1668" s="14">
        <v>9.6269526060068902E-2</v>
      </c>
      <c r="F1668" s="14"/>
      <c r="G1668" s="14">
        <v>0.10072512416943299</v>
      </c>
      <c r="H1668" s="14">
        <v>9.8278081714873802E-2</v>
      </c>
      <c r="I1668" s="14">
        <v>7.5744453693310704E-2</v>
      </c>
      <c r="J1668" s="14">
        <v>7.5723331043117806E-2</v>
      </c>
      <c r="K1668" s="14">
        <v>0.103446002520575</v>
      </c>
      <c r="L1668" s="14">
        <v>9.1344536517985603E-2</v>
      </c>
      <c r="M1668" s="14"/>
      <c r="N1668" s="14">
        <v>9.4386071304968094E-2</v>
      </c>
      <c r="O1668" s="14">
        <v>0.10243216548297999</v>
      </c>
      <c r="P1668" s="14">
        <v>7.2612043323439596E-2</v>
      </c>
      <c r="Q1668" s="14">
        <v>8.7648018087224305E-2</v>
      </c>
      <c r="R1668" s="14"/>
      <c r="S1668" s="14">
        <v>7.4879687239296E-2</v>
      </c>
      <c r="T1668" s="14">
        <v>9.8302375577142498E-2</v>
      </c>
      <c r="U1668" s="14">
        <v>0.116379930477459</v>
      </c>
      <c r="V1668" s="14">
        <v>6.01617638776418E-2</v>
      </c>
      <c r="W1668" s="14">
        <v>9.1746058534133396E-2</v>
      </c>
      <c r="X1668" s="14">
        <v>5.71685414980381E-2</v>
      </c>
      <c r="Y1668" s="14">
        <v>8.9206504972683301E-2</v>
      </c>
      <c r="Z1668" s="14">
        <v>1.9382756886591999E-2</v>
      </c>
      <c r="AA1668" s="14">
        <v>0.155398530477524</v>
      </c>
      <c r="AB1668" s="14">
        <v>0.103082205099985</v>
      </c>
      <c r="AC1668" s="14">
        <v>5.8957933653270199E-2</v>
      </c>
      <c r="AD1668" s="14">
        <v>0.11842392352636701</v>
      </c>
      <c r="AE1668" s="14"/>
      <c r="AF1668" s="14">
        <v>7.1751227891196895E-2</v>
      </c>
      <c r="AG1668" s="14">
        <v>0.106985165229402</v>
      </c>
      <c r="AH1668" s="14">
        <v>7.86128281162774E-2</v>
      </c>
      <c r="AI1668" s="14"/>
      <c r="AJ1668" s="14">
        <v>8.5032304067008901E-2</v>
      </c>
      <c r="AK1668" s="14">
        <v>0.10441618804448401</v>
      </c>
      <c r="AL1668" s="14">
        <v>5.0468650494539698E-2</v>
      </c>
      <c r="AM1668" s="14"/>
      <c r="AN1668" s="14">
        <v>9.82443176146547E-2</v>
      </c>
      <c r="AO1668" s="14">
        <v>9.8422518550300805E-2</v>
      </c>
      <c r="AP1668" s="14">
        <v>8.2202785050952507E-2</v>
      </c>
      <c r="AQ1668" s="14">
        <v>9.3675290091406405E-2</v>
      </c>
      <c r="AR1668" s="14">
        <v>4.70543214407739E-2</v>
      </c>
    </row>
    <row r="1669" spans="2:44">
      <c r="B1669" t="s">
        <v>112</v>
      </c>
      <c r="C1669" s="14">
        <v>0.152401965907911</v>
      </c>
      <c r="D1669" s="14">
        <v>0.150171617976459</v>
      </c>
      <c r="E1669" s="14">
        <v>0.15374904524560201</v>
      </c>
      <c r="F1669" s="14"/>
      <c r="G1669" s="14">
        <v>0.14891612890722</v>
      </c>
      <c r="H1669" s="14">
        <v>0.122969492245847</v>
      </c>
      <c r="I1669" s="14">
        <v>0.179037393362141</v>
      </c>
      <c r="J1669" s="14">
        <v>0.18357972719770299</v>
      </c>
      <c r="K1669" s="14">
        <v>0.13574883353849401</v>
      </c>
      <c r="L1669" s="14">
        <v>0.14176455406045299</v>
      </c>
      <c r="M1669" s="14"/>
      <c r="N1669" s="14">
        <v>0.15727546558448799</v>
      </c>
      <c r="O1669" s="14">
        <v>0.174265814277201</v>
      </c>
      <c r="P1669" s="14">
        <v>0.165911846406433</v>
      </c>
      <c r="Q1669" s="14">
        <v>0.117131152459656</v>
      </c>
      <c r="R1669" s="14"/>
      <c r="S1669" s="14">
        <v>0.16507062651516499</v>
      </c>
      <c r="T1669" s="14">
        <v>0.13710769014309099</v>
      </c>
      <c r="U1669" s="14">
        <v>0.15049736042161099</v>
      </c>
      <c r="V1669" s="14">
        <v>0.18720828296967601</v>
      </c>
      <c r="W1669" s="14">
        <v>0.22827475284305601</v>
      </c>
      <c r="X1669" s="14">
        <v>0.109601468996586</v>
      </c>
      <c r="Y1669" s="14">
        <v>0.121233049658968</v>
      </c>
      <c r="Z1669" s="14">
        <v>0.15478538842628201</v>
      </c>
      <c r="AA1669" s="14">
        <v>0.15562154326213101</v>
      </c>
      <c r="AB1669" s="14">
        <v>0.14513464681530699</v>
      </c>
      <c r="AC1669" s="14">
        <v>0.18928091979626399</v>
      </c>
      <c r="AD1669" s="14">
        <v>2.55297216323584E-2</v>
      </c>
      <c r="AE1669" s="14"/>
      <c r="AF1669" s="14">
        <v>0.167131737766887</v>
      </c>
      <c r="AG1669" s="14">
        <v>0.15656916266179899</v>
      </c>
      <c r="AH1669" s="14">
        <v>8.5798644101201693E-2</v>
      </c>
      <c r="AI1669" s="14"/>
      <c r="AJ1669" s="14">
        <v>0.15478667413875599</v>
      </c>
      <c r="AK1669" s="14">
        <v>0.15116832856074</v>
      </c>
      <c r="AL1669" s="14">
        <v>0.157434156594213</v>
      </c>
      <c r="AM1669" s="14"/>
      <c r="AN1669" s="14">
        <v>0.14107981790687299</v>
      </c>
      <c r="AO1669" s="14">
        <v>0.194759200559774</v>
      </c>
      <c r="AP1669" s="14">
        <v>0.12079766534233401</v>
      </c>
      <c r="AQ1669" s="14">
        <v>0.18751631737003699</v>
      </c>
      <c r="AR1669" s="14">
        <v>0.178012328051673</v>
      </c>
    </row>
    <row r="1670" spans="2:44">
      <c r="B1670" t="s">
        <v>340</v>
      </c>
      <c r="C1670" s="14">
        <v>0.27400141466762001</v>
      </c>
      <c r="D1670" s="14">
        <v>0.23927977275982401</v>
      </c>
      <c r="E1670" s="14">
        <v>0.30956916525793399</v>
      </c>
      <c r="F1670" s="14"/>
      <c r="G1670" s="14">
        <v>0.237664146012355</v>
      </c>
      <c r="H1670" s="14">
        <v>0.250117992351715</v>
      </c>
      <c r="I1670" s="14">
        <v>0.26345479735553801</v>
      </c>
      <c r="J1670" s="14">
        <v>0.28822296678510001</v>
      </c>
      <c r="K1670" s="14">
        <v>0.35875995068926197</v>
      </c>
      <c r="L1670" s="14">
        <v>0.26493417797316998</v>
      </c>
      <c r="M1670" s="14"/>
      <c r="N1670" s="14">
        <v>0.24553467032481599</v>
      </c>
      <c r="O1670" s="14">
        <v>0.243581391816796</v>
      </c>
      <c r="P1670" s="14">
        <v>0.28876129106985199</v>
      </c>
      <c r="Q1670" s="14">
        <v>0.32008491622398799</v>
      </c>
      <c r="R1670" s="14"/>
      <c r="S1670" s="14">
        <v>0.245223407051231</v>
      </c>
      <c r="T1670" s="14">
        <v>0.26994041905868199</v>
      </c>
      <c r="U1670" s="14">
        <v>0.28198444474458001</v>
      </c>
      <c r="V1670" s="14">
        <v>0.27951282502295099</v>
      </c>
      <c r="W1670" s="14">
        <v>0.277165304929407</v>
      </c>
      <c r="X1670" s="14">
        <v>0.29979252486346097</v>
      </c>
      <c r="Y1670" s="14">
        <v>0.30694939557927597</v>
      </c>
      <c r="Z1670" s="14">
        <v>0.28236105075826601</v>
      </c>
      <c r="AA1670" s="14">
        <v>0.25204095552890898</v>
      </c>
      <c r="AB1670" s="14">
        <v>0.22145471666701699</v>
      </c>
      <c r="AC1670" s="14">
        <v>0.33349819645978801</v>
      </c>
      <c r="AD1670" s="14">
        <v>0.33331823372528202</v>
      </c>
      <c r="AE1670" s="14"/>
      <c r="AF1670" s="14">
        <v>0.26379740017527498</v>
      </c>
      <c r="AG1670" s="14">
        <v>0.248744177013901</v>
      </c>
      <c r="AH1670" s="14">
        <v>0.37806500511587599</v>
      </c>
      <c r="AI1670" s="14"/>
      <c r="AJ1670" s="14">
        <v>0.25988090419642601</v>
      </c>
      <c r="AK1670" s="14">
        <v>0.23252715120947101</v>
      </c>
      <c r="AL1670" s="14">
        <v>0.29868975576530599</v>
      </c>
      <c r="AM1670" s="14"/>
      <c r="AN1670" s="14">
        <v>0.28403662624096498</v>
      </c>
      <c r="AO1670" s="14">
        <v>0.29055621577824903</v>
      </c>
      <c r="AP1670" s="14">
        <v>0.26250027109930202</v>
      </c>
      <c r="AQ1670" s="14">
        <v>0.27886515170618797</v>
      </c>
      <c r="AR1670" s="14">
        <v>0.21814542251996299</v>
      </c>
    </row>
    <row r="1671" spans="2:44">
      <c r="B1671" t="s">
        <v>341</v>
      </c>
      <c r="C1671" s="14">
        <v>0.21721255720074001</v>
      </c>
      <c r="D1671" s="14">
        <v>0.24029491539580999</v>
      </c>
      <c r="E1671" s="14">
        <v>0.195351419476507</v>
      </c>
      <c r="F1671" s="14"/>
      <c r="G1671" s="14">
        <v>0.24589527556629501</v>
      </c>
      <c r="H1671" s="14">
        <v>0.21785265584171901</v>
      </c>
      <c r="I1671" s="14">
        <v>0.22745349981434601</v>
      </c>
      <c r="J1671" s="14">
        <v>0.196754371364839</v>
      </c>
      <c r="K1671" s="14">
        <v>0.175638063291813</v>
      </c>
      <c r="L1671" s="14">
        <v>0.22995684350517501</v>
      </c>
      <c r="M1671" s="14"/>
      <c r="N1671" s="14">
        <v>0.214127711688581</v>
      </c>
      <c r="O1671" s="14">
        <v>0.22170851767850799</v>
      </c>
      <c r="P1671" s="14">
        <v>0.22622360144761799</v>
      </c>
      <c r="Q1671" s="14">
        <v>0.21060310048268199</v>
      </c>
      <c r="R1671" s="14"/>
      <c r="S1671" s="14">
        <v>0.18846763805238201</v>
      </c>
      <c r="T1671" s="14">
        <v>0.258141932720029</v>
      </c>
      <c r="U1671" s="14">
        <v>0.23449469531227801</v>
      </c>
      <c r="V1671" s="14">
        <v>0.242450960327597</v>
      </c>
      <c r="W1671" s="14">
        <v>0.207004118835766</v>
      </c>
      <c r="X1671" s="14">
        <v>0.224952119009349</v>
      </c>
      <c r="Y1671" s="14">
        <v>0.186405602011635</v>
      </c>
      <c r="Z1671" s="14">
        <v>0.163602942076991</v>
      </c>
      <c r="AA1671" s="14">
        <v>0.211404101191527</v>
      </c>
      <c r="AB1671" s="14">
        <v>0.22411782758044901</v>
      </c>
      <c r="AC1671" s="14">
        <v>0.201888050310781</v>
      </c>
      <c r="AD1671" s="14">
        <v>0.251106013023144</v>
      </c>
      <c r="AE1671" s="14"/>
      <c r="AF1671" s="14">
        <v>0.20384755251432801</v>
      </c>
      <c r="AG1671" s="14">
        <v>0.22546100916126199</v>
      </c>
      <c r="AH1671" s="14">
        <v>0.22532553552190099</v>
      </c>
      <c r="AI1671" s="14"/>
      <c r="AJ1671" s="14">
        <v>0.19064966646035</v>
      </c>
      <c r="AK1671" s="14">
        <v>0.24541501203908</v>
      </c>
      <c r="AL1671" s="14">
        <v>0.2073249963903</v>
      </c>
      <c r="AM1671" s="14"/>
      <c r="AN1671" s="14">
        <v>0.22374452423160199</v>
      </c>
      <c r="AO1671" s="14">
        <v>0.16395183531634899</v>
      </c>
      <c r="AP1671" s="14">
        <v>0.23738271402903199</v>
      </c>
      <c r="AQ1671" s="14">
        <v>0.17835765245830401</v>
      </c>
      <c r="AR1671" s="14">
        <v>0.252482655143976</v>
      </c>
    </row>
    <row r="1672" spans="2:44">
      <c r="B1672" t="s">
        <v>342</v>
      </c>
      <c r="C1672" s="14">
        <v>0.119860418446418</v>
      </c>
      <c r="D1672" s="14">
        <v>0.13132073324069499</v>
      </c>
      <c r="E1672" s="14">
        <v>0.109060099218247</v>
      </c>
      <c r="F1672" s="14"/>
      <c r="G1672" s="14">
        <v>0.126131386115029</v>
      </c>
      <c r="H1672" s="14">
        <v>0.16755622008115501</v>
      </c>
      <c r="I1672" s="14">
        <v>0.112199906319509</v>
      </c>
      <c r="J1672" s="14">
        <v>0.115525738001793</v>
      </c>
      <c r="K1672" s="14">
        <v>9.1646483618442506E-2</v>
      </c>
      <c r="L1672" s="14">
        <v>0.10309455958496</v>
      </c>
      <c r="M1672" s="14"/>
      <c r="N1672" s="14">
        <v>0.140166153928653</v>
      </c>
      <c r="O1672" s="14">
        <v>0.114748284955452</v>
      </c>
      <c r="P1672" s="14">
        <v>0.118367780783315</v>
      </c>
      <c r="Q1672" s="14">
        <v>0.10064112340898999</v>
      </c>
      <c r="R1672" s="14"/>
      <c r="S1672" s="14">
        <v>0.13941526593825099</v>
      </c>
      <c r="T1672" s="14">
        <v>0.10701485815374601</v>
      </c>
      <c r="U1672" s="14">
        <v>9.3831819331883795E-2</v>
      </c>
      <c r="V1672" s="14">
        <v>0.123534863383142</v>
      </c>
      <c r="W1672" s="14">
        <v>8.7474106416715394E-2</v>
      </c>
      <c r="X1672" s="14">
        <v>0.14384628325809301</v>
      </c>
      <c r="Y1672" s="14">
        <v>0.15319822762811999</v>
      </c>
      <c r="Z1672" s="14">
        <v>0.17197378323040399</v>
      </c>
      <c r="AA1672" s="14">
        <v>7.6371941195571405E-2</v>
      </c>
      <c r="AB1672" s="14">
        <v>0.131812485728419</v>
      </c>
      <c r="AC1672" s="14">
        <v>7.6413898182368198E-2</v>
      </c>
      <c r="AD1672" s="14">
        <v>0.18262383680321001</v>
      </c>
      <c r="AE1672" s="14"/>
      <c r="AF1672" s="14">
        <v>0.13122247323706501</v>
      </c>
      <c r="AG1672" s="14">
        <v>0.103986014132319</v>
      </c>
      <c r="AH1672" s="14">
        <v>0.14025003940921801</v>
      </c>
      <c r="AI1672" s="14"/>
      <c r="AJ1672" s="14">
        <v>0.162709569352085</v>
      </c>
      <c r="AK1672" s="14">
        <v>0.116074463420831</v>
      </c>
      <c r="AL1672" s="14">
        <v>8.4705681611260603E-2</v>
      </c>
      <c r="AM1672" s="14"/>
      <c r="AN1672" s="14">
        <v>9.3161964124770097E-2</v>
      </c>
      <c r="AO1672" s="14">
        <v>0.136974204234632</v>
      </c>
      <c r="AP1672" s="14">
        <v>0.137252682839096</v>
      </c>
      <c r="AQ1672" s="14">
        <v>0.114151069249949</v>
      </c>
      <c r="AR1672" s="14">
        <v>3.3945275716583297E-2</v>
      </c>
    </row>
    <row r="1673" spans="2:44">
      <c r="B1673" t="s">
        <v>343</v>
      </c>
      <c r="C1673" s="14">
        <v>8.6540540721019105E-2</v>
      </c>
      <c r="D1673" s="14">
        <v>8.7306830720317294E-2</v>
      </c>
      <c r="E1673" s="14">
        <v>8.61691061238294E-2</v>
      </c>
      <c r="F1673" s="14"/>
      <c r="G1673" s="14">
        <v>8.1731281394429603E-2</v>
      </c>
      <c r="H1673" s="14">
        <v>9.10096403288147E-2</v>
      </c>
      <c r="I1673" s="14">
        <v>9.8412568850386295E-2</v>
      </c>
      <c r="J1673" s="14">
        <v>7.0173073526037202E-2</v>
      </c>
      <c r="K1673" s="14">
        <v>9.2298380021712895E-2</v>
      </c>
      <c r="L1673" s="14">
        <v>8.6679917275115495E-2</v>
      </c>
      <c r="M1673" s="14"/>
      <c r="N1673" s="14">
        <v>8.0518308794204893E-2</v>
      </c>
      <c r="O1673" s="14">
        <v>8.21822287576673E-2</v>
      </c>
      <c r="P1673" s="14">
        <v>9.8167005087788001E-2</v>
      </c>
      <c r="Q1673" s="14">
        <v>8.9603537870020303E-2</v>
      </c>
      <c r="R1673" s="14"/>
      <c r="S1673" s="14">
        <v>0.10576957900834801</v>
      </c>
      <c r="T1673" s="14">
        <v>8.4425481485763704E-2</v>
      </c>
      <c r="U1673" s="14">
        <v>5.91921467744091E-2</v>
      </c>
      <c r="V1673" s="14">
        <v>6.5075817428563498E-2</v>
      </c>
      <c r="W1673" s="14">
        <v>5.8713347072516998E-2</v>
      </c>
      <c r="X1673" s="14">
        <v>8.5758979511324607E-2</v>
      </c>
      <c r="Y1673" s="14">
        <v>9.7120203134760205E-2</v>
      </c>
      <c r="Z1673" s="14">
        <v>0.111541964481175</v>
      </c>
      <c r="AA1673" s="14">
        <v>8.8504577433365206E-2</v>
      </c>
      <c r="AB1673" s="14">
        <v>0.113670460817893</v>
      </c>
      <c r="AC1673" s="14">
        <v>0.110290690102332</v>
      </c>
      <c r="AD1673" s="14">
        <v>2.4518379229547499E-2</v>
      </c>
      <c r="AE1673" s="14"/>
      <c r="AF1673" s="14">
        <v>9.8040307951368602E-2</v>
      </c>
      <c r="AG1673" s="14">
        <v>9.18804534266809E-2</v>
      </c>
      <c r="AH1673" s="14">
        <v>5.9465930026548701E-2</v>
      </c>
      <c r="AI1673" s="14"/>
      <c r="AJ1673" s="14">
        <v>9.0297242388432203E-2</v>
      </c>
      <c r="AK1673" s="14">
        <v>9.6603539557192503E-2</v>
      </c>
      <c r="AL1673" s="14">
        <v>0.12964629496618901</v>
      </c>
      <c r="AM1673" s="14"/>
      <c r="AN1673" s="14">
        <v>0.100108922617034</v>
      </c>
      <c r="AO1673" s="14">
        <v>6.8716436616262394E-2</v>
      </c>
      <c r="AP1673" s="14">
        <v>9.7026195321388703E-2</v>
      </c>
      <c r="AQ1673" s="14">
        <v>5.5309880256342002E-2</v>
      </c>
      <c r="AR1673" s="14">
        <v>0.20645208065363299</v>
      </c>
    </row>
    <row r="1674" spans="2:44">
      <c r="C1674" s="14"/>
      <c r="D1674" s="14"/>
      <c r="E1674" s="14"/>
      <c r="F1674" s="14"/>
      <c r="G1674" s="14"/>
      <c r="H1674" s="14"/>
      <c r="I1674" s="14"/>
      <c r="J1674" s="14"/>
      <c r="K1674" s="14"/>
      <c r="L1674" s="14"/>
      <c r="M1674" s="14"/>
      <c r="N1674" s="14"/>
      <c r="O1674" s="14"/>
      <c r="P1674" s="14"/>
      <c r="Q1674" s="14"/>
      <c r="R1674" s="14"/>
      <c r="S1674" s="14"/>
      <c r="T1674" s="14"/>
      <c r="U1674" s="14"/>
      <c r="V1674" s="14"/>
      <c r="W1674" s="14"/>
      <c r="X1674" s="14"/>
      <c r="Y1674" s="14"/>
      <c r="Z1674" s="14"/>
      <c r="AA1674" s="14"/>
      <c r="AB1674" s="14"/>
      <c r="AC1674" s="14"/>
      <c r="AD1674" s="14"/>
      <c r="AE1674" s="14"/>
      <c r="AF1674" s="14"/>
      <c r="AG1674" s="14"/>
      <c r="AH1674" s="14"/>
      <c r="AI1674" s="14"/>
      <c r="AJ1674" s="14"/>
      <c r="AK1674" s="14"/>
      <c r="AL1674" s="14"/>
      <c r="AM1674" s="14"/>
      <c r="AN1674" s="14"/>
      <c r="AO1674" s="14"/>
      <c r="AP1674" s="14"/>
      <c r="AQ1674" s="14"/>
      <c r="AR1674" s="14"/>
    </row>
    <row r="1675" spans="2:44">
      <c r="B1675" s="6" t="s">
        <v>114</v>
      </c>
      <c r="C1675" s="14"/>
      <c r="D1675" s="14"/>
      <c r="E1675" s="14"/>
      <c r="F1675" s="14"/>
      <c r="G1675" s="14"/>
      <c r="H1675" s="14"/>
      <c r="I1675" s="14"/>
      <c r="J1675" s="14"/>
      <c r="K1675" s="14"/>
      <c r="L1675" s="14"/>
      <c r="M1675" s="14"/>
      <c r="N1675" s="14"/>
      <c r="O1675" s="14"/>
      <c r="P1675" s="14"/>
      <c r="Q1675" s="14"/>
      <c r="R1675" s="14"/>
      <c r="S1675" s="14"/>
      <c r="T1675" s="14"/>
      <c r="U1675" s="14"/>
      <c r="V1675" s="14"/>
      <c r="W1675" s="14"/>
      <c r="X1675" s="14"/>
      <c r="Y1675" s="14"/>
      <c r="Z1675" s="14"/>
      <c r="AA1675" s="14"/>
      <c r="AB1675" s="14"/>
      <c r="AC1675" s="14"/>
      <c r="AD1675" s="14"/>
      <c r="AE1675" s="14"/>
      <c r="AF1675" s="14"/>
      <c r="AG1675" s="14"/>
      <c r="AH1675" s="14"/>
      <c r="AI1675" s="14"/>
      <c r="AJ1675" s="14"/>
      <c r="AK1675" s="14"/>
      <c r="AL1675" s="14"/>
      <c r="AM1675" s="14"/>
      <c r="AN1675" s="14"/>
      <c r="AO1675" s="14"/>
      <c r="AP1675" s="14"/>
      <c r="AQ1675" s="14"/>
      <c r="AR1675" s="14"/>
    </row>
    <row r="1676" spans="2:44">
      <c r="B1676" s="24" t="s">
        <v>46</v>
      </c>
      <c r="C1676" s="14"/>
      <c r="D1676" s="14"/>
      <c r="E1676" s="14"/>
      <c r="F1676" s="14"/>
      <c r="G1676" s="14"/>
      <c r="H1676" s="14"/>
      <c r="I1676" s="14"/>
      <c r="J1676" s="14"/>
      <c r="K1676" s="14"/>
      <c r="L1676" s="14"/>
      <c r="M1676" s="14"/>
      <c r="N1676" s="14"/>
      <c r="O1676" s="14"/>
      <c r="P1676" s="14"/>
      <c r="Q1676" s="14"/>
      <c r="R1676" s="14"/>
      <c r="S1676" s="14"/>
      <c r="T1676" s="14"/>
      <c r="U1676" s="14"/>
      <c r="V1676" s="14"/>
      <c r="W1676" s="14"/>
      <c r="X1676" s="14"/>
      <c r="Y1676" s="14"/>
      <c r="Z1676" s="14"/>
      <c r="AA1676" s="14"/>
      <c r="AB1676" s="14"/>
      <c r="AC1676" s="14"/>
      <c r="AD1676" s="14"/>
      <c r="AE1676" s="14"/>
      <c r="AF1676" s="14"/>
      <c r="AG1676" s="14"/>
      <c r="AH1676" s="14"/>
      <c r="AI1676" s="14"/>
      <c r="AJ1676" s="14"/>
      <c r="AK1676" s="14"/>
      <c r="AL1676" s="14"/>
      <c r="AM1676" s="14"/>
      <c r="AN1676" s="14"/>
      <c r="AO1676" s="14"/>
      <c r="AP1676" s="14"/>
      <c r="AQ1676" s="14"/>
      <c r="AR1676" s="14"/>
    </row>
    <row r="1677" spans="2:44">
      <c r="B1677" t="s">
        <v>360</v>
      </c>
      <c r="C1677" s="14">
        <v>0.24130005869211699</v>
      </c>
      <c r="D1677" s="14">
        <v>0.239224232414875</v>
      </c>
      <c r="E1677" s="14">
        <v>0.24442961246710701</v>
      </c>
      <c r="F1677" s="14"/>
      <c r="G1677" s="14">
        <v>0.31785787727305598</v>
      </c>
      <c r="H1677" s="14">
        <v>0.28024667145582899</v>
      </c>
      <c r="I1677" s="14">
        <v>0.20877753345862801</v>
      </c>
      <c r="J1677" s="14">
        <v>0.29287164009948202</v>
      </c>
      <c r="K1677" s="14">
        <v>0.18249084930777201</v>
      </c>
      <c r="L1677" s="14">
        <v>0.16702160459292201</v>
      </c>
      <c r="M1677" s="14"/>
      <c r="N1677" s="14">
        <v>0.240618850598005</v>
      </c>
      <c r="O1677" s="14">
        <v>0.24257012578321699</v>
      </c>
      <c r="P1677" s="14">
        <v>0.259666296183373</v>
      </c>
      <c r="Q1677" s="14">
        <v>0.22633932629845899</v>
      </c>
      <c r="R1677" s="14"/>
      <c r="S1677" s="14">
        <v>0.19294820860171699</v>
      </c>
      <c r="T1677" s="14">
        <v>0.25058223163920701</v>
      </c>
      <c r="U1677" s="14">
        <v>0.27938631416079601</v>
      </c>
      <c r="V1677" s="14">
        <v>0.147804131065609</v>
      </c>
      <c r="W1677" s="14">
        <v>0.210919732924708</v>
      </c>
      <c r="X1677" s="14">
        <v>0.31032483921588</v>
      </c>
      <c r="Y1677" s="14">
        <v>0.37898361542189601</v>
      </c>
      <c r="Z1677" s="14">
        <v>0.21697191908550501</v>
      </c>
      <c r="AA1677" s="14">
        <v>0.208894212678087</v>
      </c>
      <c r="AB1677" s="14">
        <v>0.19082646172432799</v>
      </c>
      <c r="AC1677" s="14">
        <v>0.28247074871937</v>
      </c>
      <c r="AD1677" s="14">
        <v>0.31750570694054903</v>
      </c>
      <c r="AE1677" s="14"/>
      <c r="AF1677" s="14">
        <v>0.30528702867403601</v>
      </c>
      <c r="AG1677" s="14">
        <v>0.20072165215039001</v>
      </c>
      <c r="AH1677" s="14">
        <v>0.216404617483381</v>
      </c>
      <c r="AI1677" s="14"/>
      <c r="AJ1677" s="14">
        <v>0.19940608058532699</v>
      </c>
      <c r="AK1677" s="14">
        <v>0.28246254688315697</v>
      </c>
      <c r="AL1677" s="14">
        <v>0.11014201145505501</v>
      </c>
      <c r="AM1677" s="14"/>
      <c r="AN1677" s="14">
        <v>0.21490624300497299</v>
      </c>
      <c r="AO1677" s="14">
        <v>0.29824302578293199</v>
      </c>
      <c r="AP1677" s="14">
        <v>0.24341780089213599</v>
      </c>
      <c r="AQ1677" s="14">
        <v>0.18000276611400601</v>
      </c>
      <c r="AR1677" s="14">
        <v>0.21927362649910001</v>
      </c>
    </row>
    <row r="1678" spans="2:44">
      <c r="B1678" t="s">
        <v>361</v>
      </c>
      <c r="C1678" s="14">
        <v>0.65561520802612905</v>
      </c>
      <c r="D1678" s="14">
        <v>0.68479692049786001</v>
      </c>
      <c r="E1678" s="14">
        <v>0.62319435811688195</v>
      </c>
      <c r="F1678" s="14"/>
      <c r="G1678" s="14">
        <v>0.57044336890158498</v>
      </c>
      <c r="H1678" s="14">
        <v>0.63569565949356499</v>
      </c>
      <c r="I1678" s="14">
        <v>0.63306751023656904</v>
      </c>
      <c r="J1678" s="14">
        <v>0.58180963867805502</v>
      </c>
      <c r="K1678" s="14">
        <v>0.69790748080838405</v>
      </c>
      <c r="L1678" s="14">
        <v>0.79680283349690595</v>
      </c>
      <c r="M1678" s="14"/>
      <c r="N1678" s="14">
        <v>0.681893053503005</v>
      </c>
      <c r="O1678" s="14">
        <v>0.63262919212296198</v>
      </c>
      <c r="P1678" s="14">
        <v>0.64345134189020903</v>
      </c>
      <c r="Q1678" s="14">
        <v>0.656833045554159</v>
      </c>
      <c r="R1678" s="14"/>
      <c r="S1678" s="14">
        <v>0.68946780891206505</v>
      </c>
      <c r="T1678" s="14">
        <v>0.67090117970516105</v>
      </c>
      <c r="U1678" s="14">
        <v>0.595830671510029</v>
      </c>
      <c r="V1678" s="14">
        <v>0.70627506822497599</v>
      </c>
      <c r="W1678" s="14">
        <v>0.69700485833482695</v>
      </c>
      <c r="X1678" s="14">
        <v>0.56929299312418402</v>
      </c>
      <c r="Y1678" s="14">
        <v>0.54136535622806403</v>
      </c>
      <c r="Z1678" s="14">
        <v>0.65688114918077101</v>
      </c>
      <c r="AA1678" s="14">
        <v>0.68749576160373804</v>
      </c>
      <c r="AB1678" s="14">
        <v>0.75831012761583405</v>
      </c>
      <c r="AC1678" s="14">
        <v>0.58340780631434297</v>
      </c>
      <c r="AD1678" s="14">
        <v>0.68249429305945097</v>
      </c>
      <c r="AE1678" s="14"/>
      <c r="AF1678" s="14">
        <v>0.62996343784977304</v>
      </c>
      <c r="AG1678" s="14">
        <v>0.71329743626750497</v>
      </c>
      <c r="AH1678" s="14">
        <v>0.60396119502418399</v>
      </c>
      <c r="AI1678" s="14"/>
      <c r="AJ1678" s="14">
        <v>0.71670176473842895</v>
      </c>
      <c r="AK1678" s="14">
        <v>0.62620476463895902</v>
      </c>
      <c r="AL1678" s="14">
        <v>0.81473964359509599</v>
      </c>
      <c r="AM1678" s="14"/>
      <c r="AN1678" s="14">
        <v>0.65173304351986805</v>
      </c>
      <c r="AO1678" s="14">
        <v>0.60015412635814702</v>
      </c>
      <c r="AP1678" s="14">
        <v>0.69234434162786396</v>
      </c>
      <c r="AQ1678" s="14">
        <v>0.71995406648377402</v>
      </c>
      <c r="AR1678" s="14">
        <v>0.690784649883179</v>
      </c>
    </row>
    <row r="1679" spans="2:44">
      <c r="B1679" t="s">
        <v>203</v>
      </c>
      <c r="C1679" s="14">
        <v>0.10308473328175401</v>
      </c>
      <c r="D1679" s="14">
        <v>7.5978847087265197E-2</v>
      </c>
      <c r="E1679" s="14">
        <v>0.13237602941601101</v>
      </c>
      <c r="F1679" s="14"/>
      <c r="G1679" s="14">
        <v>0.111698753825359</v>
      </c>
      <c r="H1679" s="14">
        <v>8.4057669050605896E-2</v>
      </c>
      <c r="I1679" s="14">
        <v>0.158154956304803</v>
      </c>
      <c r="J1679" s="14">
        <v>0.12531872122246299</v>
      </c>
      <c r="K1679" s="14">
        <v>0.11960166988384401</v>
      </c>
      <c r="L1679" s="14">
        <v>3.6175561910172398E-2</v>
      </c>
      <c r="M1679" s="14"/>
      <c r="N1679" s="14">
        <v>7.7488095898990403E-2</v>
      </c>
      <c r="O1679" s="14">
        <v>0.124800682093821</v>
      </c>
      <c r="P1679" s="14">
        <v>9.6882361926417901E-2</v>
      </c>
      <c r="Q1679" s="14">
        <v>0.116827628147382</v>
      </c>
      <c r="R1679" s="14"/>
      <c r="S1679" s="14">
        <v>0.117583982486218</v>
      </c>
      <c r="T1679" s="14">
        <v>7.8516588655632005E-2</v>
      </c>
      <c r="U1679" s="14">
        <v>0.124783014329176</v>
      </c>
      <c r="V1679" s="14">
        <v>0.14592080070941499</v>
      </c>
      <c r="W1679" s="14">
        <v>9.2075408740464604E-2</v>
      </c>
      <c r="X1679" s="14">
        <v>0.12038216765993601</v>
      </c>
      <c r="Y1679" s="14">
        <v>7.9651028350039996E-2</v>
      </c>
      <c r="Z1679" s="14">
        <v>0.12614693173372499</v>
      </c>
      <c r="AA1679" s="14">
        <v>0.103610025718175</v>
      </c>
      <c r="AB1679" s="14">
        <v>5.0863410659838099E-2</v>
      </c>
      <c r="AC1679" s="14">
        <v>0.134121444966287</v>
      </c>
      <c r="AD1679" s="14">
        <v>0</v>
      </c>
      <c r="AE1679" s="14"/>
      <c r="AF1679" s="14">
        <v>6.4749533476190405E-2</v>
      </c>
      <c r="AG1679" s="14">
        <v>8.5980911582104996E-2</v>
      </c>
      <c r="AH1679" s="14">
        <v>0.17963418749243501</v>
      </c>
      <c r="AI1679" s="14"/>
      <c r="AJ1679" s="14">
        <v>8.3892154676244196E-2</v>
      </c>
      <c r="AK1679" s="14">
        <v>9.13326884778837E-2</v>
      </c>
      <c r="AL1679" s="14">
        <v>7.5118344949849494E-2</v>
      </c>
      <c r="AM1679" s="14"/>
      <c r="AN1679" s="14">
        <v>0.13336071347515899</v>
      </c>
      <c r="AO1679" s="14">
        <v>0.101602847858921</v>
      </c>
      <c r="AP1679" s="14">
        <v>6.4237857479999994E-2</v>
      </c>
      <c r="AQ1679" s="14">
        <v>0.10004316740222</v>
      </c>
      <c r="AR1679" s="14">
        <v>8.9941723617720695E-2</v>
      </c>
    </row>
    <row r="1680" spans="2:44">
      <c r="C1680" s="14"/>
      <c r="D1680" s="14"/>
      <c r="E1680" s="14"/>
      <c r="F1680" s="14"/>
      <c r="G1680" s="14"/>
      <c r="H1680" s="14"/>
      <c r="I1680" s="14"/>
      <c r="J1680" s="14"/>
      <c r="K1680" s="14"/>
      <c r="L1680" s="14"/>
      <c r="M1680" s="14"/>
      <c r="N1680" s="14"/>
      <c r="O1680" s="14"/>
      <c r="P1680" s="14"/>
      <c r="Q1680" s="14"/>
      <c r="R1680" s="14"/>
      <c r="S1680" s="14"/>
      <c r="T1680" s="14"/>
      <c r="U1680" s="14"/>
      <c r="V1680" s="14"/>
      <c r="W1680" s="14"/>
      <c r="X1680" s="14"/>
      <c r="Y1680" s="14"/>
      <c r="Z1680" s="14"/>
      <c r="AA1680" s="14"/>
      <c r="AB1680" s="14"/>
      <c r="AC1680" s="14"/>
      <c r="AD1680" s="14"/>
      <c r="AE1680" s="14"/>
      <c r="AF1680" s="14"/>
      <c r="AG1680" s="14"/>
      <c r="AH1680" s="14"/>
      <c r="AI1680" s="14"/>
      <c r="AJ1680" s="14"/>
      <c r="AK1680" s="14"/>
      <c r="AL1680" s="14"/>
      <c r="AM1680" s="14"/>
      <c r="AN1680" s="14"/>
      <c r="AO1680" s="14"/>
      <c r="AP1680" s="14"/>
      <c r="AQ1680" s="14"/>
      <c r="AR1680" s="14"/>
    </row>
    <row r="1681" spans="2:44">
      <c r="B1681" s="6" t="s">
        <v>114</v>
      </c>
      <c r="C1681" s="14"/>
      <c r="D1681" s="14"/>
      <c r="E1681" s="14"/>
      <c r="F1681" s="14"/>
      <c r="G1681" s="14"/>
      <c r="H1681" s="14"/>
      <c r="I1681" s="14"/>
      <c r="J1681" s="14"/>
      <c r="K1681" s="14"/>
      <c r="L1681" s="14"/>
      <c r="M1681" s="14"/>
      <c r="N1681" s="14"/>
      <c r="O1681" s="14"/>
      <c r="P1681" s="14"/>
      <c r="Q1681" s="14"/>
      <c r="R1681" s="14"/>
      <c r="S1681" s="14"/>
      <c r="T1681" s="14"/>
      <c r="U1681" s="14"/>
      <c r="V1681" s="14"/>
      <c r="W1681" s="14"/>
      <c r="X1681" s="14"/>
      <c r="Y1681" s="14"/>
      <c r="Z1681" s="14"/>
      <c r="AA1681" s="14"/>
      <c r="AB1681" s="14"/>
      <c r="AC1681" s="14"/>
      <c r="AD1681" s="14"/>
      <c r="AE1681" s="14"/>
      <c r="AF1681" s="14"/>
      <c r="AG1681" s="14"/>
      <c r="AH1681" s="14"/>
      <c r="AI1681" s="14"/>
      <c r="AJ1681" s="14"/>
      <c r="AK1681" s="14"/>
      <c r="AL1681" s="14"/>
      <c r="AM1681" s="14"/>
      <c r="AN1681" s="14"/>
      <c r="AO1681" s="14"/>
      <c r="AP1681" s="14"/>
      <c r="AQ1681" s="14"/>
      <c r="AR1681" s="14"/>
    </row>
    <row r="1682" spans="2:44">
      <c r="B1682" s="24" t="s">
        <v>46</v>
      </c>
      <c r="C1682" s="14"/>
      <c r="D1682" s="14"/>
      <c r="E1682" s="14"/>
      <c r="F1682" s="14"/>
      <c r="G1682" s="14"/>
      <c r="H1682" s="14"/>
      <c r="I1682" s="14"/>
      <c r="J1682" s="14"/>
      <c r="K1682" s="14"/>
      <c r="L1682" s="14"/>
      <c r="M1682" s="14"/>
      <c r="N1682" s="14"/>
      <c r="O1682" s="14"/>
      <c r="P1682" s="14"/>
      <c r="Q1682" s="14"/>
      <c r="R1682" s="14"/>
      <c r="S1682" s="14"/>
      <c r="T1682" s="14"/>
      <c r="U1682" s="14"/>
      <c r="V1682" s="14"/>
      <c r="W1682" s="14"/>
      <c r="X1682" s="14"/>
      <c r="Y1682" s="14"/>
      <c r="Z1682" s="14"/>
      <c r="AA1682" s="14"/>
      <c r="AB1682" s="14"/>
      <c r="AC1682" s="14"/>
      <c r="AD1682" s="14"/>
      <c r="AE1682" s="14"/>
      <c r="AF1682" s="14"/>
      <c r="AG1682" s="14"/>
      <c r="AH1682" s="14"/>
      <c r="AI1682" s="14"/>
      <c r="AJ1682" s="14"/>
      <c r="AK1682" s="14"/>
      <c r="AL1682" s="14"/>
      <c r="AM1682" s="14"/>
      <c r="AN1682" s="14"/>
      <c r="AO1682" s="14"/>
      <c r="AP1682" s="14"/>
      <c r="AQ1682" s="14"/>
      <c r="AR1682" s="14"/>
    </row>
    <row r="1683" spans="2:44">
      <c r="B1683" t="s">
        <v>360</v>
      </c>
      <c r="C1683" s="14">
        <v>0.30415159184329199</v>
      </c>
      <c r="D1683" s="14">
        <v>0.30888060776308401</v>
      </c>
      <c r="E1683" s="14">
        <v>0.29931456316136501</v>
      </c>
      <c r="F1683" s="14"/>
      <c r="G1683" s="14">
        <v>0.38847746918398202</v>
      </c>
      <c r="H1683" s="14">
        <v>0.32464477312665102</v>
      </c>
      <c r="I1683" s="14">
        <v>0.25782480624169002</v>
      </c>
      <c r="J1683" s="14">
        <v>0.39800918531825902</v>
      </c>
      <c r="K1683" s="14">
        <v>0.26944968210974901</v>
      </c>
      <c r="L1683" s="14">
        <v>0.20934015362156599</v>
      </c>
      <c r="M1683" s="14"/>
      <c r="N1683" s="14">
        <v>0.24134372927834</v>
      </c>
      <c r="O1683" s="14">
        <v>0.32618935173456798</v>
      </c>
      <c r="P1683" s="14">
        <v>0.32191223958543602</v>
      </c>
      <c r="Q1683" s="14">
        <v>0.35732124374485402</v>
      </c>
      <c r="R1683" s="14"/>
      <c r="S1683" s="14">
        <v>0.381151124454853</v>
      </c>
      <c r="T1683" s="14">
        <v>0.28584274051146602</v>
      </c>
      <c r="U1683" s="14">
        <v>0.33344254686885699</v>
      </c>
      <c r="V1683" s="14">
        <v>0.12381697264348</v>
      </c>
      <c r="W1683" s="14">
        <v>0.256003307519651</v>
      </c>
      <c r="X1683" s="14">
        <v>0.33892011323784499</v>
      </c>
      <c r="Y1683" s="14">
        <v>0.35963300677418603</v>
      </c>
      <c r="Z1683" s="14">
        <v>0.30868949928790601</v>
      </c>
      <c r="AA1683" s="14">
        <v>0.33979339038127698</v>
      </c>
      <c r="AB1683" s="14">
        <v>0.25438148990445802</v>
      </c>
      <c r="AC1683" s="14">
        <v>0.28539929828288002</v>
      </c>
      <c r="AD1683" s="14">
        <v>0.243539126883697</v>
      </c>
      <c r="AE1683" s="14"/>
      <c r="AF1683" s="14">
        <v>0.34989934608599099</v>
      </c>
      <c r="AG1683" s="14">
        <v>0.253281345195568</v>
      </c>
      <c r="AH1683" s="14">
        <v>0.30734040396374601</v>
      </c>
      <c r="AI1683" s="14"/>
      <c r="AJ1683" s="14">
        <v>0.22874488050123801</v>
      </c>
      <c r="AK1683" s="14">
        <v>0.31661620610743502</v>
      </c>
      <c r="AL1683" s="14">
        <v>0.25344356392544098</v>
      </c>
      <c r="AM1683" s="14"/>
      <c r="AN1683" s="14">
        <v>0.32785313956726397</v>
      </c>
      <c r="AO1683" s="14">
        <v>0.27236805666714398</v>
      </c>
      <c r="AP1683" s="14">
        <v>0.31541485208023001</v>
      </c>
      <c r="AQ1683" s="14">
        <v>0.26339959456180401</v>
      </c>
      <c r="AR1683" s="14">
        <v>0.23103730176818099</v>
      </c>
    </row>
    <row r="1684" spans="2:44">
      <c r="B1684" t="s">
        <v>362</v>
      </c>
      <c r="C1684" s="14">
        <v>0.60892898208509505</v>
      </c>
      <c r="D1684" s="14">
        <v>0.62902185339324101</v>
      </c>
      <c r="E1684" s="14">
        <v>0.588377180934882</v>
      </c>
      <c r="F1684" s="14"/>
      <c r="G1684" s="14">
        <v>0.51055025903803597</v>
      </c>
      <c r="H1684" s="14">
        <v>0.58218916131062004</v>
      </c>
      <c r="I1684" s="14">
        <v>0.63407340700842696</v>
      </c>
      <c r="J1684" s="14">
        <v>0.54868591371421005</v>
      </c>
      <c r="K1684" s="14">
        <v>0.66335098129885794</v>
      </c>
      <c r="L1684" s="14">
        <v>0.69645630305175299</v>
      </c>
      <c r="M1684" s="14"/>
      <c r="N1684" s="14">
        <v>0.66482521379706605</v>
      </c>
      <c r="O1684" s="14">
        <v>0.62822871963064897</v>
      </c>
      <c r="P1684" s="14">
        <v>0.59946582123047798</v>
      </c>
      <c r="Q1684" s="14">
        <v>0.53026992498016201</v>
      </c>
      <c r="R1684" s="14"/>
      <c r="S1684" s="14">
        <v>0.57965295909754999</v>
      </c>
      <c r="T1684" s="14">
        <v>0.688194911582789</v>
      </c>
      <c r="U1684" s="14">
        <v>0.50514336887026901</v>
      </c>
      <c r="V1684" s="14">
        <v>0.82488435876086996</v>
      </c>
      <c r="W1684" s="14">
        <v>0.60726134166038104</v>
      </c>
      <c r="X1684" s="14">
        <v>0.56265812689066097</v>
      </c>
      <c r="Y1684" s="14">
        <v>0.59009454071396295</v>
      </c>
      <c r="Z1684" s="14">
        <v>0.54370978657548097</v>
      </c>
      <c r="AA1684" s="14">
        <v>0.59770088160878798</v>
      </c>
      <c r="AB1684" s="14">
        <v>0.62929977532372305</v>
      </c>
      <c r="AC1684" s="14">
        <v>0.55874500495987101</v>
      </c>
      <c r="AD1684" s="14">
        <v>0.51122399692927101</v>
      </c>
      <c r="AE1684" s="14"/>
      <c r="AF1684" s="14">
        <v>0.55520372842419397</v>
      </c>
      <c r="AG1684" s="14">
        <v>0.689495820550455</v>
      </c>
      <c r="AH1684" s="14">
        <v>0.64176667731259196</v>
      </c>
      <c r="AI1684" s="14"/>
      <c r="AJ1684" s="14">
        <v>0.70869729678930005</v>
      </c>
      <c r="AK1684" s="14">
        <v>0.61933698763432199</v>
      </c>
      <c r="AL1684" s="14">
        <v>0.68034224327474202</v>
      </c>
      <c r="AM1684" s="14"/>
      <c r="AN1684" s="14">
        <v>0.56907054580336502</v>
      </c>
      <c r="AO1684" s="14">
        <v>0.65022608470710697</v>
      </c>
      <c r="AP1684" s="14">
        <v>0.63463444176043304</v>
      </c>
      <c r="AQ1684" s="14">
        <v>0.63306283466408397</v>
      </c>
      <c r="AR1684" s="14">
        <v>0.71172514713840995</v>
      </c>
    </row>
    <row r="1685" spans="2:44">
      <c r="B1685" t="s">
        <v>203</v>
      </c>
      <c r="C1685" s="14">
        <v>8.6919426071613196E-2</v>
      </c>
      <c r="D1685" s="14">
        <v>6.2097538843674999E-2</v>
      </c>
      <c r="E1685" s="14">
        <v>0.112308255903753</v>
      </c>
      <c r="F1685" s="14"/>
      <c r="G1685" s="14">
        <v>0.100972271777982</v>
      </c>
      <c r="H1685" s="14">
        <v>9.3166065562728495E-2</v>
      </c>
      <c r="I1685" s="14">
        <v>0.10810178674988299</v>
      </c>
      <c r="J1685" s="14">
        <v>5.3304900967530398E-2</v>
      </c>
      <c r="K1685" s="14">
        <v>6.7199336591393599E-2</v>
      </c>
      <c r="L1685" s="14">
        <v>9.42035433266811E-2</v>
      </c>
      <c r="M1685" s="14"/>
      <c r="N1685" s="14">
        <v>9.3831056924593495E-2</v>
      </c>
      <c r="O1685" s="14">
        <v>4.5581928634783699E-2</v>
      </c>
      <c r="P1685" s="14">
        <v>7.8621939184085499E-2</v>
      </c>
      <c r="Q1685" s="14">
        <v>0.11240883127498399</v>
      </c>
      <c r="R1685" s="14"/>
      <c r="S1685" s="14">
        <v>3.9195916447597699E-2</v>
      </c>
      <c r="T1685" s="14">
        <v>2.5962347905744702E-2</v>
      </c>
      <c r="U1685" s="14">
        <v>0.161414084260874</v>
      </c>
      <c r="V1685" s="14">
        <v>5.1298668595650299E-2</v>
      </c>
      <c r="W1685" s="14">
        <v>0.13673535081996799</v>
      </c>
      <c r="X1685" s="14">
        <v>9.84217598714935E-2</v>
      </c>
      <c r="Y1685" s="14">
        <v>5.0272452511851001E-2</v>
      </c>
      <c r="Z1685" s="14">
        <v>0.14760071413661299</v>
      </c>
      <c r="AA1685" s="14">
        <v>6.2505728009934897E-2</v>
      </c>
      <c r="AB1685" s="14">
        <v>0.116318734771819</v>
      </c>
      <c r="AC1685" s="14">
        <v>0.155855696757249</v>
      </c>
      <c r="AD1685" s="14">
        <v>0.24523687618703199</v>
      </c>
      <c r="AE1685" s="14"/>
      <c r="AF1685" s="14">
        <v>9.4896925489814807E-2</v>
      </c>
      <c r="AG1685" s="14">
        <v>5.7222834253976701E-2</v>
      </c>
      <c r="AH1685" s="14">
        <v>5.08929187236625E-2</v>
      </c>
      <c r="AI1685" s="14"/>
      <c r="AJ1685" s="14">
        <v>6.2557822709461502E-2</v>
      </c>
      <c r="AK1685" s="14">
        <v>6.4046806258243105E-2</v>
      </c>
      <c r="AL1685" s="14">
        <v>6.6214192799816607E-2</v>
      </c>
      <c r="AM1685" s="14"/>
      <c r="AN1685" s="14">
        <v>0.103076314629372</v>
      </c>
      <c r="AO1685" s="14">
        <v>7.7405858625748905E-2</v>
      </c>
      <c r="AP1685" s="14">
        <v>4.9950706159336299E-2</v>
      </c>
      <c r="AQ1685" s="14">
        <v>0.10353757077411201</v>
      </c>
      <c r="AR1685" s="14">
        <v>5.7237551093408903E-2</v>
      </c>
    </row>
    <row r="1686" spans="2:44">
      <c r="C1686" s="14"/>
      <c r="D1686" s="14"/>
      <c r="E1686" s="14"/>
      <c r="F1686" s="14"/>
      <c r="G1686" s="14"/>
      <c r="H1686" s="14"/>
      <c r="I1686" s="14"/>
      <c r="J1686" s="14"/>
      <c r="K1686" s="14"/>
      <c r="L1686" s="14"/>
      <c r="M1686" s="14"/>
      <c r="N1686" s="14"/>
      <c r="O1686" s="14"/>
      <c r="P1686" s="14"/>
      <c r="Q1686" s="14"/>
      <c r="R1686" s="14"/>
      <c r="S1686" s="14"/>
      <c r="T1686" s="14"/>
      <c r="U1686" s="14"/>
      <c r="V1686" s="14"/>
      <c r="W1686" s="14"/>
      <c r="X1686" s="14"/>
      <c r="Y1686" s="14"/>
      <c r="Z1686" s="14"/>
      <c r="AA1686" s="14"/>
      <c r="AB1686" s="14"/>
      <c r="AC1686" s="14"/>
      <c r="AD1686" s="14"/>
      <c r="AE1686" s="14"/>
      <c r="AF1686" s="14"/>
      <c r="AG1686" s="14"/>
      <c r="AH1686" s="14"/>
      <c r="AI1686" s="14"/>
      <c r="AJ1686" s="14"/>
      <c r="AK1686" s="14"/>
      <c r="AL1686" s="14"/>
      <c r="AM1686" s="14"/>
      <c r="AN1686" s="14"/>
      <c r="AO1686" s="14"/>
      <c r="AP1686" s="14"/>
      <c r="AQ1686" s="14"/>
      <c r="AR1686" s="14"/>
    </row>
    <row r="1687" spans="2:44">
      <c r="B1687" s="6" t="s">
        <v>114</v>
      </c>
      <c r="C1687" s="14"/>
      <c r="D1687" s="14"/>
      <c r="E1687" s="14"/>
      <c r="F1687" s="14"/>
      <c r="G1687" s="14"/>
      <c r="H1687" s="14"/>
      <c r="I1687" s="14"/>
      <c r="J1687" s="14"/>
      <c r="K1687" s="14"/>
      <c r="L1687" s="14"/>
      <c r="M1687" s="14"/>
      <c r="N1687" s="14"/>
      <c r="O1687" s="14"/>
      <c r="P1687" s="14"/>
      <c r="Q1687" s="14"/>
      <c r="R1687" s="14"/>
      <c r="S1687" s="14"/>
      <c r="T1687" s="14"/>
      <c r="U1687" s="14"/>
      <c r="V1687" s="14"/>
      <c r="W1687" s="14"/>
      <c r="X1687" s="14"/>
      <c r="Y1687" s="14"/>
      <c r="Z1687" s="14"/>
      <c r="AA1687" s="14"/>
      <c r="AB1687" s="14"/>
      <c r="AC1687" s="14"/>
      <c r="AD1687" s="14"/>
      <c r="AE1687" s="14"/>
      <c r="AF1687" s="14"/>
      <c r="AG1687" s="14"/>
      <c r="AH1687" s="14"/>
      <c r="AI1687" s="14"/>
      <c r="AJ1687" s="14"/>
      <c r="AK1687" s="14"/>
      <c r="AL1687" s="14"/>
      <c r="AM1687" s="14"/>
      <c r="AN1687" s="14"/>
      <c r="AO1687" s="14"/>
      <c r="AP1687" s="14"/>
      <c r="AQ1687" s="14"/>
      <c r="AR1687" s="14"/>
    </row>
    <row r="1688" spans="2:44">
      <c r="B1688" s="24" t="s">
        <v>46</v>
      </c>
      <c r="C1688" s="14"/>
      <c r="D1688" s="14"/>
      <c r="E1688" s="14"/>
      <c r="F1688" s="14"/>
      <c r="G1688" s="14"/>
      <c r="H1688" s="14"/>
      <c r="I1688" s="14"/>
      <c r="J1688" s="14"/>
      <c r="K1688" s="14"/>
      <c r="L1688" s="14"/>
      <c r="M1688" s="14"/>
      <c r="N1688" s="14"/>
      <c r="O1688" s="14"/>
      <c r="P1688" s="14"/>
      <c r="Q1688" s="14"/>
      <c r="R1688" s="14"/>
      <c r="S1688" s="14"/>
      <c r="T1688" s="14"/>
      <c r="U1688" s="14"/>
      <c r="V1688" s="14"/>
      <c r="W1688" s="14"/>
      <c r="X1688" s="14"/>
      <c r="Y1688" s="14"/>
      <c r="Z1688" s="14"/>
      <c r="AA1688" s="14"/>
      <c r="AB1688" s="14"/>
      <c r="AC1688" s="14"/>
      <c r="AD1688" s="14"/>
      <c r="AE1688" s="14"/>
      <c r="AF1688" s="14"/>
      <c r="AG1688" s="14"/>
      <c r="AH1688" s="14"/>
      <c r="AI1688" s="14"/>
      <c r="AJ1688" s="14"/>
      <c r="AK1688" s="14"/>
      <c r="AL1688" s="14"/>
      <c r="AM1688" s="14"/>
      <c r="AN1688" s="14"/>
      <c r="AO1688" s="14"/>
      <c r="AP1688" s="14"/>
      <c r="AQ1688" s="14"/>
      <c r="AR1688" s="14"/>
    </row>
    <row r="1689" spans="2:44">
      <c r="B1689" t="s">
        <v>360</v>
      </c>
      <c r="C1689" s="14">
        <v>0.32425288336557501</v>
      </c>
      <c r="D1689" s="14">
        <v>0.29894140251926599</v>
      </c>
      <c r="E1689" s="14">
        <v>0.35246550819709499</v>
      </c>
      <c r="F1689" s="14"/>
      <c r="G1689" s="14">
        <v>0.37490942207748301</v>
      </c>
      <c r="H1689" s="14">
        <v>0.32795836247176702</v>
      </c>
      <c r="I1689" s="14">
        <v>0.38446595590916</v>
      </c>
      <c r="J1689" s="14">
        <v>0.34643115694906201</v>
      </c>
      <c r="K1689" s="14">
        <v>0.217777536102749</v>
      </c>
      <c r="L1689" s="14">
        <v>0.274866933012748</v>
      </c>
      <c r="M1689" s="14"/>
      <c r="N1689" s="14">
        <v>0.21627459060396201</v>
      </c>
      <c r="O1689" s="14">
        <v>0.31734715817350301</v>
      </c>
      <c r="P1689" s="14">
        <v>0.37904825054215802</v>
      </c>
      <c r="Q1689" s="14">
        <v>0.40033420673633602</v>
      </c>
      <c r="R1689" s="14"/>
      <c r="S1689" s="14">
        <v>0.42453837518662402</v>
      </c>
      <c r="T1689" s="14">
        <v>0.234026201790418</v>
      </c>
      <c r="U1689" s="14">
        <v>0.445690528848385</v>
      </c>
      <c r="V1689" s="14">
        <v>0.24848721990821299</v>
      </c>
      <c r="W1689" s="14">
        <v>0.32709550791841502</v>
      </c>
      <c r="X1689" s="14">
        <v>0.38722939984518401</v>
      </c>
      <c r="Y1689" s="14">
        <v>0.340084923047557</v>
      </c>
      <c r="Z1689" s="14">
        <v>0.36012467239722301</v>
      </c>
      <c r="AA1689" s="14">
        <v>0.31769857537462998</v>
      </c>
      <c r="AB1689" s="14">
        <v>0.18617296465313199</v>
      </c>
      <c r="AC1689" s="14">
        <v>0.210649051237811</v>
      </c>
      <c r="AD1689" s="14">
        <v>0.117895105453781</v>
      </c>
      <c r="AE1689" s="14"/>
      <c r="AF1689" s="14">
        <v>0.31282015248859502</v>
      </c>
      <c r="AG1689" s="14">
        <v>0.31049937329548</v>
      </c>
      <c r="AH1689" s="14">
        <v>0.34715874058792601</v>
      </c>
      <c r="AI1689" s="14"/>
      <c r="AJ1689" s="14">
        <v>0.29696075359382301</v>
      </c>
      <c r="AK1689" s="14">
        <v>0.32021527854932103</v>
      </c>
      <c r="AL1689" s="14">
        <v>0.30102617405735799</v>
      </c>
      <c r="AM1689" s="14"/>
      <c r="AN1689" s="14">
        <v>0.379954917188632</v>
      </c>
      <c r="AO1689" s="14">
        <v>0.36604728942750098</v>
      </c>
      <c r="AP1689" s="14">
        <v>0.27524460565514403</v>
      </c>
      <c r="AQ1689" s="14">
        <v>0.18736825586877201</v>
      </c>
      <c r="AR1689" s="14">
        <v>0.20395007944186599</v>
      </c>
    </row>
    <row r="1690" spans="2:44">
      <c r="B1690" t="s">
        <v>363</v>
      </c>
      <c r="C1690" s="14">
        <v>0.58994510219540497</v>
      </c>
      <c r="D1690" s="14">
        <v>0.62049235885793397</v>
      </c>
      <c r="E1690" s="14">
        <v>0.55994968406183399</v>
      </c>
      <c r="F1690" s="14"/>
      <c r="G1690" s="14">
        <v>0.51169872155330598</v>
      </c>
      <c r="H1690" s="14">
        <v>0.52106128381315298</v>
      </c>
      <c r="I1690" s="14">
        <v>0.55507427317208102</v>
      </c>
      <c r="J1690" s="14">
        <v>0.58249439934590697</v>
      </c>
      <c r="K1690" s="14">
        <v>0.73787370851578504</v>
      </c>
      <c r="L1690" s="14">
        <v>0.65305607812271205</v>
      </c>
      <c r="M1690" s="14"/>
      <c r="N1690" s="14">
        <v>0.74783105980126696</v>
      </c>
      <c r="O1690" s="14">
        <v>0.57775823714071095</v>
      </c>
      <c r="P1690" s="14">
        <v>0.55884202100920399</v>
      </c>
      <c r="Q1690" s="14">
        <v>0.45455764405883498</v>
      </c>
      <c r="R1690" s="14"/>
      <c r="S1690" s="14">
        <v>0.53070879029418405</v>
      </c>
      <c r="T1690" s="14">
        <v>0.68212211832178704</v>
      </c>
      <c r="U1690" s="14">
        <v>0.51553715223361496</v>
      </c>
      <c r="V1690" s="14">
        <v>0.616229761894591</v>
      </c>
      <c r="W1690" s="14">
        <v>0.55373100382996499</v>
      </c>
      <c r="X1690" s="14">
        <v>0.55714255005220503</v>
      </c>
      <c r="Y1690" s="14">
        <v>0.55822903632990595</v>
      </c>
      <c r="Z1690" s="14">
        <v>0.58494884503668498</v>
      </c>
      <c r="AA1690" s="14">
        <v>0.63625004703488797</v>
      </c>
      <c r="AB1690" s="14">
        <v>0.675084286450364</v>
      </c>
      <c r="AC1690" s="14">
        <v>0.69817329638925996</v>
      </c>
      <c r="AD1690" s="14">
        <v>0.45426801918857801</v>
      </c>
      <c r="AE1690" s="14"/>
      <c r="AF1690" s="14">
        <v>0.62461754677549897</v>
      </c>
      <c r="AG1690" s="14">
        <v>0.62160010027495205</v>
      </c>
      <c r="AH1690" s="14">
        <v>0.49606609194229501</v>
      </c>
      <c r="AI1690" s="14"/>
      <c r="AJ1690" s="14">
        <v>0.66279409950786305</v>
      </c>
      <c r="AK1690" s="14">
        <v>0.605050227139451</v>
      </c>
      <c r="AL1690" s="14">
        <v>0.62855729273777405</v>
      </c>
      <c r="AM1690" s="14"/>
      <c r="AN1690" s="14">
        <v>0.52945454052692098</v>
      </c>
      <c r="AO1690" s="14">
        <v>0.554821751457932</v>
      </c>
      <c r="AP1690" s="14">
        <v>0.62624716551616</v>
      </c>
      <c r="AQ1690" s="14">
        <v>0.71633855766431498</v>
      </c>
      <c r="AR1690" s="14">
        <v>0.79604992055813395</v>
      </c>
    </row>
    <row r="1691" spans="2:44">
      <c r="B1691" t="s">
        <v>203</v>
      </c>
      <c r="C1691" s="14">
        <v>8.58020144390194E-2</v>
      </c>
      <c r="D1691" s="14">
        <v>8.0566238622800004E-2</v>
      </c>
      <c r="E1691" s="14">
        <v>8.7584807741071399E-2</v>
      </c>
      <c r="F1691" s="14"/>
      <c r="G1691" s="14">
        <v>0.11339185636921</v>
      </c>
      <c r="H1691" s="14">
        <v>0.15098035371508101</v>
      </c>
      <c r="I1691" s="14">
        <v>6.0459770918758697E-2</v>
      </c>
      <c r="J1691" s="14">
        <v>7.1074443705031701E-2</v>
      </c>
      <c r="K1691" s="14">
        <v>4.4348755381465398E-2</v>
      </c>
      <c r="L1691" s="14">
        <v>7.2076988864539698E-2</v>
      </c>
      <c r="M1691" s="14"/>
      <c r="N1691" s="14">
        <v>3.5894349594771099E-2</v>
      </c>
      <c r="O1691" s="14">
        <v>0.104894604685785</v>
      </c>
      <c r="P1691" s="14">
        <v>6.2109728448638601E-2</v>
      </c>
      <c r="Q1691" s="14">
        <v>0.14510814920482901</v>
      </c>
      <c r="R1691" s="14"/>
      <c r="S1691" s="14">
        <v>4.4752834519192403E-2</v>
      </c>
      <c r="T1691" s="14">
        <v>8.38516798877946E-2</v>
      </c>
      <c r="U1691" s="14">
        <v>3.8772318917999801E-2</v>
      </c>
      <c r="V1691" s="14">
        <v>0.13528301819719599</v>
      </c>
      <c r="W1691" s="14">
        <v>0.11917348825162</v>
      </c>
      <c r="X1691" s="14">
        <v>5.5628050102611598E-2</v>
      </c>
      <c r="Y1691" s="14">
        <v>0.101686040622536</v>
      </c>
      <c r="Z1691" s="14">
        <v>5.4926482566091499E-2</v>
      </c>
      <c r="AA1691" s="14">
        <v>4.6051377590482001E-2</v>
      </c>
      <c r="AB1691" s="14">
        <v>0.13874274889650301</v>
      </c>
      <c r="AC1691" s="14">
        <v>9.1177652372929296E-2</v>
      </c>
      <c r="AD1691" s="14">
        <v>0.42783687535764198</v>
      </c>
      <c r="AE1691" s="14"/>
      <c r="AF1691" s="14">
        <v>6.2562300735905796E-2</v>
      </c>
      <c r="AG1691" s="14">
        <v>6.7900526429567398E-2</v>
      </c>
      <c r="AH1691" s="14">
        <v>0.15677516746977899</v>
      </c>
      <c r="AI1691" s="14"/>
      <c r="AJ1691" s="14">
        <v>4.0245146898313898E-2</v>
      </c>
      <c r="AK1691" s="14">
        <v>7.4734494311228902E-2</v>
      </c>
      <c r="AL1691" s="14">
        <v>7.0416533204867501E-2</v>
      </c>
      <c r="AM1691" s="14"/>
      <c r="AN1691" s="14">
        <v>9.0590542284446601E-2</v>
      </c>
      <c r="AO1691" s="14">
        <v>7.9130959114567606E-2</v>
      </c>
      <c r="AP1691" s="14">
        <v>9.8508228828696295E-2</v>
      </c>
      <c r="AQ1691" s="14">
        <v>9.6293186466913899E-2</v>
      </c>
      <c r="AR1691" s="14">
        <v>0</v>
      </c>
    </row>
    <row r="1692" spans="2:44">
      <c r="C1692" s="14"/>
      <c r="D1692" s="14"/>
      <c r="E1692" s="14"/>
      <c r="F1692" s="14"/>
      <c r="G1692" s="14"/>
      <c r="H1692" s="14"/>
      <c r="I1692" s="14"/>
      <c r="J1692" s="14"/>
      <c r="K1692" s="14"/>
      <c r="L1692" s="14"/>
      <c r="M1692" s="14"/>
      <c r="N1692" s="14"/>
      <c r="O1692" s="14"/>
      <c r="P1692" s="14"/>
      <c r="Q1692" s="14"/>
      <c r="R1692" s="14"/>
      <c r="S1692" s="14"/>
      <c r="T1692" s="14"/>
      <c r="U1692" s="14"/>
      <c r="V1692" s="14"/>
      <c r="W1692" s="14"/>
      <c r="X1692" s="14"/>
      <c r="Y1692" s="14"/>
      <c r="Z1692" s="14"/>
      <c r="AA1692" s="14"/>
      <c r="AB1692" s="14"/>
      <c r="AC1692" s="14"/>
      <c r="AD1692" s="14"/>
      <c r="AE1692" s="14"/>
      <c r="AF1692" s="14"/>
      <c r="AG1692" s="14"/>
      <c r="AH1692" s="14"/>
      <c r="AI1692" s="14"/>
      <c r="AJ1692" s="14"/>
      <c r="AK1692" s="14"/>
      <c r="AL1692" s="14"/>
      <c r="AM1692" s="14"/>
      <c r="AN1692" s="14"/>
      <c r="AO1692" s="14"/>
      <c r="AP1692" s="14"/>
      <c r="AQ1692" s="14"/>
      <c r="AR1692" s="14"/>
    </row>
    <row r="1693" spans="2:44">
      <c r="B1693" s="6" t="s">
        <v>114</v>
      </c>
      <c r="C1693" s="14"/>
      <c r="D1693" s="14"/>
      <c r="E1693" s="14"/>
      <c r="F1693" s="14"/>
      <c r="G1693" s="14"/>
      <c r="H1693" s="14"/>
      <c r="I1693" s="14"/>
      <c r="J1693" s="14"/>
      <c r="K1693" s="14"/>
      <c r="L1693" s="14"/>
      <c r="M1693" s="14"/>
      <c r="N1693" s="14"/>
      <c r="O1693" s="14"/>
      <c r="P1693" s="14"/>
      <c r="Q1693" s="14"/>
      <c r="R1693" s="14"/>
      <c r="S1693" s="14"/>
      <c r="T1693" s="14"/>
      <c r="U1693" s="14"/>
      <c r="V1693" s="14"/>
      <c r="W1693" s="14"/>
      <c r="X1693" s="14"/>
      <c r="Y1693" s="14"/>
      <c r="Z1693" s="14"/>
      <c r="AA1693" s="14"/>
      <c r="AB1693" s="14"/>
      <c r="AC1693" s="14"/>
      <c r="AD1693" s="14"/>
      <c r="AE1693" s="14"/>
      <c r="AF1693" s="14"/>
      <c r="AG1693" s="14"/>
      <c r="AH1693" s="14"/>
      <c r="AI1693" s="14"/>
      <c r="AJ1693" s="14"/>
      <c r="AK1693" s="14"/>
      <c r="AL1693" s="14"/>
      <c r="AM1693" s="14"/>
      <c r="AN1693" s="14"/>
      <c r="AO1693" s="14"/>
      <c r="AP1693" s="14"/>
      <c r="AQ1693" s="14"/>
      <c r="AR1693" s="14"/>
    </row>
    <row r="1694" spans="2:44">
      <c r="B1694" s="24" t="s">
        <v>46</v>
      </c>
      <c r="C1694" s="14"/>
      <c r="D1694" s="14"/>
      <c r="E1694" s="14"/>
      <c r="F1694" s="14"/>
      <c r="G1694" s="14"/>
      <c r="H1694" s="14"/>
      <c r="I1694" s="14"/>
      <c r="J1694" s="14"/>
      <c r="K1694" s="14"/>
      <c r="L1694" s="14"/>
      <c r="M1694" s="14"/>
      <c r="N1694" s="14"/>
      <c r="O1694" s="14"/>
      <c r="P1694" s="14"/>
      <c r="Q1694" s="14"/>
      <c r="R1694" s="14"/>
      <c r="S1694" s="14"/>
      <c r="T1694" s="14"/>
      <c r="U1694" s="14"/>
      <c r="V1694" s="14"/>
      <c r="W1694" s="14"/>
      <c r="X1694" s="14"/>
      <c r="Y1694" s="14"/>
      <c r="Z1694" s="14"/>
      <c r="AA1694" s="14"/>
      <c r="AB1694" s="14"/>
      <c r="AC1694" s="14"/>
      <c r="AD1694" s="14"/>
      <c r="AE1694" s="14"/>
      <c r="AF1694" s="14"/>
      <c r="AG1694" s="14"/>
      <c r="AH1694" s="14"/>
      <c r="AI1694" s="14"/>
      <c r="AJ1694" s="14"/>
      <c r="AK1694" s="14"/>
      <c r="AL1694" s="14"/>
      <c r="AM1694" s="14"/>
      <c r="AN1694" s="14"/>
      <c r="AO1694" s="14"/>
      <c r="AP1694" s="14"/>
      <c r="AQ1694" s="14"/>
      <c r="AR1694" s="14"/>
    </row>
    <row r="1695" spans="2:44">
      <c r="B1695" t="s">
        <v>360</v>
      </c>
      <c r="C1695" s="14">
        <v>0.25086157609135701</v>
      </c>
      <c r="D1695" s="14">
        <v>0.24889258373308601</v>
      </c>
      <c r="E1695" s="14">
        <v>0.249531772312996</v>
      </c>
      <c r="F1695" s="14"/>
      <c r="G1695" s="14">
        <v>0.23021623422524501</v>
      </c>
      <c r="H1695" s="14">
        <v>0.255808703415636</v>
      </c>
      <c r="I1695" s="14">
        <v>0.280066203819618</v>
      </c>
      <c r="J1695" s="14">
        <v>0.34437758680063202</v>
      </c>
      <c r="K1695" s="14">
        <v>0.20749880410126001</v>
      </c>
      <c r="L1695" s="14">
        <v>0.17987835131708099</v>
      </c>
      <c r="M1695" s="14"/>
      <c r="N1695" s="14">
        <v>0.23165567613663199</v>
      </c>
      <c r="O1695" s="14">
        <v>0.23823988544319599</v>
      </c>
      <c r="P1695" s="14">
        <v>0.237409786462464</v>
      </c>
      <c r="Q1695" s="14">
        <v>0.293604345030263</v>
      </c>
      <c r="R1695" s="14"/>
      <c r="S1695" s="14">
        <v>0.173152871842703</v>
      </c>
      <c r="T1695" s="14">
        <v>0.267439906824602</v>
      </c>
      <c r="U1695" s="14">
        <v>0.199650929705151</v>
      </c>
      <c r="V1695" s="14">
        <v>0.16076237375737201</v>
      </c>
      <c r="W1695" s="14">
        <v>0.20733203099328501</v>
      </c>
      <c r="X1695" s="14">
        <v>0.31682653652541298</v>
      </c>
      <c r="Y1695" s="14">
        <v>0.27320963978902002</v>
      </c>
      <c r="Z1695" s="14">
        <v>0.13836288253062201</v>
      </c>
      <c r="AA1695" s="14">
        <v>0.39121832500154702</v>
      </c>
      <c r="AB1695" s="14">
        <v>0.282637481331104</v>
      </c>
      <c r="AC1695" s="14">
        <v>0.25348878268685698</v>
      </c>
      <c r="AD1695" s="14">
        <v>0.30440030711414101</v>
      </c>
      <c r="AE1695" s="14"/>
      <c r="AF1695" s="14">
        <v>0.30641871790024799</v>
      </c>
      <c r="AG1695" s="14">
        <v>0.226423626268382</v>
      </c>
      <c r="AH1695" s="14">
        <v>0.215015436220968</v>
      </c>
      <c r="AI1695" s="14"/>
      <c r="AJ1695" s="14">
        <v>0.17887977443724001</v>
      </c>
      <c r="AK1695" s="14">
        <v>0.29550860587603001</v>
      </c>
      <c r="AL1695" s="14">
        <v>0.19356113860027499</v>
      </c>
      <c r="AM1695" s="14"/>
      <c r="AN1695" s="14">
        <v>0.293477820620134</v>
      </c>
      <c r="AO1695" s="14">
        <v>0.21000834543897201</v>
      </c>
      <c r="AP1695" s="14">
        <v>0.258287576941088</v>
      </c>
      <c r="AQ1695" s="14">
        <v>0.20188901828740399</v>
      </c>
      <c r="AR1695" s="14">
        <v>0.31562175374465301</v>
      </c>
    </row>
    <row r="1696" spans="2:44">
      <c r="B1696" t="s">
        <v>364</v>
      </c>
      <c r="C1696" s="14">
        <v>0.65150380869402302</v>
      </c>
      <c r="D1696" s="14">
        <v>0.65947050119837503</v>
      </c>
      <c r="E1696" s="14">
        <v>0.64665476733748595</v>
      </c>
      <c r="F1696" s="14"/>
      <c r="G1696" s="14">
        <v>0.62145173815879595</v>
      </c>
      <c r="H1696" s="14">
        <v>0.65383915340626997</v>
      </c>
      <c r="I1696" s="14">
        <v>0.609944207012172</v>
      </c>
      <c r="J1696" s="14">
        <v>0.59026439015909105</v>
      </c>
      <c r="K1696" s="14">
        <v>0.71974122752354297</v>
      </c>
      <c r="L1696" s="14">
        <v>0.71427071975748901</v>
      </c>
      <c r="M1696" s="14"/>
      <c r="N1696" s="14">
        <v>0.72689702334823603</v>
      </c>
      <c r="O1696" s="14">
        <v>0.64252482511222497</v>
      </c>
      <c r="P1696" s="14">
        <v>0.64408525735294897</v>
      </c>
      <c r="Q1696" s="14">
        <v>0.591711689429681</v>
      </c>
      <c r="R1696" s="14"/>
      <c r="S1696" s="14">
        <v>0.72817498883180898</v>
      </c>
      <c r="T1696" s="14">
        <v>0.62107634508561205</v>
      </c>
      <c r="U1696" s="14">
        <v>0.70722790718131701</v>
      </c>
      <c r="V1696" s="14">
        <v>0.78331339252949195</v>
      </c>
      <c r="W1696" s="14">
        <v>0.68289929172269803</v>
      </c>
      <c r="X1696" s="14">
        <v>0.53463899659696001</v>
      </c>
      <c r="Y1696" s="14">
        <v>0.60416149221513704</v>
      </c>
      <c r="Z1696" s="14">
        <v>0.74140394676948795</v>
      </c>
      <c r="AA1696" s="14">
        <v>0.56333116683261297</v>
      </c>
      <c r="AB1696" s="14">
        <v>0.57175301622693897</v>
      </c>
      <c r="AC1696" s="14">
        <v>0.71282714444417505</v>
      </c>
      <c r="AD1696" s="14">
        <v>0.69559969288585899</v>
      </c>
      <c r="AE1696" s="14"/>
      <c r="AF1696" s="14">
        <v>0.60721393665380496</v>
      </c>
      <c r="AG1696" s="14">
        <v>0.69916660277279497</v>
      </c>
      <c r="AH1696" s="14">
        <v>0.65219577321265798</v>
      </c>
      <c r="AI1696" s="14"/>
      <c r="AJ1696" s="14">
        <v>0.72987512330672299</v>
      </c>
      <c r="AK1696" s="14">
        <v>0.63503220944190697</v>
      </c>
      <c r="AL1696" s="14">
        <v>0.70647267683546899</v>
      </c>
      <c r="AM1696" s="14"/>
      <c r="AN1696" s="14">
        <v>0.61591123790976299</v>
      </c>
      <c r="AO1696" s="14">
        <v>0.69175920109187194</v>
      </c>
      <c r="AP1696" s="14">
        <v>0.62566822838198499</v>
      </c>
      <c r="AQ1696" s="14">
        <v>0.72931965598064497</v>
      </c>
      <c r="AR1696" s="14">
        <v>0.56406659690355099</v>
      </c>
    </row>
    <row r="1697" spans="2:44">
      <c r="B1697" t="s">
        <v>203</v>
      </c>
      <c r="C1697" s="14">
        <v>9.7634615214620801E-2</v>
      </c>
      <c r="D1697" s="14">
        <v>9.1636915068538799E-2</v>
      </c>
      <c r="E1697" s="14">
        <v>0.10381346034951799</v>
      </c>
      <c r="F1697" s="14"/>
      <c r="G1697" s="14">
        <v>0.14833202761595901</v>
      </c>
      <c r="H1697" s="14">
        <v>9.0352143178094493E-2</v>
      </c>
      <c r="I1697" s="14">
        <v>0.10998958916821</v>
      </c>
      <c r="J1697" s="14">
        <v>6.5358023040277005E-2</v>
      </c>
      <c r="K1697" s="14">
        <v>7.2759968375197603E-2</v>
      </c>
      <c r="L1697" s="14">
        <v>0.10585092892542999</v>
      </c>
      <c r="M1697" s="14"/>
      <c r="N1697" s="14">
        <v>4.1447300515131902E-2</v>
      </c>
      <c r="O1697" s="14">
        <v>0.11923528944457901</v>
      </c>
      <c r="P1697" s="14">
        <v>0.11850495618458699</v>
      </c>
      <c r="Q1697" s="14">
        <v>0.114683965540055</v>
      </c>
      <c r="R1697" s="14"/>
      <c r="S1697" s="14">
        <v>9.8672139325488198E-2</v>
      </c>
      <c r="T1697" s="14">
        <v>0.11148374808978601</v>
      </c>
      <c r="U1697" s="14">
        <v>9.3121163113531594E-2</v>
      </c>
      <c r="V1697" s="14">
        <v>5.5924233713135499E-2</v>
      </c>
      <c r="W1697" s="14">
        <v>0.109768677284017</v>
      </c>
      <c r="X1697" s="14">
        <v>0.148534466877627</v>
      </c>
      <c r="Y1697" s="14">
        <v>0.12262886799584299</v>
      </c>
      <c r="Z1697" s="14">
        <v>0.12023317069988999</v>
      </c>
      <c r="AA1697" s="14">
        <v>4.5450508165840502E-2</v>
      </c>
      <c r="AB1697" s="14">
        <v>0.145609502441957</v>
      </c>
      <c r="AC1697" s="14">
        <v>3.3684072868967997E-2</v>
      </c>
      <c r="AD1697" s="14">
        <v>0</v>
      </c>
      <c r="AE1697" s="14"/>
      <c r="AF1697" s="14">
        <v>8.6367345445946597E-2</v>
      </c>
      <c r="AG1697" s="14">
        <v>7.4409770958823507E-2</v>
      </c>
      <c r="AH1697" s="14">
        <v>0.13278879056637399</v>
      </c>
      <c r="AI1697" s="14"/>
      <c r="AJ1697" s="14">
        <v>9.1245102256037006E-2</v>
      </c>
      <c r="AK1697" s="14">
        <v>6.9459184682063094E-2</v>
      </c>
      <c r="AL1697" s="14">
        <v>9.9966184564255794E-2</v>
      </c>
      <c r="AM1697" s="14"/>
      <c r="AN1697" s="14">
        <v>9.0610941470102305E-2</v>
      </c>
      <c r="AO1697" s="14">
        <v>9.8232453469156003E-2</v>
      </c>
      <c r="AP1697" s="14">
        <v>0.116044194676927</v>
      </c>
      <c r="AQ1697" s="14">
        <v>6.8791325731951097E-2</v>
      </c>
      <c r="AR1697" s="14">
        <v>0.120311649351796</v>
      </c>
    </row>
    <row r="1698" spans="2:44">
      <c r="C1698" s="14"/>
      <c r="D1698" s="14"/>
      <c r="E1698" s="14"/>
      <c r="F1698" s="14"/>
      <c r="G1698" s="14"/>
      <c r="H1698" s="14"/>
      <c r="I1698" s="14"/>
      <c r="J1698" s="14"/>
      <c r="K1698" s="14"/>
      <c r="L1698" s="14"/>
      <c r="M1698" s="14"/>
      <c r="N1698" s="14"/>
      <c r="O1698" s="14"/>
      <c r="P1698" s="14"/>
      <c r="Q1698" s="14"/>
      <c r="R1698" s="14"/>
      <c r="S1698" s="14"/>
      <c r="T1698" s="14"/>
      <c r="U1698" s="14"/>
      <c r="V1698" s="14"/>
      <c r="W1698" s="14"/>
      <c r="X1698" s="14"/>
      <c r="Y1698" s="14"/>
      <c r="Z1698" s="14"/>
      <c r="AA1698" s="14"/>
      <c r="AB1698" s="14"/>
      <c r="AC1698" s="14"/>
      <c r="AD1698" s="14"/>
      <c r="AE1698" s="14"/>
      <c r="AF1698" s="14"/>
      <c r="AG1698" s="14"/>
      <c r="AH1698" s="14"/>
      <c r="AI1698" s="14"/>
      <c r="AJ1698" s="14"/>
      <c r="AK1698" s="14"/>
      <c r="AL1698" s="14"/>
      <c r="AM1698" s="14"/>
      <c r="AN1698" s="14"/>
      <c r="AO1698" s="14"/>
      <c r="AP1698" s="14"/>
      <c r="AQ1698" s="14"/>
      <c r="AR1698" s="14"/>
    </row>
    <row r="1699" spans="2:44">
      <c r="B1699" s="6" t="s">
        <v>114</v>
      </c>
      <c r="C1699" s="14"/>
      <c r="D1699" s="14"/>
      <c r="E1699" s="14"/>
      <c r="F1699" s="14"/>
      <c r="G1699" s="14"/>
      <c r="H1699" s="14"/>
      <c r="I1699" s="14"/>
      <c r="J1699" s="14"/>
      <c r="K1699" s="14"/>
      <c r="L1699" s="14"/>
      <c r="M1699" s="14"/>
      <c r="N1699" s="14"/>
      <c r="O1699" s="14"/>
      <c r="P1699" s="14"/>
      <c r="Q1699" s="14"/>
      <c r="R1699" s="14"/>
      <c r="S1699" s="14"/>
      <c r="T1699" s="14"/>
      <c r="U1699" s="14"/>
      <c r="V1699" s="14"/>
      <c r="W1699" s="14"/>
      <c r="X1699" s="14"/>
      <c r="Y1699" s="14"/>
      <c r="Z1699" s="14"/>
      <c r="AA1699" s="14"/>
      <c r="AB1699" s="14"/>
      <c r="AC1699" s="14"/>
      <c r="AD1699" s="14"/>
      <c r="AE1699" s="14"/>
      <c r="AF1699" s="14"/>
      <c r="AG1699" s="14"/>
      <c r="AH1699" s="14"/>
      <c r="AI1699" s="14"/>
      <c r="AJ1699" s="14"/>
      <c r="AK1699" s="14"/>
      <c r="AL1699" s="14"/>
      <c r="AM1699" s="14"/>
      <c r="AN1699" s="14"/>
      <c r="AO1699" s="14"/>
      <c r="AP1699" s="14"/>
      <c r="AQ1699" s="14"/>
      <c r="AR1699" s="14"/>
    </row>
    <row r="1700" spans="2:44">
      <c r="B1700" s="24" t="s">
        <v>46</v>
      </c>
      <c r="C1700" s="14"/>
      <c r="D1700" s="14"/>
      <c r="E1700" s="14"/>
      <c r="F1700" s="14"/>
      <c r="G1700" s="14"/>
      <c r="H1700" s="14"/>
      <c r="I1700" s="14"/>
      <c r="J1700" s="14"/>
      <c r="K1700" s="14"/>
      <c r="L1700" s="14"/>
      <c r="M1700" s="14"/>
      <c r="N1700" s="14"/>
      <c r="O1700" s="14"/>
      <c r="P1700" s="14"/>
      <c r="Q1700" s="14"/>
      <c r="R1700" s="14"/>
      <c r="S1700" s="14"/>
      <c r="T1700" s="14"/>
      <c r="U1700" s="14"/>
      <c r="V1700" s="14"/>
      <c r="W1700" s="14"/>
      <c r="X1700" s="14"/>
      <c r="Y1700" s="14"/>
      <c r="Z1700" s="14"/>
      <c r="AA1700" s="14"/>
      <c r="AB1700" s="14"/>
      <c r="AC1700" s="14"/>
      <c r="AD1700" s="14"/>
      <c r="AE1700" s="14"/>
      <c r="AF1700" s="14"/>
      <c r="AG1700" s="14"/>
      <c r="AH1700" s="14"/>
      <c r="AI1700" s="14"/>
      <c r="AJ1700" s="14"/>
      <c r="AK1700" s="14"/>
      <c r="AL1700" s="14"/>
      <c r="AM1700" s="14"/>
      <c r="AN1700" s="14"/>
      <c r="AO1700" s="14"/>
      <c r="AP1700" s="14"/>
      <c r="AQ1700" s="14"/>
      <c r="AR1700" s="14"/>
    </row>
    <row r="1701" spans="2:44">
      <c r="B1701" t="s">
        <v>360</v>
      </c>
      <c r="C1701" s="14">
        <v>0.21973764235451201</v>
      </c>
      <c r="D1701" s="14">
        <v>0.23647328936211601</v>
      </c>
      <c r="E1701" s="14">
        <v>0.20337189385681301</v>
      </c>
      <c r="F1701" s="14"/>
      <c r="G1701" s="14">
        <v>0.25760982563489399</v>
      </c>
      <c r="H1701" s="14">
        <v>0.27152910762779398</v>
      </c>
      <c r="I1701" s="14">
        <v>0.18311644072833499</v>
      </c>
      <c r="J1701" s="14">
        <v>0.329854841668625</v>
      </c>
      <c r="K1701" s="14">
        <v>0.186389142330952</v>
      </c>
      <c r="L1701" s="14">
        <v>0.101394499378151</v>
      </c>
      <c r="M1701" s="14"/>
      <c r="N1701" s="14">
        <v>0.189007744242213</v>
      </c>
      <c r="O1701" s="14">
        <v>0.22402956431608001</v>
      </c>
      <c r="P1701" s="14">
        <v>0.22989035039938099</v>
      </c>
      <c r="Q1701" s="14">
        <v>0.24970927248285499</v>
      </c>
      <c r="R1701" s="14"/>
      <c r="S1701" s="14">
        <v>0.21914105450361801</v>
      </c>
      <c r="T1701" s="14">
        <v>0.248390427323047</v>
      </c>
      <c r="U1701" s="14">
        <v>0.23754002637330199</v>
      </c>
      <c r="V1701" s="14">
        <v>0.22033209326721001</v>
      </c>
      <c r="W1701" s="14">
        <v>0.18202614018266899</v>
      </c>
      <c r="X1701" s="14">
        <v>0.247043401105836</v>
      </c>
      <c r="Y1701" s="14">
        <v>0.290872936007531</v>
      </c>
      <c r="Z1701" s="14">
        <v>0.178320752651727</v>
      </c>
      <c r="AA1701" s="14">
        <v>0.20126382082015701</v>
      </c>
      <c r="AB1701" s="14">
        <v>0.117049801656758</v>
      </c>
      <c r="AC1701" s="14">
        <v>0.130869324831837</v>
      </c>
      <c r="AD1701" s="14">
        <v>0.42099486150607801</v>
      </c>
      <c r="AE1701" s="14"/>
      <c r="AF1701" s="14">
        <v>0.27806700201826701</v>
      </c>
      <c r="AG1701" s="14">
        <v>0.16385333106415401</v>
      </c>
      <c r="AH1701" s="14">
        <v>0.212653416843162</v>
      </c>
      <c r="AI1701" s="14"/>
      <c r="AJ1701" s="14">
        <v>0.27983019420083499</v>
      </c>
      <c r="AK1701" s="14">
        <v>0.19452920157135201</v>
      </c>
      <c r="AL1701" s="14">
        <v>0.20014171504137501</v>
      </c>
      <c r="AM1701" s="14"/>
      <c r="AN1701" s="14">
        <v>0.19483866094993299</v>
      </c>
      <c r="AO1701" s="14">
        <v>0.28472407944021699</v>
      </c>
      <c r="AP1701" s="14">
        <v>0.20964016818843001</v>
      </c>
      <c r="AQ1701" s="14">
        <v>0.147096659606196</v>
      </c>
      <c r="AR1701" s="14">
        <v>6.4395515090452896E-2</v>
      </c>
    </row>
    <row r="1702" spans="2:44">
      <c r="B1702" t="s">
        <v>365</v>
      </c>
      <c r="C1702" s="14">
        <v>0.69724423854397999</v>
      </c>
      <c r="D1702" s="14">
        <v>0.70848751043827196</v>
      </c>
      <c r="E1702" s="14">
        <v>0.684590084729092</v>
      </c>
      <c r="F1702" s="14"/>
      <c r="G1702" s="14">
        <v>0.62176088451801204</v>
      </c>
      <c r="H1702" s="14">
        <v>0.64504652872575097</v>
      </c>
      <c r="I1702" s="14">
        <v>0.72709338738724905</v>
      </c>
      <c r="J1702" s="14">
        <v>0.59334781606494502</v>
      </c>
      <c r="K1702" s="14">
        <v>0.71119697814961202</v>
      </c>
      <c r="L1702" s="14">
        <v>0.85894475820194405</v>
      </c>
      <c r="M1702" s="14"/>
      <c r="N1702" s="14">
        <v>0.75392797212517604</v>
      </c>
      <c r="O1702" s="14">
        <v>0.68419305836709998</v>
      </c>
      <c r="P1702" s="14">
        <v>0.70488750884325702</v>
      </c>
      <c r="Q1702" s="14">
        <v>0.635150888776848</v>
      </c>
      <c r="R1702" s="14"/>
      <c r="S1702" s="14">
        <v>0.68644266398447396</v>
      </c>
      <c r="T1702" s="14">
        <v>0.69757446119926503</v>
      </c>
      <c r="U1702" s="14">
        <v>0.68635746970617895</v>
      </c>
      <c r="V1702" s="14">
        <v>0.68572839169113498</v>
      </c>
      <c r="W1702" s="14">
        <v>0.72305013982090305</v>
      </c>
      <c r="X1702" s="14">
        <v>0.64002891124761296</v>
      </c>
      <c r="Y1702" s="14">
        <v>0.61792970255601998</v>
      </c>
      <c r="Z1702" s="14">
        <v>0.73837459453029897</v>
      </c>
      <c r="AA1702" s="14">
        <v>0.76245029966545996</v>
      </c>
      <c r="AB1702" s="14">
        <v>0.79093433403148905</v>
      </c>
      <c r="AC1702" s="14">
        <v>0.79710273072262905</v>
      </c>
      <c r="AD1702" s="14">
        <v>0.42387377709113799</v>
      </c>
      <c r="AE1702" s="14"/>
      <c r="AF1702" s="14">
        <v>0.66732337917929996</v>
      </c>
      <c r="AG1702" s="14">
        <v>0.77588535534866598</v>
      </c>
      <c r="AH1702" s="14">
        <v>0.64514720128506098</v>
      </c>
      <c r="AI1702" s="14"/>
      <c r="AJ1702" s="14">
        <v>0.69172389897123698</v>
      </c>
      <c r="AK1702" s="14">
        <v>0.765883322549617</v>
      </c>
      <c r="AL1702" s="14">
        <v>0.77007690318401101</v>
      </c>
      <c r="AM1702" s="14"/>
      <c r="AN1702" s="14">
        <v>0.685118511920358</v>
      </c>
      <c r="AO1702" s="14">
        <v>0.62931807516458604</v>
      </c>
      <c r="AP1702" s="14">
        <v>0.73013983253188597</v>
      </c>
      <c r="AQ1702" s="14">
        <v>0.77437727401770595</v>
      </c>
      <c r="AR1702" s="14">
        <v>0.87316535772800596</v>
      </c>
    </row>
    <row r="1703" spans="2:44">
      <c r="B1703" t="s">
        <v>203</v>
      </c>
      <c r="C1703" s="14">
        <v>8.3018119101508497E-2</v>
      </c>
      <c r="D1703" s="14">
        <v>5.50392001996119E-2</v>
      </c>
      <c r="E1703" s="14">
        <v>0.112038021414095</v>
      </c>
      <c r="F1703" s="14"/>
      <c r="G1703" s="14">
        <v>0.12062928984709501</v>
      </c>
      <c r="H1703" s="14">
        <v>8.3424363646455293E-2</v>
      </c>
      <c r="I1703" s="14">
        <v>8.9790171884416098E-2</v>
      </c>
      <c r="J1703" s="14">
        <v>7.6797342266429994E-2</v>
      </c>
      <c r="K1703" s="14">
        <v>0.10241387951943599</v>
      </c>
      <c r="L1703" s="14">
        <v>3.9660742419905401E-2</v>
      </c>
      <c r="M1703" s="14"/>
      <c r="N1703" s="14">
        <v>5.7064283632611103E-2</v>
      </c>
      <c r="O1703" s="14">
        <v>9.1777377316819703E-2</v>
      </c>
      <c r="P1703" s="14">
        <v>6.5222140757361893E-2</v>
      </c>
      <c r="Q1703" s="14">
        <v>0.115139838740297</v>
      </c>
      <c r="R1703" s="14"/>
      <c r="S1703" s="14">
        <v>9.4416281511908104E-2</v>
      </c>
      <c r="T1703" s="14">
        <v>5.4035111477688101E-2</v>
      </c>
      <c r="U1703" s="14">
        <v>7.6102503920519399E-2</v>
      </c>
      <c r="V1703" s="14">
        <v>9.3939515041655805E-2</v>
      </c>
      <c r="W1703" s="14">
        <v>9.4923719996428804E-2</v>
      </c>
      <c r="X1703" s="14">
        <v>0.11292768764655201</v>
      </c>
      <c r="Y1703" s="14">
        <v>9.1197361436448701E-2</v>
      </c>
      <c r="Z1703" s="14">
        <v>8.3304652817974098E-2</v>
      </c>
      <c r="AA1703" s="14">
        <v>3.6285879514383099E-2</v>
      </c>
      <c r="AB1703" s="14">
        <v>9.2015864311752404E-2</v>
      </c>
      <c r="AC1703" s="14">
        <v>7.2027944445533301E-2</v>
      </c>
      <c r="AD1703" s="14">
        <v>0.155131361402785</v>
      </c>
      <c r="AE1703" s="14"/>
      <c r="AF1703" s="14">
        <v>5.4609618802433403E-2</v>
      </c>
      <c r="AG1703" s="14">
        <v>6.0261313587180197E-2</v>
      </c>
      <c r="AH1703" s="14">
        <v>0.142199381871776</v>
      </c>
      <c r="AI1703" s="14"/>
      <c r="AJ1703" s="14">
        <v>2.8445906827927799E-2</v>
      </c>
      <c r="AK1703" s="14">
        <v>3.9587475879030803E-2</v>
      </c>
      <c r="AL1703" s="14">
        <v>2.97813817746133E-2</v>
      </c>
      <c r="AM1703" s="14"/>
      <c r="AN1703" s="14">
        <v>0.12004282712971</v>
      </c>
      <c r="AO1703" s="14">
        <v>8.59578453951967E-2</v>
      </c>
      <c r="AP1703" s="14">
        <v>6.0219999279684203E-2</v>
      </c>
      <c r="AQ1703" s="14">
        <v>7.8526066376098505E-2</v>
      </c>
      <c r="AR1703" s="14">
        <v>6.2439127181540599E-2</v>
      </c>
    </row>
    <row r="1704" spans="2:44">
      <c r="C1704" s="14"/>
      <c r="D1704" s="14"/>
      <c r="E1704" s="14"/>
      <c r="F1704" s="14"/>
      <c r="G1704" s="14"/>
      <c r="H1704" s="14"/>
      <c r="I1704" s="14"/>
      <c r="J1704" s="14"/>
      <c r="K1704" s="14"/>
      <c r="L1704" s="14"/>
      <c r="M1704" s="14"/>
      <c r="N1704" s="14"/>
      <c r="O1704" s="14"/>
      <c r="P1704" s="14"/>
      <c r="Q1704" s="14"/>
      <c r="R1704" s="14"/>
      <c r="S1704" s="14"/>
      <c r="T1704" s="14"/>
      <c r="U1704" s="14"/>
      <c r="V1704" s="14"/>
      <c r="W1704" s="14"/>
      <c r="X1704" s="14"/>
      <c r="Y1704" s="14"/>
      <c r="Z1704" s="14"/>
      <c r="AA1704" s="14"/>
      <c r="AB1704" s="14"/>
      <c r="AC1704" s="14"/>
      <c r="AD1704" s="14"/>
      <c r="AE1704" s="14"/>
      <c r="AF1704" s="14"/>
      <c r="AG1704" s="14"/>
      <c r="AH1704" s="14"/>
      <c r="AI1704" s="14"/>
      <c r="AJ1704" s="14"/>
      <c r="AK1704" s="14"/>
      <c r="AL1704" s="14"/>
      <c r="AM1704" s="14"/>
      <c r="AN1704" s="14"/>
      <c r="AO1704" s="14"/>
      <c r="AP1704" s="14"/>
      <c r="AQ1704" s="14"/>
      <c r="AR1704" s="14"/>
    </row>
    <row r="1705" spans="2:44">
      <c r="B1705" s="6" t="s">
        <v>114</v>
      </c>
      <c r="C1705" s="14"/>
      <c r="D1705" s="14"/>
      <c r="E1705" s="14"/>
      <c r="F1705" s="14"/>
      <c r="G1705" s="14"/>
      <c r="H1705" s="14"/>
      <c r="I1705" s="14"/>
      <c r="J1705" s="14"/>
      <c r="K1705" s="14"/>
      <c r="L1705" s="14"/>
      <c r="M1705" s="14"/>
      <c r="N1705" s="14"/>
      <c r="O1705" s="14"/>
      <c r="P1705" s="14"/>
      <c r="Q1705" s="14"/>
      <c r="R1705" s="14"/>
      <c r="S1705" s="14"/>
      <c r="T1705" s="14"/>
      <c r="U1705" s="14"/>
      <c r="V1705" s="14"/>
      <c r="W1705" s="14"/>
      <c r="X1705" s="14"/>
      <c r="Y1705" s="14"/>
      <c r="Z1705" s="14"/>
      <c r="AA1705" s="14"/>
      <c r="AB1705" s="14"/>
      <c r="AC1705" s="14"/>
      <c r="AD1705" s="14"/>
      <c r="AE1705" s="14"/>
      <c r="AF1705" s="14"/>
      <c r="AG1705" s="14"/>
      <c r="AH1705" s="14"/>
      <c r="AI1705" s="14"/>
      <c r="AJ1705" s="14"/>
      <c r="AK1705" s="14"/>
      <c r="AL1705" s="14"/>
      <c r="AM1705" s="14"/>
      <c r="AN1705" s="14"/>
      <c r="AO1705" s="14"/>
      <c r="AP1705" s="14"/>
      <c r="AQ1705" s="14"/>
      <c r="AR1705" s="14"/>
    </row>
    <row r="1706" spans="2:44">
      <c r="B1706" s="24" t="s">
        <v>46</v>
      </c>
      <c r="C1706" s="14"/>
      <c r="D1706" s="14"/>
      <c r="E1706" s="14"/>
      <c r="F1706" s="14"/>
      <c r="G1706" s="14"/>
      <c r="H1706" s="14"/>
      <c r="I1706" s="14"/>
      <c r="J1706" s="14"/>
      <c r="K1706" s="14"/>
      <c r="L1706" s="14"/>
      <c r="M1706" s="14"/>
      <c r="N1706" s="14"/>
      <c r="O1706" s="14"/>
      <c r="P1706" s="14"/>
      <c r="Q1706" s="14"/>
      <c r="R1706" s="14"/>
      <c r="S1706" s="14"/>
      <c r="T1706" s="14"/>
      <c r="U1706" s="14"/>
      <c r="V1706" s="14"/>
      <c r="W1706" s="14"/>
      <c r="X1706" s="14"/>
      <c r="Y1706" s="14"/>
      <c r="Z1706" s="14"/>
      <c r="AA1706" s="14"/>
      <c r="AB1706" s="14"/>
      <c r="AC1706" s="14"/>
      <c r="AD1706" s="14"/>
      <c r="AE1706" s="14"/>
      <c r="AF1706" s="14"/>
      <c r="AG1706" s="14"/>
      <c r="AH1706" s="14"/>
      <c r="AI1706" s="14"/>
      <c r="AJ1706" s="14"/>
      <c r="AK1706" s="14"/>
      <c r="AL1706" s="14"/>
      <c r="AM1706" s="14"/>
      <c r="AN1706" s="14"/>
      <c r="AO1706" s="14"/>
      <c r="AP1706" s="14"/>
      <c r="AQ1706" s="14"/>
      <c r="AR1706" s="14"/>
    </row>
    <row r="1707" spans="2:44">
      <c r="B1707" t="s">
        <v>360</v>
      </c>
      <c r="C1707" s="14">
        <v>0.315067699088454</v>
      </c>
      <c r="D1707" s="14">
        <v>0.30723191276394901</v>
      </c>
      <c r="E1707" s="14">
        <v>0.32215890325466601</v>
      </c>
      <c r="F1707" s="14"/>
      <c r="G1707" s="14">
        <v>0.30982299844816902</v>
      </c>
      <c r="H1707" s="14">
        <v>0.43689491050096702</v>
      </c>
      <c r="I1707" s="14">
        <v>0.35788860034594</v>
      </c>
      <c r="J1707" s="14">
        <v>0.38620616850818001</v>
      </c>
      <c r="K1707" s="14">
        <v>0.16946954597268801</v>
      </c>
      <c r="L1707" s="14">
        <v>0.209449040503909</v>
      </c>
      <c r="M1707" s="14"/>
      <c r="N1707" s="14">
        <v>0.243844665541502</v>
      </c>
      <c r="O1707" s="14">
        <v>0.34452304599098899</v>
      </c>
      <c r="P1707" s="14">
        <v>0.38016944828645099</v>
      </c>
      <c r="Q1707" s="14">
        <v>0.30604589273796801</v>
      </c>
      <c r="R1707" s="14"/>
      <c r="S1707" s="14">
        <v>0.29189852905559899</v>
      </c>
      <c r="T1707" s="14">
        <v>0.31608814900186499</v>
      </c>
      <c r="U1707" s="14">
        <v>0.322268486696555</v>
      </c>
      <c r="V1707" s="14">
        <v>0.24037790308221399</v>
      </c>
      <c r="W1707" s="14">
        <v>0.16818641562783501</v>
      </c>
      <c r="X1707" s="14">
        <v>0.39367930265562301</v>
      </c>
      <c r="Y1707" s="14">
        <v>0.338939104954045</v>
      </c>
      <c r="Z1707" s="14">
        <v>0.34559613794088401</v>
      </c>
      <c r="AA1707" s="14">
        <v>0.34844103264260901</v>
      </c>
      <c r="AB1707" s="14">
        <v>0.45712040471212301</v>
      </c>
      <c r="AC1707" s="14">
        <v>0.123495758565224</v>
      </c>
      <c r="AD1707" s="14">
        <v>0.37410953461811602</v>
      </c>
      <c r="AE1707" s="14"/>
      <c r="AF1707" s="14">
        <v>0.36268538731678501</v>
      </c>
      <c r="AG1707" s="14">
        <v>0.276927273072891</v>
      </c>
      <c r="AH1707" s="14">
        <v>0.314734159973036</v>
      </c>
      <c r="AI1707" s="14"/>
      <c r="AJ1707" s="14">
        <v>0.29006380578070101</v>
      </c>
      <c r="AK1707" s="14">
        <v>0.31013674724671297</v>
      </c>
      <c r="AL1707" s="14">
        <v>0.305258655793478</v>
      </c>
      <c r="AM1707" s="14"/>
      <c r="AN1707" s="14">
        <v>0.349290601966187</v>
      </c>
      <c r="AO1707" s="14">
        <v>0.29608766211197401</v>
      </c>
      <c r="AP1707" s="14">
        <v>0.28040822374380098</v>
      </c>
      <c r="AQ1707" s="14">
        <v>0.231657439077401</v>
      </c>
      <c r="AR1707" s="14">
        <v>0.40416319540904</v>
      </c>
    </row>
    <row r="1708" spans="2:44">
      <c r="B1708" t="s">
        <v>366</v>
      </c>
      <c r="C1708" s="14">
        <v>0.57332790259164601</v>
      </c>
      <c r="D1708" s="14">
        <v>0.61918026963494799</v>
      </c>
      <c r="E1708" s="14">
        <v>0.53183257809672502</v>
      </c>
      <c r="F1708" s="14"/>
      <c r="G1708" s="14">
        <v>0.57934316460318802</v>
      </c>
      <c r="H1708" s="14">
        <v>0.42948319608560198</v>
      </c>
      <c r="I1708" s="14">
        <v>0.53283272947618598</v>
      </c>
      <c r="J1708" s="14">
        <v>0.52150906422888799</v>
      </c>
      <c r="K1708" s="14">
        <v>0.69682862114208199</v>
      </c>
      <c r="L1708" s="14">
        <v>0.69056550147392404</v>
      </c>
      <c r="M1708" s="14"/>
      <c r="N1708" s="14">
        <v>0.682332496662859</v>
      </c>
      <c r="O1708" s="14">
        <v>0.52633540594988704</v>
      </c>
      <c r="P1708" s="14">
        <v>0.53133267711107801</v>
      </c>
      <c r="Q1708" s="14">
        <v>0.55191780492059905</v>
      </c>
      <c r="R1708" s="14"/>
      <c r="S1708" s="14">
        <v>0.60953287158881797</v>
      </c>
      <c r="T1708" s="14">
        <v>0.62498098768079302</v>
      </c>
      <c r="U1708" s="14">
        <v>0.59096997666770901</v>
      </c>
      <c r="V1708" s="14">
        <v>0.68576363968005405</v>
      </c>
      <c r="W1708" s="14">
        <v>0.67908918892131698</v>
      </c>
      <c r="X1708" s="14">
        <v>0.47622720079749298</v>
      </c>
      <c r="Y1708" s="14">
        <v>0.52526975009070098</v>
      </c>
      <c r="Z1708" s="14">
        <v>0.417314374675404</v>
      </c>
      <c r="AA1708" s="14">
        <v>0.58276158900469799</v>
      </c>
      <c r="AB1708" s="14">
        <v>0.46149186717547303</v>
      </c>
      <c r="AC1708" s="14">
        <v>0.69178761933434096</v>
      </c>
      <c r="AD1708" s="14">
        <v>0.38731066810106202</v>
      </c>
      <c r="AE1708" s="14"/>
      <c r="AF1708" s="14">
        <v>0.56096834381824701</v>
      </c>
      <c r="AG1708" s="14">
        <v>0.63280070268865596</v>
      </c>
      <c r="AH1708" s="14">
        <v>0.507733286386856</v>
      </c>
      <c r="AI1708" s="14"/>
      <c r="AJ1708" s="14">
        <v>0.62485205069143701</v>
      </c>
      <c r="AK1708" s="14">
        <v>0.60200780247142105</v>
      </c>
      <c r="AL1708" s="14">
        <v>0.61676872013402495</v>
      </c>
      <c r="AM1708" s="14"/>
      <c r="AN1708" s="14">
        <v>0.47962968291868702</v>
      </c>
      <c r="AO1708" s="14">
        <v>0.60340238651347999</v>
      </c>
      <c r="AP1708" s="14">
        <v>0.60955672204337996</v>
      </c>
      <c r="AQ1708" s="14">
        <v>0.74614806096022501</v>
      </c>
      <c r="AR1708" s="14">
        <v>0.38902062206841198</v>
      </c>
    </row>
    <row r="1709" spans="2:44">
      <c r="B1709" t="s">
        <v>203</v>
      </c>
      <c r="C1709" s="14">
        <v>0.1116043983199</v>
      </c>
      <c r="D1709" s="14">
        <v>7.3587817601103098E-2</v>
      </c>
      <c r="E1709" s="14">
        <v>0.146008518648609</v>
      </c>
      <c r="F1709" s="14"/>
      <c r="G1709" s="14">
        <v>0.110833836948643</v>
      </c>
      <c r="H1709" s="14">
        <v>0.133621893413431</v>
      </c>
      <c r="I1709" s="14">
        <v>0.109278670177874</v>
      </c>
      <c r="J1709" s="14">
        <v>9.2284767262931902E-2</v>
      </c>
      <c r="K1709" s="14">
        <v>0.13370183288522999</v>
      </c>
      <c r="L1709" s="14">
        <v>9.9985458022167295E-2</v>
      </c>
      <c r="M1709" s="14"/>
      <c r="N1709" s="14">
        <v>7.3822837795638196E-2</v>
      </c>
      <c r="O1709" s="14">
        <v>0.12914154805912401</v>
      </c>
      <c r="P1709" s="14">
        <v>8.8497874602470994E-2</v>
      </c>
      <c r="Q1709" s="14">
        <v>0.142036302341433</v>
      </c>
      <c r="R1709" s="14"/>
      <c r="S1709" s="14">
        <v>9.85685993555835E-2</v>
      </c>
      <c r="T1709" s="14">
        <v>5.8930863317341702E-2</v>
      </c>
      <c r="U1709" s="14">
        <v>8.6761536635736103E-2</v>
      </c>
      <c r="V1709" s="14">
        <v>7.3858457237732003E-2</v>
      </c>
      <c r="W1709" s="14">
        <v>0.15272439545084801</v>
      </c>
      <c r="X1709" s="14">
        <v>0.13009349654688401</v>
      </c>
      <c r="Y1709" s="14">
        <v>0.13579114495525399</v>
      </c>
      <c r="Z1709" s="14">
        <v>0.23708948738371199</v>
      </c>
      <c r="AA1709" s="14">
        <v>6.8797378352693006E-2</v>
      </c>
      <c r="AB1709" s="14">
        <v>8.1387728112404106E-2</v>
      </c>
      <c r="AC1709" s="14">
        <v>0.18471662210043499</v>
      </c>
      <c r="AD1709" s="14">
        <v>0.23857979728082199</v>
      </c>
      <c r="AE1709" s="14"/>
      <c r="AF1709" s="14">
        <v>7.6346268864968203E-2</v>
      </c>
      <c r="AG1709" s="14">
        <v>9.0272024238452597E-2</v>
      </c>
      <c r="AH1709" s="14">
        <v>0.177532553640108</v>
      </c>
      <c r="AI1709" s="14"/>
      <c r="AJ1709" s="14">
        <v>8.5084143527862005E-2</v>
      </c>
      <c r="AK1709" s="14">
        <v>8.7855450281865394E-2</v>
      </c>
      <c r="AL1709" s="14">
        <v>7.7972624072497401E-2</v>
      </c>
      <c r="AM1709" s="14"/>
      <c r="AN1709" s="14">
        <v>0.17107971511512601</v>
      </c>
      <c r="AO1709" s="14">
        <v>0.10050995137454501</v>
      </c>
      <c r="AP1709" s="14">
        <v>0.11003505421281901</v>
      </c>
      <c r="AQ1709" s="14">
        <v>2.2194499962373201E-2</v>
      </c>
      <c r="AR1709" s="14">
        <v>0.20681618252254799</v>
      </c>
    </row>
    <row r="1710" spans="2:44">
      <c r="C1710" s="14"/>
      <c r="D1710" s="14"/>
      <c r="E1710" s="14"/>
      <c r="F1710" s="14"/>
      <c r="G1710" s="14"/>
      <c r="H1710" s="14"/>
      <c r="I1710" s="14"/>
      <c r="J1710" s="14"/>
      <c r="K1710" s="14"/>
      <c r="L1710" s="14"/>
      <c r="M1710" s="14"/>
      <c r="N1710" s="14"/>
      <c r="O1710" s="14"/>
      <c r="P1710" s="14"/>
      <c r="Q1710" s="14"/>
      <c r="R1710" s="14"/>
      <c r="S1710" s="14"/>
      <c r="T1710" s="14"/>
      <c r="U1710" s="14"/>
      <c r="V1710" s="14"/>
      <c r="W1710" s="14"/>
      <c r="X1710" s="14"/>
      <c r="Y1710" s="14"/>
      <c r="Z1710" s="14"/>
      <c r="AA1710" s="14"/>
      <c r="AB1710" s="14"/>
      <c r="AC1710" s="14"/>
      <c r="AD1710" s="14"/>
      <c r="AE1710" s="14"/>
      <c r="AF1710" s="14"/>
      <c r="AG1710" s="14"/>
      <c r="AH1710" s="14"/>
      <c r="AI1710" s="14"/>
      <c r="AJ1710" s="14"/>
      <c r="AK1710" s="14"/>
      <c r="AL1710" s="14"/>
      <c r="AM1710" s="14"/>
      <c r="AN1710" s="14"/>
      <c r="AO1710" s="14"/>
      <c r="AP1710" s="14"/>
      <c r="AQ1710" s="14"/>
      <c r="AR1710" s="14"/>
    </row>
    <row r="1711" spans="2:44">
      <c r="B1711" s="6" t="s">
        <v>114</v>
      </c>
      <c r="C1711" s="14"/>
      <c r="D1711" s="14"/>
      <c r="E1711" s="14"/>
      <c r="F1711" s="14"/>
      <c r="G1711" s="14"/>
      <c r="H1711" s="14"/>
      <c r="I1711" s="14"/>
      <c r="J1711" s="14"/>
      <c r="K1711" s="14"/>
      <c r="L1711" s="14"/>
      <c r="M1711" s="14"/>
      <c r="N1711" s="14"/>
      <c r="O1711" s="14"/>
      <c r="P1711" s="14"/>
      <c r="Q1711" s="14"/>
      <c r="R1711" s="14"/>
      <c r="S1711" s="14"/>
      <c r="T1711" s="14"/>
      <c r="U1711" s="14"/>
      <c r="V1711" s="14"/>
      <c r="W1711" s="14"/>
      <c r="X1711" s="14"/>
      <c r="Y1711" s="14"/>
      <c r="Z1711" s="14"/>
      <c r="AA1711" s="14"/>
      <c r="AB1711" s="14"/>
      <c r="AC1711" s="14"/>
      <c r="AD1711" s="14"/>
      <c r="AE1711" s="14"/>
      <c r="AF1711" s="14"/>
      <c r="AG1711" s="14"/>
      <c r="AH1711" s="14"/>
      <c r="AI1711" s="14"/>
      <c r="AJ1711" s="14"/>
      <c r="AK1711" s="14"/>
      <c r="AL1711" s="14"/>
      <c r="AM1711" s="14"/>
      <c r="AN1711" s="14"/>
      <c r="AO1711" s="14"/>
      <c r="AP1711" s="14"/>
      <c r="AQ1711" s="14"/>
      <c r="AR1711" s="14"/>
    </row>
    <row r="1712" spans="2:44">
      <c r="B1712" s="24" t="s">
        <v>46</v>
      </c>
      <c r="C1712" s="14"/>
      <c r="D1712" s="14"/>
      <c r="E1712" s="14"/>
      <c r="F1712" s="14"/>
      <c r="G1712" s="14"/>
      <c r="H1712" s="14"/>
      <c r="I1712" s="14"/>
      <c r="J1712" s="14"/>
      <c r="K1712" s="14"/>
      <c r="L1712" s="14"/>
      <c r="M1712" s="14"/>
      <c r="N1712" s="14"/>
      <c r="O1712" s="14"/>
      <c r="P1712" s="14"/>
      <c r="Q1712" s="14"/>
      <c r="R1712" s="14"/>
      <c r="S1712" s="14"/>
      <c r="T1712" s="14"/>
      <c r="U1712" s="14"/>
      <c r="V1712" s="14"/>
      <c r="W1712" s="14"/>
      <c r="X1712" s="14"/>
      <c r="Y1712" s="14"/>
      <c r="Z1712" s="14"/>
      <c r="AA1712" s="14"/>
      <c r="AB1712" s="14"/>
      <c r="AC1712" s="14"/>
      <c r="AD1712" s="14"/>
      <c r="AE1712" s="14"/>
      <c r="AF1712" s="14"/>
      <c r="AG1712" s="14"/>
      <c r="AH1712" s="14"/>
      <c r="AI1712" s="14"/>
      <c r="AJ1712" s="14"/>
      <c r="AK1712" s="14"/>
      <c r="AL1712" s="14"/>
      <c r="AM1712" s="14"/>
      <c r="AN1712" s="14"/>
      <c r="AO1712" s="14"/>
      <c r="AP1712" s="14"/>
      <c r="AQ1712" s="14"/>
      <c r="AR1712" s="14"/>
    </row>
    <row r="1713" spans="2:44">
      <c r="B1713" t="s">
        <v>360</v>
      </c>
      <c r="C1713" s="14">
        <v>0.24538478036470299</v>
      </c>
      <c r="D1713" s="14">
        <v>0.25395059497928502</v>
      </c>
      <c r="E1713" s="14">
        <v>0.23608872848882001</v>
      </c>
      <c r="F1713" s="14"/>
      <c r="G1713" s="14">
        <v>0.20719866874819001</v>
      </c>
      <c r="H1713" s="14">
        <v>0.22836107578150699</v>
      </c>
      <c r="I1713" s="14">
        <v>0.235650865359601</v>
      </c>
      <c r="J1713" s="14">
        <v>0.37102889254773302</v>
      </c>
      <c r="K1713" s="14">
        <v>0.23905615108532999</v>
      </c>
      <c r="L1713" s="14">
        <v>0.20632396676149201</v>
      </c>
      <c r="M1713" s="14"/>
      <c r="N1713" s="14">
        <v>0.16085915729644601</v>
      </c>
      <c r="O1713" s="14">
        <v>0.248961611571235</v>
      </c>
      <c r="P1713" s="14">
        <v>0.261479032079795</v>
      </c>
      <c r="Q1713" s="14">
        <v>0.313203872395937</v>
      </c>
      <c r="R1713" s="14"/>
      <c r="S1713" s="14">
        <v>0.23682624147492101</v>
      </c>
      <c r="T1713" s="14">
        <v>0.183336972056105</v>
      </c>
      <c r="U1713" s="14">
        <v>0.245299493525967</v>
      </c>
      <c r="V1713" s="14">
        <v>0.19025098452129699</v>
      </c>
      <c r="W1713" s="14">
        <v>0.27055118230337399</v>
      </c>
      <c r="X1713" s="14">
        <v>0.19986456886561099</v>
      </c>
      <c r="Y1713" s="14">
        <v>0.300508946730555</v>
      </c>
      <c r="Z1713" s="14">
        <v>0.176062453076618</v>
      </c>
      <c r="AA1713" s="14">
        <v>0.31548906986567699</v>
      </c>
      <c r="AB1713" s="14">
        <v>0.36005744626360497</v>
      </c>
      <c r="AC1713" s="14">
        <v>0.19855507359900701</v>
      </c>
      <c r="AD1713" s="14">
        <v>0.22397577957915399</v>
      </c>
      <c r="AE1713" s="14"/>
      <c r="AF1713" s="14">
        <v>0.30645377148834002</v>
      </c>
      <c r="AG1713" s="14">
        <v>0.20121186428054799</v>
      </c>
      <c r="AH1713" s="14">
        <v>0.236086001532475</v>
      </c>
      <c r="AI1713" s="14"/>
      <c r="AJ1713" s="14">
        <v>0.25727347432784903</v>
      </c>
      <c r="AK1713" s="14">
        <v>0.203906220162901</v>
      </c>
      <c r="AL1713" s="14">
        <v>0.13897957238748301</v>
      </c>
      <c r="AM1713" s="14"/>
      <c r="AN1713" s="14">
        <v>0.34583463071443299</v>
      </c>
      <c r="AO1713" s="14">
        <v>0.228513964399749</v>
      </c>
      <c r="AP1713" s="14">
        <v>0.22423240526813201</v>
      </c>
      <c r="AQ1713" s="14">
        <v>0.12000265962430801</v>
      </c>
      <c r="AR1713" s="14">
        <v>0</v>
      </c>
    </row>
    <row r="1714" spans="2:44">
      <c r="B1714" t="s">
        <v>367</v>
      </c>
      <c r="C1714" s="14">
        <v>0.620128370932855</v>
      </c>
      <c r="D1714" s="14">
        <v>0.62924501465015403</v>
      </c>
      <c r="E1714" s="14">
        <v>0.61423731878694898</v>
      </c>
      <c r="F1714" s="14"/>
      <c r="G1714" s="14">
        <v>0.62753893079916101</v>
      </c>
      <c r="H1714" s="14">
        <v>0.59011741217314795</v>
      </c>
      <c r="I1714" s="14">
        <v>0.57737709588889197</v>
      </c>
      <c r="J1714" s="14">
        <v>0.55094058386933298</v>
      </c>
      <c r="K1714" s="14">
        <v>0.68394351695839495</v>
      </c>
      <c r="L1714" s="14">
        <v>0.68058579110328499</v>
      </c>
      <c r="M1714" s="14"/>
      <c r="N1714" s="14">
        <v>0.72284689493329601</v>
      </c>
      <c r="O1714" s="14">
        <v>0.62710758260410504</v>
      </c>
      <c r="P1714" s="14">
        <v>0.61427242497703005</v>
      </c>
      <c r="Q1714" s="14">
        <v>0.51451889482481905</v>
      </c>
      <c r="R1714" s="14"/>
      <c r="S1714" s="14">
        <v>0.65470407599851899</v>
      </c>
      <c r="T1714" s="14">
        <v>0.71173605777076099</v>
      </c>
      <c r="U1714" s="14">
        <v>0.59413408178891003</v>
      </c>
      <c r="V1714" s="14">
        <v>0.53326510439671904</v>
      </c>
      <c r="W1714" s="14">
        <v>0.64022366359475102</v>
      </c>
      <c r="X1714" s="14">
        <v>0.60337777240252799</v>
      </c>
      <c r="Y1714" s="14">
        <v>0.56783982788679399</v>
      </c>
      <c r="Z1714" s="14">
        <v>0.62119686346387804</v>
      </c>
      <c r="AA1714" s="14">
        <v>0.65526778942973396</v>
      </c>
      <c r="AB1714" s="14">
        <v>0.56295521250215197</v>
      </c>
      <c r="AC1714" s="14">
        <v>0.65135998584080301</v>
      </c>
      <c r="AD1714" s="14">
        <v>0.51289211318872596</v>
      </c>
      <c r="AE1714" s="14"/>
      <c r="AF1714" s="14">
        <v>0.56855208171619498</v>
      </c>
      <c r="AG1714" s="14">
        <v>0.70527148313107701</v>
      </c>
      <c r="AH1714" s="14">
        <v>0.56236684072333498</v>
      </c>
      <c r="AI1714" s="14"/>
      <c r="AJ1714" s="14">
        <v>0.67096640525432105</v>
      </c>
      <c r="AK1714" s="14">
        <v>0.69524250846264002</v>
      </c>
      <c r="AL1714" s="14">
        <v>0.73990279391937996</v>
      </c>
      <c r="AM1714" s="14"/>
      <c r="AN1714" s="14">
        <v>0.53056160302231403</v>
      </c>
      <c r="AO1714" s="14">
        <v>0.62389997559897803</v>
      </c>
      <c r="AP1714" s="14">
        <v>0.65868848893401599</v>
      </c>
      <c r="AQ1714" s="14">
        <v>0.78600813353132504</v>
      </c>
      <c r="AR1714" s="14">
        <v>0.76326091461452195</v>
      </c>
    </row>
    <row r="1715" spans="2:44">
      <c r="B1715" t="s">
        <v>203</v>
      </c>
      <c r="C1715" s="14">
        <v>0.13448684870244201</v>
      </c>
      <c r="D1715" s="14">
        <v>0.11680439037056101</v>
      </c>
      <c r="E1715" s="14">
        <v>0.14967395272423101</v>
      </c>
      <c r="F1715" s="14"/>
      <c r="G1715" s="14">
        <v>0.16526240045264901</v>
      </c>
      <c r="H1715" s="14">
        <v>0.181521512045345</v>
      </c>
      <c r="I1715" s="14">
        <v>0.186972038751507</v>
      </c>
      <c r="J1715" s="14">
        <v>7.80305235829339E-2</v>
      </c>
      <c r="K1715" s="14">
        <v>7.70003319562753E-2</v>
      </c>
      <c r="L1715" s="14">
        <v>0.11309024213522401</v>
      </c>
      <c r="M1715" s="14"/>
      <c r="N1715" s="14">
        <v>0.116293947770258</v>
      </c>
      <c r="O1715" s="14">
        <v>0.12393080582466</v>
      </c>
      <c r="P1715" s="14">
        <v>0.124248542943175</v>
      </c>
      <c r="Q1715" s="14">
        <v>0.17227723277924301</v>
      </c>
      <c r="R1715" s="14"/>
      <c r="S1715" s="14">
        <v>0.10846968252656</v>
      </c>
      <c r="T1715" s="14">
        <v>0.104926970173134</v>
      </c>
      <c r="U1715" s="14">
        <v>0.160566424685123</v>
      </c>
      <c r="V1715" s="14">
        <v>0.276483911081984</v>
      </c>
      <c r="W1715" s="14">
        <v>8.9225154101874496E-2</v>
      </c>
      <c r="X1715" s="14">
        <v>0.19675765873186099</v>
      </c>
      <c r="Y1715" s="14">
        <v>0.131651225382651</v>
      </c>
      <c r="Z1715" s="14">
        <v>0.202740683459504</v>
      </c>
      <c r="AA1715" s="14">
        <v>2.9243140704589499E-2</v>
      </c>
      <c r="AB1715" s="14">
        <v>7.6987341234243098E-2</v>
      </c>
      <c r="AC1715" s="14">
        <v>0.15008494056019001</v>
      </c>
      <c r="AD1715" s="14">
        <v>0.26313210723211999</v>
      </c>
      <c r="AE1715" s="14"/>
      <c r="AF1715" s="14">
        <v>0.124994146795465</v>
      </c>
      <c r="AG1715" s="14">
        <v>9.3516652588375396E-2</v>
      </c>
      <c r="AH1715" s="14">
        <v>0.20154715774418899</v>
      </c>
      <c r="AI1715" s="14"/>
      <c r="AJ1715" s="14">
        <v>7.1760120417830295E-2</v>
      </c>
      <c r="AK1715" s="14">
        <v>0.100851271374459</v>
      </c>
      <c r="AL1715" s="14">
        <v>0.12111763369313699</v>
      </c>
      <c r="AM1715" s="14"/>
      <c r="AN1715" s="14">
        <v>0.12360376626325301</v>
      </c>
      <c r="AO1715" s="14">
        <v>0.147586060001274</v>
      </c>
      <c r="AP1715" s="14">
        <v>0.117079105797852</v>
      </c>
      <c r="AQ1715" s="14">
        <v>9.3989206844367706E-2</v>
      </c>
      <c r="AR1715" s="14">
        <v>0.236739085385478</v>
      </c>
    </row>
    <row r="1716" spans="2:44">
      <c r="C1716" s="14"/>
      <c r="D1716" s="14"/>
      <c r="E1716" s="14"/>
      <c r="F1716" s="14"/>
      <c r="G1716" s="14"/>
      <c r="H1716" s="14"/>
      <c r="I1716" s="14"/>
      <c r="J1716" s="14"/>
      <c r="K1716" s="14"/>
      <c r="L1716" s="14"/>
      <c r="M1716" s="14"/>
      <c r="N1716" s="14"/>
      <c r="O1716" s="14"/>
      <c r="P1716" s="14"/>
      <c r="Q1716" s="14"/>
      <c r="R1716" s="14"/>
      <c r="S1716" s="14"/>
      <c r="T1716" s="14"/>
      <c r="U1716" s="14"/>
      <c r="V1716" s="14"/>
      <c r="W1716" s="14"/>
      <c r="X1716" s="14"/>
      <c r="Y1716" s="14"/>
      <c r="Z1716" s="14"/>
      <c r="AA1716" s="14"/>
      <c r="AB1716" s="14"/>
      <c r="AC1716" s="14"/>
      <c r="AD1716" s="14"/>
      <c r="AE1716" s="14"/>
      <c r="AF1716" s="14"/>
      <c r="AG1716" s="14"/>
      <c r="AH1716" s="14"/>
      <c r="AI1716" s="14"/>
      <c r="AJ1716" s="14"/>
      <c r="AK1716" s="14"/>
      <c r="AL1716" s="14"/>
      <c r="AM1716" s="14"/>
      <c r="AN1716" s="14"/>
      <c r="AO1716" s="14"/>
      <c r="AP1716" s="14"/>
      <c r="AQ1716" s="14"/>
      <c r="AR1716" s="14"/>
    </row>
    <row r="1717" spans="2:44">
      <c r="B1717" s="6" t="s">
        <v>114</v>
      </c>
      <c r="C1717" s="14"/>
      <c r="D1717" s="14"/>
      <c r="E1717" s="14"/>
      <c r="F1717" s="14"/>
      <c r="G1717" s="14"/>
      <c r="H1717" s="14"/>
      <c r="I1717" s="14"/>
      <c r="J1717" s="14"/>
      <c r="K1717" s="14"/>
      <c r="L1717" s="14"/>
      <c r="M1717" s="14"/>
      <c r="N1717" s="14"/>
      <c r="O1717" s="14"/>
      <c r="P1717" s="14"/>
      <c r="Q1717" s="14"/>
      <c r="R1717" s="14"/>
      <c r="S1717" s="14"/>
      <c r="T1717" s="14"/>
      <c r="U1717" s="14"/>
      <c r="V1717" s="14"/>
      <c r="W1717" s="14"/>
      <c r="X1717" s="14"/>
      <c r="Y1717" s="14"/>
      <c r="Z1717" s="14"/>
      <c r="AA1717" s="14"/>
      <c r="AB1717" s="14"/>
      <c r="AC1717" s="14"/>
      <c r="AD1717" s="14"/>
      <c r="AE1717" s="14"/>
      <c r="AF1717" s="14"/>
      <c r="AG1717" s="14"/>
      <c r="AH1717" s="14"/>
      <c r="AI1717" s="14"/>
      <c r="AJ1717" s="14"/>
      <c r="AK1717" s="14"/>
      <c r="AL1717" s="14"/>
      <c r="AM1717" s="14"/>
      <c r="AN1717" s="14"/>
      <c r="AO1717" s="14"/>
      <c r="AP1717" s="14"/>
      <c r="AQ1717" s="14"/>
      <c r="AR1717" s="14"/>
    </row>
    <row r="1718" spans="2:44">
      <c r="B1718" s="24" t="s">
        <v>46</v>
      </c>
      <c r="C1718" s="14"/>
      <c r="D1718" s="14"/>
      <c r="E1718" s="14"/>
      <c r="F1718" s="14"/>
      <c r="G1718" s="14"/>
      <c r="H1718" s="14"/>
      <c r="I1718" s="14"/>
      <c r="J1718" s="14"/>
      <c r="K1718" s="14"/>
      <c r="L1718" s="14"/>
      <c r="M1718" s="14"/>
      <c r="N1718" s="14"/>
      <c r="O1718" s="14"/>
      <c r="P1718" s="14"/>
      <c r="Q1718" s="14"/>
      <c r="R1718" s="14"/>
      <c r="S1718" s="14"/>
      <c r="T1718" s="14"/>
      <c r="U1718" s="14"/>
      <c r="V1718" s="14"/>
      <c r="W1718" s="14"/>
      <c r="X1718" s="14"/>
      <c r="Y1718" s="14"/>
      <c r="Z1718" s="14"/>
      <c r="AA1718" s="14"/>
      <c r="AB1718" s="14"/>
      <c r="AC1718" s="14"/>
      <c r="AD1718" s="14"/>
      <c r="AE1718" s="14"/>
      <c r="AF1718" s="14"/>
      <c r="AG1718" s="14"/>
      <c r="AH1718" s="14"/>
      <c r="AI1718" s="14"/>
      <c r="AJ1718" s="14"/>
      <c r="AK1718" s="14"/>
      <c r="AL1718" s="14"/>
      <c r="AM1718" s="14"/>
      <c r="AN1718" s="14"/>
      <c r="AO1718" s="14"/>
      <c r="AP1718" s="14"/>
      <c r="AQ1718" s="14"/>
      <c r="AR1718" s="14"/>
    </row>
    <row r="1719" spans="2:44">
      <c r="B1719" t="s">
        <v>360</v>
      </c>
      <c r="C1719" s="14">
        <v>0.32108863319532199</v>
      </c>
      <c r="D1719" s="14">
        <v>0.34430566631173998</v>
      </c>
      <c r="E1719" s="14">
        <v>0.30058348770670301</v>
      </c>
      <c r="F1719" s="14"/>
      <c r="G1719" s="14">
        <v>0.44027445977808299</v>
      </c>
      <c r="H1719" s="14">
        <v>0.29581826369922398</v>
      </c>
      <c r="I1719" s="14">
        <v>0.32786105697083001</v>
      </c>
      <c r="J1719" s="14">
        <v>0.37449034216233301</v>
      </c>
      <c r="K1719" s="14">
        <v>0.239255821754737</v>
      </c>
      <c r="L1719" s="14">
        <v>0.26168884437977702</v>
      </c>
      <c r="M1719" s="14"/>
      <c r="N1719" s="14">
        <v>0.26256748283589798</v>
      </c>
      <c r="O1719" s="14">
        <v>0.32101226123082999</v>
      </c>
      <c r="P1719" s="14">
        <v>0.35307745937692198</v>
      </c>
      <c r="Q1719" s="14">
        <v>0.357357168595274</v>
      </c>
      <c r="R1719" s="14"/>
      <c r="S1719" s="14">
        <v>0.36298602554880199</v>
      </c>
      <c r="T1719" s="14">
        <v>0.348578574540855</v>
      </c>
      <c r="U1719" s="14">
        <v>0.40829330301495198</v>
      </c>
      <c r="V1719" s="14">
        <v>0.255441993839435</v>
      </c>
      <c r="W1719" s="14">
        <v>0.40407109042601103</v>
      </c>
      <c r="X1719" s="14">
        <v>0.296136727923966</v>
      </c>
      <c r="Y1719" s="14">
        <v>0.32140574503064701</v>
      </c>
      <c r="Z1719" s="14">
        <v>0.178911546274855</v>
      </c>
      <c r="AA1719" s="14">
        <v>0.32424809963867601</v>
      </c>
      <c r="AB1719" s="14">
        <v>0.28489591483181997</v>
      </c>
      <c r="AC1719" s="14">
        <v>0.31868827305203401</v>
      </c>
      <c r="AD1719" s="14">
        <v>0.21512255137053601</v>
      </c>
      <c r="AE1719" s="14"/>
      <c r="AF1719" s="14">
        <v>0.32243050722849398</v>
      </c>
      <c r="AG1719" s="14">
        <v>0.29878033618775202</v>
      </c>
      <c r="AH1719" s="14">
        <v>0.34169063877767503</v>
      </c>
      <c r="AI1719" s="14"/>
      <c r="AJ1719" s="14">
        <v>0.33753094559097901</v>
      </c>
      <c r="AK1719" s="14">
        <v>0.29817878576503598</v>
      </c>
      <c r="AL1719" s="14">
        <v>0.34323693608551298</v>
      </c>
      <c r="AM1719" s="14"/>
      <c r="AN1719" s="14">
        <v>0.36961133651457201</v>
      </c>
      <c r="AO1719" s="14">
        <v>0.29325970253955702</v>
      </c>
      <c r="AP1719" s="14">
        <v>0.35154920166300102</v>
      </c>
      <c r="AQ1719" s="14">
        <v>0.248404538582576</v>
      </c>
      <c r="AR1719" s="14">
        <v>0.143016261507904</v>
      </c>
    </row>
    <row r="1720" spans="2:44">
      <c r="B1720" t="s">
        <v>368</v>
      </c>
      <c r="C1720" s="14">
        <v>0.56542167123512499</v>
      </c>
      <c r="D1720" s="14">
        <v>0.58853757279234498</v>
      </c>
      <c r="E1720" s="14">
        <v>0.54597714623113203</v>
      </c>
      <c r="F1720" s="14"/>
      <c r="G1720" s="14">
        <v>0.47735829572220101</v>
      </c>
      <c r="H1720" s="14">
        <v>0.57825052693002399</v>
      </c>
      <c r="I1720" s="14">
        <v>0.56645112370565998</v>
      </c>
      <c r="J1720" s="14">
        <v>0.53038339885321295</v>
      </c>
      <c r="K1720" s="14">
        <v>0.62024144432186001</v>
      </c>
      <c r="L1720" s="14">
        <v>0.61004970945845705</v>
      </c>
      <c r="M1720" s="14"/>
      <c r="N1720" s="14">
        <v>0.66204480901353302</v>
      </c>
      <c r="O1720" s="14">
        <v>0.57774787079303702</v>
      </c>
      <c r="P1720" s="14">
        <v>0.54428027447648897</v>
      </c>
      <c r="Q1720" s="14">
        <v>0.47895519141144499</v>
      </c>
      <c r="R1720" s="14"/>
      <c r="S1720" s="14">
        <v>0.60713062192367995</v>
      </c>
      <c r="T1720" s="14">
        <v>0.532560230192754</v>
      </c>
      <c r="U1720" s="14">
        <v>0.43360440820733198</v>
      </c>
      <c r="V1720" s="14">
        <v>0.57979081805981303</v>
      </c>
      <c r="W1720" s="14">
        <v>0.50423966427535705</v>
      </c>
      <c r="X1720" s="14">
        <v>0.48960558664398901</v>
      </c>
      <c r="Y1720" s="14">
        <v>0.50343540697468803</v>
      </c>
      <c r="Z1720" s="14">
        <v>0.61171279036588899</v>
      </c>
      <c r="AA1720" s="14">
        <v>0.61074836739432803</v>
      </c>
      <c r="AB1720" s="14">
        <v>0.65421238897310097</v>
      </c>
      <c r="AC1720" s="14">
        <v>0.63931955456748601</v>
      </c>
      <c r="AD1720" s="14">
        <v>0.65302658491821097</v>
      </c>
      <c r="AE1720" s="14"/>
      <c r="AF1720" s="14">
        <v>0.56036790178003604</v>
      </c>
      <c r="AG1720" s="14">
        <v>0.62757520949985901</v>
      </c>
      <c r="AH1720" s="14">
        <v>0.50724715264920905</v>
      </c>
      <c r="AI1720" s="14"/>
      <c r="AJ1720" s="14">
        <v>0.58960414963045005</v>
      </c>
      <c r="AK1720" s="14">
        <v>0.64551653766990502</v>
      </c>
      <c r="AL1720" s="14">
        <v>0.54100824780076096</v>
      </c>
      <c r="AM1720" s="14"/>
      <c r="AN1720" s="14">
        <v>0.47783799095224899</v>
      </c>
      <c r="AO1720" s="14">
        <v>0.57519236641959903</v>
      </c>
      <c r="AP1720" s="14">
        <v>0.56740324967657596</v>
      </c>
      <c r="AQ1720" s="14">
        <v>0.61202149459984301</v>
      </c>
      <c r="AR1720" s="14">
        <v>0.85698373849209597</v>
      </c>
    </row>
    <row r="1721" spans="2:44">
      <c r="B1721" t="s">
        <v>203</v>
      </c>
      <c r="C1721" s="14">
        <v>0.113489695569553</v>
      </c>
      <c r="D1721" s="14">
        <v>6.7156760895915005E-2</v>
      </c>
      <c r="E1721" s="14">
        <v>0.15343936606216499</v>
      </c>
      <c r="F1721" s="14"/>
      <c r="G1721" s="14">
        <v>8.2367244499716399E-2</v>
      </c>
      <c r="H1721" s="14">
        <v>0.125931209370752</v>
      </c>
      <c r="I1721" s="14">
        <v>0.10568781932351</v>
      </c>
      <c r="J1721" s="14">
        <v>9.5126258984453801E-2</v>
      </c>
      <c r="K1721" s="14">
        <v>0.14050273392340301</v>
      </c>
      <c r="L1721" s="14">
        <v>0.12826144616176599</v>
      </c>
      <c r="M1721" s="14"/>
      <c r="N1721" s="14">
        <v>7.5387708150568694E-2</v>
      </c>
      <c r="O1721" s="14">
        <v>0.10123986797613301</v>
      </c>
      <c r="P1721" s="14">
        <v>0.10264226614659</v>
      </c>
      <c r="Q1721" s="14">
        <v>0.16368763999328101</v>
      </c>
      <c r="R1721" s="14"/>
      <c r="S1721" s="14">
        <v>2.98833525275186E-2</v>
      </c>
      <c r="T1721" s="14">
        <v>0.118861195266391</v>
      </c>
      <c r="U1721" s="14">
        <v>0.15810228877771601</v>
      </c>
      <c r="V1721" s="14">
        <v>0.164767188100752</v>
      </c>
      <c r="W1721" s="14">
        <v>9.1689245298632094E-2</v>
      </c>
      <c r="X1721" s="14">
        <v>0.21425768543204499</v>
      </c>
      <c r="Y1721" s="14">
        <v>0.17515884799466599</v>
      </c>
      <c r="Z1721" s="14">
        <v>0.209375663359256</v>
      </c>
      <c r="AA1721" s="14">
        <v>6.5003532966995306E-2</v>
      </c>
      <c r="AB1721" s="14">
        <v>6.0891696195079101E-2</v>
      </c>
      <c r="AC1721" s="14">
        <v>4.19921723804801E-2</v>
      </c>
      <c r="AD1721" s="14">
        <v>0.13185086371125301</v>
      </c>
      <c r="AE1721" s="14"/>
      <c r="AF1721" s="14">
        <v>0.11720159099147</v>
      </c>
      <c r="AG1721" s="14">
        <v>7.3644454312389598E-2</v>
      </c>
      <c r="AH1721" s="14">
        <v>0.151062208573116</v>
      </c>
      <c r="AI1721" s="14"/>
      <c r="AJ1721" s="14">
        <v>7.2864904778570203E-2</v>
      </c>
      <c r="AK1721" s="14">
        <v>5.6304676565059199E-2</v>
      </c>
      <c r="AL1721" s="14">
        <v>0.115754816113726</v>
      </c>
      <c r="AM1721" s="14"/>
      <c r="AN1721" s="14">
        <v>0.152550672533179</v>
      </c>
      <c r="AO1721" s="14">
        <v>0.131547931040844</v>
      </c>
      <c r="AP1721" s="14">
        <v>8.1047548660423796E-2</v>
      </c>
      <c r="AQ1721" s="14">
        <v>0.139573966817582</v>
      </c>
      <c r="AR1721" s="14">
        <v>0</v>
      </c>
    </row>
    <row r="1722" spans="2:44">
      <c r="C1722" s="14"/>
      <c r="D1722" s="14"/>
      <c r="E1722" s="14"/>
      <c r="F1722" s="14"/>
      <c r="G1722" s="14"/>
      <c r="H1722" s="14"/>
      <c r="I1722" s="14"/>
      <c r="J1722" s="14"/>
      <c r="K1722" s="14"/>
      <c r="L1722" s="14"/>
      <c r="M1722" s="14"/>
      <c r="N1722" s="14"/>
      <c r="O1722" s="14"/>
      <c r="P1722" s="14"/>
      <c r="Q1722" s="14"/>
      <c r="R1722" s="14"/>
      <c r="S1722" s="14"/>
      <c r="T1722" s="14"/>
      <c r="U1722" s="14"/>
      <c r="V1722" s="14"/>
      <c r="W1722" s="14"/>
      <c r="X1722" s="14"/>
      <c r="Y1722" s="14"/>
      <c r="Z1722" s="14"/>
      <c r="AA1722" s="14"/>
      <c r="AB1722" s="14"/>
      <c r="AC1722" s="14"/>
      <c r="AD1722" s="14"/>
      <c r="AE1722" s="14"/>
      <c r="AF1722" s="14"/>
      <c r="AG1722" s="14"/>
      <c r="AH1722" s="14"/>
      <c r="AI1722" s="14"/>
      <c r="AJ1722" s="14"/>
      <c r="AK1722" s="14"/>
      <c r="AL1722" s="14"/>
      <c r="AM1722" s="14"/>
      <c r="AN1722" s="14"/>
      <c r="AO1722" s="14"/>
      <c r="AP1722" s="14"/>
      <c r="AQ1722" s="14"/>
      <c r="AR1722" s="14"/>
    </row>
    <row r="1723" spans="2:44">
      <c r="B1723" s="6" t="s">
        <v>369</v>
      </c>
      <c r="C1723" s="14"/>
      <c r="D1723" s="14"/>
      <c r="E1723" s="14"/>
      <c r="F1723" s="14"/>
      <c r="G1723" s="14"/>
      <c r="H1723" s="14"/>
      <c r="I1723" s="14"/>
      <c r="J1723" s="14"/>
      <c r="K1723" s="14"/>
      <c r="L1723" s="14"/>
      <c r="M1723" s="14"/>
      <c r="N1723" s="14"/>
      <c r="O1723" s="14"/>
      <c r="P1723" s="14"/>
      <c r="Q1723" s="14"/>
      <c r="R1723" s="14"/>
      <c r="S1723" s="14"/>
      <c r="T1723" s="14"/>
      <c r="U1723" s="14"/>
      <c r="V1723" s="14"/>
      <c r="W1723" s="14"/>
      <c r="X1723" s="14"/>
      <c r="Y1723" s="14"/>
      <c r="Z1723" s="14"/>
      <c r="AA1723" s="14"/>
      <c r="AB1723" s="14"/>
      <c r="AC1723" s="14"/>
      <c r="AD1723" s="14"/>
      <c r="AE1723" s="14"/>
      <c r="AF1723" s="14"/>
      <c r="AG1723" s="14"/>
      <c r="AH1723" s="14"/>
      <c r="AI1723" s="14"/>
      <c r="AJ1723" s="14"/>
      <c r="AK1723" s="14"/>
      <c r="AL1723" s="14"/>
      <c r="AM1723" s="14"/>
      <c r="AN1723" s="14"/>
      <c r="AO1723" s="14"/>
      <c r="AP1723" s="14"/>
      <c r="AQ1723" s="14"/>
      <c r="AR1723" s="14"/>
    </row>
    <row r="1724" spans="2:44">
      <c r="B1724" s="24" t="s">
        <v>47</v>
      </c>
      <c r="C1724" s="14"/>
      <c r="D1724" s="14"/>
      <c r="E1724" s="14"/>
      <c r="F1724" s="14"/>
      <c r="G1724" s="14"/>
      <c r="H1724" s="14"/>
      <c r="I1724" s="14"/>
      <c r="J1724" s="14"/>
      <c r="K1724" s="14"/>
      <c r="L1724" s="14"/>
      <c r="M1724" s="14"/>
      <c r="N1724" s="14"/>
      <c r="O1724" s="14"/>
      <c r="P1724" s="14"/>
      <c r="Q1724" s="14"/>
      <c r="R1724" s="14"/>
      <c r="S1724" s="14"/>
      <c r="T1724" s="14"/>
      <c r="U1724" s="14"/>
      <c r="V1724" s="14"/>
      <c r="W1724" s="14"/>
      <c r="X1724" s="14"/>
      <c r="Y1724" s="14"/>
      <c r="Z1724" s="14"/>
      <c r="AA1724" s="14"/>
      <c r="AB1724" s="14"/>
      <c r="AC1724" s="14"/>
      <c r="AD1724" s="14"/>
      <c r="AE1724" s="14"/>
      <c r="AF1724" s="14"/>
      <c r="AG1724" s="14"/>
      <c r="AH1724" s="14"/>
      <c r="AI1724" s="14"/>
      <c r="AJ1724" s="14"/>
      <c r="AK1724" s="14"/>
      <c r="AL1724" s="14"/>
      <c r="AM1724" s="14"/>
      <c r="AN1724" s="14"/>
      <c r="AO1724" s="14"/>
      <c r="AP1724" s="14"/>
      <c r="AQ1724" s="14"/>
      <c r="AR1724" s="14"/>
    </row>
    <row r="1725" spans="2:44">
      <c r="B1725" t="s">
        <v>98</v>
      </c>
      <c r="C1725" s="14">
        <v>0.38491956739406602</v>
      </c>
      <c r="D1725" s="14">
        <v>0.32737871694201898</v>
      </c>
      <c r="E1725" s="14">
        <v>0.44335283624604899</v>
      </c>
      <c r="F1725" s="14"/>
      <c r="G1725" s="14">
        <v>0.37748199565547602</v>
      </c>
      <c r="H1725" s="14">
        <v>0.403483308658523</v>
      </c>
      <c r="I1725" s="14">
        <v>0.45284663934317299</v>
      </c>
      <c r="J1725" s="14">
        <v>0.38665508576872498</v>
      </c>
      <c r="K1725" s="14">
        <v>0.41297669306787299</v>
      </c>
      <c r="L1725" s="14">
        <v>0.30246968390746798</v>
      </c>
      <c r="M1725" s="14"/>
      <c r="N1725" s="14">
        <v>0.347877843493756</v>
      </c>
      <c r="O1725" s="14">
        <v>0.42669941814659001</v>
      </c>
      <c r="P1725" s="14">
        <v>0.39100878828366398</v>
      </c>
      <c r="Q1725" s="14">
        <v>0.37626305442596297</v>
      </c>
      <c r="R1725" s="14"/>
      <c r="S1725" s="14">
        <v>0.34357108871710101</v>
      </c>
      <c r="T1725" s="14">
        <v>0.40472679099988601</v>
      </c>
      <c r="U1725" s="14">
        <v>0.36983444803118098</v>
      </c>
      <c r="V1725" s="14">
        <v>0.38364388773319802</v>
      </c>
      <c r="W1725" s="14">
        <v>0.33989832323075703</v>
      </c>
      <c r="X1725" s="14">
        <v>0.350597802408951</v>
      </c>
      <c r="Y1725" s="14">
        <v>0.50160158635797802</v>
      </c>
      <c r="Z1725" s="14">
        <v>0.37817261179628903</v>
      </c>
      <c r="AA1725" s="14">
        <v>0.40274940120721803</v>
      </c>
      <c r="AB1725" s="14">
        <v>0.346364005862763</v>
      </c>
      <c r="AC1725" s="14">
        <v>0.48538179944118598</v>
      </c>
      <c r="AD1725" s="14">
        <v>0.31175164910456998</v>
      </c>
      <c r="AE1725" s="14"/>
      <c r="AF1725" s="14">
        <v>0.379671012142348</v>
      </c>
      <c r="AG1725" s="14">
        <v>0.39792912613342901</v>
      </c>
      <c r="AH1725" s="14">
        <v>0.32570493452323102</v>
      </c>
      <c r="AI1725" s="14"/>
      <c r="AJ1725" s="14">
        <v>0.30526129085666598</v>
      </c>
      <c r="AK1725" s="14">
        <v>0.41983891968652998</v>
      </c>
      <c r="AL1725" s="14">
        <v>0.38377152845697099</v>
      </c>
      <c r="AM1725" s="14"/>
      <c r="AN1725" s="14">
        <v>0.42576496483160597</v>
      </c>
      <c r="AO1725" s="14">
        <v>0.38641366737364402</v>
      </c>
      <c r="AP1725" s="14">
        <v>0.372445373822895</v>
      </c>
      <c r="AQ1725" s="14">
        <v>0.42589372894090499</v>
      </c>
      <c r="AR1725" s="14">
        <v>0.42864781295870602</v>
      </c>
    </row>
    <row r="1726" spans="2:44">
      <c r="B1726" t="s">
        <v>99</v>
      </c>
      <c r="C1726" s="14">
        <v>0.42529672445934902</v>
      </c>
      <c r="D1726" s="14">
        <v>0.45459376095128901</v>
      </c>
      <c r="E1726" s="14">
        <v>0.39634209632498502</v>
      </c>
      <c r="F1726" s="14"/>
      <c r="G1726" s="14">
        <v>0.38596598343475502</v>
      </c>
      <c r="H1726" s="14">
        <v>0.37185868731539801</v>
      </c>
      <c r="I1726" s="14">
        <v>0.4001272070031</v>
      </c>
      <c r="J1726" s="14">
        <v>0.43665688448871498</v>
      </c>
      <c r="K1726" s="14">
        <v>0.40488199907040401</v>
      </c>
      <c r="L1726" s="14">
        <v>0.51284768791239299</v>
      </c>
      <c r="M1726" s="14"/>
      <c r="N1726" s="14">
        <v>0.442250622596776</v>
      </c>
      <c r="O1726" s="14">
        <v>0.407824118894482</v>
      </c>
      <c r="P1726" s="14">
        <v>0.42588621769423002</v>
      </c>
      <c r="Q1726" s="14">
        <v>0.42270027203374499</v>
      </c>
      <c r="R1726" s="14"/>
      <c r="S1726" s="14">
        <v>0.42413060434942002</v>
      </c>
      <c r="T1726" s="14">
        <v>0.40748361133407801</v>
      </c>
      <c r="U1726" s="14">
        <v>0.47664854105815802</v>
      </c>
      <c r="V1726" s="14">
        <v>0.38545418218946398</v>
      </c>
      <c r="W1726" s="14">
        <v>0.411406380844687</v>
      </c>
      <c r="X1726" s="14">
        <v>0.48317754133206398</v>
      </c>
      <c r="Y1726" s="14">
        <v>0.37722285899910302</v>
      </c>
      <c r="Z1726" s="14">
        <v>0.45616669968913198</v>
      </c>
      <c r="AA1726" s="14">
        <v>0.38817636046998399</v>
      </c>
      <c r="AB1726" s="14">
        <v>0.45428410189868101</v>
      </c>
      <c r="AC1726" s="14">
        <v>0.41646737189760902</v>
      </c>
      <c r="AD1726" s="14">
        <v>0.51121886082030898</v>
      </c>
      <c r="AE1726" s="14"/>
      <c r="AF1726" s="14">
        <v>0.44620465499647999</v>
      </c>
      <c r="AG1726" s="14">
        <v>0.418167244152781</v>
      </c>
      <c r="AH1726" s="14">
        <v>0.45029330040529297</v>
      </c>
      <c r="AI1726" s="14"/>
      <c r="AJ1726" s="14">
        <v>0.50870058804149199</v>
      </c>
      <c r="AK1726" s="14">
        <v>0.42483603377636497</v>
      </c>
      <c r="AL1726" s="14">
        <v>0.36969349070024299</v>
      </c>
      <c r="AM1726" s="14"/>
      <c r="AN1726" s="14">
        <v>0.36601781198827399</v>
      </c>
      <c r="AO1726" s="14">
        <v>0.40257119067159503</v>
      </c>
      <c r="AP1726" s="14">
        <v>0.46814642571308801</v>
      </c>
      <c r="AQ1726" s="14">
        <v>0.38552871719366399</v>
      </c>
      <c r="AR1726" s="14">
        <v>0.34397344293869903</v>
      </c>
    </row>
    <row r="1727" spans="2:44">
      <c r="B1727" t="s">
        <v>100</v>
      </c>
      <c r="C1727" s="14">
        <v>0.13512454148897099</v>
      </c>
      <c r="D1727" s="14">
        <v>0.15488398720011301</v>
      </c>
      <c r="E1727" s="14">
        <v>0.113983553508114</v>
      </c>
      <c r="F1727" s="14"/>
      <c r="G1727" s="14">
        <v>0.142918316633694</v>
      </c>
      <c r="H1727" s="14">
        <v>0.17594549207101701</v>
      </c>
      <c r="I1727" s="14">
        <v>0.102229240235515</v>
      </c>
      <c r="J1727" s="14">
        <v>0.115331885236664</v>
      </c>
      <c r="K1727" s="14">
        <v>0.134464524235656</v>
      </c>
      <c r="L1727" s="14">
        <v>0.14249843072707899</v>
      </c>
      <c r="M1727" s="14"/>
      <c r="N1727" s="14">
        <v>0.16148919974013201</v>
      </c>
      <c r="O1727" s="14">
        <v>0.10756971155581201</v>
      </c>
      <c r="P1727" s="14">
        <v>0.143732861975716</v>
      </c>
      <c r="Q1727" s="14">
        <v>0.12944002380621</v>
      </c>
      <c r="R1727" s="14"/>
      <c r="S1727" s="14">
        <v>0.17026182456497299</v>
      </c>
      <c r="T1727" s="14">
        <v>0.15070812726864599</v>
      </c>
      <c r="U1727" s="14">
        <v>0.123630915512876</v>
      </c>
      <c r="V1727" s="14">
        <v>0.164742022857786</v>
      </c>
      <c r="W1727" s="14">
        <v>0.19060688230585199</v>
      </c>
      <c r="X1727" s="14">
        <v>0.11381886211631299</v>
      </c>
      <c r="Y1727" s="14">
        <v>6.9627389754670296E-2</v>
      </c>
      <c r="Z1727" s="14">
        <v>0.13506841657999599</v>
      </c>
      <c r="AA1727" s="14">
        <v>0.113713242511525</v>
      </c>
      <c r="AB1727" s="14">
        <v>0.100024752724998</v>
      </c>
      <c r="AC1727" s="14">
        <v>9.8150828661204906E-2</v>
      </c>
      <c r="AD1727" s="14">
        <v>0.177029490075121</v>
      </c>
      <c r="AE1727" s="14"/>
      <c r="AF1727" s="14">
        <v>0.13675312232012701</v>
      </c>
      <c r="AG1727" s="14">
        <v>0.126220095078699</v>
      </c>
      <c r="AH1727" s="14">
        <v>0.16838762855033301</v>
      </c>
      <c r="AI1727" s="14"/>
      <c r="AJ1727" s="14">
        <v>0.149132978191684</v>
      </c>
      <c r="AK1727" s="14">
        <v>0.117015182359368</v>
      </c>
      <c r="AL1727" s="14">
        <v>0.15896293464956299</v>
      </c>
      <c r="AM1727" s="14"/>
      <c r="AN1727" s="14">
        <v>0.15898971269508499</v>
      </c>
      <c r="AO1727" s="14">
        <v>0.14956441360863401</v>
      </c>
      <c r="AP1727" s="14">
        <v>0.112045192835632</v>
      </c>
      <c r="AQ1727" s="14">
        <v>0.117607695091227</v>
      </c>
      <c r="AR1727" s="14">
        <v>0.22737874410259501</v>
      </c>
    </row>
    <row r="1728" spans="2:44">
      <c r="B1728" t="s">
        <v>101</v>
      </c>
      <c r="C1728" s="14">
        <v>2.2918153894072001E-2</v>
      </c>
      <c r="D1728" s="14">
        <v>3.07259863656256E-2</v>
      </c>
      <c r="E1728" s="14">
        <v>1.5122352146017299E-2</v>
      </c>
      <c r="F1728" s="14"/>
      <c r="G1728" s="14">
        <v>1.68876618948928E-2</v>
      </c>
      <c r="H1728" s="14">
        <v>2.59147577533799E-2</v>
      </c>
      <c r="I1728" s="14">
        <v>2.1524187902209901E-2</v>
      </c>
      <c r="J1728" s="14">
        <v>1.79396994898443E-2</v>
      </c>
      <c r="K1728" s="14">
        <v>3.0248977074366599E-2</v>
      </c>
      <c r="L1728" s="14">
        <v>2.4740483684266502E-2</v>
      </c>
      <c r="M1728" s="14"/>
      <c r="N1728" s="14">
        <v>3.1399604497363003E-2</v>
      </c>
      <c r="O1728" s="14">
        <v>2.3329325526872301E-2</v>
      </c>
      <c r="P1728" s="14">
        <v>1.2616236223613801E-2</v>
      </c>
      <c r="Q1728" s="14">
        <v>2.33732197230366E-2</v>
      </c>
      <c r="R1728" s="14"/>
      <c r="S1728" s="14">
        <v>4.42257289773757E-2</v>
      </c>
      <c r="T1728" s="14">
        <v>1.6845523833110301E-2</v>
      </c>
      <c r="U1728" s="14">
        <v>0</v>
      </c>
      <c r="V1728" s="14">
        <v>2.4267296562963E-2</v>
      </c>
      <c r="W1728" s="14">
        <v>7.7455753745111697E-3</v>
      </c>
      <c r="X1728" s="14">
        <v>1.02855331627123E-2</v>
      </c>
      <c r="Y1728" s="14">
        <v>3.2954457153537099E-2</v>
      </c>
      <c r="Z1728" s="14">
        <v>0</v>
      </c>
      <c r="AA1728" s="14">
        <v>3.05338898012276E-2</v>
      </c>
      <c r="AB1728" s="14">
        <v>5.6021986683033598E-2</v>
      </c>
      <c r="AC1728" s="14">
        <v>0</v>
      </c>
      <c r="AD1728" s="14">
        <v>0</v>
      </c>
      <c r="AE1728" s="14"/>
      <c r="AF1728" s="14">
        <v>1.91557431099087E-2</v>
      </c>
      <c r="AG1728" s="14">
        <v>3.3643418805353903E-2</v>
      </c>
      <c r="AH1728" s="14">
        <v>1.1003648521769001E-2</v>
      </c>
      <c r="AI1728" s="14"/>
      <c r="AJ1728" s="14">
        <v>2.69134748783658E-2</v>
      </c>
      <c r="AK1728" s="14">
        <v>1.8346809435660302E-2</v>
      </c>
      <c r="AL1728" s="14">
        <v>4.4126336526542902E-2</v>
      </c>
      <c r="AM1728" s="14"/>
      <c r="AN1728" s="14">
        <v>2.00791591960695E-2</v>
      </c>
      <c r="AO1728" s="14">
        <v>1.5652643337630098E-2</v>
      </c>
      <c r="AP1728" s="14">
        <v>2.4315616238958601E-2</v>
      </c>
      <c r="AQ1728" s="14">
        <v>4.79274147735907E-2</v>
      </c>
      <c r="AR1728" s="14">
        <v>0</v>
      </c>
    </row>
    <row r="1729" spans="2:44">
      <c r="B1729" t="s">
        <v>102</v>
      </c>
      <c r="C1729" s="14">
        <v>5.9190168469334999E-3</v>
      </c>
      <c r="D1729" s="14">
        <v>5.1337215134188499E-3</v>
      </c>
      <c r="E1729" s="14">
        <v>6.7400397379121001E-3</v>
      </c>
      <c r="F1729" s="14"/>
      <c r="G1729" s="14">
        <v>1.8211754946960802E-2</v>
      </c>
      <c r="H1729" s="14">
        <v>8.4887122881579201E-3</v>
      </c>
      <c r="I1729" s="14">
        <v>4.4003623942994599E-3</v>
      </c>
      <c r="J1729" s="14">
        <v>4.4791422735663304E-3</v>
      </c>
      <c r="K1729" s="14">
        <v>4.1315406681974301E-3</v>
      </c>
      <c r="L1729" s="14">
        <v>0</v>
      </c>
      <c r="M1729" s="14"/>
      <c r="N1729" s="14">
        <v>0</v>
      </c>
      <c r="O1729" s="14">
        <v>7.6507857018949903E-3</v>
      </c>
      <c r="P1729" s="14">
        <v>7.69245935349852E-3</v>
      </c>
      <c r="Q1729" s="14">
        <v>9.2494497322452695E-3</v>
      </c>
      <c r="R1729" s="14"/>
      <c r="S1729" s="14">
        <v>7.0633356522689199E-3</v>
      </c>
      <c r="T1729" s="14">
        <v>0</v>
      </c>
      <c r="U1729" s="14">
        <v>0</v>
      </c>
      <c r="V1729" s="14">
        <v>0</v>
      </c>
      <c r="W1729" s="14">
        <v>2.2207826779514502E-2</v>
      </c>
      <c r="X1729" s="14">
        <v>6.9726501100166403E-3</v>
      </c>
      <c r="Y1729" s="14">
        <v>0</v>
      </c>
      <c r="Z1729" s="14">
        <v>1.65619732454227E-2</v>
      </c>
      <c r="AA1729" s="14">
        <v>1.19378312244206E-2</v>
      </c>
      <c r="AB1729" s="14">
        <v>8.9289131863542204E-3</v>
      </c>
      <c r="AC1729" s="14">
        <v>0</v>
      </c>
      <c r="AD1729" s="14">
        <v>0</v>
      </c>
      <c r="AE1729" s="14"/>
      <c r="AF1729" s="14">
        <v>5.4554199778371996E-3</v>
      </c>
      <c r="AG1729" s="14">
        <v>3.5165995180985502E-3</v>
      </c>
      <c r="AH1729" s="14">
        <v>4.8611427794692701E-3</v>
      </c>
      <c r="AI1729" s="14"/>
      <c r="AJ1729" s="14">
        <v>6.7549805305660501E-3</v>
      </c>
      <c r="AK1729" s="14">
        <v>8.3560119097806293E-3</v>
      </c>
      <c r="AL1729" s="14">
        <v>0</v>
      </c>
      <c r="AM1729" s="14"/>
      <c r="AN1729" s="14">
        <v>3.0773843464672202E-3</v>
      </c>
      <c r="AO1729" s="14">
        <v>9.8380483869886706E-3</v>
      </c>
      <c r="AP1729" s="14">
        <v>8.4297841798356993E-3</v>
      </c>
      <c r="AQ1729" s="14">
        <v>0</v>
      </c>
      <c r="AR1729" s="14">
        <v>0</v>
      </c>
    </row>
    <row r="1730" spans="2:44">
      <c r="B1730" t="s">
        <v>129</v>
      </c>
      <c r="C1730" s="14">
        <v>2.5821995916608199E-2</v>
      </c>
      <c r="D1730" s="14">
        <v>2.7283827027534201E-2</v>
      </c>
      <c r="E1730" s="14">
        <v>2.4459122036922899E-2</v>
      </c>
      <c r="F1730" s="14"/>
      <c r="G1730" s="14">
        <v>5.8534287434220497E-2</v>
      </c>
      <c r="H1730" s="14">
        <v>1.43090419135238E-2</v>
      </c>
      <c r="I1730" s="14">
        <v>1.8872363121701902E-2</v>
      </c>
      <c r="J1730" s="14">
        <v>3.8937302742485101E-2</v>
      </c>
      <c r="K1730" s="14">
        <v>1.32962658835031E-2</v>
      </c>
      <c r="L1730" s="14">
        <v>1.74437137687928E-2</v>
      </c>
      <c r="M1730" s="14"/>
      <c r="N1730" s="14">
        <v>1.6982729671972799E-2</v>
      </c>
      <c r="O1730" s="14">
        <v>2.6926640174348801E-2</v>
      </c>
      <c r="P1730" s="14">
        <v>1.9063436469277901E-2</v>
      </c>
      <c r="Q1730" s="14">
        <v>3.8973980278800301E-2</v>
      </c>
      <c r="R1730" s="14"/>
      <c r="S1730" s="14">
        <v>1.0747417738861601E-2</v>
      </c>
      <c r="T1730" s="14">
        <v>2.0235946564279399E-2</v>
      </c>
      <c r="U1730" s="14">
        <v>2.9886095397785299E-2</v>
      </c>
      <c r="V1730" s="14">
        <v>4.1892610656589301E-2</v>
      </c>
      <c r="W1730" s="14">
        <v>2.81350114646771E-2</v>
      </c>
      <c r="X1730" s="14">
        <v>3.5147610869942503E-2</v>
      </c>
      <c r="Y1730" s="14">
        <v>1.8593707734710901E-2</v>
      </c>
      <c r="Z1730" s="14">
        <v>1.40302986891598E-2</v>
      </c>
      <c r="AA1730" s="14">
        <v>5.2889274785624503E-2</v>
      </c>
      <c r="AB1730" s="14">
        <v>3.4376239644169602E-2</v>
      </c>
      <c r="AC1730" s="14">
        <v>0</v>
      </c>
      <c r="AD1730" s="14">
        <v>0</v>
      </c>
      <c r="AE1730" s="14"/>
      <c r="AF1730" s="14">
        <v>1.27600474532992E-2</v>
      </c>
      <c r="AG1730" s="14">
        <v>2.0523516311638498E-2</v>
      </c>
      <c r="AH1730" s="14">
        <v>3.97493452199046E-2</v>
      </c>
      <c r="AI1730" s="14"/>
      <c r="AJ1730" s="14">
        <v>3.2366875012258302E-3</v>
      </c>
      <c r="AK1730" s="14">
        <v>1.1607042832295999E-2</v>
      </c>
      <c r="AL1730" s="14">
        <v>4.3445709666679599E-2</v>
      </c>
      <c r="AM1730" s="14"/>
      <c r="AN1730" s="14">
        <v>2.6070966942497501E-2</v>
      </c>
      <c r="AO1730" s="14">
        <v>3.5960036621509199E-2</v>
      </c>
      <c r="AP1730" s="14">
        <v>1.4617607209590201E-2</v>
      </c>
      <c r="AQ1730" s="14">
        <v>2.3042444000612901E-2</v>
      </c>
      <c r="AR1730" s="14">
        <v>0</v>
      </c>
    </row>
    <row r="1731" spans="2:44">
      <c r="B1731" t="s">
        <v>104</v>
      </c>
      <c r="C1731" s="14">
        <v>0.81021629185341504</v>
      </c>
      <c r="D1731" s="14">
        <v>0.78197247789330804</v>
      </c>
      <c r="E1731" s="14">
        <v>0.839694932571034</v>
      </c>
      <c r="F1731" s="14"/>
      <c r="G1731" s="14">
        <v>0.76344797909023199</v>
      </c>
      <c r="H1731" s="14">
        <v>0.77534199597392095</v>
      </c>
      <c r="I1731" s="14">
        <v>0.85297384634627305</v>
      </c>
      <c r="J1731" s="14">
        <v>0.82331197025743996</v>
      </c>
      <c r="K1731" s="14">
        <v>0.817858692138277</v>
      </c>
      <c r="L1731" s="14">
        <v>0.81531737181986097</v>
      </c>
      <c r="M1731" s="14"/>
      <c r="N1731" s="14">
        <v>0.790128466090532</v>
      </c>
      <c r="O1731" s="14">
        <v>0.83452353704107196</v>
      </c>
      <c r="P1731" s="14">
        <v>0.816895005977894</v>
      </c>
      <c r="Q1731" s="14">
        <v>0.79896332645970802</v>
      </c>
      <c r="R1731" s="14"/>
      <c r="S1731" s="14">
        <v>0.76770169306652003</v>
      </c>
      <c r="T1731" s="14">
        <v>0.81221040233396402</v>
      </c>
      <c r="U1731" s="14">
        <v>0.84648298908933906</v>
      </c>
      <c r="V1731" s="14">
        <v>0.76909806992266205</v>
      </c>
      <c r="W1731" s="14">
        <v>0.75130470407544503</v>
      </c>
      <c r="X1731" s="14">
        <v>0.83377534374101503</v>
      </c>
      <c r="Y1731" s="14">
        <v>0.87882444535708204</v>
      </c>
      <c r="Z1731" s="14">
        <v>0.83433931148542095</v>
      </c>
      <c r="AA1731" s="14">
        <v>0.79092576167720197</v>
      </c>
      <c r="AB1731" s="14">
        <v>0.80064810776144402</v>
      </c>
      <c r="AC1731" s="14">
        <v>0.90184917133879505</v>
      </c>
      <c r="AD1731" s="14">
        <v>0.82297050992487897</v>
      </c>
      <c r="AE1731" s="14"/>
      <c r="AF1731" s="14">
        <v>0.82587566713882798</v>
      </c>
      <c r="AG1731" s="14">
        <v>0.81609637028620996</v>
      </c>
      <c r="AH1731" s="14">
        <v>0.77599823492852404</v>
      </c>
      <c r="AI1731" s="14"/>
      <c r="AJ1731" s="14">
        <v>0.81396187889815796</v>
      </c>
      <c r="AK1731" s="14">
        <v>0.84467495346289401</v>
      </c>
      <c r="AL1731" s="14">
        <v>0.75346501915721398</v>
      </c>
      <c r="AM1731" s="14"/>
      <c r="AN1731" s="14">
        <v>0.79178277681987996</v>
      </c>
      <c r="AO1731" s="14">
        <v>0.78898485804523799</v>
      </c>
      <c r="AP1731" s="14">
        <v>0.84059179953598395</v>
      </c>
      <c r="AQ1731" s="14">
        <v>0.81142244613457004</v>
      </c>
      <c r="AR1731" s="14">
        <v>0.77262125589740505</v>
      </c>
    </row>
    <row r="1732" spans="2:44">
      <c r="B1732" t="s">
        <v>105</v>
      </c>
      <c r="C1732" s="14">
        <v>2.8837170741005499E-2</v>
      </c>
      <c r="D1732" s="14">
        <v>3.5859707879044501E-2</v>
      </c>
      <c r="E1732" s="14">
        <v>2.18623918839294E-2</v>
      </c>
      <c r="F1732" s="14"/>
      <c r="G1732" s="14">
        <v>3.5099416841853699E-2</v>
      </c>
      <c r="H1732" s="14">
        <v>3.4403470041537897E-2</v>
      </c>
      <c r="I1732" s="14">
        <v>2.5924550296509301E-2</v>
      </c>
      <c r="J1732" s="14">
        <v>2.24188417634106E-2</v>
      </c>
      <c r="K1732" s="14">
        <v>3.43805177425641E-2</v>
      </c>
      <c r="L1732" s="14">
        <v>2.4740483684266502E-2</v>
      </c>
      <c r="M1732" s="14"/>
      <c r="N1732" s="14">
        <v>3.1399604497363003E-2</v>
      </c>
      <c r="O1732" s="14">
        <v>3.0980111228767301E-2</v>
      </c>
      <c r="P1732" s="14">
        <v>2.0308695577112401E-2</v>
      </c>
      <c r="Q1732" s="14">
        <v>3.2622669455281798E-2</v>
      </c>
      <c r="R1732" s="14"/>
      <c r="S1732" s="14">
        <v>5.1289064629644603E-2</v>
      </c>
      <c r="T1732" s="14">
        <v>1.6845523833110301E-2</v>
      </c>
      <c r="U1732" s="14">
        <v>0</v>
      </c>
      <c r="V1732" s="14">
        <v>2.4267296562963E-2</v>
      </c>
      <c r="W1732" s="14">
        <v>2.9953402154025598E-2</v>
      </c>
      <c r="X1732" s="14">
        <v>1.7258183272728898E-2</v>
      </c>
      <c r="Y1732" s="14">
        <v>3.2954457153537099E-2</v>
      </c>
      <c r="Z1732" s="14">
        <v>1.65619732454227E-2</v>
      </c>
      <c r="AA1732" s="14">
        <v>4.2471721025648203E-2</v>
      </c>
      <c r="AB1732" s="14">
        <v>6.4950899869387901E-2</v>
      </c>
      <c r="AC1732" s="14">
        <v>0</v>
      </c>
      <c r="AD1732" s="14">
        <v>0</v>
      </c>
      <c r="AE1732" s="14"/>
      <c r="AF1732" s="14">
        <v>2.4611163087745899E-2</v>
      </c>
      <c r="AG1732" s="14">
        <v>3.71600183234524E-2</v>
      </c>
      <c r="AH1732" s="14">
        <v>1.5864791301238301E-2</v>
      </c>
      <c r="AI1732" s="14"/>
      <c r="AJ1732" s="14">
        <v>3.3668455408931902E-2</v>
      </c>
      <c r="AK1732" s="14">
        <v>2.6702821345441E-2</v>
      </c>
      <c r="AL1732" s="14">
        <v>4.4126336526542902E-2</v>
      </c>
      <c r="AM1732" s="14"/>
      <c r="AN1732" s="14">
        <v>2.3156543542536701E-2</v>
      </c>
      <c r="AO1732" s="14">
        <v>2.5490691724618798E-2</v>
      </c>
      <c r="AP1732" s="14">
        <v>3.2745400418794299E-2</v>
      </c>
      <c r="AQ1732" s="14">
        <v>4.79274147735907E-2</v>
      </c>
      <c r="AR1732" s="14">
        <v>0</v>
      </c>
    </row>
    <row r="1733" spans="2:44">
      <c r="B1733" t="s">
        <v>106</v>
      </c>
      <c r="C1733" s="14">
        <v>0.78137912111241004</v>
      </c>
      <c r="D1733" s="14">
        <v>0.74611277001426402</v>
      </c>
      <c r="E1733" s="14">
        <v>0.81783254068710498</v>
      </c>
      <c r="F1733" s="14"/>
      <c r="G1733" s="14">
        <v>0.72834856224837796</v>
      </c>
      <c r="H1733" s="14">
        <v>0.74093852593238296</v>
      </c>
      <c r="I1733" s="14">
        <v>0.82704929604976396</v>
      </c>
      <c r="J1733" s="14">
        <v>0.80089312849402905</v>
      </c>
      <c r="K1733" s="14">
        <v>0.78347817439571299</v>
      </c>
      <c r="L1733" s="14">
        <v>0.79057688813559501</v>
      </c>
      <c r="M1733" s="14"/>
      <c r="N1733" s="14">
        <v>0.75872886159316899</v>
      </c>
      <c r="O1733" s="14">
        <v>0.80354342581230498</v>
      </c>
      <c r="P1733" s="14">
        <v>0.79658631040078198</v>
      </c>
      <c r="Q1733" s="14">
        <v>0.766340657004426</v>
      </c>
      <c r="R1733" s="14"/>
      <c r="S1733" s="14">
        <v>0.71641262843687603</v>
      </c>
      <c r="T1733" s="14">
        <v>0.79536487850085402</v>
      </c>
      <c r="U1733" s="14">
        <v>0.84648298908933906</v>
      </c>
      <c r="V1733" s="14">
        <v>0.74483077335969905</v>
      </c>
      <c r="W1733" s="14">
        <v>0.72135130192141905</v>
      </c>
      <c r="X1733" s="14">
        <v>0.81651716046828604</v>
      </c>
      <c r="Y1733" s="14">
        <v>0.84586998820354398</v>
      </c>
      <c r="Z1733" s="14">
        <v>0.81777733823999899</v>
      </c>
      <c r="AA1733" s="14">
        <v>0.74845404065155396</v>
      </c>
      <c r="AB1733" s="14">
        <v>0.73569720789205695</v>
      </c>
      <c r="AC1733" s="14">
        <v>0.90184917133879505</v>
      </c>
      <c r="AD1733" s="14">
        <v>0.82297050992487897</v>
      </c>
      <c r="AE1733" s="14"/>
      <c r="AF1733" s="14">
        <v>0.80126450405108196</v>
      </c>
      <c r="AG1733" s="14">
        <v>0.77893635196275801</v>
      </c>
      <c r="AH1733" s="14">
        <v>0.76013344362728597</v>
      </c>
      <c r="AI1733" s="14"/>
      <c r="AJ1733" s="14">
        <v>0.78029342348922703</v>
      </c>
      <c r="AK1733" s="14">
        <v>0.81797213211745301</v>
      </c>
      <c r="AL1733" s="14">
        <v>0.70933868263067101</v>
      </c>
      <c r="AM1733" s="14"/>
      <c r="AN1733" s="14">
        <v>0.76862623327734303</v>
      </c>
      <c r="AO1733" s="14">
        <v>0.76349416632061995</v>
      </c>
      <c r="AP1733" s="14">
        <v>0.80784639911719003</v>
      </c>
      <c r="AQ1733" s="14">
        <v>0.76349503136097896</v>
      </c>
      <c r="AR1733" s="14">
        <v>0.77262125589740505</v>
      </c>
    </row>
    <row r="1734" spans="2:44">
      <c r="C1734" s="14"/>
      <c r="D1734" s="14"/>
      <c r="E1734" s="14"/>
      <c r="F1734" s="14"/>
      <c r="G1734" s="14"/>
      <c r="H1734" s="14"/>
      <c r="I1734" s="14"/>
      <c r="J1734" s="14"/>
      <c r="K1734" s="14"/>
      <c r="L1734" s="14"/>
      <c r="M1734" s="14"/>
      <c r="N1734" s="14"/>
      <c r="O1734" s="14"/>
      <c r="P1734" s="14"/>
      <c r="Q1734" s="14"/>
      <c r="R1734" s="14"/>
      <c r="S1734" s="14"/>
      <c r="T1734" s="14"/>
      <c r="U1734" s="14"/>
      <c r="V1734" s="14"/>
      <c r="W1734" s="14"/>
      <c r="X1734" s="14"/>
      <c r="Y1734" s="14"/>
      <c r="Z1734" s="14"/>
      <c r="AA1734" s="14"/>
      <c r="AB1734" s="14"/>
      <c r="AC1734" s="14"/>
      <c r="AD1734" s="14"/>
      <c r="AE1734" s="14"/>
      <c r="AF1734" s="14"/>
      <c r="AG1734" s="14"/>
      <c r="AH1734" s="14"/>
      <c r="AI1734" s="14"/>
      <c r="AJ1734" s="14"/>
      <c r="AK1734" s="14"/>
      <c r="AL1734" s="14"/>
      <c r="AM1734" s="14"/>
      <c r="AN1734" s="14"/>
      <c r="AO1734" s="14"/>
      <c r="AP1734" s="14"/>
      <c r="AQ1734" s="14"/>
      <c r="AR1734" s="14"/>
    </row>
    <row r="1735" spans="2:44">
      <c r="B1735" s="6" t="s">
        <v>370</v>
      </c>
      <c r="C1735" s="14"/>
      <c r="D1735" s="14"/>
      <c r="E1735" s="14"/>
      <c r="F1735" s="14"/>
      <c r="G1735" s="14"/>
      <c r="H1735" s="14"/>
      <c r="I1735" s="14"/>
      <c r="J1735" s="14"/>
      <c r="K1735" s="14"/>
      <c r="L1735" s="14"/>
      <c r="M1735" s="14"/>
      <c r="N1735" s="14"/>
      <c r="O1735" s="14"/>
      <c r="P1735" s="14"/>
      <c r="Q1735" s="14"/>
      <c r="R1735" s="14"/>
      <c r="S1735" s="14"/>
      <c r="T1735" s="14"/>
      <c r="U1735" s="14"/>
      <c r="V1735" s="14"/>
      <c r="W1735" s="14"/>
      <c r="X1735" s="14"/>
      <c r="Y1735" s="14"/>
      <c r="Z1735" s="14"/>
      <c r="AA1735" s="14"/>
      <c r="AB1735" s="14"/>
      <c r="AC1735" s="14"/>
      <c r="AD1735" s="14"/>
      <c r="AE1735" s="14"/>
      <c r="AF1735" s="14"/>
      <c r="AG1735" s="14"/>
      <c r="AH1735" s="14"/>
      <c r="AI1735" s="14"/>
      <c r="AJ1735" s="14"/>
      <c r="AK1735" s="14"/>
      <c r="AL1735" s="14"/>
      <c r="AM1735" s="14"/>
      <c r="AN1735" s="14"/>
      <c r="AO1735" s="14"/>
      <c r="AP1735" s="14"/>
      <c r="AQ1735" s="14"/>
      <c r="AR1735" s="14"/>
    </row>
    <row r="1736" spans="2:44">
      <c r="B1736" s="24" t="s">
        <v>47</v>
      </c>
      <c r="C1736" s="14"/>
      <c r="D1736" s="14"/>
      <c r="E1736" s="14"/>
      <c r="F1736" s="14"/>
      <c r="G1736" s="14"/>
      <c r="H1736" s="14"/>
      <c r="I1736" s="14"/>
      <c r="J1736" s="14"/>
      <c r="K1736" s="14"/>
      <c r="L1736" s="14"/>
      <c r="M1736" s="14"/>
      <c r="N1736" s="14"/>
      <c r="O1736" s="14"/>
      <c r="P1736" s="14"/>
      <c r="Q1736" s="14"/>
      <c r="R1736" s="14"/>
      <c r="S1736" s="14"/>
      <c r="T1736" s="14"/>
      <c r="U1736" s="14"/>
      <c r="V1736" s="14"/>
      <c r="W1736" s="14"/>
      <c r="X1736" s="14"/>
      <c r="Y1736" s="14"/>
      <c r="Z1736" s="14"/>
      <c r="AA1736" s="14"/>
      <c r="AB1736" s="14"/>
      <c r="AC1736" s="14"/>
      <c r="AD1736" s="14"/>
      <c r="AE1736" s="14"/>
      <c r="AF1736" s="14"/>
      <c r="AG1736" s="14"/>
      <c r="AH1736" s="14"/>
      <c r="AI1736" s="14"/>
      <c r="AJ1736" s="14"/>
      <c r="AK1736" s="14"/>
      <c r="AL1736" s="14"/>
      <c r="AM1736" s="14"/>
      <c r="AN1736" s="14"/>
      <c r="AO1736" s="14"/>
      <c r="AP1736" s="14"/>
      <c r="AQ1736" s="14"/>
      <c r="AR1736" s="14"/>
    </row>
    <row r="1737" spans="2:44">
      <c r="B1737" t="s">
        <v>98</v>
      </c>
      <c r="C1737" s="14">
        <v>0.16089663188835501</v>
      </c>
      <c r="D1737" s="14">
        <v>0.12537642753001399</v>
      </c>
      <c r="E1737" s="14">
        <v>0.196046700543931</v>
      </c>
      <c r="F1737" s="14"/>
      <c r="G1737" s="14">
        <v>0.19919722566350301</v>
      </c>
      <c r="H1737" s="14">
        <v>0.19506292954201401</v>
      </c>
      <c r="I1737" s="14">
        <v>0.20188557866225601</v>
      </c>
      <c r="J1737" s="14">
        <v>0.17056628618098299</v>
      </c>
      <c r="K1737" s="14">
        <v>0.14166261712950901</v>
      </c>
      <c r="L1737" s="14">
        <v>8.4461544775152497E-2</v>
      </c>
      <c r="M1737" s="14"/>
      <c r="N1737" s="14">
        <v>0.14874107672028999</v>
      </c>
      <c r="O1737" s="14">
        <v>0.14498362657040201</v>
      </c>
      <c r="P1737" s="14">
        <v>0.17847680190155801</v>
      </c>
      <c r="Q1737" s="14">
        <v>0.17880431599772201</v>
      </c>
      <c r="R1737" s="14"/>
      <c r="S1737" s="14">
        <v>0.15991665211658099</v>
      </c>
      <c r="T1737" s="14">
        <v>0.17915321940322401</v>
      </c>
      <c r="U1737" s="14">
        <v>0.141398640181259</v>
      </c>
      <c r="V1737" s="14">
        <v>0.15300212676694699</v>
      </c>
      <c r="W1737" s="14">
        <v>0.16559960276202901</v>
      </c>
      <c r="X1737" s="14">
        <v>0.15908714631217699</v>
      </c>
      <c r="Y1737" s="14">
        <v>0.15796108686854901</v>
      </c>
      <c r="Z1737" s="14">
        <v>0.168585781717567</v>
      </c>
      <c r="AA1737" s="14">
        <v>0.16906906874401401</v>
      </c>
      <c r="AB1737" s="14">
        <v>0.16748052753748</v>
      </c>
      <c r="AC1737" s="14">
        <v>0.14104166616902999</v>
      </c>
      <c r="AD1737" s="14">
        <v>0.13505979068000301</v>
      </c>
      <c r="AE1737" s="14"/>
      <c r="AF1737" s="14">
        <v>0.164494726669275</v>
      </c>
      <c r="AG1737" s="14">
        <v>0.13444327353128099</v>
      </c>
      <c r="AH1737" s="14">
        <v>0.205423464380009</v>
      </c>
      <c r="AI1737" s="14"/>
      <c r="AJ1737" s="14">
        <v>0.12994881435719</v>
      </c>
      <c r="AK1737" s="14">
        <v>0.194105481707114</v>
      </c>
      <c r="AL1737" s="14">
        <v>0.107746819838169</v>
      </c>
      <c r="AM1737" s="14"/>
      <c r="AN1737" s="14">
        <v>0.16524811573801301</v>
      </c>
      <c r="AO1737" s="14">
        <v>0.15972470353689</v>
      </c>
      <c r="AP1737" s="14">
        <v>0.15343533540234999</v>
      </c>
      <c r="AQ1737" s="14">
        <v>0.19329179419022599</v>
      </c>
      <c r="AR1737" s="14">
        <v>0.15047194740653999</v>
      </c>
    </row>
    <row r="1738" spans="2:44">
      <c r="B1738" t="s">
        <v>99</v>
      </c>
      <c r="C1738" s="14">
        <v>0.42643766607871297</v>
      </c>
      <c r="D1738" s="14">
        <v>0.41776190406917102</v>
      </c>
      <c r="E1738" s="14">
        <v>0.43414467648890598</v>
      </c>
      <c r="F1738" s="14"/>
      <c r="G1738" s="14">
        <v>0.34728023262406199</v>
      </c>
      <c r="H1738" s="14">
        <v>0.421674003026629</v>
      </c>
      <c r="I1738" s="14">
        <v>0.45445340808064599</v>
      </c>
      <c r="J1738" s="14">
        <v>0.44148160870810499</v>
      </c>
      <c r="K1738" s="14">
        <v>0.46929120087477399</v>
      </c>
      <c r="L1738" s="14">
        <v>0.41663161727231501</v>
      </c>
      <c r="M1738" s="14"/>
      <c r="N1738" s="14">
        <v>0.44258777505285002</v>
      </c>
      <c r="O1738" s="14">
        <v>0.43851028734992997</v>
      </c>
      <c r="P1738" s="14">
        <v>0.44270404790312301</v>
      </c>
      <c r="Q1738" s="14">
        <v>0.37986631840753599</v>
      </c>
      <c r="R1738" s="14"/>
      <c r="S1738" s="14">
        <v>0.39338261534246</v>
      </c>
      <c r="T1738" s="14">
        <v>0.418442790558955</v>
      </c>
      <c r="U1738" s="14">
        <v>0.384001807979378</v>
      </c>
      <c r="V1738" s="14">
        <v>0.45168135307488499</v>
      </c>
      <c r="W1738" s="14">
        <v>0.43318152972146301</v>
      </c>
      <c r="X1738" s="14">
        <v>0.478132886245273</v>
      </c>
      <c r="Y1738" s="14">
        <v>0.48022513712350301</v>
      </c>
      <c r="Z1738" s="14">
        <v>0.37269063094566901</v>
      </c>
      <c r="AA1738" s="14">
        <v>0.41976849498253699</v>
      </c>
      <c r="AB1738" s="14">
        <v>0.41206676277908999</v>
      </c>
      <c r="AC1738" s="14">
        <v>0.412165771509721</v>
      </c>
      <c r="AD1738" s="14">
        <v>0.521197463990282</v>
      </c>
      <c r="AE1738" s="14"/>
      <c r="AF1738" s="14">
        <v>0.43420358201702602</v>
      </c>
      <c r="AG1738" s="14">
        <v>0.44914228230641201</v>
      </c>
      <c r="AH1738" s="14">
        <v>0.396997506126676</v>
      </c>
      <c r="AI1738" s="14"/>
      <c r="AJ1738" s="14">
        <v>0.467117107076501</v>
      </c>
      <c r="AK1738" s="14">
        <v>0.42819359553964398</v>
      </c>
      <c r="AL1738" s="14">
        <v>0.43017576721309603</v>
      </c>
      <c r="AM1738" s="14"/>
      <c r="AN1738" s="14">
        <v>0.45113704824582102</v>
      </c>
      <c r="AO1738" s="14">
        <v>0.423280704188083</v>
      </c>
      <c r="AP1738" s="14">
        <v>0.43511988514613298</v>
      </c>
      <c r="AQ1738" s="14">
        <v>0.40080272994518301</v>
      </c>
      <c r="AR1738" s="14">
        <v>0.27162188804109999</v>
      </c>
    </row>
    <row r="1739" spans="2:44">
      <c r="B1739" t="s">
        <v>100</v>
      </c>
      <c r="C1739" s="14">
        <v>0.23581260928247399</v>
      </c>
      <c r="D1739" s="14">
        <v>0.25887112748875402</v>
      </c>
      <c r="E1739" s="14">
        <v>0.21354475682632701</v>
      </c>
      <c r="F1739" s="14"/>
      <c r="G1739" s="14">
        <v>0.259608533089701</v>
      </c>
      <c r="H1739" s="14">
        <v>0.22844561394412299</v>
      </c>
      <c r="I1739" s="14">
        <v>0.20729987356448101</v>
      </c>
      <c r="J1739" s="14">
        <v>0.18857153487116099</v>
      </c>
      <c r="K1739" s="14">
        <v>0.255788103254251</v>
      </c>
      <c r="L1739" s="14">
        <v>0.27396492052580801</v>
      </c>
      <c r="M1739" s="14"/>
      <c r="N1739" s="14">
        <v>0.209299845564517</v>
      </c>
      <c r="O1739" s="14">
        <v>0.24412238066036801</v>
      </c>
      <c r="P1739" s="14">
        <v>0.21015853917424401</v>
      </c>
      <c r="Q1739" s="14">
        <v>0.280751351486278</v>
      </c>
      <c r="R1739" s="14"/>
      <c r="S1739" s="14">
        <v>0.24451366085473</v>
      </c>
      <c r="T1739" s="14">
        <v>0.231439140167018</v>
      </c>
      <c r="U1739" s="14">
        <v>0.31569557406391202</v>
      </c>
      <c r="V1739" s="14">
        <v>0.26036412933805603</v>
      </c>
      <c r="W1739" s="14">
        <v>0.20800474742955899</v>
      </c>
      <c r="X1739" s="14">
        <v>0.209530396932222</v>
      </c>
      <c r="Y1739" s="14">
        <v>0.174769279499316</v>
      </c>
      <c r="Z1739" s="14">
        <v>0.23175536354648199</v>
      </c>
      <c r="AA1739" s="14">
        <v>0.22688074912269801</v>
      </c>
      <c r="AB1739" s="14">
        <v>0.21184197402760799</v>
      </c>
      <c r="AC1739" s="14">
        <v>0.297606339987254</v>
      </c>
      <c r="AD1739" s="14">
        <v>0.22974292803941099</v>
      </c>
      <c r="AE1739" s="14"/>
      <c r="AF1739" s="14">
        <v>0.225501054639451</v>
      </c>
      <c r="AG1739" s="14">
        <v>0.23206895506908701</v>
      </c>
      <c r="AH1739" s="14">
        <v>0.287566207885946</v>
      </c>
      <c r="AI1739" s="14"/>
      <c r="AJ1739" s="14">
        <v>0.23771009806187701</v>
      </c>
      <c r="AK1739" s="14">
        <v>0.214496100326343</v>
      </c>
      <c r="AL1739" s="14">
        <v>0.209566918896192</v>
      </c>
      <c r="AM1739" s="14"/>
      <c r="AN1739" s="14">
        <v>0.23508898658333899</v>
      </c>
      <c r="AO1739" s="14">
        <v>0.25218449302294599</v>
      </c>
      <c r="AP1739" s="14">
        <v>0.238485214522143</v>
      </c>
      <c r="AQ1739" s="14">
        <v>0.19024357877496401</v>
      </c>
      <c r="AR1739" s="14">
        <v>0.140912146641925</v>
      </c>
    </row>
    <row r="1740" spans="2:44">
      <c r="B1740" t="s">
        <v>101</v>
      </c>
      <c r="C1740" s="14">
        <v>0.13001645106835</v>
      </c>
      <c r="D1740" s="14">
        <v>0.15760963555624599</v>
      </c>
      <c r="E1740" s="14">
        <v>0.102685964429284</v>
      </c>
      <c r="F1740" s="14"/>
      <c r="G1740" s="14">
        <v>0.12120539009448</v>
      </c>
      <c r="H1740" s="14">
        <v>0.112100307735677</v>
      </c>
      <c r="I1740" s="14">
        <v>9.6673889989106407E-2</v>
      </c>
      <c r="J1740" s="14">
        <v>0.14095006165728</v>
      </c>
      <c r="K1740" s="14">
        <v>0.10615219126974999</v>
      </c>
      <c r="L1740" s="14">
        <v>0.18174035662663501</v>
      </c>
      <c r="M1740" s="14"/>
      <c r="N1740" s="14">
        <v>0.15477228859152301</v>
      </c>
      <c r="O1740" s="14">
        <v>0.116784268079607</v>
      </c>
      <c r="P1740" s="14">
        <v>0.14662980429236599</v>
      </c>
      <c r="Q1740" s="14">
        <v>9.8343304594104897E-2</v>
      </c>
      <c r="R1740" s="14"/>
      <c r="S1740" s="14">
        <v>0.16271945293307999</v>
      </c>
      <c r="T1740" s="14">
        <v>0.12483607407234899</v>
      </c>
      <c r="U1740" s="14">
        <v>9.7708140090599901E-2</v>
      </c>
      <c r="V1740" s="14">
        <v>7.2190059633996703E-2</v>
      </c>
      <c r="W1740" s="14">
        <v>0.14800908013202199</v>
      </c>
      <c r="X1740" s="14">
        <v>7.8531423357162802E-2</v>
      </c>
      <c r="Y1740" s="14">
        <v>0.15233709769711801</v>
      </c>
      <c r="Z1740" s="14">
        <v>0.2004967131589</v>
      </c>
      <c r="AA1740" s="14">
        <v>0.117269556555492</v>
      </c>
      <c r="AB1740" s="14">
        <v>0.182691098598116</v>
      </c>
      <c r="AC1740" s="14">
        <v>0.12525825309213001</v>
      </c>
      <c r="AD1740" s="14">
        <v>9.0991998297381901E-2</v>
      </c>
      <c r="AE1740" s="14"/>
      <c r="AF1740" s="14">
        <v>0.13493330341357099</v>
      </c>
      <c r="AG1740" s="14">
        <v>0.14601634386259099</v>
      </c>
      <c r="AH1740" s="14">
        <v>5.6546002135046E-2</v>
      </c>
      <c r="AI1740" s="14"/>
      <c r="AJ1740" s="14">
        <v>0.13394210475653401</v>
      </c>
      <c r="AK1740" s="14">
        <v>0.12761011217687801</v>
      </c>
      <c r="AL1740" s="14">
        <v>0.20906478438586301</v>
      </c>
      <c r="AM1740" s="14"/>
      <c r="AN1740" s="14">
        <v>9.3578069503440803E-2</v>
      </c>
      <c r="AO1740" s="14">
        <v>0.116032840739174</v>
      </c>
      <c r="AP1740" s="14">
        <v>0.139567186303719</v>
      </c>
      <c r="AQ1740" s="14">
        <v>0.16305985605450801</v>
      </c>
      <c r="AR1740" s="14">
        <v>0.35784540030018602</v>
      </c>
    </row>
    <row r="1741" spans="2:44">
      <c r="B1741" t="s">
        <v>102</v>
      </c>
      <c r="C1741" s="14">
        <v>1.8137050424283801E-2</v>
      </c>
      <c r="D1741" s="14">
        <v>1.4533991774946201E-2</v>
      </c>
      <c r="E1741" s="14">
        <v>2.18635188570044E-2</v>
      </c>
      <c r="F1741" s="14"/>
      <c r="G1741" s="14">
        <v>2.7228319125874902E-2</v>
      </c>
      <c r="H1741" s="14">
        <v>2.8408103838033601E-2</v>
      </c>
      <c r="I1741" s="14">
        <v>2.2269242934550001E-2</v>
      </c>
      <c r="J1741" s="14">
        <v>7.2814865998883198E-3</v>
      </c>
      <c r="K1741" s="14">
        <v>8.5624567896590599E-3</v>
      </c>
      <c r="L1741" s="14">
        <v>1.6514903231531802E-2</v>
      </c>
      <c r="M1741" s="14"/>
      <c r="N1741" s="14">
        <v>2.6843384351679999E-2</v>
      </c>
      <c r="O1741" s="14">
        <v>2.8842966741065901E-2</v>
      </c>
      <c r="P1741" s="14">
        <v>0</v>
      </c>
      <c r="Q1741" s="14">
        <v>1.44727356926429E-2</v>
      </c>
      <c r="R1741" s="14"/>
      <c r="S1741" s="14">
        <v>2.543060912157E-2</v>
      </c>
      <c r="T1741" s="14">
        <v>3.053933427312E-2</v>
      </c>
      <c r="U1741" s="14">
        <v>2.0578764372694E-2</v>
      </c>
      <c r="V1741" s="14">
        <v>2.63263689772542E-2</v>
      </c>
      <c r="W1741" s="14">
        <v>1.8285901652279699E-2</v>
      </c>
      <c r="X1741" s="14">
        <v>1.5638724806395998E-2</v>
      </c>
      <c r="Y1741" s="14">
        <v>7.4146107094089104E-3</v>
      </c>
      <c r="Z1741" s="14">
        <v>1.24412119422211E-2</v>
      </c>
      <c r="AA1741" s="14">
        <v>1.2356887682147599E-2</v>
      </c>
      <c r="AB1741" s="14">
        <v>8.6223950407050796E-3</v>
      </c>
      <c r="AC1741" s="14">
        <v>1.17081463666366E-2</v>
      </c>
      <c r="AD1741" s="14">
        <v>0</v>
      </c>
      <c r="AE1741" s="14"/>
      <c r="AF1741" s="14">
        <v>1.6887854728239698E-2</v>
      </c>
      <c r="AG1741" s="14">
        <v>1.60693252692918E-2</v>
      </c>
      <c r="AH1741" s="14">
        <v>1.75457300589879E-2</v>
      </c>
      <c r="AI1741" s="14"/>
      <c r="AJ1741" s="14">
        <v>2.4284637572681098E-2</v>
      </c>
      <c r="AK1741" s="14">
        <v>1.83606768735569E-2</v>
      </c>
      <c r="AL1741" s="14">
        <v>0</v>
      </c>
      <c r="AM1741" s="14"/>
      <c r="AN1741" s="14">
        <v>9.4463758880866597E-3</v>
      </c>
      <c r="AO1741" s="14">
        <v>8.1962907145865394E-3</v>
      </c>
      <c r="AP1741" s="14">
        <v>2.39033915291656E-2</v>
      </c>
      <c r="AQ1741" s="14">
        <v>4.7064001995225403E-2</v>
      </c>
      <c r="AR1741" s="14">
        <v>7.9148617610248995E-2</v>
      </c>
    </row>
    <row r="1742" spans="2:44">
      <c r="B1742" t="s">
        <v>129</v>
      </c>
      <c r="C1742" s="14">
        <v>2.86995912578238E-2</v>
      </c>
      <c r="D1742" s="14">
        <v>2.5846913580868901E-2</v>
      </c>
      <c r="E1742" s="14">
        <v>3.1714382854547397E-2</v>
      </c>
      <c r="F1742" s="14"/>
      <c r="G1742" s="14">
        <v>4.5480299402378598E-2</v>
      </c>
      <c r="H1742" s="14">
        <v>1.43090419135238E-2</v>
      </c>
      <c r="I1742" s="14">
        <v>1.74180067689601E-2</v>
      </c>
      <c r="J1742" s="14">
        <v>5.1149021982582303E-2</v>
      </c>
      <c r="K1742" s="14">
        <v>1.85434306820574E-2</v>
      </c>
      <c r="L1742" s="14">
        <v>2.66866575685582E-2</v>
      </c>
      <c r="M1742" s="14"/>
      <c r="N1742" s="14">
        <v>1.77556297191406E-2</v>
      </c>
      <c r="O1742" s="14">
        <v>2.6756470598626701E-2</v>
      </c>
      <c r="P1742" s="14">
        <v>2.2030806728708802E-2</v>
      </c>
      <c r="Q1742" s="14">
        <v>4.7761973821716E-2</v>
      </c>
      <c r="R1742" s="14"/>
      <c r="S1742" s="14">
        <v>1.4037009631578799E-2</v>
      </c>
      <c r="T1742" s="14">
        <v>1.55894415253336E-2</v>
      </c>
      <c r="U1742" s="14">
        <v>4.0617073312157699E-2</v>
      </c>
      <c r="V1742" s="14">
        <v>3.6435962208860598E-2</v>
      </c>
      <c r="W1742" s="14">
        <v>2.6919138302646198E-2</v>
      </c>
      <c r="X1742" s="14">
        <v>5.90794223467698E-2</v>
      </c>
      <c r="Y1742" s="14">
        <v>2.7292788102105399E-2</v>
      </c>
      <c r="Z1742" s="14">
        <v>1.40302986891598E-2</v>
      </c>
      <c r="AA1742" s="14">
        <v>5.4655242913110601E-2</v>
      </c>
      <c r="AB1742" s="14">
        <v>1.72972420170006E-2</v>
      </c>
      <c r="AC1742" s="14">
        <v>1.2219822875228501E-2</v>
      </c>
      <c r="AD1742" s="14">
        <v>2.3007818992922102E-2</v>
      </c>
      <c r="AE1742" s="14"/>
      <c r="AF1742" s="14">
        <v>2.3979478532436701E-2</v>
      </c>
      <c r="AG1742" s="14">
        <v>2.2259819961337999E-2</v>
      </c>
      <c r="AH1742" s="14">
        <v>3.5921089413335799E-2</v>
      </c>
      <c r="AI1742" s="14"/>
      <c r="AJ1742" s="14">
        <v>6.9972381752168404E-3</v>
      </c>
      <c r="AK1742" s="14">
        <v>1.7234033376464501E-2</v>
      </c>
      <c r="AL1742" s="14">
        <v>4.3445709666679599E-2</v>
      </c>
      <c r="AM1742" s="14"/>
      <c r="AN1742" s="14">
        <v>4.5501404041299598E-2</v>
      </c>
      <c r="AO1742" s="14">
        <v>4.0580967798321002E-2</v>
      </c>
      <c r="AP1742" s="14">
        <v>9.4889870964889895E-3</v>
      </c>
      <c r="AQ1742" s="14">
        <v>5.53803903989374E-3</v>
      </c>
      <c r="AR1742" s="14">
        <v>0</v>
      </c>
    </row>
    <row r="1743" spans="2:44">
      <c r="B1743" t="s">
        <v>104</v>
      </c>
      <c r="C1743" s="14">
        <v>0.58733429796706804</v>
      </c>
      <c r="D1743" s="14">
        <v>0.54313833159918501</v>
      </c>
      <c r="E1743" s="14">
        <v>0.63019137703283701</v>
      </c>
      <c r="F1743" s="14"/>
      <c r="G1743" s="14">
        <v>0.546477458287565</v>
      </c>
      <c r="H1743" s="14">
        <v>0.61673693256864204</v>
      </c>
      <c r="I1743" s="14">
        <v>0.65633898674290203</v>
      </c>
      <c r="J1743" s="14">
        <v>0.61204789488908795</v>
      </c>
      <c r="K1743" s="14">
        <v>0.61095381800428294</v>
      </c>
      <c r="L1743" s="14">
        <v>0.50109316204746701</v>
      </c>
      <c r="M1743" s="14"/>
      <c r="N1743" s="14">
        <v>0.59132885177313899</v>
      </c>
      <c r="O1743" s="14">
        <v>0.58349391392033201</v>
      </c>
      <c r="P1743" s="14">
        <v>0.62118084980468002</v>
      </c>
      <c r="Q1743" s="14">
        <v>0.55867063440525799</v>
      </c>
      <c r="R1743" s="14"/>
      <c r="S1743" s="14">
        <v>0.55329926745904101</v>
      </c>
      <c r="T1743" s="14">
        <v>0.59759600996217899</v>
      </c>
      <c r="U1743" s="14">
        <v>0.52540044816063602</v>
      </c>
      <c r="V1743" s="14">
        <v>0.60468347984183202</v>
      </c>
      <c r="W1743" s="14">
        <v>0.59878113248349296</v>
      </c>
      <c r="X1743" s="14">
        <v>0.63722003255744997</v>
      </c>
      <c r="Y1743" s="14">
        <v>0.63818622399205205</v>
      </c>
      <c r="Z1743" s="14">
        <v>0.54127641266323601</v>
      </c>
      <c r="AA1743" s="14">
        <v>0.58883756372655205</v>
      </c>
      <c r="AB1743" s="14">
        <v>0.57954729031657104</v>
      </c>
      <c r="AC1743" s="14">
        <v>0.55320743767875102</v>
      </c>
      <c r="AD1743" s="14">
        <v>0.65625725467028495</v>
      </c>
      <c r="AE1743" s="14"/>
      <c r="AF1743" s="14">
        <v>0.59869830868630103</v>
      </c>
      <c r="AG1743" s="14">
        <v>0.583585555837693</v>
      </c>
      <c r="AH1743" s="14">
        <v>0.60242097050668497</v>
      </c>
      <c r="AI1743" s="14"/>
      <c r="AJ1743" s="14">
        <v>0.59706592143369097</v>
      </c>
      <c r="AK1743" s="14">
        <v>0.62229907724675804</v>
      </c>
      <c r="AL1743" s="14">
        <v>0.53792258705126506</v>
      </c>
      <c r="AM1743" s="14"/>
      <c r="AN1743" s="14">
        <v>0.61638516398383403</v>
      </c>
      <c r="AO1743" s="14">
        <v>0.583005407724972</v>
      </c>
      <c r="AP1743" s="14">
        <v>0.58855522054848297</v>
      </c>
      <c r="AQ1743" s="14">
        <v>0.59409452413540897</v>
      </c>
      <c r="AR1743" s="14">
        <v>0.42209383544764001</v>
      </c>
    </row>
    <row r="1744" spans="2:44">
      <c r="B1744" t="s">
        <v>105</v>
      </c>
      <c r="C1744" s="14">
        <v>0.14815350149263401</v>
      </c>
      <c r="D1744" s="14">
        <v>0.17214362733119201</v>
      </c>
      <c r="E1744" s="14">
        <v>0.124549483286288</v>
      </c>
      <c r="F1744" s="14"/>
      <c r="G1744" s="14">
        <v>0.14843370922035501</v>
      </c>
      <c r="H1744" s="14">
        <v>0.14050841157371</v>
      </c>
      <c r="I1744" s="14">
        <v>0.11894313292365601</v>
      </c>
      <c r="J1744" s="14">
        <v>0.148231548257168</v>
      </c>
      <c r="K1744" s="14">
        <v>0.11471464805940899</v>
      </c>
      <c r="L1744" s="14">
        <v>0.198255259858167</v>
      </c>
      <c r="M1744" s="14"/>
      <c r="N1744" s="14">
        <v>0.18161567294320299</v>
      </c>
      <c r="O1744" s="14">
        <v>0.145627234820673</v>
      </c>
      <c r="P1744" s="14">
        <v>0.14662980429236599</v>
      </c>
      <c r="Q1744" s="14">
        <v>0.11281604028674801</v>
      </c>
      <c r="R1744" s="14"/>
      <c r="S1744" s="14">
        <v>0.18815006205465001</v>
      </c>
      <c r="T1744" s="14">
        <v>0.15537540834546901</v>
      </c>
      <c r="U1744" s="14">
        <v>0.118286904463294</v>
      </c>
      <c r="V1744" s="14">
        <v>9.85164286112509E-2</v>
      </c>
      <c r="W1744" s="14">
        <v>0.16629498178430199</v>
      </c>
      <c r="X1744" s="14">
        <v>9.4170148163558703E-2</v>
      </c>
      <c r="Y1744" s="14">
        <v>0.159751708406526</v>
      </c>
      <c r="Z1744" s="14">
        <v>0.212937925101121</v>
      </c>
      <c r="AA1744" s="14">
        <v>0.129626444237639</v>
      </c>
      <c r="AB1744" s="14">
        <v>0.191313493638821</v>
      </c>
      <c r="AC1744" s="14">
        <v>0.13696639945876601</v>
      </c>
      <c r="AD1744" s="14">
        <v>9.0991998297381901E-2</v>
      </c>
      <c r="AE1744" s="14"/>
      <c r="AF1744" s="14">
        <v>0.15182115814181099</v>
      </c>
      <c r="AG1744" s="14">
        <v>0.16208566913188199</v>
      </c>
      <c r="AH1744" s="14">
        <v>7.4091732194033894E-2</v>
      </c>
      <c r="AI1744" s="14"/>
      <c r="AJ1744" s="14">
        <v>0.15822674232921499</v>
      </c>
      <c r="AK1744" s="14">
        <v>0.14597078905043501</v>
      </c>
      <c r="AL1744" s="14">
        <v>0.20906478438586301</v>
      </c>
      <c r="AM1744" s="14"/>
      <c r="AN1744" s="14">
        <v>0.103024445391527</v>
      </c>
      <c r="AO1744" s="14">
        <v>0.12422913145376099</v>
      </c>
      <c r="AP1744" s="14">
        <v>0.16347057783288499</v>
      </c>
      <c r="AQ1744" s="14">
        <v>0.21012385804973299</v>
      </c>
      <c r="AR1744" s="14">
        <v>0.43699401791043502</v>
      </c>
    </row>
    <row r="1745" spans="2:44">
      <c r="B1745" t="s">
        <v>106</v>
      </c>
      <c r="C1745" s="14">
        <v>0.43918079647443298</v>
      </c>
      <c r="D1745" s="14">
        <v>0.37099470426799303</v>
      </c>
      <c r="E1745" s="14">
        <v>0.505641893746549</v>
      </c>
      <c r="F1745" s="14"/>
      <c r="G1745" s="14">
        <v>0.39804374906721102</v>
      </c>
      <c r="H1745" s="14">
        <v>0.47622852099493201</v>
      </c>
      <c r="I1745" s="14">
        <v>0.53739585381924604</v>
      </c>
      <c r="J1745" s="14">
        <v>0.46381634663191901</v>
      </c>
      <c r="K1745" s="14">
        <v>0.49623916994487399</v>
      </c>
      <c r="L1745" s="14">
        <v>0.30283790218930001</v>
      </c>
      <c r="M1745" s="14"/>
      <c r="N1745" s="14">
        <v>0.40971317882993602</v>
      </c>
      <c r="O1745" s="14">
        <v>0.43786667909965898</v>
      </c>
      <c r="P1745" s="14">
        <v>0.47455104551231397</v>
      </c>
      <c r="Q1745" s="14">
        <v>0.44585459411850997</v>
      </c>
      <c r="R1745" s="14"/>
      <c r="S1745" s="14">
        <v>0.365149205404391</v>
      </c>
      <c r="T1745" s="14">
        <v>0.44222060161671001</v>
      </c>
      <c r="U1745" s="14">
        <v>0.40711354369734198</v>
      </c>
      <c r="V1745" s="14">
        <v>0.50616705123058103</v>
      </c>
      <c r="W1745" s="14">
        <v>0.432486150699191</v>
      </c>
      <c r="X1745" s="14">
        <v>0.54304988439389101</v>
      </c>
      <c r="Y1745" s="14">
        <v>0.47843451558552602</v>
      </c>
      <c r="Z1745" s="14">
        <v>0.32833848756211498</v>
      </c>
      <c r="AA1745" s="14">
        <v>0.45921111948891202</v>
      </c>
      <c r="AB1745" s="14">
        <v>0.38823379667774999</v>
      </c>
      <c r="AC1745" s="14">
        <v>0.41624103821998498</v>
      </c>
      <c r="AD1745" s="14">
        <v>0.56526525637290304</v>
      </c>
      <c r="AE1745" s="14"/>
      <c r="AF1745" s="14">
        <v>0.44687715054449001</v>
      </c>
      <c r="AG1745" s="14">
        <v>0.42149988670581001</v>
      </c>
      <c r="AH1745" s="14">
        <v>0.528329238312651</v>
      </c>
      <c r="AI1745" s="14"/>
      <c r="AJ1745" s="14">
        <v>0.43883917910447701</v>
      </c>
      <c r="AK1745" s="14">
        <v>0.476328288196323</v>
      </c>
      <c r="AL1745" s="14">
        <v>0.32885780266540199</v>
      </c>
      <c r="AM1745" s="14"/>
      <c r="AN1745" s="14">
        <v>0.51336071859230703</v>
      </c>
      <c r="AO1745" s="14">
        <v>0.45877627627121198</v>
      </c>
      <c r="AP1745" s="14">
        <v>0.42508464271559898</v>
      </c>
      <c r="AQ1745" s="14">
        <v>0.38397066608567598</v>
      </c>
      <c r="AR1745" s="14">
        <v>-1.49001824627947E-2</v>
      </c>
    </row>
    <row r="1746" spans="2:44">
      <c r="C1746" s="14"/>
      <c r="D1746" s="14"/>
      <c r="E1746" s="14"/>
      <c r="F1746" s="14"/>
      <c r="G1746" s="14"/>
      <c r="H1746" s="14"/>
      <c r="I1746" s="14"/>
      <c r="J1746" s="14"/>
      <c r="K1746" s="14"/>
      <c r="L1746" s="14"/>
      <c r="M1746" s="14"/>
      <c r="N1746" s="14"/>
      <c r="O1746" s="14"/>
      <c r="P1746" s="14"/>
      <c r="Q1746" s="14"/>
      <c r="R1746" s="14"/>
      <c r="S1746" s="14"/>
      <c r="T1746" s="14"/>
      <c r="U1746" s="14"/>
      <c r="V1746" s="14"/>
      <c r="W1746" s="14"/>
      <c r="X1746" s="14"/>
      <c r="Y1746" s="14"/>
      <c r="Z1746" s="14"/>
      <c r="AA1746" s="14"/>
      <c r="AB1746" s="14"/>
      <c r="AC1746" s="14"/>
      <c r="AD1746" s="14"/>
      <c r="AE1746" s="14"/>
      <c r="AF1746" s="14"/>
      <c r="AG1746" s="14"/>
      <c r="AH1746" s="14"/>
      <c r="AI1746" s="14"/>
      <c r="AJ1746" s="14"/>
      <c r="AK1746" s="14"/>
      <c r="AL1746" s="14"/>
      <c r="AM1746" s="14"/>
      <c r="AN1746" s="14"/>
      <c r="AO1746" s="14"/>
      <c r="AP1746" s="14"/>
      <c r="AQ1746" s="14"/>
      <c r="AR1746" s="14"/>
    </row>
    <row r="1747" spans="2:44">
      <c r="B1747" s="6" t="s">
        <v>371</v>
      </c>
      <c r="C1747" s="14"/>
      <c r="D1747" s="14"/>
      <c r="E1747" s="14"/>
      <c r="F1747" s="14"/>
      <c r="G1747" s="14"/>
      <c r="H1747" s="14"/>
      <c r="I1747" s="14"/>
      <c r="J1747" s="14"/>
      <c r="K1747" s="14"/>
      <c r="L1747" s="14"/>
      <c r="M1747" s="14"/>
      <c r="N1747" s="14"/>
      <c r="O1747" s="14"/>
      <c r="P1747" s="14"/>
      <c r="Q1747" s="14"/>
      <c r="R1747" s="14"/>
      <c r="S1747" s="14"/>
      <c r="T1747" s="14"/>
      <c r="U1747" s="14"/>
      <c r="V1747" s="14"/>
      <c r="W1747" s="14"/>
      <c r="X1747" s="14"/>
      <c r="Y1747" s="14"/>
      <c r="Z1747" s="14"/>
      <c r="AA1747" s="14"/>
      <c r="AB1747" s="14"/>
      <c r="AC1747" s="14"/>
      <c r="AD1747" s="14"/>
      <c r="AE1747" s="14"/>
      <c r="AF1747" s="14"/>
      <c r="AG1747" s="14"/>
      <c r="AH1747" s="14"/>
      <c r="AI1747" s="14"/>
      <c r="AJ1747" s="14"/>
      <c r="AK1747" s="14"/>
      <c r="AL1747" s="14"/>
      <c r="AM1747" s="14"/>
      <c r="AN1747" s="14"/>
      <c r="AO1747" s="14"/>
      <c r="AP1747" s="14"/>
      <c r="AQ1747" s="14"/>
      <c r="AR1747" s="14"/>
    </row>
    <row r="1748" spans="2:44">
      <c r="B1748" s="24" t="s">
        <v>47</v>
      </c>
      <c r="C1748" s="14"/>
      <c r="D1748" s="14"/>
      <c r="E1748" s="14"/>
      <c r="F1748" s="14"/>
      <c r="G1748" s="14"/>
      <c r="H1748" s="14"/>
      <c r="I1748" s="14"/>
      <c r="J1748" s="14"/>
      <c r="K1748" s="14"/>
      <c r="L1748" s="14"/>
      <c r="M1748" s="14"/>
      <c r="N1748" s="14"/>
      <c r="O1748" s="14"/>
      <c r="P1748" s="14"/>
      <c r="Q1748" s="14"/>
      <c r="R1748" s="14"/>
      <c r="S1748" s="14"/>
      <c r="T1748" s="14"/>
      <c r="U1748" s="14"/>
      <c r="V1748" s="14"/>
      <c r="W1748" s="14"/>
      <c r="X1748" s="14"/>
      <c r="Y1748" s="14"/>
      <c r="Z1748" s="14"/>
      <c r="AA1748" s="14"/>
      <c r="AB1748" s="14"/>
      <c r="AC1748" s="14"/>
      <c r="AD1748" s="14"/>
      <c r="AE1748" s="14"/>
      <c r="AF1748" s="14"/>
      <c r="AG1748" s="14"/>
      <c r="AH1748" s="14"/>
      <c r="AI1748" s="14"/>
      <c r="AJ1748" s="14"/>
      <c r="AK1748" s="14"/>
      <c r="AL1748" s="14"/>
      <c r="AM1748" s="14"/>
      <c r="AN1748" s="14"/>
      <c r="AO1748" s="14"/>
      <c r="AP1748" s="14"/>
      <c r="AQ1748" s="14"/>
      <c r="AR1748" s="14"/>
    </row>
    <row r="1749" spans="2:44">
      <c r="B1749" t="s">
        <v>98</v>
      </c>
      <c r="C1749" s="14">
        <v>0.17282614568947299</v>
      </c>
      <c r="D1749" s="14">
        <v>0.188117886555626</v>
      </c>
      <c r="E1749" s="14">
        <v>0.158132599222957</v>
      </c>
      <c r="F1749" s="14"/>
      <c r="G1749" s="14">
        <v>0.10148982849513</v>
      </c>
      <c r="H1749" s="14">
        <v>0.191851474649437</v>
      </c>
      <c r="I1749" s="14">
        <v>0.196376427157095</v>
      </c>
      <c r="J1749" s="14">
        <v>0.14595530403400001</v>
      </c>
      <c r="K1749" s="14">
        <v>0.17726540486134401</v>
      </c>
      <c r="L1749" s="14">
        <v>0.20227954143457999</v>
      </c>
      <c r="M1749" s="14"/>
      <c r="N1749" s="14">
        <v>0.17078622295676099</v>
      </c>
      <c r="O1749" s="14">
        <v>0.163163407081444</v>
      </c>
      <c r="P1749" s="14">
        <v>0.19193954114419101</v>
      </c>
      <c r="Q1749" s="14">
        <v>0.162503042441211</v>
      </c>
      <c r="R1749" s="14"/>
      <c r="S1749" s="14">
        <v>0.20206393427778499</v>
      </c>
      <c r="T1749" s="14">
        <v>0.120476521449576</v>
      </c>
      <c r="U1749" s="14">
        <v>0.13270929523616301</v>
      </c>
      <c r="V1749" s="14">
        <v>0.19490367455252999</v>
      </c>
      <c r="W1749" s="14">
        <v>0.179929113780711</v>
      </c>
      <c r="X1749" s="14">
        <v>0.165483237672402</v>
      </c>
      <c r="Y1749" s="14">
        <v>0.206371957607455</v>
      </c>
      <c r="Z1749" s="14">
        <v>0.26759866219568101</v>
      </c>
      <c r="AA1749" s="14">
        <v>0.13546403783835301</v>
      </c>
      <c r="AB1749" s="14">
        <v>0.189816072718719</v>
      </c>
      <c r="AC1749" s="14">
        <v>0.16909278960273999</v>
      </c>
      <c r="AD1749" s="14">
        <v>0.16253687955471</v>
      </c>
      <c r="AE1749" s="14"/>
      <c r="AF1749" s="14">
        <v>0.17868210409405599</v>
      </c>
      <c r="AG1749" s="14">
        <v>0.19499946466413101</v>
      </c>
      <c r="AH1749" s="14">
        <v>0.12928769322498601</v>
      </c>
      <c r="AI1749" s="14"/>
      <c r="AJ1749" s="14">
        <v>0.21369342452221199</v>
      </c>
      <c r="AK1749" s="14">
        <v>0.19501816876540601</v>
      </c>
      <c r="AL1749" s="14">
        <v>0.19570144521298799</v>
      </c>
      <c r="AM1749" s="14"/>
      <c r="AN1749" s="14">
        <v>0.18123158086823701</v>
      </c>
      <c r="AO1749" s="14">
        <v>0.13045035846053299</v>
      </c>
      <c r="AP1749" s="14">
        <v>0.165608916010759</v>
      </c>
      <c r="AQ1749" s="14">
        <v>0.22129618010741001</v>
      </c>
      <c r="AR1749" s="14">
        <v>0.52169759309643404</v>
      </c>
    </row>
    <row r="1750" spans="2:44">
      <c r="B1750" t="s">
        <v>99</v>
      </c>
      <c r="C1750" s="14">
        <v>0.46629106273640802</v>
      </c>
      <c r="D1750" s="14">
        <v>0.47841658293793399</v>
      </c>
      <c r="E1750" s="14">
        <v>0.45436027921979899</v>
      </c>
      <c r="F1750" s="14"/>
      <c r="G1750" s="14">
        <v>0.43237110980508497</v>
      </c>
      <c r="H1750" s="14">
        <v>0.43614603729005103</v>
      </c>
      <c r="I1750" s="14">
        <v>0.49448378594276399</v>
      </c>
      <c r="J1750" s="14">
        <v>0.50777077754401601</v>
      </c>
      <c r="K1750" s="14">
        <v>0.41559106781758098</v>
      </c>
      <c r="L1750" s="14">
        <v>0.48660904263399601</v>
      </c>
      <c r="M1750" s="14"/>
      <c r="N1750" s="14">
        <v>0.48375775015834599</v>
      </c>
      <c r="O1750" s="14">
        <v>0.47353837501264701</v>
      </c>
      <c r="P1750" s="14">
        <v>0.45591767630993302</v>
      </c>
      <c r="Q1750" s="14">
        <v>0.454687945795823</v>
      </c>
      <c r="R1750" s="14"/>
      <c r="S1750" s="14">
        <v>0.44333307398743399</v>
      </c>
      <c r="T1750" s="14">
        <v>0.56145649364856598</v>
      </c>
      <c r="U1750" s="14">
        <v>0.47533836937782398</v>
      </c>
      <c r="V1750" s="14">
        <v>0.44120681701518799</v>
      </c>
      <c r="W1750" s="14">
        <v>0.42203301190507397</v>
      </c>
      <c r="X1750" s="14">
        <v>0.378516746639666</v>
      </c>
      <c r="Y1750" s="14">
        <v>0.52512993560525001</v>
      </c>
      <c r="Z1750" s="14">
        <v>0.43142888290855702</v>
      </c>
      <c r="AA1750" s="14">
        <v>0.42442409993244001</v>
      </c>
      <c r="AB1750" s="14">
        <v>0.48280573557699602</v>
      </c>
      <c r="AC1750" s="14">
        <v>0.48723694038355198</v>
      </c>
      <c r="AD1750" s="14">
        <v>0.50785787525857995</v>
      </c>
      <c r="AE1750" s="14"/>
      <c r="AF1750" s="14">
        <v>0.45232184159507</v>
      </c>
      <c r="AG1750" s="14">
        <v>0.491577930492341</v>
      </c>
      <c r="AH1750" s="14">
        <v>0.47643676758414899</v>
      </c>
      <c r="AI1750" s="14"/>
      <c r="AJ1750" s="14">
        <v>0.47471717379522199</v>
      </c>
      <c r="AK1750" s="14">
        <v>0.49968671265702502</v>
      </c>
      <c r="AL1750" s="14">
        <v>0.41845847814019699</v>
      </c>
      <c r="AM1750" s="14"/>
      <c r="AN1750" s="14">
        <v>0.44350377168245497</v>
      </c>
      <c r="AO1750" s="14">
        <v>0.46280072232513098</v>
      </c>
      <c r="AP1750" s="14">
        <v>0.51407328706294098</v>
      </c>
      <c r="AQ1750" s="14">
        <v>0.44274604245688998</v>
      </c>
      <c r="AR1750" s="14">
        <v>0.21439060015939501</v>
      </c>
    </row>
    <row r="1751" spans="2:44">
      <c r="B1751" t="s">
        <v>100</v>
      </c>
      <c r="C1751" s="14">
        <v>0.24841609637950901</v>
      </c>
      <c r="D1751" s="14">
        <v>0.23851412429795901</v>
      </c>
      <c r="E1751" s="14">
        <v>0.25832241582512899</v>
      </c>
      <c r="F1751" s="14"/>
      <c r="G1751" s="14">
        <v>0.254051909751702</v>
      </c>
      <c r="H1751" s="14">
        <v>0.24122525332948799</v>
      </c>
      <c r="I1751" s="14">
        <v>0.23835984142584599</v>
      </c>
      <c r="J1751" s="14">
        <v>0.234189876929807</v>
      </c>
      <c r="K1751" s="14">
        <v>0.31272271626999998</v>
      </c>
      <c r="L1751" s="14">
        <v>0.22813502237900399</v>
      </c>
      <c r="M1751" s="14"/>
      <c r="N1751" s="14">
        <v>0.24275190755706</v>
      </c>
      <c r="O1751" s="14">
        <v>0.221308336423333</v>
      </c>
      <c r="P1751" s="14">
        <v>0.24762945290901101</v>
      </c>
      <c r="Q1751" s="14">
        <v>0.28538709394439699</v>
      </c>
      <c r="R1751" s="14"/>
      <c r="S1751" s="14">
        <v>0.22998443973594601</v>
      </c>
      <c r="T1751" s="14">
        <v>0.20653280054551901</v>
      </c>
      <c r="U1751" s="14">
        <v>0.27958508959852901</v>
      </c>
      <c r="V1751" s="14">
        <v>0.28565896773051502</v>
      </c>
      <c r="W1751" s="14">
        <v>0.26344968516895001</v>
      </c>
      <c r="X1751" s="14">
        <v>0.307105766412196</v>
      </c>
      <c r="Y1751" s="14">
        <v>0.18232198353199899</v>
      </c>
      <c r="Z1751" s="14">
        <v>0.21506903971965899</v>
      </c>
      <c r="AA1751" s="14">
        <v>0.29420089592056498</v>
      </c>
      <c r="AB1751" s="14">
        <v>0.25224913180192299</v>
      </c>
      <c r="AC1751" s="14">
        <v>0.20621888838331401</v>
      </c>
      <c r="AD1751" s="14">
        <v>0.26523278440980103</v>
      </c>
      <c r="AE1751" s="14"/>
      <c r="AF1751" s="14">
        <v>0.26360551024962298</v>
      </c>
      <c r="AG1751" s="14">
        <v>0.22356131017901901</v>
      </c>
      <c r="AH1751" s="14">
        <v>0.273153783672416</v>
      </c>
      <c r="AI1751" s="14"/>
      <c r="AJ1751" s="14">
        <v>0.23227328160233901</v>
      </c>
      <c r="AK1751" s="14">
        <v>0.213229211539812</v>
      </c>
      <c r="AL1751" s="14">
        <v>0.29224452404952</v>
      </c>
      <c r="AM1751" s="14"/>
      <c r="AN1751" s="14">
        <v>0.26719036045231198</v>
      </c>
      <c r="AO1751" s="14">
        <v>0.25721154501965199</v>
      </c>
      <c r="AP1751" s="14">
        <v>0.21747920927241601</v>
      </c>
      <c r="AQ1751" s="14">
        <v>0.248597165839468</v>
      </c>
      <c r="AR1751" s="14">
        <v>0.26391180674417097</v>
      </c>
    </row>
    <row r="1752" spans="2:44">
      <c r="B1752" t="s">
        <v>101</v>
      </c>
      <c r="C1752" s="14">
        <v>6.5928437012356705E-2</v>
      </c>
      <c r="D1752" s="14">
        <v>5.9853322827850601E-2</v>
      </c>
      <c r="E1752" s="14">
        <v>7.0864057184896398E-2</v>
      </c>
      <c r="F1752" s="14"/>
      <c r="G1752" s="14">
        <v>0.135250421939103</v>
      </c>
      <c r="H1752" s="14">
        <v>7.9748741567899198E-2</v>
      </c>
      <c r="I1752" s="14">
        <v>4.6546671140691803E-2</v>
      </c>
      <c r="J1752" s="14">
        <v>6.4807400689314398E-2</v>
      </c>
      <c r="K1752" s="14">
        <v>5.0719310698175403E-2</v>
      </c>
      <c r="L1752" s="14">
        <v>3.9364729671499503E-2</v>
      </c>
      <c r="M1752" s="14"/>
      <c r="N1752" s="14">
        <v>5.9416350728414398E-2</v>
      </c>
      <c r="O1752" s="14">
        <v>8.7134266732081397E-2</v>
      </c>
      <c r="P1752" s="14">
        <v>6.9351946338775103E-2</v>
      </c>
      <c r="Q1752" s="14">
        <v>4.74013405467038E-2</v>
      </c>
      <c r="R1752" s="14"/>
      <c r="S1752" s="14">
        <v>8.3554226727762207E-2</v>
      </c>
      <c r="T1752" s="14">
        <v>5.56266606579583E-2</v>
      </c>
      <c r="U1752" s="14">
        <v>6.7207588200520404E-2</v>
      </c>
      <c r="V1752" s="14">
        <v>4.3158042445500901E-2</v>
      </c>
      <c r="W1752" s="14">
        <v>0.10719278404445</v>
      </c>
      <c r="X1752" s="14">
        <v>8.1430463141757198E-2</v>
      </c>
      <c r="Y1752" s="14">
        <v>3.3470788521855602E-2</v>
      </c>
      <c r="Z1752" s="14">
        <v>4.5303224960646898E-2</v>
      </c>
      <c r="AA1752" s="14">
        <v>7.91344386458607E-2</v>
      </c>
      <c r="AB1752" s="14">
        <v>4.8736510172238998E-2</v>
      </c>
      <c r="AC1752" s="14">
        <v>8.65886411579532E-2</v>
      </c>
      <c r="AD1752" s="14">
        <v>3.9072178248317803E-2</v>
      </c>
      <c r="AE1752" s="14"/>
      <c r="AF1752" s="14">
        <v>6.3765333589110199E-2</v>
      </c>
      <c r="AG1752" s="14">
        <v>5.9495355552140597E-2</v>
      </c>
      <c r="AH1752" s="14">
        <v>5.9423858786034699E-2</v>
      </c>
      <c r="AI1752" s="14"/>
      <c r="AJ1752" s="14">
        <v>4.1142176095579498E-2</v>
      </c>
      <c r="AK1752" s="14">
        <v>6.5313910191474603E-2</v>
      </c>
      <c r="AL1752" s="14">
        <v>4.8113439482429E-2</v>
      </c>
      <c r="AM1752" s="14"/>
      <c r="AN1752" s="14">
        <v>5.90323955437419E-2</v>
      </c>
      <c r="AO1752" s="14">
        <v>9.2622688323826405E-2</v>
      </c>
      <c r="AP1752" s="14">
        <v>6.29485593152804E-2</v>
      </c>
      <c r="AQ1752" s="14">
        <v>4.1119303030338901E-2</v>
      </c>
      <c r="AR1752" s="14">
        <v>0</v>
      </c>
    </row>
    <row r="1753" spans="2:44">
      <c r="B1753" t="s">
        <v>102</v>
      </c>
      <c r="C1753" s="14">
        <v>1.33563293092227E-2</v>
      </c>
      <c r="D1753" s="14">
        <v>8.9727186257054208E-3</v>
      </c>
      <c r="E1753" s="14">
        <v>1.7850965351181702E-2</v>
      </c>
      <c r="F1753" s="14"/>
      <c r="G1753" s="14">
        <v>1.9144674311919799E-2</v>
      </c>
      <c r="H1753" s="14">
        <v>2.7614544708234299E-2</v>
      </c>
      <c r="I1753" s="14">
        <v>7.6356365863807897E-3</v>
      </c>
      <c r="J1753" s="14">
        <v>3.9352095675541697E-3</v>
      </c>
      <c r="K1753" s="14">
        <v>1.7511335042481702E-2</v>
      </c>
      <c r="L1753" s="14">
        <v>8.6485748362632297E-3</v>
      </c>
      <c r="M1753" s="14"/>
      <c r="N1753" s="14">
        <v>2.2126051341284099E-2</v>
      </c>
      <c r="O1753" s="14">
        <v>9.6442709243617693E-3</v>
      </c>
      <c r="P1753" s="14">
        <v>1.2646213312617199E-2</v>
      </c>
      <c r="Q1753" s="14">
        <v>8.2382732575015192E-3</v>
      </c>
      <c r="R1753" s="14"/>
      <c r="S1753" s="14">
        <v>1.5975972317542199E-2</v>
      </c>
      <c r="T1753" s="14">
        <v>1.4652592084108299E-2</v>
      </c>
      <c r="U1753" s="14">
        <v>2.2786510216024299E-2</v>
      </c>
      <c r="V1753" s="14">
        <v>6.9766638439214502E-3</v>
      </c>
      <c r="W1753" s="14">
        <v>0</v>
      </c>
      <c r="X1753" s="14">
        <v>7.1812867420458304E-3</v>
      </c>
      <c r="Y1753" s="14">
        <v>2.53315948337762E-2</v>
      </c>
      <c r="Z1753" s="14">
        <v>2.6569891526295901E-2</v>
      </c>
      <c r="AA1753" s="14">
        <v>1.3370838355518E-2</v>
      </c>
      <c r="AB1753" s="14">
        <v>0</v>
      </c>
      <c r="AC1753" s="14">
        <v>2.72783751137298E-2</v>
      </c>
      <c r="AD1753" s="14">
        <v>0</v>
      </c>
      <c r="AE1753" s="14"/>
      <c r="AF1753" s="14">
        <v>1.1965768175824201E-2</v>
      </c>
      <c r="AG1753" s="14">
        <v>1.10196541914485E-2</v>
      </c>
      <c r="AH1753" s="14">
        <v>2.0533297262527301E-2</v>
      </c>
      <c r="AI1753" s="14"/>
      <c r="AJ1753" s="14">
        <v>9.9444980443789098E-3</v>
      </c>
      <c r="AK1753" s="14">
        <v>5.3585306921399897E-3</v>
      </c>
      <c r="AL1753" s="14">
        <v>1.26007164773715E-2</v>
      </c>
      <c r="AM1753" s="14"/>
      <c r="AN1753" s="14">
        <v>7.8739094583756102E-3</v>
      </c>
      <c r="AO1753" s="14">
        <v>1.9189286197414501E-2</v>
      </c>
      <c r="AP1753" s="14">
        <v>1.51084640683023E-2</v>
      </c>
      <c r="AQ1753" s="14">
        <v>2.80152252770084E-2</v>
      </c>
      <c r="AR1753" s="14">
        <v>0</v>
      </c>
    </row>
    <row r="1754" spans="2:44">
      <c r="B1754" t="s">
        <v>129</v>
      </c>
      <c r="C1754" s="14">
        <v>3.31819288730303E-2</v>
      </c>
      <c r="D1754" s="14">
        <v>2.6125364754924298E-2</v>
      </c>
      <c r="E1754" s="14">
        <v>4.0469683196037498E-2</v>
      </c>
      <c r="F1754" s="14"/>
      <c r="G1754" s="14">
        <v>5.7692055697060297E-2</v>
      </c>
      <c r="H1754" s="14">
        <v>2.3413948454890001E-2</v>
      </c>
      <c r="I1754" s="14">
        <v>1.65976377472224E-2</v>
      </c>
      <c r="J1754" s="14">
        <v>4.3341431235309202E-2</v>
      </c>
      <c r="K1754" s="14">
        <v>2.6190165310418598E-2</v>
      </c>
      <c r="L1754" s="14">
        <v>3.49630890446571E-2</v>
      </c>
      <c r="M1754" s="14"/>
      <c r="N1754" s="14">
        <v>2.1161717258134399E-2</v>
      </c>
      <c r="O1754" s="14">
        <v>4.5211343826132802E-2</v>
      </c>
      <c r="P1754" s="14">
        <v>2.25151699854724E-2</v>
      </c>
      <c r="Q1754" s="14">
        <v>4.1782304014364398E-2</v>
      </c>
      <c r="R1754" s="14"/>
      <c r="S1754" s="14">
        <v>2.5088352953530499E-2</v>
      </c>
      <c r="T1754" s="14">
        <v>4.1254931614272197E-2</v>
      </c>
      <c r="U1754" s="14">
        <v>2.2373147370939501E-2</v>
      </c>
      <c r="V1754" s="14">
        <v>2.8095834412345099E-2</v>
      </c>
      <c r="W1754" s="14">
        <v>2.7395405100814101E-2</v>
      </c>
      <c r="X1754" s="14">
        <v>6.0282499391932698E-2</v>
      </c>
      <c r="Y1754" s="14">
        <v>2.7373739899663199E-2</v>
      </c>
      <c r="Z1754" s="14">
        <v>1.40302986891598E-2</v>
      </c>
      <c r="AA1754" s="14">
        <v>5.3405689307263297E-2</v>
      </c>
      <c r="AB1754" s="14">
        <v>2.63925497301233E-2</v>
      </c>
      <c r="AC1754" s="14">
        <v>2.35843653587113E-2</v>
      </c>
      <c r="AD1754" s="14">
        <v>2.5300282528591601E-2</v>
      </c>
      <c r="AE1754" s="14"/>
      <c r="AF1754" s="14">
        <v>2.9659442296316701E-2</v>
      </c>
      <c r="AG1754" s="14">
        <v>1.9346284920919402E-2</v>
      </c>
      <c r="AH1754" s="14">
        <v>4.11645994698863E-2</v>
      </c>
      <c r="AI1754" s="14"/>
      <c r="AJ1754" s="14">
        <v>2.82294459402684E-2</v>
      </c>
      <c r="AK1754" s="14">
        <v>2.1393466154143E-2</v>
      </c>
      <c r="AL1754" s="14">
        <v>3.2881396637494398E-2</v>
      </c>
      <c r="AM1754" s="14"/>
      <c r="AN1754" s="14">
        <v>4.1167981994877999E-2</v>
      </c>
      <c r="AO1754" s="14">
        <v>3.7725399673443898E-2</v>
      </c>
      <c r="AP1754" s="14">
        <v>2.47815642703016E-2</v>
      </c>
      <c r="AQ1754" s="14">
        <v>1.8226083288885999E-2</v>
      </c>
      <c r="AR1754" s="14">
        <v>0</v>
      </c>
    </row>
    <row r="1755" spans="2:44">
      <c r="B1755" t="s">
        <v>104</v>
      </c>
      <c r="C1755" s="14">
        <v>0.63911720842588104</v>
      </c>
      <c r="D1755" s="14">
        <v>0.66653446949355999</v>
      </c>
      <c r="E1755" s="14">
        <v>0.61249287844275602</v>
      </c>
      <c r="F1755" s="14"/>
      <c r="G1755" s="14">
        <v>0.53386093830021497</v>
      </c>
      <c r="H1755" s="14">
        <v>0.62799751193948805</v>
      </c>
      <c r="I1755" s="14">
        <v>0.69086021309985801</v>
      </c>
      <c r="J1755" s="14">
        <v>0.65372608157801504</v>
      </c>
      <c r="K1755" s="14">
        <v>0.59285647267892405</v>
      </c>
      <c r="L1755" s="14">
        <v>0.688888584068576</v>
      </c>
      <c r="M1755" s="14"/>
      <c r="N1755" s="14">
        <v>0.65454397311510704</v>
      </c>
      <c r="O1755" s="14">
        <v>0.63670178209409101</v>
      </c>
      <c r="P1755" s="14">
        <v>0.64785721745412395</v>
      </c>
      <c r="Q1755" s="14">
        <v>0.617190988237033</v>
      </c>
      <c r="R1755" s="14"/>
      <c r="S1755" s="14">
        <v>0.64539700826521895</v>
      </c>
      <c r="T1755" s="14">
        <v>0.68193301509814197</v>
      </c>
      <c r="U1755" s="14">
        <v>0.60804766461398696</v>
      </c>
      <c r="V1755" s="14">
        <v>0.63611049156771704</v>
      </c>
      <c r="W1755" s="14">
        <v>0.601962125685785</v>
      </c>
      <c r="X1755" s="14">
        <v>0.54399998431206797</v>
      </c>
      <c r="Y1755" s="14">
        <v>0.73150189321270498</v>
      </c>
      <c r="Z1755" s="14">
        <v>0.69902754510423804</v>
      </c>
      <c r="AA1755" s="14">
        <v>0.55988813777079305</v>
      </c>
      <c r="AB1755" s="14">
        <v>0.67262180829571505</v>
      </c>
      <c r="AC1755" s="14">
        <v>0.65632972998629202</v>
      </c>
      <c r="AD1755" s="14">
        <v>0.67039475481329003</v>
      </c>
      <c r="AE1755" s="14"/>
      <c r="AF1755" s="14">
        <v>0.63100394568912599</v>
      </c>
      <c r="AG1755" s="14">
        <v>0.68657739515647298</v>
      </c>
      <c r="AH1755" s="14">
        <v>0.605724460809135</v>
      </c>
      <c r="AI1755" s="14"/>
      <c r="AJ1755" s="14">
        <v>0.68841059831743401</v>
      </c>
      <c r="AK1755" s="14">
        <v>0.69470488142243103</v>
      </c>
      <c r="AL1755" s="14">
        <v>0.61415992335318603</v>
      </c>
      <c r="AM1755" s="14"/>
      <c r="AN1755" s="14">
        <v>0.62473535255069201</v>
      </c>
      <c r="AO1755" s="14">
        <v>0.59325108078566302</v>
      </c>
      <c r="AP1755" s="14">
        <v>0.67968220307369998</v>
      </c>
      <c r="AQ1755" s="14">
        <v>0.66404222256429901</v>
      </c>
      <c r="AR1755" s="14">
        <v>0.73608819325582897</v>
      </c>
    </row>
    <row r="1756" spans="2:44">
      <c r="B1756" t="s">
        <v>105</v>
      </c>
      <c r="C1756" s="14">
        <v>7.9284766321579395E-2</v>
      </c>
      <c r="D1756" s="14">
        <v>6.8826041453556003E-2</v>
      </c>
      <c r="E1756" s="14">
        <v>8.8715022536078006E-2</v>
      </c>
      <c r="F1756" s="14"/>
      <c r="G1756" s="14">
        <v>0.15439509625102299</v>
      </c>
      <c r="H1756" s="14">
        <v>0.10736328627613299</v>
      </c>
      <c r="I1756" s="14">
        <v>5.4182307727072603E-2</v>
      </c>
      <c r="J1756" s="14">
        <v>6.8742610256868605E-2</v>
      </c>
      <c r="K1756" s="14">
        <v>6.8230645740657098E-2</v>
      </c>
      <c r="L1756" s="14">
        <v>4.8013304507762797E-2</v>
      </c>
      <c r="M1756" s="14"/>
      <c r="N1756" s="14">
        <v>8.1542402069698497E-2</v>
      </c>
      <c r="O1756" s="14">
        <v>9.6778537656443203E-2</v>
      </c>
      <c r="P1756" s="14">
        <v>8.1998159651392302E-2</v>
      </c>
      <c r="Q1756" s="14">
        <v>5.5639613804205401E-2</v>
      </c>
      <c r="R1756" s="14"/>
      <c r="S1756" s="14">
        <v>9.9530199045304302E-2</v>
      </c>
      <c r="T1756" s="14">
        <v>7.0279252742066506E-2</v>
      </c>
      <c r="U1756" s="14">
        <v>8.9994098416544696E-2</v>
      </c>
      <c r="V1756" s="14">
        <v>5.0134706289422397E-2</v>
      </c>
      <c r="W1756" s="14">
        <v>0.10719278404445</v>
      </c>
      <c r="X1756" s="14">
        <v>8.8611749883803007E-2</v>
      </c>
      <c r="Y1756" s="14">
        <v>5.8802383355631899E-2</v>
      </c>
      <c r="Z1756" s="14">
        <v>7.1873116486942806E-2</v>
      </c>
      <c r="AA1756" s="14">
        <v>9.25052770013787E-2</v>
      </c>
      <c r="AB1756" s="14">
        <v>4.8736510172238998E-2</v>
      </c>
      <c r="AC1756" s="14">
        <v>0.113867016271683</v>
      </c>
      <c r="AD1756" s="14">
        <v>3.9072178248317803E-2</v>
      </c>
      <c r="AE1756" s="14"/>
      <c r="AF1756" s="14">
        <v>7.5731101764934403E-2</v>
      </c>
      <c r="AG1756" s="14">
        <v>7.0515009743589194E-2</v>
      </c>
      <c r="AH1756" s="14">
        <v>7.9957156048562003E-2</v>
      </c>
      <c r="AI1756" s="14"/>
      <c r="AJ1756" s="14">
        <v>5.1086674139958398E-2</v>
      </c>
      <c r="AK1756" s="14">
        <v>7.0672440883614601E-2</v>
      </c>
      <c r="AL1756" s="14">
        <v>6.0714155959800502E-2</v>
      </c>
      <c r="AM1756" s="14"/>
      <c r="AN1756" s="14">
        <v>6.69063050021175E-2</v>
      </c>
      <c r="AO1756" s="14">
        <v>0.111811974521241</v>
      </c>
      <c r="AP1756" s="14">
        <v>7.8057023383582697E-2</v>
      </c>
      <c r="AQ1756" s="14">
        <v>6.9134528307347301E-2</v>
      </c>
      <c r="AR1756" s="14">
        <v>0</v>
      </c>
    </row>
    <row r="1757" spans="2:44">
      <c r="B1757" t="s">
        <v>106</v>
      </c>
      <c r="C1757" s="14">
        <v>0.55983244210430205</v>
      </c>
      <c r="D1757" s="14">
        <v>0.59770842804000401</v>
      </c>
      <c r="E1757" s="14">
        <v>0.52377785590667802</v>
      </c>
      <c r="F1757" s="14"/>
      <c r="G1757" s="14">
        <v>0.37946584204919198</v>
      </c>
      <c r="H1757" s="14">
        <v>0.52063422566335504</v>
      </c>
      <c r="I1757" s="14">
        <v>0.63667790537278601</v>
      </c>
      <c r="J1757" s="14">
        <v>0.58498347132114703</v>
      </c>
      <c r="K1757" s="14">
        <v>0.52462582693826698</v>
      </c>
      <c r="L1757" s="14">
        <v>0.64087527956081303</v>
      </c>
      <c r="M1757" s="14"/>
      <c r="N1757" s="14">
        <v>0.57300157104540905</v>
      </c>
      <c r="O1757" s="14">
        <v>0.53992324443764805</v>
      </c>
      <c r="P1757" s="14">
        <v>0.56585905780273205</v>
      </c>
      <c r="Q1757" s="14">
        <v>0.56155137443282799</v>
      </c>
      <c r="R1757" s="14"/>
      <c r="S1757" s="14">
        <v>0.54586680921991504</v>
      </c>
      <c r="T1757" s="14">
        <v>0.61165376235607605</v>
      </c>
      <c r="U1757" s="14">
        <v>0.51805356619744203</v>
      </c>
      <c r="V1757" s="14">
        <v>0.58597578527829497</v>
      </c>
      <c r="W1757" s="14">
        <v>0.49476934164133501</v>
      </c>
      <c r="X1757" s="14">
        <v>0.45538823442826498</v>
      </c>
      <c r="Y1757" s="14">
        <v>0.67269950985707305</v>
      </c>
      <c r="Z1757" s="14">
        <v>0.62715442861729498</v>
      </c>
      <c r="AA1757" s="14">
        <v>0.46738286076941399</v>
      </c>
      <c r="AB1757" s="14">
        <v>0.62388529812347604</v>
      </c>
      <c r="AC1757" s="14">
        <v>0.54246271371460897</v>
      </c>
      <c r="AD1757" s="14">
        <v>0.63132257656497204</v>
      </c>
      <c r="AE1757" s="14"/>
      <c r="AF1757" s="14">
        <v>0.55527284392419096</v>
      </c>
      <c r="AG1757" s="14">
        <v>0.61606238541288405</v>
      </c>
      <c r="AH1757" s="14">
        <v>0.52576730476057298</v>
      </c>
      <c r="AI1757" s="14"/>
      <c r="AJ1757" s="14">
        <v>0.63732392417747596</v>
      </c>
      <c r="AK1757" s="14">
        <v>0.62403244053881601</v>
      </c>
      <c r="AL1757" s="14">
        <v>0.55344576739338502</v>
      </c>
      <c r="AM1757" s="14"/>
      <c r="AN1757" s="14">
        <v>0.55782904754857499</v>
      </c>
      <c r="AO1757" s="14">
        <v>0.48143910626442199</v>
      </c>
      <c r="AP1757" s="14">
        <v>0.60162517969011797</v>
      </c>
      <c r="AQ1757" s="14">
        <v>0.594907694256952</v>
      </c>
      <c r="AR1757" s="14">
        <v>0.73608819325582897</v>
      </c>
    </row>
    <row r="1758" spans="2:44">
      <c r="C1758" s="14"/>
      <c r="D1758" s="14"/>
      <c r="E1758" s="14"/>
      <c r="F1758" s="14"/>
      <c r="G1758" s="14"/>
      <c r="H1758" s="14"/>
      <c r="I1758" s="14"/>
      <c r="J1758" s="14"/>
      <c r="K1758" s="14"/>
      <c r="L1758" s="14"/>
      <c r="M1758" s="14"/>
      <c r="N1758" s="14"/>
      <c r="O1758" s="14"/>
      <c r="P1758" s="14"/>
      <c r="Q1758" s="14"/>
      <c r="R1758" s="14"/>
      <c r="S1758" s="14"/>
      <c r="T1758" s="14"/>
      <c r="U1758" s="14"/>
      <c r="V1758" s="14"/>
      <c r="W1758" s="14"/>
      <c r="X1758" s="14"/>
      <c r="Y1758" s="14"/>
      <c r="Z1758" s="14"/>
      <c r="AA1758" s="14"/>
      <c r="AB1758" s="14"/>
      <c r="AC1758" s="14"/>
      <c r="AD1758" s="14"/>
      <c r="AE1758" s="14"/>
      <c r="AF1758" s="14"/>
      <c r="AG1758" s="14"/>
      <c r="AH1758" s="14"/>
      <c r="AI1758" s="14"/>
      <c r="AJ1758" s="14"/>
      <c r="AK1758" s="14"/>
      <c r="AL1758" s="14"/>
      <c r="AM1758" s="14"/>
      <c r="AN1758" s="14"/>
      <c r="AO1758" s="14"/>
      <c r="AP1758" s="14"/>
      <c r="AQ1758" s="14"/>
      <c r="AR1758" s="14"/>
    </row>
    <row r="1759" spans="2:44">
      <c r="B1759" s="6" t="s">
        <v>372</v>
      </c>
      <c r="C1759" s="14"/>
      <c r="D1759" s="14"/>
      <c r="E1759" s="14"/>
      <c r="F1759" s="14"/>
      <c r="G1759" s="14"/>
      <c r="H1759" s="14"/>
      <c r="I1759" s="14"/>
      <c r="J1759" s="14"/>
      <c r="K1759" s="14"/>
      <c r="L1759" s="14"/>
      <c r="M1759" s="14"/>
      <c r="N1759" s="14"/>
      <c r="O1759" s="14"/>
      <c r="P1759" s="14"/>
      <c r="Q1759" s="14"/>
      <c r="R1759" s="14"/>
      <c r="S1759" s="14"/>
      <c r="T1759" s="14"/>
      <c r="U1759" s="14"/>
      <c r="V1759" s="14"/>
      <c r="W1759" s="14"/>
      <c r="X1759" s="14"/>
      <c r="Y1759" s="14"/>
      <c r="Z1759" s="14"/>
      <c r="AA1759" s="14"/>
      <c r="AB1759" s="14"/>
      <c r="AC1759" s="14"/>
      <c r="AD1759" s="14"/>
      <c r="AE1759" s="14"/>
      <c r="AF1759" s="14"/>
      <c r="AG1759" s="14"/>
      <c r="AH1759" s="14"/>
      <c r="AI1759" s="14"/>
      <c r="AJ1759" s="14"/>
      <c r="AK1759" s="14"/>
      <c r="AL1759" s="14"/>
      <c r="AM1759" s="14"/>
      <c r="AN1759" s="14"/>
      <c r="AO1759" s="14"/>
      <c r="AP1759" s="14"/>
      <c r="AQ1759" s="14"/>
      <c r="AR1759" s="14"/>
    </row>
    <row r="1760" spans="2:44">
      <c r="B1760" s="24" t="s">
        <v>47</v>
      </c>
      <c r="C1760" s="14"/>
      <c r="D1760" s="14"/>
      <c r="E1760" s="14"/>
      <c r="F1760" s="14"/>
      <c r="G1760" s="14"/>
      <c r="H1760" s="14"/>
      <c r="I1760" s="14"/>
      <c r="J1760" s="14"/>
      <c r="K1760" s="14"/>
      <c r="L1760" s="14"/>
      <c r="M1760" s="14"/>
      <c r="N1760" s="14"/>
      <c r="O1760" s="14"/>
      <c r="P1760" s="14"/>
      <c r="Q1760" s="14"/>
      <c r="R1760" s="14"/>
      <c r="S1760" s="14"/>
      <c r="T1760" s="14"/>
      <c r="U1760" s="14"/>
      <c r="V1760" s="14"/>
      <c r="W1760" s="14"/>
      <c r="X1760" s="14"/>
      <c r="Y1760" s="14"/>
      <c r="Z1760" s="14"/>
      <c r="AA1760" s="14"/>
      <c r="AB1760" s="14"/>
      <c r="AC1760" s="14"/>
      <c r="AD1760" s="14"/>
      <c r="AE1760" s="14"/>
      <c r="AF1760" s="14"/>
      <c r="AG1760" s="14"/>
      <c r="AH1760" s="14"/>
      <c r="AI1760" s="14"/>
      <c r="AJ1760" s="14"/>
      <c r="AK1760" s="14"/>
      <c r="AL1760" s="14"/>
      <c r="AM1760" s="14"/>
      <c r="AN1760" s="14"/>
      <c r="AO1760" s="14"/>
      <c r="AP1760" s="14"/>
      <c r="AQ1760" s="14"/>
      <c r="AR1760" s="14"/>
    </row>
    <row r="1761" spans="2:44">
      <c r="B1761" t="s">
        <v>98</v>
      </c>
      <c r="C1761" s="14">
        <v>0.16703496723083899</v>
      </c>
      <c r="D1761" s="14">
        <v>0.16920951647016999</v>
      </c>
      <c r="E1761" s="14">
        <v>0.16558532064557799</v>
      </c>
      <c r="F1761" s="14"/>
      <c r="G1761" s="14">
        <v>0.14514454609019301</v>
      </c>
      <c r="H1761" s="14">
        <v>0.16272779963008499</v>
      </c>
      <c r="I1761" s="14">
        <v>0.20486183738903699</v>
      </c>
      <c r="J1761" s="14">
        <v>0.15141839002722299</v>
      </c>
      <c r="K1761" s="14">
        <v>0.152865054220063</v>
      </c>
      <c r="L1761" s="14">
        <v>0.17514504754847701</v>
      </c>
      <c r="M1761" s="14"/>
      <c r="N1761" s="14">
        <v>0.198051504241959</v>
      </c>
      <c r="O1761" s="14">
        <v>0.16000314946880501</v>
      </c>
      <c r="P1761" s="14">
        <v>0.14931736310479601</v>
      </c>
      <c r="Q1761" s="14">
        <v>0.151986226932564</v>
      </c>
      <c r="R1761" s="14"/>
      <c r="S1761" s="14">
        <v>0.164007979466022</v>
      </c>
      <c r="T1761" s="14">
        <v>0.17363850499088199</v>
      </c>
      <c r="U1761" s="14">
        <v>0.130437006436352</v>
      </c>
      <c r="V1761" s="14">
        <v>0.169480012711897</v>
      </c>
      <c r="W1761" s="14">
        <v>0.22308853293859501</v>
      </c>
      <c r="X1761" s="14">
        <v>0.136075620414987</v>
      </c>
      <c r="Y1761" s="14">
        <v>0.14824292307892201</v>
      </c>
      <c r="Z1761" s="14">
        <v>0.245956158394362</v>
      </c>
      <c r="AA1761" s="14">
        <v>0.14286844823189601</v>
      </c>
      <c r="AB1761" s="14">
        <v>0.17008414033771199</v>
      </c>
      <c r="AC1761" s="14">
        <v>0.185450751853004</v>
      </c>
      <c r="AD1761" s="14">
        <v>0.16453600710671501</v>
      </c>
      <c r="AE1761" s="14"/>
      <c r="AF1761" s="14">
        <v>0.17925615825135</v>
      </c>
      <c r="AG1761" s="14">
        <v>0.19195225398131399</v>
      </c>
      <c r="AH1761" s="14">
        <v>7.5770481325198896E-2</v>
      </c>
      <c r="AI1761" s="14"/>
      <c r="AJ1761" s="14">
        <v>0.21068613313243001</v>
      </c>
      <c r="AK1761" s="14">
        <v>0.18368543183865299</v>
      </c>
      <c r="AL1761" s="14">
        <v>0.27860002157499703</v>
      </c>
      <c r="AM1761" s="14"/>
      <c r="AN1761" s="14">
        <v>0.13614368195418899</v>
      </c>
      <c r="AO1761" s="14">
        <v>0.14921033210158899</v>
      </c>
      <c r="AP1761" s="14">
        <v>0.16970007176000401</v>
      </c>
      <c r="AQ1761" s="14">
        <v>0.27003925385507099</v>
      </c>
      <c r="AR1761" s="14">
        <v>0.50106126085097702</v>
      </c>
    </row>
    <row r="1762" spans="2:44">
      <c r="B1762" t="s">
        <v>99</v>
      </c>
      <c r="C1762" s="14">
        <v>0.55022134952558699</v>
      </c>
      <c r="D1762" s="14">
        <v>0.56177305248341602</v>
      </c>
      <c r="E1762" s="14">
        <v>0.53924802813531802</v>
      </c>
      <c r="F1762" s="14"/>
      <c r="G1762" s="14">
        <v>0.53723161650979101</v>
      </c>
      <c r="H1762" s="14">
        <v>0.49221365105862303</v>
      </c>
      <c r="I1762" s="14">
        <v>0.53926448528453697</v>
      </c>
      <c r="J1762" s="14">
        <v>0.58403370718136005</v>
      </c>
      <c r="K1762" s="14">
        <v>0.56886533759524005</v>
      </c>
      <c r="L1762" s="14">
        <v>0.57075373763027504</v>
      </c>
      <c r="M1762" s="14"/>
      <c r="N1762" s="14">
        <v>0.58673258072433998</v>
      </c>
      <c r="O1762" s="14">
        <v>0.55522819888374597</v>
      </c>
      <c r="P1762" s="14">
        <v>0.587122496676035</v>
      </c>
      <c r="Q1762" s="14">
        <v>0.47549804238363402</v>
      </c>
      <c r="R1762" s="14"/>
      <c r="S1762" s="14">
        <v>0.57457295829660204</v>
      </c>
      <c r="T1762" s="14">
        <v>0.56229451796617602</v>
      </c>
      <c r="U1762" s="14">
        <v>0.55165953632344</v>
      </c>
      <c r="V1762" s="14">
        <v>0.57477388115047201</v>
      </c>
      <c r="W1762" s="14">
        <v>0.49207108593594501</v>
      </c>
      <c r="X1762" s="14">
        <v>0.59974502252981199</v>
      </c>
      <c r="Y1762" s="14">
        <v>0.56758328879777398</v>
      </c>
      <c r="Z1762" s="14">
        <v>0.60277995293695497</v>
      </c>
      <c r="AA1762" s="14">
        <v>0.44720760211969002</v>
      </c>
      <c r="AB1762" s="14">
        <v>0.58914511855521401</v>
      </c>
      <c r="AC1762" s="14">
        <v>0.47499148438111199</v>
      </c>
      <c r="AD1762" s="14">
        <v>0.56021613883341503</v>
      </c>
      <c r="AE1762" s="14"/>
      <c r="AF1762" s="14">
        <v>0.54394782899940597</v>
      </c>
      <c r="AG1762" s="14">
        <v>0.552133030874005</v>
      </c>
      <c r="AH1762" s="14">
        <v>0.60937695735881703</v>
      </c>
      <c r="AI1762" s="14"/>
      <c r="AJ1762" s="14">
        <v>0.56204328107531798</v>
      </c>
      <c r="AK1762" s="14">
        <v>0.56296755940323995</v>
      </c>
      <c r="AL1762" s="14">
        <v>0.42061799949973699</v>
      </c>
      <c r="AM1762" s="14"/>
      <c r="AN1762" s="14">
        <v>0.53318868521410201</v>
      </c>
      <c r="AO1762" s="14">
        <v>0.54268180828207802</v>
      </c>
      <c r="AP1762" s="14">
        <v>0.59278128491256898</v>
      </c>
      <c r="AQ1762" s="14">
        <v>0.53704221246435502</v>
      </c>
      <c r="AR1762" s="14">
        <v>0.49893873914902298</v>
      </c>
    </row>
    <row r="1763" spans="2:44">
      <c r="B1763" t="s">
        <v>100</v>
      </c>
      <c r="C1763" s="14">
        <v>0.18181255004576799</v>
      </c>
      <c r="D1763" s="14">
        <v>0.166539718128832</v>
      </c>
      <c r="E1763" s="14">
        <v>0.19685311742316999</v>
      </c>
      <c r="F1763" s="14"/>
      <c r="G1763" s="14">
        <v>0.17174800317519601</v>
      </c>
      <c r="H1763" s="14">
        <v>0.23387133639716601</v>
      </c>
      <c r="I1763" s="14">
        <v>0.170520121266868</v>
      </c>
      <c r="J1763" s="14">
        <v>0.151291390125951</v>
      </c>
      <c r="K1763" s="14">
        <v>0.186658566722123</v>
      </c>
      <c r="L1763" s="14">
        <v>0.179679202303931</v>
      </c>
      <c r="M1763" s="14"/>
      <c r="N1763" s="14">
        <v>0.13648232085769901</v>
      </c>
      <c r="O1763" s="14">
        <v>0.17277586977209999</v>
      </c>
      <c r="P1763" s="14">
        <v>0.17714087684802299</v>
      </c>
      <c r="Q1763" s="14">
        <v>0.24459885664484801</v>
      </c>
      <c r="R1763" s="14"/>
      <c r="S1763" s="14">
        <v>0.16776076691908701</v>
      </c>
      <c r="T1763" s="14">
        <v>0.16550296205235099</v>
      </c>
      <c r="U1763" s="14">
        <v>0.24581992962513399</v>
      </c>
      <c r="V1763" s="14">
        <v>0.18515950095615299</v>
      </c>
      <c r="W1763" s="14">
        <v>0.15751830843054401</v>
      </c>
      <c r="X1763" s="14">
        <v>0.169987810208824</v>
      </c>
      <c r="Y1763" s="14">
        <v>0.181675581359975</v>
      </c>
      <c r="Z1763" s="14">
        <v>0.105371048946597</v>
      </c>
      <c r="AA1763" s="14">
        <v>0.22593263175103301</v>
      </c>
      <c r="AB1763" s="14">
        <v>0.156959094978357</v>
      </c>
      <c r="AC1763" s="14">
        <v>0.19363534136336999</v>
      </c>
      <c r="AD1763" s="14">
        <v>0.24930084377713499</v>
      </c>
      <c r="AE1763" s="14"/>
      <c r="AF1763" s="14">
        <v>0.16700543988540201</v>
      </c>
      <c r="AG1763" s="14">
        <v>0.177508631914952</v>
      </c>
      <c r="AH1763" s="14">
        <v>0.22699981287628601</v>
      </c>
      <c r="AI1763" s="14"/>
      <c r="AJ1763" s="14">
        <v>0.15347134969579601</v>
      </c>
      <c r="AK1763" s="14">
        <v>0.17190822681440501</v>
      </c>
      <c r="AL1763" s="14">
        <v>0.196202077950653</v>
      </c>
      <c r="AM1763" s="14"/>
      <c r="AN1763" s="14">
        <v>0.232118114213135</v>
      </c>
      <c r="AO1763" s="14">
        <v>0.190137704721976</v>
      </c>
      <c r="AP1763" s="14">
        <v>0.149924157230061</v>
      </c>
      <c r="AQ1763" s="14">
        <v>0.114606814154706</v>
      </c>
      <c r="AR1763" s="14">
        <v>0</v>
      </c>
    </row>
    <row r="1764" spans="2:44">
      <c r="B1764" t="s">
        <v>101</v>
      </c>
      <c r="C1764" s="14">
        <v>3.9353575184713802E-2</v>
      </c>
      <c r="D1764" s="14">
        <v>4.4627313376764198E-2</v>
      </c>
      <c r="E1764" s="14">
        <v>3.2688854165449997E-2</v>
      </c>
      <c r="F1764" s="14"/>
      <c r="G1764" s="14">
        <v>5.0062325364364002E-2</v>
      </c>
      <c r="H1764" s="14">
        <v>7.1799924719535599E-2</v>
      </c>
      <c r="I1764" s="14">
        <v>3.1142315725975901E-2</v>
      </c>
      <c r="J1764" s="14">
        <v>3.5533450889702202E-2</v>
      </c>
      <c r="K1764" s="14">
        <v>4.3369718641115003E-2</v>
      </c>
      <c r="L1764" s="14">
        <v>1.5838865666037601E-2</v>
      </c>
      <c r="M1764" s="14"/>
      <c r="N1764" s="14">
        <v>3.8975645444924899E-2</v>
      </c>
      <c r="O1764" s="14">
        <v>3.6812584621121802E-2</v>
      </c>
      <c r="P1764" s="14">
        <v>5.0375368060930202E-2</v>
      </c>
      <c r="Q1764" s="14">
        <v>3.2329477392261198E-2</v>
      </c>
      <c r="R1764" s="14"/>
      <c r="S1764" s="14">
        <v>3.87976801046458E-2</v>
      </c>
      <c r="T1764" s="14">
        <v>4.5893643358294399E-2</v>
      </c>
      <c r="U1764" s="14">
        <v>1.9564191968192202E-2</v>
      </c>
      <c r="V1764" s="14">
        <v>7.80266098300645E-3</v>
      </c>
      <c r="W1764" s="14">
        <v>5.84173733807773E-2</v>
      </c>
      <c r="X1764" s="14">
        <v>3.4132182425237099E-2</v>
      </c>
      <c r="Y1764" s="14">
        <v>5.5285204501869203E-2</v>
      </c>
      <c r="Z1764" s="14">
        <v>0</v>
      </c>
      <c r="AA1764" s="14">
        <v>5.9970715467554801E-2</v>
      </c>
      <c r="AB1764" s="14">
        <v>4.9903824234526099E-2</v>
      </c>
      <c r="AC1764" s="14">
        <v>5.0232595303887899E-2</v>
      </c>
      <c r="AD1764" s="14">
        <v>2.5947010282733801E-2</v>
      </c>
      <c r="AE1764" s="14"/>
      <c r="AF1764" s="14">
        <v>4.79991643230568E-2</v>
      </c>
      <c r="AG1764" s="14">
        <v>2.84420620021144E-2</v>
      </c>
      <c r="AH1764" s="14">
        <v>3.67502469497413E-2</v>
      </c>
      <c r="AI1764" s="14"/>
      <c r="AJ1764" s="14">
        <v>4.05003151392224E-2</v>
      </c>
      <c r="AK1764" s="14">
        <v>2.7918886415267401E-2</v>
      </c>
      <c r="AL1764" s="14">
        <v>3.9007553972757097E-2</v>
      </c>
      <c r="AM1764" s="14"/>
      <c r="AN1764" s="14">
        <v>3.0291835528240801E-2</v>
      </c>
      <c r="AO1764" s="14">
        <v>5.5876119395949497E-2</v>
      </c>
      <c r="AP1764" s="14">
        <v>2.83435719634667E-2</v>
      </c>
      <c r="AQ1764" s="14">
        <v>3.8912250939869199E-2</v>
      </c>
      <c r="AR1764" s="14">
        <v>0</v>
      </c>
    </row>
    <row r="1765" spans="2:44">
      <c r="B1765" t="s">
        <v>102</v>
      </c>
      <c r="C1765" s="14">
        <v>1.1350745898954601E-2</v>
      </c>
      <c r="D1765" s="14">
        <v>1.1454673983598901E-2</v>
      </c>
      <c r="E1765" s="14">
        <v>1.12965885093027E-2</v>
      </c>
      <c r="F1765" s="14"/>
      <c r="G1765" s="14">
        <v>4.2361232144190797E-2</v>
      </c>
      <c r="H1765" s="14">
        <v>1.0017949407546E-2</v>
      </c>
      <c r="I1765" s="14">
        <v>3.7093522140681299E-3</v>
      </c>
      <c r="J1765" s="14">
        <v>1.2694346745780599E-2</v>
      </c>
      <c r="K1765" s="14">
        <v>8.7805996505311203E-3</v>
      </c>
      <c r="L1765" s="14">
        <v>0</v>
      </c>
      <c r="M1765" s="14"/>
      <c r="N1765" s="14">
        <v>5.25675280731703E-3</v>
      </c>
      <c r="O1765" s="14">
        <v>1.4420539367448399E-2</v>
      </c>
      <c r="P1765" s="14">
        <v>7.1530149900942202E-3</v>
      </c>
      <c r="Q1765" s="14">
        <v>1.95305952763348E-2</v>
      </c>
      <c r="R1765" s="14"/>
      <c r="S1765" s="14">
        <v>1.6933308408386399E-2</v>
      </c>
      <c r="T1765" s="14">
        <v>1.0880727939352399E-2</v>
      </c>
      <c r="U1765" s="14">
        <v>1.25266289037399E-2</v>
      </c>
      <c r="V1765" s="14">
        <v>0</v>
      </c>
      <c r="W1765" s="14">
        <v>1.1493212344031899E-2</v>
      </c>
      <c r="X1765" s="14">
        <v>0</v>
      </c>
      <c r="Y1765" s="14">
        <v>1.8964433522680499E-2</v>
      </c>
      <c r="Z1765" s="14">
        <v>1.65619732454227E-2</v>
      </c>
      <c r="AA1765" s="14">
        <v>1.93835751018714E-2</v>
      </c>
      <c r="AB1765" s="14">
        <v>8.7694617332396592E-3</v>
      </c>
      <c r="AC1765" s="14">
        <v>1.17081463666366E-2</v>
      </c>
      <c r="AD1765" s="14">
        <v>0</v>
      </c>
      <c r="AE1765" s="14"/>
      <c r="AF1765" s="14">
        <v>7.5666852878397096E-3</v>
      </c>
      <c r="AG1765" s="14">
        <v>5.8692859615203001E-3</v>
      </c>
      <c r="AH1765" s="14">
        <v>1.6411694985117398E-2</v>
      </c>
      <c r="AI1765" s="14"/>
      <c r="AJ1765" s="14">
        <v>3.8461889521064002E-3</v>
      </c>
      <c r="AK1765" s="14">
        <v>1.26595742029064E-2</v>
      </c>
      <c r="AL1765" s="14">
        <v>0</v>
      </c>
      <c r="AM1765" s="14"/>
      <c r="AN1765" s="14">
        <v>8.6994316090896005E-3</v>
      </c>
      <c r="AO1765" s="14">
        <v>9.7596121834346797E-3</v>
      </c>
      <c r="AP1765" s="14">
        <v>2.2646421333952501E-2</v>
      </c>
      <c r="AQ1765" s="14">
        <v>0</v>
      </c>
      <c r="AR1765" s="14">
        <v>0</v>
      </c>
    </row>
    <row r="1766" spans="2:44">
      <c r="B1766" t="s">
        <v>129</v>
      </c>
      <c r="C1766" s="14">
        <v>5.0226812114138299E-2</v>
      </c>
      <c r="D1766" s="14">
        <v>4.6395725557219401E-2</v>
      </c>
      <c r="E1766" s="14">
        <v>5.4328091121180602E-2</v>
      </c>
      <c r="F1766" s="14"/>
      <c r="G1766" s="14">
        <v>5.3452276716265401E-2</v>
      </c>
      <c r="H1766" s="14">
        <v>2.9369338787044501E-2</v>
      </c>
      <c r="I1766" s="14">
        <v>5.0501888119514601E-2</v>
      </c>
      <c r="J1766" s="14">
        <v>6.5028715029983503E-2</v>
      </c>
      <c r="K1766" s="14">
        <v>3.94607231709274E-2</v>
      </c>
      <c r="L1766" s="14">
        <v>5.8583146851279799E-2</v>
      </c>
      <c r="M1766" s="14"/>
      <c r="N1766" s="14">
        <v>3.4501195923759803E-2</v>
      </c>
      <c r="O1766" s="14">
        <v>6.0759657886778402E-2</v>
      </c>
      <c r="P1766" s="14">
        <v>2.88908803201211E-2</v>
      </c>
      <c r="Q1766" s="14">
        <v>7.6056801370358099E-2</v>
      </c>
      <c r="R1766" s="14"/>
      <c r="S1766" s="14">
        <v>3.7927306805257001E-2</v>
      </c>
      <c r="T1766" s="14">
        <v>4.17896436929448E-2</v>
      </c>
      <c r="U1766" s="14">
        <v>3.9992706743142002E-2</v>
      </c>
      <c r="V1766" s="14">
        <v>6.2783944198471803E-2</v>
      </c>
      <c r="W1766" s="14">
        <v>5.7411486970107797E-2</v>
      </c>
      <c r="X1766" s="14">
        <v>6.0059364421140099E-2</v>
      </c>
      <c r="Y1766" s="14">
        <v>2.82485687387787E-2</v>
      </c>
      <c r="Z1766" s="14">
        <v>2.9330866476662901E-2</v>
      </c>
      <c r="AA1766" s="14">
        <v>0.104637027327955</v>
      </c>
      <c r="AB1766" s="14">
        <v>2.5138360160951001E-2</v>
      </c>
      <c r="AC1766" s="14">
        <v>8.3981680731989194E-2</v>
      </c>
      <c r="AD1766" s="14">
        <v>0</v>
      </c>
      <c r="AE1766" s="14"/>
      <c r="AF1766" s="14">
        <v>5.4224723252946201E-2</v>
      </c>
      <c r="AG1766" s="14">
        <v>4.4094735266094899E-2</v>
      </c>
      <c r="AH1766" s="14">
        <v>3.4690806504838502E-2</v>
      </c>
      <c r="AI1766" s="14"/>
      <c r="AJ1766" s="14">
        <v>2.94527320051273E-2</v>
      </c>
      <c r="AK1766" s="14">
        <v>4.0860321325528103E-2</v>
      </c>
      <c r="AL1766" s="14">
        <v>6.5572347001856601E-2</v>
      </c>
      <c r="AM1766" s="14"/>
      <c r="AN1766" s="14">
        <v>5.9558251481243503E-2</v>
      </c>
      <c r="AO1766" s="14">
        <v>5.23344233149729E-2</v>
      </c>
      <c r="AP1766" s="14">
        <v>3.6604492799947402E-2</v>
      </c>
      <c r="AQ1766" s="14">
        <v>3.9399468585999103E-2</v>
      </c>
      <c r="AR1766" s="14">
        <v>0</v>
      </c>
    </row>
    <row r="1767" spans="2:44">
      <c r="B1767" t="s">
        <v>104</v>
      </c>
      <c r="C1767" s="14">
        <v>0.71725631675642598</v>
      </c>
      <c r="D1767" s="14">
        <v>0.73098256895358604</v>
      </c>
      <c r="E1767" s="14">
        <v>0.70483334878089599</v>
      </c>
      <c r="F1767" s="14"/>
      <c r="G1767" s="14">
        <v>0.68237616259998402</v>
      </c>
      <c r="H1767" s="14">
        <v>0.65494145068870802</v>
      </c>
      <c r="I1767" s="14">
        <v>0.74412632267357304</v>
      </c>
      <c r="J1767" s="14">
        <v>0.73545209720858296</v>
      </c>
      <c r="K1767" s="14">
        <v>0.72173039181530296</v>
      </c>
      <c r="L1767" s="14">
        <v>0.74589878517875197</v>
      </c>
      <c r="M1767" s="14"/>
      <c r="N1767" s="14">
        <v>0.78478408496629903</v>
      </c>
      <c r="O1767" s="14">
        <v>0.71523134835255098</v>
      </c>
      <c r="P1767" s="14">
        <v>0.73643985978083204</v>
      </c>
      <c r="Q1767" s="14">
        <v>0.62748426931619805</v>
      </c>
      <c r="R1767" s="14"/>
      <c r="S1767" s="14">
        <v>0.73858093776262401</v>
      </c>
      <c r="T1767" s="14">
        <v>0.73593302295705798</v>
      </c>
      <c r="U1767" s="14">
        <v>0.68209654275979104</v>
      </c>
      <c r="V1767" s="14">
        <v>0.74425389386236895</v>
      </c>
      <c r="W1767" s="14">
        <v>0.71515961887453905</v>
      </c>
      <c r="X1767" s="14">
        <v>0.73582064294479899</v>
      </c>
      <c r="Y1767" s="14">
        <v>0.71582621187669604</v>
      </c>
      <c r="Z1767" s="14">
        <v>0.84873611133131699</v>
      </c>
      <c r="AA1767" s="14">
        <v>0.59007605035158495</v>
      </c>
      <c r="AB1767" s="14">
        <v>0.75922925889292603</v>
      </c>
      <c r="AC1767" s="14">
        <v>0.66044223623411602</v>
      </c>
      <c r="AD1767" s="14">
        <v>0.72475214594013104</v>
      </c>
      <c r="AE1767" s="14"/>
      <c r="AF1767" s="14">
        <v>0.72320398725075496</v>
      </c>
      <c r="AG1767" s="14">
        <v>0.744085284855318</v>
      </c>
      <c r="AH1767" s="14">
        <v>0.68514743868401595</v>
      </c>
      <c r="AI1767" s="14"/>
      <c r="AJ1767" s="14">
        <v>0.77272941420774799</v>
      </c>
      <c r="AK1767" s="14">
        <v>0.74665299124189299</v>
      </c>
      <c r="AL1767" s="14">
        <v>0.69921802107473396</v>
      </c>
      <c r="AM1767" s="14"/>
      <c r="AN1767" s="14">
        <v>0.66933236716829103</v>
      </c>
      <c r="AO1767" s="14">
        <v>0.69189214038366698</v>
      </c>
      <c r="AP1767" s="14">
        <v>0.762481356672572</v>
      </c>
      <c r="AQ1767" s="14">
        <v>0.80708146631942601</v>
      </c>
      <c r="AR1767" s="14">
        <v>1</v>
      </c>
    </row>
    <row r="1768" spans="2:44">
      <c r="B1768" t="s">
        <v>105</v>
      </c>
      <c r="C1768" s="14">
        <v>5.0704321083668298E-2</v>
      </c>
      <c r="D1768" s="14">
        <v>5.6081987360363197E-2</v>
      </c>
      <c r="E1768" s="14">
        <v>4.3985442674752698E-2</v>
      </c>
      <c r="F1768" s="14"/>
      <c r="G1768" s="14">
        <v>9.2423557508554799E-2</v>
      </c>
      <c r="H1768" s="14">
        <v>8.1817874127081594E-2</v>
      </c>
      <c r="I1768" s="14">
        <v>3.4851667940043997E-2</v>
      </c>
      <c r="J1768" s="14">
        <v>4.8227797635482801E-2</v>
      </c>
      <c r="K1768" s="14">
        <v>5.2150318291646097E-2</v>
      </c>
      <c r="L1768" s="14">
        <v>1.5838865666037601E-2</v>
      </c>
      <c r="M1768" s="14"/>
      <c r="N1768" s="14">
        <v>4.42323982522419E-2</v>
      </c>
      <c r="O1768" s="14">
        <v>5.1233123988570203E-2</v>
      </c>
      <c r="P1768" s="14">
        <v>5.7528383051024402E-2</v>
      </c>
      <c r="Q1768" s="14">
        <v>5.1860072668595998E-2</v>
      </c>
      <c r="R1768" s="14"/>
      <c r="S1768" s="14">
        <v>5.5730988513032202E-2</v>
      </c>
      <c r="T1768" s="14">
        <v>5.67743712976468E-2</v>
      </c>
      <c r="U1768" s="14">
        <v>3.2090820871932102E-2</v>
      </c>
      <c r="V1768" s="14">
        <v>7.80266098300645E-3</v>
      </c>
      <c r="W1768" s="14">
        <v>6.9910585724809196E-2</v>
      </c>
      <c r="X1768" s="14">
        <v>3.4132182425237099E-2</v>
      </c>
      <c r="Y1768" s="14">
        <v>7.4249638024549702E-2</v>
      </c>
      <c r="Z1768" s="14">
        <v>1.65619732454227E-2</v>
      </c>
      <c r="AA1768" s="14">
        <v>7.9354290569426195E-2</v>
      </c>
      <c r="AB1768" s="14">
        <v>5.8673285967765797E-2</v>
      </c>
      <c r="AC1768" s="14">
        <v>6.1940741670524498E-2</v>
      </c>
      <c r="AD1768" s="14">
        <v>2.5947010282733801E-2</v>
      </c>
      <c r="AE1768" s="14"/>
      <c r="AF1768" s="14">
        <v>5.5565849610896501E-2</v>
      </c>
      <c r="AG1768" s="14">
        <v>3.4311347963634699E-2</v>
      </c>
      <c r="AH1768" s="14">
        <v>5.3161941934858702E-2</v>
      </c>
      <c r="AI1768" s="14"/>
      <c r="AJ1768" s="14">
        <v>4.4346504091328801E-2</v>
      </c>
      <c r="AK1768" s="14">
        <v>4.0578460618173801E-2</v>
      </c>
      <c r="AL1768" s="14">
        <v>3.9007553972757097E-2</v>
      </c>
      <c r="AM1768" s="14"/>
      <c r="AN1768" s="14">
        <v>3.89912671373304E-2</v>
      </c>
      <c r="AO1768" s="14">
        <v>6.5635731579384196E-2</v>
      </c>
      <c r="AP1768" s="14">
        <v>5.0989993297419198E-2</v>
      </c>
      <c r="AQ1768" s="14">
        <v>3.8912250939869199E-2</v>
      </c>
      <c r="AR1768" s="14">
        <v>0</v>
      </c>
    </row>
    <row r="1769" spans="2:44">
      <c r="B1769" t="s">
        <v>106</v>
      </c>
      <c r="C1769" s="14">
        <v>0.66655199567275702</v>
      </c>
      <c r="D1769" s="14">
        <v>0.67490058159322297</v>
      </c>
      <c r="E1769" s="14">
        <v>0.66084790610614397</v>
      </c>
      <c r="F1769" s="14"/>
      <c r="G1769" s="14">
        <v>0.58995260509142899</v>
      </c>
      <c r="H1769" s="14">
        <v>0.57312357656162605</v>
      </c>
      <c r="I1769" s="14">
        <v>0.70927465473352902</v>
      </c>
      <c r="J1769" s="14">
        <v>0.68722429957310005</v>
      </c>
      <c r="K1769" s="14">
        <v>0.669580073523657</v>
      </c>
      <c r="L1769" s="14">
        <v>0.73005991951271398</v>
      </c>
      <c r="M1769" s="14"/>
      <c r="N1769" s="14">
        <v>0.74055168671405702</v>
      </c>
      <c r="O1769" s="14">
        <v>0.66399822436398104</v>
      </c>
      <c r="P1769" s="14">
        <v>0.67891147672980701</v>
      </c>
      <c r="Q1769" s="14">
        <v>0.575624196647602</v>
      </c>
      <c r="R1769" s="14"/>
      <c r="S1769" s="14">
        <v>0.68284994924959197</v>
      </c>
      <c r="T1769" s="14">
        <v>0.67915865165941103</v>
      </c>
      <c r="U1769" s="14">
        <v>0.65000572188785899</v>
      </c>
      <c r="V1769" s="14">
        <v>0.73645123287936298</v>
      </c>
      <c r="W1769" s="14">
        <v>0.64524903314973003</v>
      </c>
      <c r="X1769" s="14">
        <v>0.70168846051956202</v>
      </c>
      <c r="Y1769" s="14">
        <v>0.64157657385214595</v>
      </c>
      <c r="Z1769" s="14">
        <v>0.83217413808589402</v>
      </c>
      <c r="AA1769" s="14">
        <v>0.51072175978215895</v>
      </c>
      <c r="AB1769" s="14">
        <v>0.70055597292516103</v>
      </c>
      <c r="AC1769" s="14">
        <v>0.59850149456359103</v>
      </c>
      <c r="AD1769" s="14">
        <v>0.69880513565739699</v>
      </c>
      <c r="AE1769" s="14"/>
      <c r="AF1769" s="14">
        <v>0.66763813763985902</v>
      </c>
      <c r="AG1769" s="14">
        <v>0.709773936891684</v>
      </c>
      <c r="AH1769" s="14">
        <v>0.63198549674915805</v>
      </c>
      <c r="AI1769" s="14"/>
      <c r="AJ1769" s="14">
        <v>0.72838291011641898</v>
      </c>
      <c r="AK1769" s="14">
        <v>0.70607453062371905</v>
      </c>
      <c r="AL1769" s="14">
        <v>0.66021046710197695</v>
      </c>
      <c r="AM1769" s="14"/>
      <c r="AN1769" s="14">
        <v>0.63034110003096</v>
      </c>
      <c r="AO1769" s="14">
        <v>0.62625640880428302</v>
      </c>
      <c r="AP1769" s="14">
        <v>0.71149136337515295</v>
      </c>
      <c r="AQ1769" s="14">
        <v>0.76816921537955696</v>
      </c>
      <c r="AR1769" s="14">
        <v>1</v>
      </c>
    </row>
    <row r="1770" spans="2:44">
      <c r="C1770" s="14"/>
      <c r="D1770" s="14"/>
      <c r="E1770" s="14"/>
      <c r="F1770" s="14"/>
      <c r="G1770" s="14"/>
      <c r="H1770" s="14"/>
      <c r="I1770" s="14"/>
      <c r="J1770" s="14"/>
      <c r="K1770" s="14"/>
      <c r="L1770" s="14"/>
      <c r="M1770" s="14"/>
      <c r="N1770" s="14"/>
      <c r="O1770" s="14"/>
      <c r="P1770" s="14"/>
      <c r="Q1770" s="14"/>
      <c r="R1770" s="14"/>
      <c r="S1770" s="14"/>
      <c r="T1770" s="14"/>
      <c r="U1770" s="14"/>
      <c r="V1770" s="14"/>
      <c r="W1770" s="14"/>
      <c r="X1770" s="14"/>
      <c r="Y1770" s="14"/>
      <c r="Z1770" s="14"/>
      <c r="AA1770" s="14"/>
      <c r="AB1770" s="14"/>
      <c r="AC1770" s="14"/>
      <c r="AD1770" s="14"/>
      <c r="AE1770" s="14"/>
      <c r="AF1770" s="14"/>
      <c r="AG1770" s="14"/>
      <c r="AH1770" s="14"/>
      <c r="AI1770" s="14"/>
      <c r="AJ1770" s="14"/>
      <c r="AK1770" s="14"/>
      <c r="AL1770" s="14"/>
      <c r="AM1770" s="14"/>
      <c r="AN1770" s="14"/>
      <c r="AO1770" s="14"/>
      <c r="AP1770" s="14"/>
      <c r="AQ1770" s="14"/>
      <c r="AR1770" s="14"/>
    </row>
    <row r="1771" spans="2:44">
      <c r="B1771" s="6" t="s">
        <v>373</v>
      </c>
      <c r="C1771" s="14"/>
      <c r="D1771" s="14"/>
      <c r="E1771" s="14"/>
      <c r="F1771" s="14"/>
      <c r="G1771" s="14"/>
      <c r="H1771" s="14"/>
      <c r="I1771" s="14"/>
      <c r="J1771" s="14"/>
      <c r="K1771" s="14"/>
      <c r="L1771" s="14"/>
      <c r="M1771" s="14"/>
      <c r="N1771" s="14"/>
      <c r="O1771" s="14"/>
      <c r="P1771" s="14"/>
      <c r="Q1771" s="14"/>
      <c r="R1771" s="14"/>
      <c r="S1771" s="14"/>
      <c r="T1771" s="14"/>
      <c r="U1771" s="14"/>
      <c r="V1771" s="14"/>
      <c r="W1771" s="14"/>
      <c r="X1771" s="14"/>
      <c r="Y1771" s="14"/>
      <c r="Z1771" s="14"/>
      <c r="AA1771" s="14"/>
      <c r="AB1771" s="14"/>
      <c r="AC1771" s="14"/>
      <c r="AD1771" s="14"/>
      <c r="AE1771" s="14"/>
      <c r="AF1771" s="14"/>
      <c r="AG1771" s="14"/>
      <c r="AH1771" s="14"/>
      <c r="AI1771" s="14"/>
      <c r="AJ1771" s="14"/>
      <c r="AK1771" s="14"/>
      <c r="AL1771" s="14"/>
      <c r="AM1771" s="14"/>
      <c r="AN1771" s="14"/>
      <c r="AO1771" s="14"/>
      <c r="AP1771" s="14"/>
      <c r="AQ1771" s="14"/>
      <c r="AR1771" s="14"/>
    </row>
    <row r="1772" spans="2:44">
      <c r="B1772" s="24" t="s">
        <v>47</v>
      </c>
      <c r="C1772" s="14"/>
      <c r="D1772" s="14"/>
      <c r="E1772" s="14"/>
      <c r="F1772" s="14"/>
      <c r="G1772" s="14"/>
      <c r="H1772" s="14"/>
      <c r="I1772" s="14"/>
      <c r="J1772" s="14"/>
      <c r="K1772" s="14"/>
      <c r="L1772" s="14"/>
      <c r="M1772" s="14"/>
      <c r="N1772" s="14"/>
      <c r="O1772" s="14"/>
      <c r="P1772" s="14"/>
      <c r="Q1772" s="14"/>
      <c r="R1772" s="14"/>
      <c r="S1772" s="14"/>
      <c r="T1772" s="14"/>
      <c r="U1772" s="14"/>
      <c r="V1772" s="14"/>
      <c r="W1772" s="14"/>
      <c r="X1772" s="14"/>
      <c r="Y1772" s="14"/>
      <c r="Z1772" s="14"/>
      <c r="AA1772" s="14"/>
      <c r="AB1772" s="14"/>
      <c r="AC1772" s="14"/>
      <c r="AD1772" s="14"/>
      <c r="AE1772" s="14"/>
      <c r="AF1772" s="14"/>
      <c r="AG1772" s="14"/>
      <c r="AH1772" s="14"/>
      <c r="AI1772" s="14"/>
      <c r="AJ1772" s="14"/>
      <c r="AK1772" s="14"/>
      <c r="AL1772" s="14"/>
      <c r="AM1772" s="14"/>
      <c r="AN1772" s="14"/>
      <c r="AO1772" s="14"/>
      <c r="AP1772" s="14"/>
      <c r="AQ1772" s="14"/>
      <c r="AR1772" s="14"/>
    </row>
    <row r="1773" spans="2:44">
      <c r="B1773" t="s">
        <v>98</v>
      </c>
      <c r="C1773" s="14">
        <v>0.17696492411703399</v>
      </c>
      <c r="D1773" s="14">
        <v>0.18258573803511899</v>
      </c>
      <c r="E1773" s="14">
        <v>0.172073488603328</v>
      </c>
      <c r="F1773" s="14"/>
      <c r="G1773" s="14">
        <v>0.17257768819709199</v>
      </c>
      <c r="H1773" s="14">
        <v>0.16901530694681999</v>
      </c>
      <c r="I1773" s="14">
        <v>0.19168910770610301</v>
      </c>
      <c r="J1773" s="14">
        <v>0.16155139788499101</v>
      </c>
      <c r="K1773" s="14">
        <v>0.16513895637768999</v>
      </c>
      <c r="L1773" s="14">
        <v>0.193697650601837</v>
      </c>
      <c r="M1773" s="14"/>
      <c r="N1773" s="14">
        <v>0.19537315235286401</v>
      </c>
      <c r="O1773" s="14">
        <v>0.17945010584117399</v>
      </c>
      <c r="P1773" s="14">
        <v>0.15865925364386099</v>
      </c>
      <c r="Q1773" s="14">
        <v>0.170152369272983</v>
      </c>
      <c r="R1773" s="14"/>
      <c r="S1773" s="14">
        <v>0.21423720857968501</v>
      </c>
      <c r="T1773" s="14">
        <v>0.13430704466496901</v>
      </c>
      <c r="U1773" s="14">
        <v>0.159020551830727</v>
      </c>
      <c r="V1773" s="14">
        <v>0.21324565706269599</v>
      </c>
      <c r="W1773" s="14">
        <v>0.14914007980296801</v>
      </c>
      <c r="X1773" s="14">
        <v>0.16055742093202799</v>
      </c>
      <c r="Y1773" s="14">
        <v>0.117372312127135</v>
      </c>
      <c r="Z1773" s="14">
        <v>0.232491098676429</v>
      </c>
      <c r="AA1773" s="14">
        <v>0.16963633424285299</v>
      </c>
      <c r="AB1773" s="14">
        <v>0.23513717605474299</v>
      </c>
      <c r="AC1773" s="14">
        <v>0.137580193838204</v>
      </c>
      <c r="AD1773" s="14">
        <v>0.225659974011169</v>
      </c>
      <c r="AE1773" s="14"/>
      <c r="AF1773" s="14">
        <v>0.17813866061748701</v>
      </c>
      <c r="AG1773" s="14">
        <v>0.20081523447730901</v>
      </c>
      <c r="AH1773" s="14">
        <v>0.11688075780019599</v>
      </c>
      <c r="AI1773" s="14"/>
      <c r="AJ1773" s="14">
        <v>0.19027232009362099</v>
      </c>
      <c r="AK1773" s="14">
        <v>0.22294424356484699</v>
      </c>
      <c r="AL1773" s="14">
        <v>0.176311557451961</v>
      </c>
      <c r="AM1773" s="14"/>
      <c r="AN1773" s="14">
        <v>0.12792087042453401</v>
      </c>
      <c r="AO1773" s="14">
        <v>0.15997735249869599</v>
      </c>
      <c r="AP1773" s="14">
        <v>0.202350792459454</v>
      </c>
      <c r="AQ1773" s="14">
        <v>0.24942977179034301</v>
      </c>
      <c r="AR1773" s="14">
        <v>0.57453971436844697</v>
      </c>
    </row>
    <row r="1774" spans="2:44">
      <c r="B1774" t="s">
        <v>99</v>
      </c>
      <c r="C1774" s="14">
        <v>0.50298544022922997</v>
      </c>
      <c r="D1774" s="14">
        <v>0.52367710751786201</v>
      </c>
      <c r="E1774" s="14">
        <v>0.48431197400618098</v>
      </c>
      <c r="F1774" s="14"/>
      <c r="G1774" s="14">
        <v>0.462307920637959</v>
      </c>
      <c r="H1774" s="14">
        <v>0.49608690006799</v>
      </c>
      <c r="I1774" s="14">
        <v>0.52640778097393703</v>
      </c>
      <c r="J1774" s="14">
        <v>0.46778878312882299</v>
      </c>
      <c r="K1774" s="14">
        <v>0.49393097753049903</v>
      </c>
      <c r="L1774" s="14">
        <v>0.54819267537294503</v>
      </c>
      <c r="M1774" s="14"/>
      <c r="N1774" s="14">
        <v>0.51272819116716795</v>
      </c>
      <c r="O1774" s="14">
        <v>0.52776071450627005</v>
      </c>
      <c r="P1774" s="14">
        <v>0.504403891947517</v>
      </c>
      <c r="Q1774" s="14">
        <v>0.46276530856380499</v>
      </c>
      <c r="R1774" s="14"/>
      <c r="S1774" s="14">
        <v>0.469488086410703</v>
      </c>
      <c r="T1774" s="14">
        <v>0.57228166221707</v>
      </c>
      <c r="U1774" s="14">
        <v>0.39400948036808597</v>
      </c>
      <c r="V1774" s="14">
        <v>0.46254190444452897</v>
      </c>
      <c r="W1774" s="14">
        <v>0.55647053185723405</v>
      </c>
      <c r="X1774" s="14">
        <v>0.50473059371282303</v>
      </c>
      <c r="Y1774" s="14">
        <v>0.59191519602797704</v>
      </c>
      <c r="Z1774" s="14">
        <v>0.52624127864493697</v>
      </c>
      <c r="AA1774" s="14">
        <v>0.44496053452780199</v>
      </c>
      <c r="AB1774" s="14">
        <v>0.51729586331212796</v>
      </c>
      <c r="AC1774" s="14">
        <v>0.51897744514914801</v>
      </c>
      <c r="AD1774" s="14">
        <v>0.49117147005145101</v>
      </c>
      <c r="AE1774" s="14"/>
      <c r="AF1774" s="14">
        <v>0.50515626525082202</v>
      </c>
      <c r="AG1774" s="14">
        <v>0.52429521980997795</v>
      </c>
      <c r="AH1774" s="14">
        <v>0.47243591739281399</v>
      </c>
      <c r="AI1774" s="14"/>
      <c r="AJ1774" s="14">
        <v>0.557224791182794</v>
      </c>
      <c r="AK1774" s="14">
        <v>0.478758800032698</v>
      </c>
      <c r="AL1774" s="14">
        <v>0.48509459936190402</v>
      </c>
      <c r="AM1774" s="14"/>
      <c r="AN1774" s="14">
        <v>0.52811707793305895</v>
      </c>
      <c r="AO1774" s="14">
        <v>0.50086865115262402</v>
      </c>
      <c r="AP1774" s="14">
        <v>0.51740854880002496</v>
      </c>
      <c r="AQ1774" s="14">
        <v>0.46615950395386502</v>
      </c>
      <c r="AR1774" s="14">
        <v>0.42546028563155303</v>
      </c>
    </row>
    <row r="1775" spans="2:44">
      <c r="B1775" t="s">
        <v>100</v>
      </c>
      <c r="C1775" s="14">
        <v>0.21571368018369</v>
      </c>
      <c r="D1775" s="14">
        <v>0.201734616724671</v>
      </c>
      <c r="E1775" s="14">
        <v>0.229597679616553</v>
      </c>
      <c r="F1775" s="14"/>
      <c r="G1775" s="14">
        <v>0.26955371887469698</v>
      </c>
      <c r="H1775" s="14">
        <v>0.221264323141136</v>
      </c>
      <c r="I1775" s="14">
        <v>0.171459750181577</v>
      </c>
      <c r="J1775" s="14">
        <v>0.24099824839470499</v>
      </c>
      <c r="K1775" s="14">
        <v>0.24074711400016</v>
      </c>
      <c r="L1775" s="14">
        <v>0.17755002730004499</v>
      </c>
      <c r="M1775" s="14"/>
      <c r="N1775" s="14">
        <v>0.199526097810799</v>
      </c>
      <c r="O1775" s="14">
        <v>0.18818069610617</v>
      </c>
      <c r="P1775" s="14">
        <v>0.24552663854228199</v>
      </c>
      <c r="Q1775" s="14">
        <v>0.23709631375387499</v>
      </c>
      <c r="R1775" s="14"/>
      <c r="S1775" s="14">
        <v>0.23829603093131199</v>
      </c>
      <c r="T1775" s="14">
        <v>0.20275976556779199</v>
      </c>
      <c r="U1775" s="14">
        <v>0.33270232946171402</v>
      </c>
      <c r="V1775" s="14">
        <v>0.225525154273231</v>
      </c>
      <c r="W1775" s="14">
        <v>0.216764725560122</v>
      </c>
      <c r="X1775" s="14">
        <v>0.232705340869129</v>
      </c>
      <c r="Y1775" s="14">
        <v>0.194075086095228</v>
      </c>
      <c r="Z1775" s="14">
        <v>0.156740806689106</v>
      </c>
      <c r="AA1775" s="14">
        <v>0.191873179748697</v>
      </c>
      <c r="AB1775" s="14">
        <v>0.15047176331721601</v>
      </c>
      <c r="AC1775" s="14">
        <v>0.23214637739997901</v>
      </c>
      <c r="AD1775" s="14">
        <v>0.19026125582105299</v>
      </c>
      <c r="AE1775" s="14"/>
      <c r="AF1775" s="14">
        <v>0.200467623095753</v>
      </c>
      <c r="AG1775" s="14">
        <v>0.19966928102526399</v>
      </c>
      <c r="AH1775" s="14">
        <v>0.27894600618042198</v>
      </c>
      <c r="AI1775" s="14"/>
      <c r="AJ1775" s="14">
        <v>0.19057636822738699</v>
      </c>
      <c r="AK1775" s="14">
        <v>0.20862112026221299</v>
      </c>
      <c r="AL1775" s="14">
        <v>0.22327405254510099</v>
      </c>
      <c r="AM1775" s="14"/>
      <c r="AN1775" s="14">
        <v>0.25592008080237999</v>
      </c>
      <c r="AO1775" s="14">
        <v>0.201855327872007</v>
      </c>
      <c r="AP1775" s="14">
        <v>0.19669301573985801</v>
      </c>
      <c r="AQ1775" s="14">
        <v>0.23450647300162999</v>
      </c>
      <c r="AR1775" s="14">
        <v>0</v>
      </c>
    </row>
    <row r="1776" spans="2:44">
      <c r="B1776" t="s">
        <v>101</v>
      </c>
      <c r="C1776" s="14">
        <v>4.6043819574585698E-2</v>
      </c>
      <c r="D1776" s="14">
        <v>4.2150052664584901E-2</v>
      </c>
      <c r="E1776" s="14">
        <v>4.8431333256292099E-2</v>
      </c>
      <c r="F1776" s="14"/>
      <c r="G1776" s="14">
        <v>3.0638248232107299E-2</v>
      </c>
      <c r="H1776" s="14">
        <v>7.3788491949181106E-2</v>
      </c>
      <c r="I1776" s="14">
        <v>5.9859982757010301E-2</v>
      </c>
      <c r="J1776" s="14">
        <v>4.6692718455072099E-2</v>
      </c>
      <c r="K1776" s="14">
        <v>2.9824897132790198E-2</v>
      </c>
      <c r="L1776" s="14">
        <v>3.3990668139038997E-2</v>
      </c>
      <c r="M1776" s="14"/>
      <c r="N1776" s="14">
        <v>4.1920357108795103E-2</v>
      </c>
      <c r="O1776" s="14">
        <v>4.6110642360970899E-2</v>
      </c>
      <c r="P1776" s="14">
        <v>5.1317130972956801E-2</v>
      </c>
      <c r="Q1776" s="14">
        <v>4.6433081706254299E-2</v>
      </c>
      <c r="R1776" s="14"/>
      <c r="S1776" s="14">
        <v>4.8069317899055101E-2</v>
      </c>
      <c r="T1776" s="14">
        <v>4.5084180722769297E-2</v>
      </c>
      <c r="U1776" s="14">
        <v>6.4921183808194297E-2</v>
      </c>
      <c r="V1776" s="14">
        <v>2.5852084741878601E-2</v>
      </c>
      <c r="W1776" s="14">
        <v>4.7724527528120703E-2</v>
      </c>
      <c r="X1776" s="14">
        <v>5.2685600415214001E-2</v>
      </c>
      <c r="Y1776" s="14">
        <v>1.85039606303414E-2</v>
      </c>
      <c r="Z1776" s="14">
        <v>4.0645209305840702E-2</v>
      </c>
      <c r="AA1776" s="14">
        <v>7.6691425655111403E-2</v>
      </c>
      <c r="AB1776" s="14">
        <v>2.66860147510708E-2</v>
      </c>
      <c r="AC1776" s="14">
        <v>6.1296434960084301E-2</v>
      </c>
      <c r="AD1776" s="14">
        <v>3.0827302875087399E-2</v>
      </c>
      <c r="AE1776" s="14"/>
      <c r="AF1776" s="14">
        <v>5.3256151206064202E-2</v>
      </c>
      <c r="AG1776" s="14">
        <v>4.0794647124843902E-2</v>
      </c>
      <c r="AH1776" s="14">
        <v>4.3265806675862203E-2</v>
      </c>
      <c r="AI1776" s="14"/>
      <c r="AJ1776" s="14">
        <v>2.9870352328591601E-2</v>
      </c>
      <c r="AK1776" s="14">
        <v>4.6578793354201099E-2</v>
      </c>
      <c r="AL1776" s="14">
        <v>5.1577521009383898E-2</v>
      </c>
      <c r="AM1776" s="14"/>
      <c r="AN1776" s="14">
        <v>3.1562698180846699E-2</v>
      </c>
      <c r="AO1776" s="14">
        <v>6.5617895700669102E-2</v>
      </c>
      <c r="AP1776" s="14">
        <v>3.4352178230822601E-2</v>
      </c>
      <c r="AQ1776" s="14">
        <v>2.4604925998054201E-2</v>
      </c>
      <c r="AR1776" s="14">
        <v>0</v>
      </c>
    </row>
    <row r="1777" spans="2:44">
      <c r="B1777" t="s">
        <v>102</v>
      </c>
      <c r="C1777" s="14">
        <v>1.31892271855246E-2</v>
      </c>
      <c r="D1777" s="14">
        <v>7.9508853463819192E-3</v>
      </c>
      <c r="E1777" s="14">
        <v>1.7041460109999899E-2</v>
      </c>
      <c r="F1777" s="14"/>
      <c r="G1777" s="14">
        <v>2.4569615958848399E-2</v>
      </c>
      <c r="H1777" s="14">
        <v>1.1984467016833301E-2</v>
      </c>
      <c r="I1777" s="14">
        <v>7.8450704626024E-3</v>
      </c>
      <c r="J1777" s="14">
        <v>1.6660997950138E-2</v>
      </c>
      <c r="K1777" s="14">
        <v>2.14241571138604E-2</v>
      </c>
      <c r="L1777" s="14">
        <v>3.2880767857571399E-3</v>
      </c>
      <c r="M1777" s="14"/>
      <c r="N1777" s="14">
        <v>1.3038725595036001E-2</v>
      </c>
      <c r="O1777" s="14">
        <v>1.6126658167180001E-2</v>
      </c>
      <c r="P1777" s="14">
        <v>8.8475361892259904E-3</v>
      </c>
      <c r="Q1777" s="14">
        <v>1.47017649051267E-2</v>
      </c>
      <c r="R1777" s="14"/>
      <c r="S1777" s="14">
        <v>1.03291567364188E-2</v>
      </c>
      <c r="T1777" s="14">
        <v>1.49116405378199E-2</v>
      </c>
      <c r="U1777" s="14">
        <v>9.7598615855649194E-3</v>
      </c>
      <c r="V1777" s="14">
        <v>0</v>
      </c>
      <c r="W1777" s="14">
        <v>0</v>
      </c>
      <c r="X1777" s="14">
        <v>7.1812867420458304E-3</v>
      </c>
      <c r="Y1777" s="14">
        <v>3.4111626998728502E-2</v>
      </c>
      <c r="Z1777" s="14">
        <v>2.9851307994527301E-2</v>
      </c>
      <c r="AA1777" s="14">
        <v>1.29467869385873E-2</v>
      </c>
      <c r="AB1777" s="14">
        <v>2.66974943598851E-2</v>
      </c>
      <c r="AC1777" s="14">
        <v>1.17081463666366E-2</v>
      </c>
      <c r="AD1777" s="14">
        <v>0</v>
      </c>
      <c r="AE1777" s="14"/>
      <c r="AF1777" s="14">
        <v>1.0239834099024001E-2</v>
      </c>
      <c r="AG1777" s="14">
        <v>8.8708727373089692E-3</v>
      </c>
      <c r="AH1777" s="14">
        <v>2.5985926340667001E-2</v>
      </c>
      <c r="AI1777" s="14"/>
      <c r="AJ1777" s="14">
        <v>0</v>
      </c>
      <c r="AK1777" s="14">
        <v>1.48728044120251E-2</v>
      </c>
      <c r="AL1777" s="14">
        <v>0</v>
      </c>
      <c r="AM1777" s="14"/>
      <c r="AN1777" s="14">
        <v>1.07280380772715E-2</v>
      </c>
      <c r="AO1777" s="14">
        <v>1.96358019123649E-2</v>
      </c>
      <c r="AP1777" s="14">
        <v>1.5474753041134701E-2</v>
      </c>
      <c r="AQ1777" s="14">
        <v>5.3289391707063002E-3</v>
      </c>
      <c r="AR1777" s="14">
        <v>0</v>
      </c>
    </row>
    <row r="1778" spans="2:44">
      <c r="B1778" t="s">
        <v>129</v>
      </c>
      <c r="C1778" s="14">
        <v>4.5102908709935302E-2</v>
      </c>
      <c r="D1778" s="14">
        <v>4.1901599711381098E-2</v>
      </c>
      <c r="E1778" s="14">
        <v>4.85440644076457E-2</v>
      </c>
      <c r="F1778" s="14"/>
      <c r="G1778" s="14">
        <v>4.0352808099297498E-2</v>
      </c>
      <c r="H1778" s="14">
        <v>2.78605108780395E-2</v>
      </c>
      <c r="I1778" s="14">
        <v>4.2738307918769702E-2</v>
      </c>
      <c r="J1778" s="14">
        <v>6.6307854186271498E-2</v>
      </c>
      <c r="K1778" s="14">
        <v>4.8933897845000303E-2</v>
      </c>
      <c r="L1778" s="14">
        <v>4.3280901800376803E-2</v>
      </c>
      <c r="M1778" s="14"/>
      <c r="N1778" s="14">
        <v>3.7413475965338103E-2</v>
      </c>
      <c r="O1778" s="14">
        <v>4.2371183018234303E-2</v>
      </c>
      <c r="P1778" s="14">
        <v>3.1245548704156498E-2</v>
      </c>
      <c r="Q1778" s="14">
        <v>6.8851161797956001E-2</v>
      </c>
      <c r="R1778" s="14"/>
      <c r="S1778" s="14">
        <v>1.9580199442826199E-2</v>
      </c>
      <c r="T1778" s="14">
        <v>3.06557062895799E-2</v>
      </c>
      <c r="U1778" s="14">
        <v>3.9586592945713699E-2</v>
      </c>
      <c r="V1778" s="14">
        <v>7.2835199477664495E-2</v>
      </c>
      <c r="W1778" s="14">
        <v>2.9900135251555101E-2</v>
      </c>
      <c r="X1778" s="14">
        <v>4.2139757328759499E-2</v>
      </c>
      <c r="Y1778" s="14">
        <v>4.4021818120590597E-2</v>
      </c>
      <c r="Z1778" s="14">
        <v>1.40302986891598E-2</v>
      </c>
      <c r="AA1778" s="14">
        <v>0.103891738886949</v>
      </c>
      <c r="AB1778" s="14">
        <v>4.3711688204955898E-2</v>
      </c>
      <c r="AC1778" s="14">
        <v>3.82914022859486E-2</v>
      </c>
      <c r="AD1778" s="14">
        <v>6.2079997241239901E-2</v>
      </c>
      <c r="AE1778" s="14"/>
      <c r="AF1778" s="14">
        <v>5.2741465730850499E-2</v>
      </c>
      <c r="AG1778" s="14">
        <v>2.5554744825295801E-2</v>
      </c>
      <c r="AH1778" s="14">
        <v>6.2485585610039397E-2</v>
      </c>
      <c r="AI1778" s="14"/>
      <c r="AJ1778" s="14">
        <v>3.2056168167605502E-2</v>
      </c>
      <c r="AK1778" s="14">
        <v>2.8224238374015501E-2</v>
      </c>
      <c r="AL1778" s="14">
        <v>6.3742269631649195E-2</v>
      </c>
      <c r="AM1778" s="14"/>
      <c r="AN1778" s="14">
        <v>4.57512345819093E-2</v>
      </c>
      <c r="AO1778" s="14">
        <v>5.2044970863638997E-2</v>
      </c>
      <c r="AP1778" s="14">
        <v>3.3720711728705798E-2</v>
      </c>
      <c r="AQ1778" s="14">
        <v>1.9970386085401699E-2</v>
      </c>
      <c r="AR1778" s="14">
        <v>0</v>
      </c>
    </row>
    <row r="1779" spans="2:44">
      <c r="B1779" t="s">
        <v>104</v>
      </c>
      <c r="C1779" s="14">
        <v>0.67995036434626399</v>
      </c>
      <c r="D1779" s="14">
        <v>0.70626284555298102</v>
      </c>
      <c r="E1779" s="14">
        <v>0.65638546260950903</v>
      </c>
      <c r="F1779" s="14"/>
      <c r="G1779" s="14">
        <v>0.63488560883504996</v>
      </c>
      <c r="H1779" s="14">
        <v>0.66510220701481004</v>
      </c>
      <c r="I1779" s="14">
        <v>0.71809688868003996</v>
      </c>
      <c r="J1779" s="14">
        <v>0.62934018101381395</v>
      </c>
      <c r="K1779" s="14">
        <v>0.65906993390818902</v>
      </c>
      <c r="L1779" s="14">
        <v>0.74189032597478199</v>
      </c>
      <c r="M1779" s="14"/>
      <c r="N1779" s="14">
        <v>0.70810134352003196</v>
      </c>
      <c r="O1779" s="14">
        <v>0.70721082034744398</v>
      </c>
      <c r="P1779" s="14">
        <v>0.66306314559137902</v>
      </c>
      <c r="Q1779" s="14">
        <v>0.63291767783678798</v>
      </c>
      <c r="R1779" s="14"/>
      <c r="S1779" s="14">
        <v>0.68372529499038803</v>
      </c>
      <c r="T1779" s="14">
        <v>0.70658870688203901</v>
      </c>
      <c r="U1779" s="14">
        <v>0.55303003219881297</v>
      </c>
      <c r="V1779" s="14">
        <v>0.67578756150722596</v>
      </c>
      <c r="W1779" s="14">
        <v>0.705610611660202</v>
      </c>
      <c r="X1779" s="14">
        <v>0.66528801464485099</v>
      </c>
      <c r="Y1779" s="14">
        <v>0.70928750815511199</v>
      </c>
      <c r="Z1779" s="14">
        <v>0.758732377321366</v>
      </c>
      <c r="AA1779" s="14">
        <v>0.614596868770656</v>
      </c>
      <c r="AB1779" s="14">
        <v>0.752433039366872</v>
      </c>
      <c r="AC1779" s="14">
        <v>0.65655763898735198</v>
      </c>
      <c r="AD1779" s="14">
        <v>0.71683144406262</v>
      </c>
      <c r="AE1779" s="14"/>
      <c r="AF1779" s="14">
        <v>0.68329492586830898</v>
      </c>
      <c r="AG1779" s="14">
        <v>0.72511045428728704</v>
      </c>
      <c r="AH1779" s="14">
        <v>0.58931667519301001</v>
      </c>
      <c r="AI1779" s="14"/>
      <c r="AJ1779" s="14">
        <v>0.74749711127641605</v>
      </c>
      <c r="AK1779" s="14">
        <v>0.70170304359754498</v>
      </c>
      <c r="AL1779" s="14">
        <v>0.66140615681386605</v>
      </c>
      <c r="AM1779" s="14"/>
      <c r="AN1779" s="14">
        <v>0.65603794835759199</v>
      </c>
      <c r="AO1779" s="14">
        <v>0.66084600365131996</v>
      </c>
      <c r="AP1779" s="14">
        <v>0.71975934125947805</v>
      </c>
      <c r="AQ1779" s="14">
        <v>0.71558927574420805</v>
      </c>
      <c r="AR1779" s="14">
        <v>1</v>
      </c>
    </row>
    <row r="1780" spans="2:44">
      <c r="B1780" t="s">
        <v>105</v>
      </c>
      <c r="C1780" s="14">
        <v>5.9233046760110299E-2</v>
      </c>
      <c r="D1780" s="14">
        <v>5.0100938010966801E-2</v>
      </c>
      <c r="E1780" s="14">
        <v>6.5472793366292095E-2</v>
      </c>
      <c r="F1780" s="14"/>
      <c r="G1780" s="14">
        <v>5.5207864190955802E-2</v>
      </c>
      <c r="H1780" s="14">
        <v>8.5772958966014404E-2</v>
      </c>
      <c r="I1780" s="14">
        <v>6.7705053219612704E-2</v>
      </c>
      <c r="J1780" s="14">
        <v>6.3353716405210106E-2</v>
      </c>
      <c r="K1780" s="14">
        <v>5.1249054246650598E-2</v>
      </c>
      <c r="L1780" s="14">
        <v>3.7278744924796103E-2</v>
      </c>
      <c r="M1780" s="14"/>
      <c r="N1780" s="14">
        <v>5.4959082703831097E-2</v>
      </c>
      <c r="O1780" s="14">
        <v>6.22373005281509E-2</v>
      </c>
      <c r="P1780" s="14">
        <v>6.01646671621828E-2</v>
      </c>
      <c r="Q1780" s="14">
        <v>6.1134846611381001E-2</v>
      </c>
      <c r="R1780" s="14"/>
      <c r="S1780" s="14">
        <v>5.8398474635473901E-2</v>
      </c>
      <c r="T1780" s="14">
        <v>5.9995821260589201E-2</v>
      </c>
      <c r="U1780" s="14">
        <v>7.4681045393759193E-2</v>
      </c>
      <c r="V1780" s="14">
        <v>2.5852084741878601E-2</v>
      </c>
      <c r="W1780" s="14">
        <v>4.7724527528120703E-2</v>
      </c>
      <c r="X1780" s="14">
        <v>5.98668871572599E-2</v>
      </c>
      <c r="Y1780" s="14">
        <v>5.2615587629069899E-2</v>
      </c>
      <c r="Z1780" s="14">
        <v>7.04965173003681E-2</v>
      </c>
      <c r="AA1780" s="14">
        <v>8.9638212593698696E-2</v>
      </c>
      <c r="AB1780" s="14">
        <v>5.33835091109559E-2</v>
      </c>
      <c r="AC1780" s="14">
        <v>7.3004581326720899E-2</v>
      </c>
      <c r="AD1780" s="14">
        <v>3.0827302875087399E-2</v>
      </c>
      <c r="AE1780" s="14"/>
      <c r="AF1780" s="14">
        <v>6.3495985305088196E-2</v>
      </c>
      <c r="AG1780" s="14">
        <v>4.9665519862152903E-2</v>
      </c>
      <c r="AH1780" s="14">
        <v>6.9251733016529204E-2</v>
      </c>
      <c r="AI1780" s="14"/>
      <c r="AJ1780" s="14">
        <v>2.9870352328591601E-2</v>
      </c>
      <c r="AK1780" s="14">
        <v>6.1451597766226197E-2</v>
      </c>
      <c r="AL1780" s="14">
        <v>5.1577521009383898E-2</v>
      </c>
      <c r="AM1780" s="14"/>
      <c r="AN1780" s="14">
        <v>4.2290736258118203E-2</v>
      </c>
      <c r="AO1780" s="14">
        <v>8.5253697613034002E-2</v>
      </c>
      <c r="AP1780" s="14">
        <v>4.9826931271957302E-2</v>
      </c>
      <c r="AQ1780" s="14">
        <v>2.9933865168760499E-2</v>
      </c>
      <c r="AR1780" s="14">
        <v>0</v>
      </c>
    </row>
    <row r="1781" spans="2:44">
      <c r="B1781" t="s">
        <v>106</v>
      </c>
      <c r="C1781" s="14">
        <v>0.620717317586154</v>
      </c>
      <c r="D1781" s="14">
        <v>0.65616190754201398</v>
      </c>
      <c r="E1781" s="14">
        <v>0.59091266924321695</v>
      </c>
      <c r="F1781" s="14"/>
      <c r="G1781" s="14">
        <v>0.57967774464409405</v>
      </c>
      <c r="H1781" s="14">
        <v>0.57932924804879604</v>
      </c>
      <c r="I1781" s="14">
        <v>0.650391835460427</v>
      </c>
      <c r="J1781" s="14">
        <v>0.56598646460860302</v>
      </c>
      <c r="K1781" s="14">
        <v>0.60782087966153897</v>
      </c>
      <c r="L1781" s="14">
        <v>0.704611581049986</v>
      </c>
      <c r="M1781" s="14"/>
      <c r="N1781" s="14">
        <v>0.65314226081620097</v>
      </c>
      <c r="O1781" s="14">
        <v>0.64497351981929396</v>
      </c>
      <c r="P1781" s="14">
        <v>0.60289847842919597</v>
      </c>
      <c r="Q1781" s="14">
        <v>0.57178283122540696</v>
      </c>
      <c r="R1781" s="14"/>
      <c r="S1781" s="14">
        <v>0.62532682035491405</v>
      </c>
      <c r="T1781" s="14">
        <v>0.64659288562145001</v>
      </c>
      <c r="U1781" s="14">
        <v>0.478348986805054</v>
      </c>
      <c r="V1781" s="14">
        <v>0.64993547676534702</v>
      </c>
      <c r="W1781" s="14">
        <v>0.65788608413208105</v>
      </c>
      <c r="X1781" s="14">
        <v>0.60542112748759103</v>
      </c>
      <c r="Y1781" s="14">
        <v>0.65667192052604195</v>
      </c>
      <c r="Z1781" s="14">
        <v>0.68823586002099801</v>
      </c>
      <c r="AA1781" s="14">
        <v>0.52495865617695703</v>
      </c>
      <c r="AB1781" s="14">
        <v>0.69904953025591599</v>
      </c>
      <c r="AC1781" s="14">
        <v>0.58355305766063104</v>
      </c>
      <c r="AD1781" s="14">
        <v>0.68600414118753295</v>
      </c>
      <c r="AE1781" s="14"/>
      <c r="AF1781" s="14">
        <v>0.61979894056322005</v>
      </c>
      <c r="AG1781" s="14">
        <v>0.67544493442513398</v>
      </c>
      <c r="AH1781" s="14">
        <v>0.52006494217648003</v>
      </c>
      <c r="AI1781" s="14"/>
      <c r="AJ1781" s="14">
        <v>0.71762675894782402</v>
      </c>
      <c r="AK1781" s="14">
        <v>0.64025144583131899</v>
      </c>
      <c r="AL1781" s="14">
        <v>0.60982863580448199</v>
      </c>
      <c r="AM1781" s="14"/>
      <c r="AN1781" s="14">
        <v>0.61374721209947403</v>
      </c>
      <c r="AO1781" s="14">
        <v>0.57559230603828504</v>
      </c>
      <c r="AP1781" s="14">
        <v>0.66993240998752102</v>
      </c>
      <c r="AQ1781" s="14">
        <v>0.68565541057544799</v>
      </c>
      <c r="AR1781" s="14">
        <v>1</v>
      </c>
    </row>
    <row r="1782" spans="2:44">
      <c r="C1782" s="14"/>
      <c r="D1782" s="14"/>
      <c r="E1782" s="14"/>
      <c r="F1782" s="14"/>
      <c r="G1782" s="14"/>
      <c r="H1782" s="14"/>
      <c r="I1782" s="14"/>
      <c r="J1782" s="14"/>
      <c r="K1782" s="14"/>
      <c r="L1782" s="14"/>
      <c r="M1782" s="14"/>
      <c r="N1782" s="14"/>
      <c r="O1782" s="14"/>
      <c r="P1782" s="14"/>
      <c r="Q1782" s="14"/>
      <c r="R1782" s="14"/>
      <c r="S1782" s="14"/>
      <c r="T1782" s="14"/>
      <c r="U1782" s="14"/>
      <c r="V1782" s="14"/>
      <c r="W1782" s="14"/>
      <c r="X1782" s="14"/>
      <c r="Y1782" s="14"/>
      <c r="Z1782" s="14"/>
      <c r="AA1782" s="14"/>
      <c r="AB1782" s="14"/>
      <c r="AC1782" s="14"/>
      <c r="AD1782" s="14"/>
      <c r="AE1782" s="14"/>
      <c r="AF1782" s="14"/>
      <c r="AG1782" s="14"/>
      <c r="AH1782" s="14"/>
      <c r="AI1782" s="14"/>
      <c r="AJ1782" s="14"/>
      <c r="AK1782" s="14"/>
      <c r="AL1782" s="14"/>
      <c r="AM1782" s="14"/>
      <c r="AN1782" s="14"/>
      <c r="AO1782" s="14"/>
      <c r="AP1782" s="14"/>
      <c r="AQ1782" s="14"/>
      <c r="AR1782" s="14"/>
    </row>
    <row r="1783" spans="2:44">
      <c r="B1783" s="6" t="s">
        <v>374</v>
      </c>
      <c r="C1783" s="14"/>
      <c r="D1783" s="14"/>
      <c r="E1783" s="14"/>
      <c r="F1783" s="14"/>
      <c r="G1783" s="14"/>
      <c r="H1783" s="14"/>
      <c r="I1783" s="14"/>
      <c r="J1783" s="14"/>
      <c r="K1783" s="14"/>
      <c r="L1783" s="14"/>
      <c r="M1783" s="14"/>
      <c r="N1783" s="14"/>
      <c r="O1783" s="14"/>
      <c r="P1783" s="14"/>
      <c r="Q1783" s="14"/>
      <c r="R1783" s="14"/>
      <c r="S1783" s="14"/>
      <c r="T1783" s="14"/>
      <c r="U1783" s="14"/>
      <c r="V1783" s="14"/>
      <c r="W1783" s="14"/>
      <c r="X1783" s="14"/>
      <c r="Y1783" s="14"/>
      <c r="Z1783" s="14"/>
      <c r="AA1783" s="14"/>
      <c r="AB1783" s="14"/>
      <c r="AC1783" s="14"/>
      <c r="AD1783" s="14"/>
      <c r="AE1783" s="14"/>
      <c r="AF1783" s="14"/>
      <c r="AG1783" s="14"/>
      <c r="AH1783" s="14"/>
      <c r="AI1783" s="14"/>
      <c r="AJ1783" s="14"/>
      <c r="AK1783" s="14"/>
      <c r="AL1783" s="14"/>
      <c r="AM1783" s="14"/>
      <c r="AN1783" s="14"/>
      <c r="AO1783" s="14"/>
      <c r="AP1783" s="14"/>
      <c r="AQ1783" s="14"/>
      <c r="AR1783" s="14"/>
    </row>
    <row r="1784" spans="2:44">
      <c r="B1784" s="24" t="s">
        <v>47</v>
      </c>
      <c r="C1784" s="14"/>
      <c r="D1784" s="14"/>
      <c r="E1784" s="14"/>
      <c r="F1784" s="14"/>
      <c r="G1784" s="14"/>
      <c r="H1784" s="14"/>
      <c r="I1784" s="14"/>
      <c r="J1784" s="14"/>
      <c r="K1784" s="14"/>
      <c r="L1784" s="14"/>
      <c r="M1784" s="14"/>
      <c r="N1784" s="14"/>
      <c r="O1784" s="14"/>
      <c r="P1784" s="14"/>
      <c r="Q1784" s="14"/>
      <c r="R1784" s="14"/>
      <c r="S1784" s="14"/>
      <c r="T1784" s="14"/>
      <c r="U1784" s="14"/>
      <c r="V1784" s="14"/>
      <c r="W1784" s="14"/>
      <c r="X1784" s="14"/>
      <c r="Y1784" s="14"/>
      <c r="Z1784" s="14"/>
      <c r="AA1784" s="14"/>
      <c r="AB1784" s="14"/>
      <c r="AC1784" s="14"/>
      <c r="AD1784" s="14"/>
      <c r="AE1784" s="14"/>
      <c r="AF1784" s="14"/>
      <c r="AG1784" s="14"/>
      <c r="AH1784" s="14"/>
      <c r="AI1784" s="14"/>
      <c r="AJ1784" s="14"/>
      <c r="AK1784" s="14"/>
      <c r="AL1784" s="14"/>
      <c r="AM1784" s="14"/>
      <c r="AN1784" s="14"/>
      <c r="AO1784" s="14"/>
      <c r="AP1784" s="14"/>
      <c r="AQ1784" s="14"/>
      <c r="AR1784" s="14"/>
    </row>
    <row r="1785" spans="2:44">
      <c r="B1785" t="s">
        <v>339</v>
      </c>
      <c r="C1785" s="14">
        <v>3.0891434623235799E-2</v>
      </c>
      <c r="D1785" s="14">
        <v>2.6373874718748001E-2</v>
      </c>
      <c r="E1785" s="14">
        <v>3.40940014287828E-2</v>
      </c>
      <c r="F1785" s="14"/>
      <c r="G1785" s="14">
        <v>5.6138602224455998E-2</v>
      </c>
      <c r="H1785" s="14">
        <v>2.7001892445219701E-2</v>
      </c>
      <c r="I1785" s="14">
        <v>2.1474637867759199E-2</v>
      </c>
      <c r="J1785" s="14">
        <v>2.8915602266713698E-2</v>
      </c>
      <c r="K1785" s="14">
        <v>2.5725015862764201E-2</v>
      </c>
      <c r="L1785" s="14">
        <v>3.06707959522186E-2</v>
      </c>
      <c r="M1785" s="14"/>
      <c r="N1785" s="14">
        <v>3.0562081578764701E-2</v>
      </c>
      <c r="O1785" s="14">
        <v>3.3391503144146101E-2</v>
      </c>
      <c r="P1785" s="14">
        <v>3.42711274490081E-2</v>
      </c>
      <c r="Q1785" s="14">
        <v>2.5652597750233701E-2</v>
      </c>
      <c r="R1785" s="14"/>
      <c r="S1785" s="14">
        <v>3.0196934647412001E-2</v>
      </c>
      <c r="T1785" s="14">
        <v>3.1275669191186101E-2</v>
      </c>
      <c r="U1785" s="14">
        <v>3.6672503527175597E-2</v>
      </c>
      <c r="V1785" s="14">
        <v>0</v>
      </c>
      <c r="W1785" s="14">
        <v>0</v>
      </c>
      <c r="X1785" s="14">
        <v>4.6170213130510299E-2</v>
      </c>
      <c r="Y1785" s="14">
        <v>3.4111626998728502E-2</v>
      </c>
      <c r="Z1785" s="14">
        <v>4.8032786508999101E-2</v>
      </c>
      <c r="AA1785" s="14">
        <v>4.8203691700284101E-2</v>
      </c>
      <c r="AB1785" s="14">
        <v>2.66974943598851E-2</v>
      </c>
      <c r="AC1785" s="14">
        <v>3.7967861096191997E-2</v>
      </c>
      <c r="AD1785" s="14">
        <v>3.9072178248317803E-2</v>
      </c>
      <c r="AE1785" s="14"/>
      <c r="AF1785" s="14">
        <v>2.73358909120325E-2</v>
      </c>
      <c r="AG1785" s="14">
        <v>2.5844888929160599E-2</v>
      </c>
      <c r="AH1785" s="14">
        <v>3.8455589799227703E-2</v>
      </c>
      <c r="AI1785" s="14"/>
      <c r="AJ1785" s="14">
        <v>2.0073639753665901E-2</v>
      </c>
      <c r="AK1785" s="14">
        <v>3.2464211149479498E-2</v>
      </c>
      <c r="AL1785" s="14">
        <v>0</v>
      </c>
      <c r="AM1785" s="14"/>
      <c r="AN1785" s="14">
        <v>3.6126297919546302E-2</v>
      </c>
      <c r="AO1785" s="14">
        <v>4.3870819583874197E-2</v>
      </c>
      <c r="AP1785" s="14">
        <v>2.47855696676707E-2</v>
      </c>
      <c r="AQ1785" s="14">
        <v>6.9818961156537102E-3</v>
      </c>
      <c r="AR1785" s="14">
        <v>0</v>
      </c>
    </row>
    <row r="1786" spans="2:44">
      <c r="B1786" t="s">
        <v>111</v>
      </c>
      <c r="C1786" s="14">
        <v>3.4961688928534199E-2</v>
      </c>
      <c r="D1786" s="14">
        <v>3.7104136685156101E-2</v>
      </c>
      <c r="E1786" s="14">
        <v>3.1192936239595799E-2</v>
      </c>
      <c r="F1786" s="14"/>
      <c r="G1786" s="14">
        <v>3.0968323971808001E-2</v>
      </c>
      <c r="H1786" s="14">
        <v>1.85005532014876E-2</v>
      </c>
      <c r="I1786" s="14">
        <v>2.7208424404285399E-2</v>
      </c>
      <c r="J1786" s="14">
        <v>5.1894888519631803E-2</v>
      </c>
      <c r="K1786" s="14">
        <v>5.3804297603201302E-2</v>
      </c>
      <c r="L1786" s="14">
        <v>3.0101090239748E-2</v>
      </c>
      <c r="M1786" s="14"/>
      <c r="N1786" s="14">
        <v>2.62309755737241E-2</v>
      </c>
      <c r="O1786" s="14">
        <v>3.67805961248217E-2</v>
      </c>
      <c r="P1786" s="14">
        <v>3.8319038385882298E-2</v>
      </c>
      <c r="Q1786" s="14">
        <v>4.0500469369885397E-2</v>
      </c>
      <c r="R1786" s="14"/>
      <c r="S1786" s="14">
        <v>3.3267597336326997E-2</v>
      </c>
      <c r="T1786" s="14">
        <v>5.1626547798437797E-2</v>
      </c>
      <c r="U1786" s="14">
        <v>1.2787576214627901E-2</v>
      </c>
      <c r="V1786" s="14">
        <v>4.1995160567754201E-2</v>
      </c>
      <c r="W1786" s="14">
        <v>3.8761302818468603E-2</v>
      </c>
      <c r="X1786" s="14">
        <v>2.3700634818086E-2</v>
      </c>
      <c r="Y1786" s="14">
        <v>4.5754691912452003E-2</v>
      </c>
      <c r="Z1786" s="14">
        <v>2.59136346531741E-2</v>
      </c>
      <c r="AA1786" s="14">
        <v>2.4010169741619299E-2</v>
      </c>
      <c r="AB1786" s="14">
        <v>3.2321744502211702E-2</v>
      </c>
      <c r="AC1786" s="14">
        <v>5.4002639827586699E-2</v>
      </c>
      <c r="AD1786" s="14">
        <v>2.3007818992922102E-2</v>
      </c>
      <c r="AE1786" s="14"/>
      <c r="AF1786" s="14">
        <v>4.40190835931508E-2</v>
      </c>
      <c r="AG1786" s="14">
        <v>2.0669003171959899E-2</v>
      </c>
      <c r="AH1786" s="14">
        <v>5.3233393414159898E-2</v>
      </c>
      <c r="AI1786" s="14"/>
      <c r="AJ1786" s="14">
        <v>2.9442295537432502E-2</v>
      </c>
      <c r="AK1786" s="14">
        <v>2.7994221886208499E-2</v>
      </c>
      <c r="AL1786" s="14">
        <v>3.5415814261802799E-2</v>
      </c>
      <c r="AM1786" s="14"/>
      <c r="AN1786" s="14">
        <v>4.2839840475720301E-2</v>
      </c>
      <c r="AO1786" s="14">
        <v>3.2102766479260997E-2</v>
      </c>
      <c r="AP1786" s="14">
        <v>1.2211115637333301E-2</v>
      </c>
      <c r="AQ1786" s="14">
        <v>2.2853532982275701E-2</v>
      </c>
      <c r="AR1786" s="14">
        <v>0</v>
      </c>
    </row>
    <row r="1787" spans="2:44">
      <c r="B1787" t="s">
        <v>112</v>
      </c>
      <c r="C1787" s="14">
        <v>8.6003839414304006E-2</v>
      </c>
      <c r="D1787" s="14">
        <v>7.9325936939393202E-2</v>
      </c>
      <c r="E1787" s="14">
        <v>9.1919094849388497E-2</v>
      </c>
      <c r="F1787" s="14"/>
      <c r="G1787" s="14">
        <v>0.10400086029248</v>
      </c>
      <c r="H1787" s="14">
        <v>9.1492818010423693E-2</v>
      </c>
      <c r="I1787" s="14">
        <v>8.53087053277298E-2</v>
      </c>
      <c r="J1787" s="14">
        <v>5.28667534802824E-2</v>
      </c>
      <c r="K1787" s="14">
        <v>0.105281009005181</v>
      </c>
      <c r="L1787" s="14">
        <v>8.5409592023408795E-2</v>
      </c>
      <c r="M1787" s="14"/>
      <c r="N1787" s="14">
        <v>8.5082683138095097E-2</v>
      </c>
      <c r="O1787" s="14">
        <v>9.7057449886567004E-2</v>
      </c>
      <c r="P1787" s="14">
        <v>5.8679771462837899E-2</v>
      </c>
      <c r="Q1787" s="14">
        <v>0.10399857341438599</v>
      </c>
      <c r="R1787" s="14"/>
      <c r="S1787" s="14">
        <v>0.107212438114534</v>
      </c>
      <c r="T1787" s="14">
        <v>7.1099817848756505E-2</v>
      </c>
      <c r="U1787" s="14">
        <v>0.115932689931237</v>
      </c>
      <c r="V1787" s="14">
        <v>3.6798072750105999E-2</v>
      </c>
      <c r="W1787" s="14">
        <v>0.140454508210518</v>
      </c>
      <c r="X1787" s="14">
        <v>7.5120618512833304E-2</v>
      </c>
      <c r="Y1787" s="14">
        <v>0.100719555977355</v>
      </c>
      <c r="Z1787" s="14">
        <v>8.49492928180174E-2</v>
      </c>
      <c r="AA1787" s="14">
        <v>7.6993840363132296E-2</v>
      </c>
      <c r="AB1787" s="14">
        <v>4.8407726748490497E-2</v>
      </c>
      <c r="AC1787" s="14">
        <v>0.114582667987529</v>
      </c>
      <c r="AD1787" s="14">
        <v>8.5301036168124594E-2</v>
      </c>
      <c r="AE1787" s="14"/>
      <c r="AF1787" s="14">
        <v>8.0931500977694901E-2</v>
      </c>
      <c r="AG1787" s="14">
        <v>9.1722146848671193E-2</v>
      </c>
      <c r="AH1787" s="14">
        <v>9.0306327644988804E-2</v>
      </c>
      <c r="AI1787" s="14"/>
      <c r="AJ1787" s="14">
        <v>9.6901810282556594E-2</v>
      </c>
      <c r="AK1787" s="14">
        <v>6.2436318284910801E-2</v>
      </c>
      <c r="AL1787" s="14">
        <v>9.1927793479838302E-2</v>
      </c>
      <c r="AM1787" s="14"/>
      <c r="AN1787" s="14">
        <v>8.6283051993485502E-2</v>
      </c>
      <c r="AO1787" s="14">
        <v>0.116264441040063</v>
      </c>
      <c r="AP1787" s="14">
        <v>8.0595717370970599E-2</v>
      </c>
      <c r="AQ1787" s="14">
        <v>3.6178488924056597E-2</v>
      </c>
      <c r="AR1787" s="14">
        <v>9.4034278243840294E-2</v>
      </c>
    </row>
    <row r="1788" spans="2:44">
      <c r="B1788" t="s">
        <v>340</v>
      </c>
      <c r="C1788" s="14">
        <v>0.2575428358795</v>
      </c>
      <c r="D1788" s="14">
        <v>0.26850733059778098</v>
      </c>
      <c r="E1788" s="14">
        <v>0.247607412310754</v>
      </c>
      <c r="F1788" s="14"/>
      <c r="G1788" s="14">
        <v>0.28395764133790702</v>
      </c>
      <c r="H1788" s="14">
        <v>0.245792745826766</v>
      </c>
      <c r="I1788" s="14">
        <v>0.23276794093814099</v>
      </c>
      <c r="J1788" s="14">
        <v>0.262774008705073</v>
      </c>
      <c r="K1788" s="14">
        <v>0.27111491002185001</v>
      </c>
      <c r="L1788" s="14">
        <v>0.256788328719183</v>
      </c>
      <c r="M1788" s="14"/>
      <c r="N1788" s="14">
        <v>0.23901113131014901</v>
      </c>
      <c r="O1788" s="14">
        <v>0.23601423633539301</v>
      </c>
      <c r="P1788" s="14">
        <v>0.26869707913317797</v>
      </c>
      <c r="Q1788" s="14">
        <v>0.28803282465476399</v>
      </c>
      <c r="R1788" s="14"/>
      <c r="S1788" s="14">
        <v>0.25994123648538803</v>
      </c>
      <c r="T1788" s="14">
        <v>0.25593751918232999</v>
      </c>
      <c r="U1788" s="14">
        <v>0.29575642254935602</v>
      </c>
      <c r="V1788" s="14">
        <v>0.30111759905964702</v>
      </c>
      <c r="W1788" s="14">
        <v>0.242056916956121</v>
      </c>
      <c r="X1788" s="14">
        <v>0.230189220284305</v>
      </c>
      <c r="Y1788" s="14">
        <v>0.21367621223614899</v>
      </c>
      <c r="Z1788" s="14">
        <v>0.263515480914079</v>
      </c>
      <c r="AA1788" s="14">
        <v>0.30138882010576701</v>
      </c>
      <c r="AB1788" s="14">
        <v>0.23669673293810101</v>
      </c>
      <c r="AC1788" s="14">
        <v>0.23706391989852099</v>
      </c>
      <c r="AD1788" s="14">
        <v>0.18749803667332801</v>
      </c>
      <c r="AE1788" s="14"/>
      <c r="AF1788" s="14">
        <v>0.24835514310624399</v>
      </c>
      <c r="AG1788" s="14">
        <v>0.23721270430274199</v>
      </c>
      <c r="AH1788" s="14">
        <v>0.33339831928375102</v>
      </c>
      <c r="AI1788" s="14"/>
      <c r="AJ1788" s="14">
        <v>0.24611775371257399</v>
      </c>
      <c r="AK1788" s="14">
        <v>0.23269685325091799</v>
      </c>
      <c r="AL1788" s="14">
        <v>0.19941706428754799</v>
      </c>
      <c r="AM1788" s="14"/>
      <c r="AN1788" s="14">
        <v>0.26193071605823698</v>
      </c>
      <c r="AO1788" s="14">
        <v>0.26922638560506701</v>
      </c>
      <c r="AP1788" s="14">
        <v>0.27336863974303999</v>
      </c>
      <c r="AQ1788" s="14">
        <v>0.20602178894961401</v>
      </c>
      <c r="AR1788" s="14">
        <v>7.9148617610248995E-2</v>
      </c>
    </row>
    <row r="1789" spans="2:44">
      <c r="B1789" t="s">
        <v>341</v>
      </c>
      <c r="C1789" s="14">
        <v>0.286428542968933</v>
      </c>
      <c r="D1789" s="14">
        <v>0.27204070837616501</v>
      </c>
      <c r="E1789" s="14">
        <v>0.302270353876057</v>
      </c>
      <c r="F1789" s="14"/>
      <c r="G1789" s="14">
        <v>0.24794034813367999</v>
      </c>
      <c r="H1789" s="14">
        <v>0.29263269431261701</v>
      </c>
      <c r="I1789" s="14">
        <v>0.34118974783381101</v>
      </c>
      <c r="J1789" s="14">
        <v>0.30641716627544502</v>
      </c>
      <c r="K1789" s="14">
        <v>0.24701000629171599</v>
      </c>
      <c r="L1789" s="14">
        <v>0.27148617848611201</v>
      </c>
      <c r="M1789" s="14"/>
      <c r="N1789" s="14">
        <v>0.30232544419506402</v>
      </c>
      <c r="O1789" s="14">
        <v>0.276708169884612</v>
      </c>
      <c r="P1789" s="14">
        <v>0.29378859085838899</v>
      </c>
      <c r="Q1789" s="14">
        <v>0.27086902030044901</v>
      </c>
      <c r="R1789" s="14"/>
      <c r="S1789" s="14">
        <v>0.26386648983586197</v>
      </c>
      <c r="T1789" s="14">
        <v>0.30436022799758899</v>
      </c>
      <c r="U1789" s="14">
        <v>0.28025983872737198</v>
      </c>
      <c r="V1789" s="14">
        <v>0.330364575230566</v>
      </c>
      <c r="W1789" s="14">
        <v>0.28950006754406499</v>
      </c>
      <c r="X1789" s="14">
        <v>0.32691735044894599</v>
      </c>
      <c r="Y1789" s="14">
        <v>0.26454571923748799</v>
      </c>
      <c r="Z1789" s="14">
        <v>0.21989534698702401</v>
      </c>
      <c r="AA1789" s="14">
        <v>0.27027460984656498</v>
      </c>
      <c r="AB1789" s="14">
        <v>0.32029499852021298</v>
      </c>
      <c r="AC1789" s="14">
        <v>0.26897665940868398</v>
      </c>
      <c r="AD1789" s="14">
        <v>0.23641631539637301</v>
      </c>
      <c r="AE1789" s="14"/>
      <c r="AF1789" s="14">
        <v>0.27781125951506402</v>
      </c>
      <c r="AG1789" s="14">
        <v>0.30713742954011602</v>
      </c>
      <c r="AH1789" s="14">
        <v>0.27476058704810502</v>
      </c>
      <c r="AI1789" s="14"/>
      <c r="AJ1789" s="14">
        <v>0.195609167110146</v>
      </c>
      <c r="AK1789" s="14">
        <v>0.322957631029683</v>
      </c>
      <c r="AL1789" s="14">
        <v>0.32403316711566998</v>
      </c>
      <c r="AM1789" s="14"/>
      <c r="AN1789" s="14">
        <v>0.27892326336372297</v>
      </c>
      <c r="AO1789" s="14">
        <v>0.25971648277963599</v>
      </c>
      <c r="AP1789" s="14">
        <v>0.321826236451489</v>
      </c>
      <c r="AQ1789" s="14">
        <v>0.37453249554340601</v>
      </c>
      <c r="AR1789" s="14">
        <v>0.29615118724934197</v>
      </c>
    </row>
    <row r="1790" spans="2:44">
      <c r="B1790" t="s">
        <v>342</v>
      </c>
      <c r="C1790" s="14">
        <v>0.18195084450202501</v>
      </c>
      <c r="D1790" s="14">
        <v>0.195969546964569</v>
      </c>
      <c r="E1790" s="14">
        <v>0.16858614059958599</v>
      </c>
      <c r="F1790" s="14"/>
      <c r="G1790" s="14">
        <v>0.17286499154805299</v>
      </c>
      <c r="H1790" s="14">
        <v>0.180771516501392</v>
      </c>
      <c r="I1790" s="14">
        <v>0.185299028076023</v>
      </c>
      <c r="J1790" s="14">
        <v>0.198924967364836</v>
      </c>
      <c r="K1790" s="14">
        <v>0.145850985791627</v>
      </c>
      <c r="L1790" s="14">
        <v>0.195486181063245</v>
      </c>
      <c r="M1790" s="14"/>
      <c r="N1790" s="14">
        <v>0.18304297196354299</v>
      </c>
      <c r="O1790" s="14">
        <v>0.199419620783512</v>
      </c>
      <c r="P1790" s="14">
        <v>0.17386980646886099</v>
      </c>
      <c r="Q1790" s="14">
        <v>0.17276787120527201</v>
      </c>
      <c r="R1790" s="14"/>
      <c r="S1790" s="14">
        <v>0.18861684979590601</v>
      </c>
      <c r="T1790" s="14">
        <v>0.17644840863256001</v>
      </c>
      <c r="U1790" s="14">
        <v>0.12536238393444801</v>
      </c>
      <c r="V1790" s="14">
        <v>0.18945066479292999</v>
      </c>
      <c r="W1790" s="14">
        <v>0.212072317483013</v>
      </c>
      <c r="X1790" s="14">
        <v>0.18068792128115799</v>
      </c>
      <c r="Y1790" s="14">
        <v>0.14466136013912401</v>
      </c>
      <c r="Z1790" s="14">
        <v>0.22255020038347301</v>
      </c>
      <c r="AA1790" s="14">
        <v>0.157150155158543</v>
      </c>
      <c r="AB1790" s="14">
        <v>0.22597256726397499</v>
      </c>
      <c r="AC1790" s="14">
        <v>0.17334143553120401</v>
      </c>
      <c r="AD1790" s="14">
        <v>0.23400049523723601</v>
      </c>
      <c r="AE1790" s="14"/>
      <c r="AF1790" s="14">
        <v>0.180355797652134</v>
      </c>
      <c r="AG1790" s="14">
        <v>0.19522691007151199</v>
      </c>
      <c r="AH1790" s="14">
        <v>0.116583408243134</v>
      </c>
      <c r="AI1790" s="14"/>
      <c r="AJ1790" s="14">
        <v>0.227537326895113</v>
      </c>
      <c r="AK1790" s="14">
        <v>0.204363583732351</v>
      </c>
      <c r="AL1790" s="14">
        <v>0.23290697481134701</v>
      </c>
      <c r="AM1790" s="14"/>
      <c r="AN1790" s="14">
        <v>0.165303394932662</v>
      </c>
      <c r="AO1790" s="14">
        <v>0.18078623635135799</v>
      </c>
      <c r="AP1790" s="14">
        <v>0.205584279134681</v>
      </c>
      <c r="AQ1790" s="14">
        <v>0.197985660285321</v>
      </c>
      <c r="AR1790" s="14">
        <v>9.1696053161235497E-2</v>
      </c>
    </row>
    <row r="1791" spans="2:44">
      <c r="B1791" t="s">
        <v>343</v>
      </c>
      <c r="C1791" s="14">
        <v>0.122220813683468</v>
      </c>
      <c r="D1791" s="14">
        <v>0.12067846571818799</v>
      </c>
      <c r="E1791" s="14">
        <v>0.12433006069583601</v>
      </c>
      <c r="F1791" s="14"/>
      <c r="G1791" s="14">
        <v>0.104129232491617</v>
      </c>
      <c r="H1791" s="14">
        <v>0.14380777970209399</v>
      </c>
      <c r="I1791" s="14">
        <v>0.10675151555225</v>
      </c>
      <c r="J1791" s="14">
        <v>9.8206613388018005E-2</v>
      </c>
      <c r="K1791" s="14">
        <v>0.15121377542366199</v>
      </c>
      <c r="L1791" s="14">
        <v>0.13005783351608299</v>
      </c>
      <c r="M1791" s="14"/>
      <c r="N1791" s="14">
        <v>0.13374471224066101</v>
      </c>
      <c r="O1791" s="14">
        <v>0.120628423840948</v>
      </c>
      <c r="P1791" s="14">
        <v>0.13237458624184401</v>
      </c>
      <c r="Q1791" s="14">
        <v>9.8178643305010402E-2</v>
      </c>
      <c r="R1791" s="14"/>
      <c r="S1791" s="14">
        <v>0.116898453784571</v>
      </c>
      <c r="T1791" s="14">
        <v>0.109251809349141</v>
      </c>
      <c r="U1791" s="14">
        <v>0.133228585115784</v>
      </c>
      <c r="V1791" s="14">
        <v>0.100273927598998</v>
      </c>
      <c r="W1791" s="14">
        <v>7.7154886987814503E-2</v>
      </c>
      <c r="X1791" s="14">
        <v>0.117214041524161</v>
      </c>
      <c r="Y1791" s="14">
        <v>0.19653083349870301</v>
      </c>
      <c r="Z1791" s="14">
        <v>0.135143257735233</v>
      </c>
      <c r="AA1791" s="14">
        <v>0.121978713084089</v>
      </c>
      <c r="AB1791" s="14">
        <v>0.10960873566712299</v>
      </c>
      <c r="AC1791" s="14">
        <v>0.114064816250284</v>
      </c>
      <c r="AD1791" s="14">
        <v>0.19470411928369799</v>
      </c>
      <c r="AE1791" s="14"/>
      <c r="AF1791" s="14">
        <v>0.14119132424368</v>
      </c>
      <c r="AG1791" s="14">
        <v>0.122186917135838</v>
      </c>
      <c r="AH1791" s="14">
        <v>9.3262374566633693E-2</v>
      </c>
      <c r="AI1791" s="14"/>
      <c r="AJ1791" s="14">
        <v>0.18431800670851201</v>
      </c>
      <c r="AK1791" s="14">
        <v>0.11708718066644901</v>
      </c>
      <c r="AL1791" s="14">
        <v>0.116299186043794</v>
      </c>
      <c r="AM1791" s="14"/>
      <c r="AN1791" s="14">
        <v>0.128593435256626</v>
      </c>
      <c r="AO1791" s="14">
        <v>9.8032868160740597E-2</v>
      </c>
      <c r="AP1791" s="14">
        <v>8.1628441994815101E-2</v>
      </c>
      <c r="AQ1791" s="14">
        <v>0.15544613719967201</v>
      </c>
      <c r="AR1791" s="14">
        <v>0.43896986373533298</v>
      </c>
    </row>
    <row r="1792" spans="2:44">
      <c r="C1792" s="14"/>
      <c r="D1792" s="14"/>
      <c r="E1792" s="14"/>
      <c r="F1792" s="14"/>
      <c r="G1792" s="14"/>
      <c r="H1792" s="14"/>
      <c r="I1792" s="14"/>
      <c r="J1792" s="14"/>
      <c r="K1792" s="14"/>
      <c r="L1792" s="14"/>
      <c r="M1792" s="14"/>
      <c r="N1792" s="14"/>
      <c r="O1792" s="14"/>
      <c r="P1792" s="14"/>
      <c r="Q1792" s="14"/>
      <c r="R1792" s="14"/>
      <c r="S1792" s="14"/>
      <c r="T1792" s="14"/>
      <c r="U1792" s="14"/>
      <c r="V1792" s="14"/>
      <c r="W1792" s="14"/>
      <c r="X1792" s="14"/>
      <c r="Y1792" s="14"/>
      <c r="Z1792" s="14"/>
      <c r="AA1792" s="14"/>
      <c r="AB1792" s="14"/>
      <c r="AC1792" s="14"/>
      <c r="AD1792" s="14"/>
      <c r="AE1792" s="14"/>
      <c r="AF1792" s="14"/>
      <c r="AG1792" s="14"/>
      <c r="AH1792" s="14"/>
      <c r="AI1792" s="14"/>
      <c r="AJ1792" s="14"/>
      <c r="AK1792" s="14"/>
      <c r="AL1792" s="14"/>
      <c r="AM1792" s="14"/>
      <c r="AN1792" s="14"/>
      <c r="AO1792" s="14"/>
      <c r="AP1792" s="14"/>
      <c r="AQ1792" s="14"/>
      <c r="AR1792" s="14"/>
    </row>
    <row r="1793" spans="2:44">
      <c r="B1793" s="6" t="s">
        <v>375</v>
      </c>
      <c r="C1793" s="14"/>
      <c r="D1793" s="14"/>
      <c r="E1793" s="14"/>
      <c r="F1793" s="14"/>
      <c r="G1793" s="14"/>
      <c r="H1793" s="14"/>
      <c r="I1793" s="14"/>
      <c r="J1793" s="14"/>
      <c r="K1793" s="14"/>
      <c r="L1793" s="14"/>
      <c r="M1793" s="14"/>
      <c r="N1793" s="14"/>
      <c r="O1793" s="14"/>
      <c r="P1793" s="14"/>
      <c r="Q1793" s="14"/>
      <c r="R1793" s="14"/>
      <c r="S1793" s="14"/>
      <c r="T1793" s="14"/>
      <c r="U1793" s="14"/>
      <c r="V1793" s="14"/>
      <c r="W1793" s="14"/>
      <c r="X1793" s="14"/>
      <c r="Y1793" s="14"/>
      <c r="Z1793" s="14"/>
      <c r="AA1793" s="14"/>
      <c r="AB1793" s="14"/>
      <c r="AC1793" s="14"/>
      <c r="AD1793" s="14"/>
      <c r="AE1793" s="14"/>
      <c r="AF1793" s="14"/>
      <c r="AG1793" s="14"/>
      <c r="AH1793" s="14"/>
      <c r="AI1793" s="14"/>
      <c r="AJ1793" s="14"/>
      <c r="AK1793" s="14"/>
      <c r="AL1793" s="14"/>
      <c r="AM1793" s="14"/>
      <c r="AN1793" s="14"/>
      <c r="AO1793" s="14"/>
      <c r="AP1793" s="14"/>
      <c r="AQ1793" s="14"/>
      <c r="AR1793" s="14"/>
    </row>
    <row r="1794" spans="2:44">
      <c r="B1794" s="24" t="s">
        <v>47</v>
      </c>
      <c r="C1794" s="14"/>
      <c r="D1794" s="14"/>
      <c r="E1794" s="14"/>
      <c r="F1794" s="14"/>
      <c r="G1794" s="14"/>
      <c r="H1794" s="14"/>
      <c r="I1794" s="14"/>
      <c r="J1794" s="14"/>
      <c r="K1794" s="14"/>
      <c r="L1794" s="14"/>
      <c r="M1794" s="14"/>
      <c r="N1794" s="14"/>
      <c r="O1794" s="14"/>
      <c r="P1794" s="14"/>
      <c r="Q1794" s="14"/>
      <c r="R1794" s="14"/>
      <c r="S1794" s="14"/>
      <c r="T1794" s="14"/>
      <c r="U1794" s="14"/>
      <c r="V1794" s="14"/>
      <c r="W1794" s="14"/>
      <c r="X1794" s="14"/>
      <c r="Y1794" s="14"/>
      <c r="Z1794" s="14"/>
      <c r="AA1794" s="14"/>
      <c r="AB1794" s="14"/>
      <c r="AC1794" s="14"/>
      <c r="AD1794" s="14"/>
      <c r="AE1794" s="14"/>
      <c r="AF1794" s="14"/>
      <c r="AG1794" s="14"/>
      <c r="AH1794" s="14"/>
      <c r="AI1794" s="14"/>
      <c r="AJ1794" s="14"/>
      <c r="AK1794" s="14"/>
      <c r="AL1794" s="14"/>
      <c r="AM1794" s="14"/>
      <c r="AN1794" s="14"/>
      <c r="AO1794" s="14"/>
      <c r="AP1794" s="14"/>
      <c r="AQ1794" s="14"/>
      <c r="AR1794" s="14"/>
    </row>
    <row r="1795" spans="2:44">
      <c r="B1795" t="s">
        <v>339</v>
      </c>
      <c r="C1795" s="14">
        <v>3.8124746993570199E-2</v>
      </c>
      <c r="D1795" s="14">
        <v>2.7914820366555199E-2</v>
      </c>
      <c r="E1795" s="14">
        <v>4.71184423619831E-2</v>
      </c>
      <c r="F1795" s="14"/>
      <c r="G1795" s="14">
        <v>5.25974907509996E-2</v>
      </c>
      <c r="H1795" s="14">
        <v>2.5440386568673E-2</v>
      </c>
      <c r="I1795" s="14">
        <v>1.9379751070696598E-2</v>
      </c>
      <c r="J1795" s="14">
        <v>5.2215432220521503E-2</v>
      </c>
      <c r="K1795" s="14">
        <v>5.8767433354838E-2</v>
      </c>
      <c r="L1795" s="14">
        <v>2.89933810263313E-2</v>
      </c>
      <c r="M1795" s="14"/>
      <c r="N1795" s="14">
        <v>3.0765801283015301E-2</v>
      </c>
      <c r="O1795" s="14">
        <v>4.6179005403150203E-2</v>
      </c>
      <c r="P1795" s="14">
        <v>3.59818763683767E-2</v>
      </c>
      <c r="Q1795" s="14">
        <v>4.0602909677652503E-2</v>
      </c>
      <c r="R1795" s="14"/>
      <c r="S1795" s="14">
        <v>2.6443618223957702E-2</v>
      </c>
      <c r="T1795" s="14">
        <v>3.5783818811347901E-2</v>
      </c>
      <c r="U1795" s="14">
        <v>6.1966490145236502E-2</v>
      </c>
      <c r="V1795" s="14">
        <v>3.00348304885092E-2</v>
      </c>
      <c r="W1795" s="14">
        <v>2.9749775708973102E-2</v>
      </c>
      <c r="X1795" s="14">
        <v>2.36753003679036E-2</v>
      </c>
      <c r="Y1795" s="14">
        <v>5.9731863122837001E-2</v>
      </c>
      <c r="Z1795" s="14">
        <v>4.7147818968320099E-2</v>
      </c>
      <c r="AA1795" s="14">
        <v>3.9967835816787901E-2</v>
      </c>
      <c r="AB1795" s="14">
        <v>4.2379730647786003E-2</v>
      </c>
      <c r="AC1795" s="14">
        <v>4.9263509921180497E-2</v>
      </c>
      <c r="AD1795" s="14">
        <v>2.3007818992922102E-2</v>
      </c>
      <c r="AE1795" s="14"/>
      <c r="AF1795" s="14">
        <v>3.1087654483291E-2</v>
      </c>
      <c r="AG1795" s="14">
        <v>3.6599102789507301E-2</v>
      </c>
      <c r="AH1795" s="14">
        <v>5.88859584905898E-2</v>
      </c>
      <c r="AI1795" s="14"/>
      <c r="AJ1795" s="14">
        <v>1.4134346059320299E-2</v>
      </c>
      <c r="AK1795" s="14">
        <v>3.2201080012863703E-2</v>
      </c>
      <c r="AL1795" s="14">
        <v>4.0164032096381898E-2</v>
      </c>
      <c r="AM1795" s="14"/>
      <c r="AN1795" s="14">
        <v>5.3340825854904302E-2</v>
      </c>
      <c r="AO1795" s="14">
        <v>4.2648393529272403E-2</v>
      </c>
      <c r="AP1795" s="14">
        <v>2.6713254083300299E-2</v>
      </c>
      <c r="AQ1795" s="14">
        <v>1.93571781424344E-2</v>
      </c>
      <c r="AR1795" s="14">
        <v>0</v>
      </c>
    </row>
    <row r="1796" spans="2:44">
      <c r="B1796" t="s">
        <v>111</v>
      </c>
      <c r="C1796" s="14">
        <v>6.1124792340705801E-2</v>
      </c>
      <c r="D1796" s="14">
        <v>5.60783572413599E-2</v>
      </c>
      <c r="E1796" s="14">
        <v>6.4746128928930599E-2</v>
      </c>
      <c r="F1796" s="14"/>
      <c r="G1796" s="14">
        <v>6.1614805879394503E-2</v>
      </c>
      <c r="H1796" s="14">
        <v>5.9160174985387302E-2</v>
      </c>
      <c r="I1796" s="14">
        <v>5.36829289698008E-2</v>
      </c>
      <c r="J1796" s="14">
        <v>5.5977853588238702E-2</v>
      </c>
      <c r="K1796" s="14">
        <v>8.0201496164698197E-2</v>
      </c>
      <c r="L1796" s="14">
        <v>5.9979724752565702E-2</v>
      </c>
      <c r="M1796" s="14"/>
      <c r="N1796" s="14">
        <v>6.7283714825827901E-2</v>
      </c>
      <c r="O1796" s="14">
        <v>5.6537765907813398E-2</v>
      </c>
      <c r="P1796" s="14">
        <v>5.71453902924191E-2</v>
      </c>
      <c r="Q1796" s="14">
        <v>6.4376653927341404E-2</v>
      </c>
      <c r="R1796" s="14"/>
      <c r="S1796" s="14">
        <v>7.8943265116931102E-2</v>
      </c>
      <c r="T1796" s="14">
        <v>7.6995677170885998E-2</v>
      </c>
      <c r="U1796" s="14">
        <v>5.0122680848358199E-2</v>
      </c>
      <c r="V1796" s="14">
        <v>2.4829312145825001E-2</v>
      </c>
      <c r="W1796" s="14">
        <v>6.6164080836433395E-2</v>
      </c>
      <c r="X1796" s="14">
        <v>7.9927416382425398E-2</v>
      </c>
      <c r="Y1796" s="14">
        <v>5.8019456888284998E-2</v>
      </c>
      <c r="Z1796" s="14">
        <v>4.1339377033843099E-2</v>
      </c>
      <c r="AA1796" s="14">
        <v>5.1233817759416503E-2</v>
      </c>
      <c r="AB1796" s="14">
        <v>4.76102240775459E-2</v>
      </c>
      <c r="AC1796" s="14">
        <v>7.0821731101343002E-2</v>
      </c>
      <c r="AD1796" s="14">
        <v>6.9899481123405202E-2</v>
      </c>
      <c r="AE1796" s="14"/>
      <c r="AF1796" s="14">
        <v>7.6269526165139406E-2</v>
      </c>
      <c r="AG1796" s="14">
        <v>5.1634184944664402E-2</v>
      </c>
      <c r="AH1796" s="14">
        <v>3.7674628424990503E-2</v>
      </c>
      <c r="AI1796" s="14"/>
      <c r="AJ1796" s="14">
        <v>6.5203213008727195E-2</v>
      </c>
      <c r="AK1796" s="14">
        <v>5.3140370860257399E-2</v>
      </c>
      <c r="AL1796" s="14">
        <v>7.1442751965520204E-2</v>
      </c>
      <c r="AM1796" s="14"/>
      <c r="AN1796" s="14">
        <v>5.1764238975919898E-2</v>
      </c>
      <c r="AO1796" s="14">
        <v>6.7317861083918407E-2</v>
      </c>
      <c r="AP1796" s="14">
        <v>4.6871861756095E-2</v>
      </c>
      <c r="AQ1796" s="14">
        <v>6.2626442989089398E-2</v>
      </c>
      <c r="AR1796" s="14">
        <v>7.9148617610248995E-2</v>
      </c>
    </row>
    <row r="1797" spans="2:44">
      <c r="B1797" t="s">
        <v>112</v>
      </c>
      <c r="C1797" s="14">
        <v>0.14533685173719399</v>
      </c>
      <c r="D1797" s="14">
        <v>0.14530531324214599</v>
      </c>
      <c r="E1797" s="14">
        <v>0.144794850015774</v>
      </c>
      <c r="F1797" s="14"/>
      <c r="G1797" s="14">
        <v>0.21990798618548399</v>
      </c>
      <c r="H1797" s="14">
        <v>0.133550218045974</v>
      </c>
      <c r="I1797" s="14">
        <v>0.11854441707326401</v>
      </c>
      <c r="J1797" s="14">
        <v>0.12815078331892699</v>
      </c>
      <c r="K1797" s="14">
        <v>0.123649898855747</v>
      </c>
      <c r="L1797" s="14">
        <v>0.157252957819146</v>
      </c>
      <c r="M1797" s="14"/>
      <c r="N1797" s="14">
        <v>0.14117297193978001</v>
      </c>
      <c r="O1797" s="14">
        <v>0.158117403611718</v>
      </c>
      <c r="P1797" s="14">
        <v>0.130627264628767</v>
      </c>
      <c r="Q1797" s="14">
        <v>0.15363243458548501</v>
      </c>
      <c r="R1797" s="14"/>
      <c r="S1797" s="14">
        <v>0.123047192493337</v>
      </c>
      <c r="T1797" s="14">
        <v>0.16146977141458899</v>
      </c>
      <c r="U1797" s="14">
        <v>0.23212685956210599</v>
      </c>
      <c r="V1797" s="14">
        <v>0.10537497277052001</v>
      </c>
      <c r="W1797" s="14">
        <v>0.11053951842248599</v>
      </c>
      <c r="X1797" s="14">
        <v>0.149752909599599</v>
      </c>
      <c r="Y1797" s="14">
        <v>0.14938472448446599</v>
      </c>
      <c r="Z1797" s="14">
        <v>9.0707651949280405E-2</v>
      </c>
      <c r="AA1797" s="14">
        <v>0.18137281458309401</v>
      </c>
      <c r="AB1797" s="14">
        <v>0.142206642319431</v>
      </c>
      <c r="AC1797" s="14">
        <v>0.164115172130055</v>
      </c>
      <c r="AD1797" s="14">
        <v>8.0205546603285799E-2</v>
      </c>
      <c r="AE1797" s="14"/>
      <c r="AF1797" s="14">
        <v>0.13850265641009801</v>
      </c>
      <c r="AG1797" s="14">
        <v>0.13118246657938801</v>
      </c>
      <c r="AH1797" s="14">
        <v>0.16507421323303501</v>
      </c>
      <c r="AI1797" s="14"/>
      <c r="AJ1797" s="14">
        <v>0.122544255766215</v>
      </c>
      <c r="AK1797" s="14">
        <v>0.13285571506377</v>
      </c>
      <c r="AL1797" s="14">
        <v>0.11744553531424</v>
      </c>
      <c r="AM1797" s="14"/>
      <c r="AN1797" s="14">
        <v>0.136983047735073</v>
      </c>
      <c r="AO1797" s="14">
        <v>0.14399419263286101</v>
      </c>
      <c r="AP1797" s="14">
        <v>0.158026844057335</v>
      </c>
      <c r="AQ1797" s="14">
        <v>0.129909748330405</v>
      </c>
      <c r="AR1797" s="14">
        <v>9.4034278243840294E-2</v>
      </c>
    </row>
    <row r="1798" spans="2:44">
      <c r="B1798" t="s">
        <v>340</v>
      </c>
      <c r="C1798" s="14">
        <v>0.27983527531739</v>
      </c>
      <c r="D1798" s="14">
        <v>0.26734772600857198</v>
      </c>
      <c r="E1798" s="14">
        <v>0.29372506363022499</v>
      </c>
      <c r="F1798" s="14"/>
      <c r="G1798" s="14">
        <v>0.27534281998489701</v>
      </c>
      <c r="H1798" s="14">
        <v>0.25061404499194201</v>
      </c>
      <c r="I1798" s="14">
        <v>0.30267580244321701</v>
      </c>
      <c r="J1798" s="14">
        <v>0.267419707724256</v>
      </c>
      <c r="K1798" s="14">
        <v>0.30337653141903298</v>
      </c>
      <c r="L1798" s="14">
        <v>0.28072038086057699</v>
      </c>
      <c r="M1798" s="14"/>
      <c r="N1798" s="14">
        <v>0.24461674014304599</v>
      </c>
      <c r="O1798" s="14">
        <v>0.300655269489087</v>
      </c>
      <c r="P1798" s="14">
        <v>0.27768754467805701</v>
      </c>
      <c r="Q1798" s="14">
        <v>0.29581191066040302</v>
      </c>
      <c r="R1798" s="14"/>
      <c r="S1798" s="14">
        <v>0.25409944977122001</v>
      </c>
      <c r="T1798" s="14">
        <v>0.26018677452446598</v>
      </c>
      <c r="U1798" s="14">
        <v>0.23387054258232301</v>
      </c>
      <c r="V1798" s="14">
        <v>0.35976438638894898</v>
      </c>
      <c r="W1798" s="14">
        <v>0.35992106087565401</v>
      </c>
      <c r="X1798" s="14">
        <v>0.30699055747668502</v>
      </c>
      <c r="Y1798" s="14">
        <v>0.25538224466137399</v>
      </c>
      <c r="Z1798" s="14">
        <v>0.185549189900092</v>
      </c>
      <c r="AA1798" s="14">
        <v>0.324388193468579</v>
      </c>
      <c r="AB1798" s="14">
        <v>0.246826351636319</v>
      </c>
      <c r="AC1798" s="14">
        <v>0.26292510398380398</v>
      </c>
      <c r="AD1798" s="14">
        <v>0.286238563683616</v>
      </c>
      <c r="AE1798" s="14"/>
      <c r="AF1798" s="14">
        <v>0.275175786275972</v>
      </c>
      <c r="AG1798" s="14">
        <v>0.27118245043311001</v>
      </c>
      <c r="AH1798" s="14">
        <v>0.32555318359090701</v>
      </c>
      <c r="AI1798" s="14"/>
      <c r="AJ1798" s="14">
        <v>0.25360485330133797</v>
      </c>
      <c r="AK1798" s="14">
        <v>0.26263551214039199</v>
      </c>
      <c r="AL1798" s="14">
        <v>0.266112957940979</v>
      </c>
      <c r="AM1798" s="14"/>
      <c r="AN1798" s="14">
        <v>0.303990519073501</v>
      </c>
      <c r="AO1798" s="14">
        <v>0.317010300202685</v>
      </c>
      <c r="AP1798" s="14">
        <v>0.28796410703265202</v>
      </c>
      <c r="AQ1798" s="14">
        <v>0.24555062166050501</v>
      </c>
      <c r="AR1798" s="14">
        <v>0.31436878689310799</v>
      </c>
    </row>
    <row r="1799" spans="2:44">
      <c r="B1799" t="s">
        <v>341</v>
      </c>
      <c r="C1799" s="14">
        <v>0.229984455327534</v>
      </c>
      <c r="D1799" s="14">
        <v>0.23750183342688</v>
      </c>
      <c r="E1799" s="14">
        <v>0.22341250631866399</v>
      </c>
      <c r="F1799" s="14"/>
      <c r="G1799" s="14">
        <v>0.16848245723477201</v>
      </c>
      <c r="H1799" s="14">
        <v>0.288797056153139</v>
      </c>
      <c r="I1799" s="14">
        <v>0.248692768323031</v>
      </c>
      <c r="J1799" s="14">
        <v>0.21846166851739601</v>
      </c>
      <c r="K1799" s="14">
        <v>0.24529518581748899</v>
      </c>
      <c r="L1799" s="14">
        <v>0.20872842560719801</v>
      </c>
      <c r="M1799" s="14"/>
      <c r="N1799" s="14">
        <v>0.268963919281342</v>
      </c>
      <c r="O1799" s="14">
        <v>0.20066323088009599</v>
      </c>
      <c r="P1799" s="14">
        <v>0.220716401970004</v>
      </c>
      <c r="Q1799" s="14">
        <v>0.22518568255805499</v>
      </c>
      <c r="R1799" s="14"/>
      <c r="S1799" s="14">
        <v>0.24851358205869001</v>
      </c>
      <c r="T1799" s="14">
        <v>0.26822525763280203</v>
      </c>
      <c r="U1799" s="14">
        <v>0.205346585843735</v>
      </c>
      <c r="V1799" s="14">
        <v>0.23435315898885001</v>
      </c>
      <c r="W1799" s="14">
        <v>0.13195142231624499</v>
      </c>
      <c r="X1799" s="14">
        <v>0.17452656087368401</v>
      </c>
      <c r="Y1799" s="14">
        <v>0.162635560176978</v>
      </c>
      <c r="Z1799" s="14">
        <v>0.31651180534457701</v>
      </c>
      <c r="AA1799" s="14">
        <v>0.239721190032711</v>
      </c>
      <c r="AB1799" s="14">
        <v>0.29331476710501297</v>
      </c>
      <c r="AC1799" s="14">
        <v>0.26441073499866702</v>
      </c>
      <c r="AD1799" s="14">
        <v>0.15254089923841299</v>
      </c>
      <c r="AE1799" s="14"/>
      <c r="AF1799" s="14">
        <v>0.22626978555139299</v>
      </c>
      <c r="AG1799" s="14">
        <v>0.24993384524321299</v>
      </c>
      <c r="AH1799" s="14">
        <v>0.21571761789101401</v>
      </c>
      <c r="AI1799" s="14"/>
      <c r="AJ1799" s="14">
        <v>0.21573834769980599</v>
      </c>
      <c r="AK1799" s="14">
        <v>0.248354572363992</v>
      </c>
      <c r="AL1799" s="14">
        <v>0.240379990129863</v>
      </c>
      <c r="AM1799" s="14"/>
      <c r="AN1799" s="14">
        <v>0.209769346992949</v>
      </c>
      <c r="AO1799" s="14">
        <v>0.217414108371282</v>
      </c>
      <c r="AP1799" s="14">
        <v>0.26110643322704202</v>
      </c>
      <c r="AQ1799" s="14">
        <v>0.22259727586407799</v>
      </c>
      <c r="AR1799" s="14">
        <v>0.16159539492785299</v>
      </c>
    </row>
    <row r="1800" spans="2:44">
      <c r="B1800" t="s">
        <v>342</v>
      </c>
      <c r="C1800" s="14">
        <v>0.15330181879611701</v>
      </c>
      <c r="D1800" s="14">
        <v>0.179383840749857</v>
      </c>
      <c r="E1800" s="14">
        <v>0.127604672413549</v>
      </c>
      <c r="F1800" s="14"/>
      <c r="G1800" s="14">
        <v>0.136539530177408</v>
      </c>
      <c r="H1800" s="14">
        <v>0.143709735125233</v>
      </c>
      <c r="I1800" s="14">
        <v>0.159476230708018</v>
      </c>
      <c r="J1800" s="14">
        <v>0.19928918548750399</v>
      </c>
      <c r="K1800" s="14">
        <v>8.4390284234784299E-2</v>
      </c>
      <c r="L1800" s="14">
        <v>0.173572737228081</v>
      </c>
      <c r="M1800" s="14"/>
      <c r="N1800" s="14">
        <v>0.14998668434926199</v>
      </c>
      <c r="O1800" s="14">
        <v>0.17761282769389</v>
      </c>
      <c r="P1800" s="14">
        <v>0.149671815908132</v>
      </c>
      <c r="Q1800" s="14">
        <v>0.13192259817847499</v>
      </c>
      <c r="R1800" s="14"/>
      <c r="S1800" s="14">
        <v>0.184265146705308</v>
      </c>
      <c r="T1800" s="14">
        <v>0.105145255746174</v>
      </c>
      <c r="U1800" s="14">
        <v>0.13092230870074301</v>
      </c>
      <c r="V1800" s="14">
        <v>0.17172040190808399</v>
      </c>
      <c r="W1800" s="14">
        <v>0.19985739268085001</v>
      </c>
      <c r="X1800" s="14">
        <v>0.197508191098968</v>
      </c>
      <c r="Y1800" s="14">
        <v>0.20957563118653499</v>
      </c>
      <c r="Z1800" s="14">
        <v>0.194091395751359</v>
      </c>
      <c r="AA1800" s="14">
        <v>6.23042886087515E-2</v>
      </c>
      <c r="AB1800" s="14">
        <v>0.13161182790786499</v>
      </c>
      <c r="AC1800" s="14">
        <v>9.2622802746635396E-2</v>
      </c>
      <c r="AD1800" s="14">
        <v>0.27370051968515602</v>
      </c>
      <c r="AE1800" s="14"/>
      <c r="AF1800" s="14">
        <v>0.15654938167333199</v>
      </c>
      <c r="AG1800" s="14">
        <v>0.16205001206688499</v>
      </c>
      <c r="AH1800" s="14">
        <v>0.11927216872851</v>
      </c>
      <c r="AI1800" s="14"/>
      <c r="AJ1800" s="14">
        <v>0.195364991551078</v>
      </c>
      <c r="AK1800" s="14">
        <v>0.18209090942363401</v>
      </c>
      <c r="AL1800" s="14">
        <v>0.19816793093725801</v>
      </c>
      <c r="AM1800" s="14"/>
      <c r="AN1800" s="14">
        <v>0.13876193403755599</v>
      </c>
      <c r="AO1800" s="14">
        <v>0.14227493357630899</v>
      </c>
      <c r="AP1800" s="14">
        <v>0.16504490474939301</v>
      </c>
      <c r="AQ1800" s="14">
        <v>0.20455867009722101</v>
      </c>
      <c r="AR1800" s="14">
        <v>0</v>
      </c>
    </row>
    <row r="1801" spans="2:44">
      <c r="B1801" t="s">
        <v>343</v>
      </c>
      <c r="C1801" s="14">
        <v>9.22920594874891E-2</v>
      </c>
      <c r="D1801" s="14">
        <v>8.6468108964630197E-2</v>
      </c>
      <c r="E1801" s="14">
        <v>9.8598336330873698E-2</v>
      </c>
      <c r="F1801" s="14"/>
      <c r="G1801" s="14">
        <v>8.5514909787044804E-2</v>
      </c>
      <c r="H1801" s="14">
        <v>9.8728384129650903E-2</v>
      </c>
      <c r="I1801" s="14">
        <v>9.7548101411972593E-2</v>
      </c>
      <c r="J1801" s="14">
        <v>7.8485369143156597E-2</v>
      </c>
      <c r="K1801" s="14">
        <v>0.10431917015341</v>
      </c>
      <c r="L1801" s="14">
        <v>9.0752392706101595E-2</v>
      </c>
      <c r="M1801" s="14"/>
      <c r="N1801" s="14">
        <v>9.7210168177728595E-2</v>
      </c>
      <c r="O1801" s="14">
        <v>6.0234497014244902E-2</v>
      </c>
      <c r="P1801" s="14">
        <v>0.128169706154244</v>
      </c>
      <c r="Q1801" s="14">
        <v>8.84678104125875E-2</v>
      </c>
      <c r="R1801" s="14"/>
      <c r="S1801" s="14">
        <v>8.4687745630555103E-2</v>
      </c>
      <c r="T1801" s="14">
        <v>9.2193444699735103E-2</v>
      </c>
      <c r="U1801" s="14">
        <v>8.5644532317498995E-2</v>
      </c>
      <c r="V1801" s="14">
        <v>7.3922937309261597E-2</v>
      </c>
      <c r="W1801" s="14">
        <v>0.101816749159358</v>
      </c>
      <c r="X1801" s="14">
        <v>6.7619064200735504E-2</v>
      </c>
      <c r="Y1801" s="14">
        <v>0.105270519479525</v>
      </c>
      <c r="Z1801" s="14">
        <v>0.124652761052529</v>
      </c>
      <c r="AA1801" s="14">
        <v>0.101011859730661</v>
      </c>
      <c r="AB1801" s="14">
        <v>9.6050456306040602E-2</v>
      </c>
      <c r="AC1801" s="14">
        <v>9.5840945118314605E-2</v>
      </c>
      <c r="AD1801" s="14">
        <v>0.114407170673202</v>
      </c>
      <c r="AE1801" s="14"/>
      <c r="AF1801" s="14">
        <v>9.6145209440773899E-2</v>
      </c>
      <c r="AG1801" s="14">
        <v>9.7417937943232599E-2</v>
      </c>
      <c r="AH1801" s="14">
        <v>7.7822229640953602E-2</v>
      </c>
      <c r="AI1801" s="14"/>
      <c r="AJ1801" s="14">
        <v>0.13340999261351499</v>
      </c>
      <c r="AK1801" s="14">
        <v>8.8721840135090699E-2</v>
      </c>
      <c r="AL1801" s="14">
        <v>6.6286801615757396E-2</v>
      </c>
      <c r="AM1801" s="14"/>
      <c r="AN1801" s="14">
        <v>0.105390087330097</v>
      </c>
      <c r="AO1801" s="14">
        <v>6.9340210603671196E-2</v>
      </c>
      <c r="AP1801" s="14">
        <v>5.4272595094183702E-2</v>
      </c>
      <c r="AQ1801" s="14">
        <v>0.115400062916269</v>
      </c>
      <c r="AR1801" s="14">
        <v>0.35085292232495002</v>
      </c>
    </row>
    <row r="1802" spans="2:44">
      <c r="C1802" s="14"/>
      <c r="D1802" s="14"/>
      <c r="E1802" s="14"/>
      <c r="F1802" s="14"/>
      <c r="G1802" s="14"/>
      <c r="H1802" s="14"/>
      <c r="I1802" s="14"/>
      <c r="J1802" s="14"/>
      <c r="K1802" s="14"/>
      <c r="L1802" s="14"/>
      <c r="M1802" s="14"/>
      <c r="N1802" s="14"/>
      <c r="O1802" s="14"/>
      <c r="P1802" s="14"/>
      <c r="Q1802" s="14"/>
      <c r="R1802" s="14"/>
      <c r="S1802" s="14"/>
      <c r="T1802" s="14"/>
      <c r="U1802" s="14"/>
      <c r="V1802" s="14"/>
      <c r="W1802" s="14"/>
      <c r="X1802" s="14"/>
      <c r="Y1802" s="14"/>
      <c r="Z1802" s="14"/>
      <c r="AA1802" s="14"/>
      <c r="AB1802" s="14"/>
      <c r="AC1802" s="14"/>
      <c r="AD1802" s="14"/>
      <c r="AE1802" s="14"/>
      <c r="AF1802" s="14"/>
      <c r="AG1802" s="14"/>
      <c r="AH1802" s="14"/>
      <c r="AI1802" s="14"/>
      <c r="AJ1802" s="14"/>
      <c r="AK1802" s="14"/>
      <c r="AL1802" s="14"/>
      <c r="AM1802" s="14"/>
      <c r="AN1802" s="14"/>
      <c r="AO1802" s="14"/>
      <c r="AP1802" s="14"/>
      <c r="AQ1802" s="14"/>
      <c r="AR1802" s="14"/>
    </row>
    <row r="1803" spans="2:44">
      <c r="B1803" s="6" t="s">
        <v>376</v>
      </c>
      <c r="C1803" s="14"/>
      <c r="D1803" s="14"/>
      <c r="E1803" s="14"/>
      <c r="F1803" s="14"/>
      <c r="G1803" s="14"/>
      <c r="H1803" s="14"/>
      <c r="I1803" s="14"/>
      <c r="J1803" s="14"/>
      <c r="K1803" s="14"/>
      <c r="L1803" s="14"/>
      <c r="M1803" s="14"/>
      <c r="N1803" s="14"/>
      <c r="O1803" s="14"/>
      <c r="P1803" s="14"/>
      <c r="Q1803" s="14"/>
      <c r="R1803" s="14"/>
      <c r="S1803" s="14"/>
      <c r="T1803" s="14"/>
      <c r="U1803" s="14"/>
      <c r="V1803" s="14"/>
      <c r="W1803" s="14"/>
      <c r="X1803" s="14"/>
      <c r="Y1803" s="14"/>
      <c r="Z1803" s="14"/>
      <c r="AA1803" s="14"/>
      <c r="AB1803" s="14"/>
      <c r="AC1803" s="14"/>
      <c r="AD1803" s="14"/>
      <c r="AE1803" s="14"/>
      <c r="AF1803" s="14"/>
      <c r="AG1803" s="14"/>
      <c r="AH1803" s="14"/>
      <c r="AI1803" s="14"/>
      <c r="AJ1803" s="14"/>
      <c r="AK1803" s="14"/>
      <c r="AL1803" s="14"/>
      <c r="AM1803" s="14"/>
      <c r="AN1803" s="14"/>
      <c r="AO1803" s="14"/>
      <c r="AP1803" s="14"/>
      <c r="AQ1803" s="14"/>
      <c r="AR1803" s="14"/>
    </row>
    <row r="1804" spans="2:44">
      <c r="B1804" s="24" t="s">
        <v>47</v>
      </c>
      <c r="C1804" s="14"/>
      <c r="D1804" s="14"/>
      <c r="E1804" s="14"/>
      <c r="F1804" s="14"/>
      <c r="G1804" s="14"/>
      <c r="H1804" s="14"/>
      <c r="I1804" s="14"/>
      <c r="J1804" s="14"/>
      <c r="K1804" s="14"/>
      <c r="L1804" s="14"/>
      <c r="M1804" s="14"/>
      <c r="N1804" s="14"/>
      <c r="O1804" s="14"/>
      <c r="P1804" s="14"/>
      <c r="Q1804" s="14"/>
      <c r="R1804" s="14"/>
      <c r="S1804" s="14"/>
      <c r="T1804" s="14"/>
      <c r="U1804" s="14"/>
      <c r="V1804" s="14"/>
      <c r="W1804" s="14"/>
      <c r="X1804" s="14"/>
      <c r="Y1804" s="14"/>
      <c r="Z1804" s="14"/>
      <c r="AA1804" s="14"/>
      <c r="AB1804" s="14"/>
      <c r="AC1804" s="14"/>
      <c r="AD1804" s="14"/>
      <c r="AE1804" s="14"/>
      <c r="AF1804" s="14"/>
      <c r="AG1804" s="14"/>
      <c r="AH1804" s="14"/>
      <c r="AI1804" s="14"/>
      <c r="AJ1804" s="14"/>
      <c r="AK1804" s="14"/>
      <c r="AL1804" s="14"/>
      <c r="AM1804" s="14"/>
      <c r="AN1804" s="14"/>
      <c r="AO1804" s="14"/>
      <c r="AP1804" s="14"/>
      <c r="AQ1804" s="14"/>
      <c r="AR1804" s="14"/>
    </row>
    <row r="1805" spans="2:44">
      <c r="B1805" t="s">
        <v>339</v>
      </c>
      <c r="C1805" s="14">
        <v>3.4427931865957502E-2</v>
      </c>
      <c r="D1805" s="14">
        <v>3.1395100657218997E-2</v>
      </c>
      <c r="E1805" s="14">
        <v>3.4385979655947502E-2</v>
      </c>
      <c r="F1805" s="14"/>
      <c r="G1805" s="14">
        <v>6.0192957231053203E-2</v>
      </c>
      <c r="H1805" s="14">
        <v>2.72879261040079E-2</v>
      </c>
      <c r="I1805" s="14">
        <v>1.8446540519818599E-2</v>
      </c>
      <c r="J1805" s="14">
        <v>2.2878201241152502E-2</v>
      </c>
      <c r="K1805" s="14">
        <v>4.3813559453560899E-2</v>
      </c>
      <c r="L1805" s="14">
        <v>3.97289480974145E-2</v>
      </c>
      <c r="M1805" s="14"/>
      <c r="N1805" s="14">
        <v>3.1739970983230698E-2</v>
      </c>
      <c r="O1805" s="14">
        <v>3.0651532236116101E-2</v>
      </c>
      <c r="P1805" s="14">
        <v>4.6798837863783603E-2</v>
      </c>
      <c r="Q1805" s="14">
        <v>3.0059656529594098E-2</v>
      </c>
      <c r="R1805" s="14"/>
      <c r="S1805" s="14">
        <v>4.4092551855292497E-2</v>
      </c>
      <c r="T1805" s="14">
        <v>3.6437577774697E-2</v>
      </c>
      <c r="U1805" s="14">
        <v>4.9199132430915497E-2</v>
      </c>
      <c r="V1805" s="14">
        <v>1.5927168766447501E-2</v>
      </c>
      <c r="W1805" s="14">
        <v>1.0529420318776199E-2</v>
      </c>
      <c r="X1805" s="14">
        <v>2.7729516302508399E-2</v>
      </c>
      <c r="Y1805" s="14">
        <v>4.3766488002796297E-2</v>
      </c>
      <c r="Z1805" s="14">
        <v>4.3072620062175097E-2</v>
      </c>
      <c r="AA1805" s="14">
        <v>4.7237791155828303E-2</v>
      </c>
      <c r="AB1805" s="14">
        <v>2.8150768715421499E-2</v>
      </c>
      <c r="AC1805" s="14">
        <v>2.4675958437479599E-2</v>
      </c>
      <c r="AD1805" s="14">
        <v>2.3007818992922102E-2</v>
      </c>
      <c r="AE1805" s="14"/>
      <c r="AF1805" s="14">
        <v>2.9143322431405799E-2</v>
      </c>
      <c r="AG1805" s="14">
        <v>3.15907474032599E-2</v>
      </c>
      <c r="AH1805" s="14">
        <v>5.0536565995383698E-2</v>
      </c>
      <c r="AI1805" s="14"/>
      <c r="AJ1805" s="14">
        <v>2.86802534331424E-2</v>
      </c>
      <c r="AK1805" s="14">
        <v>2.6532513599766799E-2</v>
      </c>
      <c r="AL1805" s="14">
        <v>1.9404887951894201E-2</v>
      </c>
      <c r="AM1805" s="14"/>
      <c r="AN1805" s="14">
        <v>4.5840610767990203E-2</v>
      </c>
      <c r="AO1805" s="14">
        <v>4.12910073549261E-2</v>
      </c>
      <c r="AP1805" s="14">
        <v>2.1873624470093202E-2</v>
      </c>
      <c r="AQ1805" s="14">
        <v>2.0657395350606299E-2</v>
      </c>
      <c r="AR1805" s="14">
        <v>0</v>
      </c>
    </row>
    <row r="1806" spans="2:44">
      <c r="B1806" t="s">
        <v>111</v>
      </c>
      <c r="C1806" s="14">
        <v>4.2929898231819197E-2</v>
      </c>
      <c r="D1806" s="14">
        <v>3.1861399013608099E-2</v>
      </c>
      <c r="E1806" s="14">
        <v>5.4320079156032798E-2</v>
      </c>
      <c r="F1806" s="14"/>
      <c r="G1806" s="14">
        <v>3.7401256801099299E-2</v>
      </c>
      <c r="H1806" s="14">
        <v>4.1800055642782399E-2</v>
      </c>
      <c r="I1806" s="14">
        <v>2.3231954294869701E-2</v>
      </c>
      <c r="J1806" s="14">
        <v>6.0898926889231597E-2</v>
      </c>
      <c r="K1806" s="14">
        <v>4.4442088929791103E-2</v>
      </c>
      <c r="L1806" s="14">
        <v>4.7515935505793201E-2</v>
      </c>
      <c r="M1806" s="14"/>
      <c r="N1806" s="14">
        <v>3.2484251954084997E-2</v>
      </c>
      <c r="O1806" s="14">
        <v>4.6420077518194797E-2</v>
      </c>
      <c r="P1806" s="14">
        <v>4.7634427337732203E-2</v>
      </c>
      <c r="Q1806" s="14">
        <v>4.7389655037299201E-2</v>
      </c>
      <c r="R1806" s="14"/>
      <c r="S1806" s="14">
        <v>5.9203282821029497E-2</v>
      </c>
      <c r="T1806" s="14">
        <v>4.98747857197126E-2</v>
      </c>
      <c r="U1806" s="14">
        <v>3.92623800142608E-2</v>
      </c>
      <c r="V1806" s="14">
        <v>2.6882454936289199E-2</v>
      </c>
      <c r="W1806" s="14">
        <v>6.5306140248723193E-2</v>
      </c>
      <c r="X1806" s="14">
        <v>5.0317645446699498E-2</v>
      </c>
      <c r="Y1806" s="14">
        <v>8.0515389570924301E-3</v>
      </c>
      <c r="Z1806" s="14">
        <v>7.3084321331356505E-2</v>
      </c>
      <c r="AA1806" s="14">
        <v>2.5485110455857201E-2</v>
      </c>
      <c r="AB1806" s="14">
        <v>2.9527290465531E-2</v>
      </c>
      <c r="AC1806" s="14">
        <v>6.5914291592368196E-2</v>
      </c>
      <c r="AD1806" s="14">
        <v>2.22272925890671E-2</v>
      </c>
      <c r="AE1806" s="14"/>
      <c r="AF1806" s="14">
        <v>5.7665671718112502E-2</v>
      </c>
      <c r="AG1806" s="14">
        <v>2.90258005879909E-2</v>
      </c>
      <c r="AH1806" s="14">
        <v>3.52685758825491E-2</v>
      </c>
      <c r="AI1806" s="14"/>
      <c r="AJ1806" s="14">
        <v>4.8512127411550303E-2</v>
      </c>
      <c r="AK1806" s="14">
        <v>3.0112801480610001E-2</v>
      </c>
      <c r="AL1806" s="14">
        <v>3.5684352879541199E-2</v>
      </c>
      <c r="AM1806" s="14"/>
      <c r="AN1806" s="14">
        <v>4.0318734820238303E-2</v>
      </c>
      <c r="AO1806" s="14">
        <v>4.6546373362693502E-2</v>
      </c>
      <c r="AP1806" s="14">
        <v>3.4542617194892301E-2</v>
      </c>
      <c r="AQ1806" s="14">
        <v>4.28625697638517E-2</v>
      </c>
      <c r="AR1806" s="14">
        <v>0</v>
      </c>
    </row>
    <row r="1807" spans="2:44">
      <c r="B1807" t="s">
        <v>112</v>
      </c>
      <c r="C1807" s="14">
        <v>9.7973278568916702E-2</v>
      </c>
      <c r="D1807" s="14">
        <v>9.2760748476869395E-2</v>
      </c>
      <c r="E1807" s="14">
        <v>0.10368653303742099</v>
      </c>
      <c r="F1807" s="14"/>
      <c r="G1807" s="14">
        <v>0.15830668376363499</v>
      </c>
      <c r="H1807" s="14">
        <v>9.9882610115059403E-2</v>
      </c>
      <c r="I1807" s="14">
        <v>8.0799132310825805E-2</v>
      </c>
      <c r="J1807" s="14">
        <v>6.6219210840396101E-2</v>
      </c>
      <c r="K1807" s="14">
        <v>0.10694395421354901</v>
      </c>
      <c r="L1807" s="14">
        <v>9.2711783383154195E-2</v>
      </c>
      <c r="M1807" s="14"/>
      <c r="N1807" s="14">
        <v>0.113555921269219</v>
      </c>
      <c r="O1807" s="14">
        <v>8.9545438374833294E-2</v>
      </c>
      <c r="P1807" s="14">
        <v>8.5636146279108094E-2</v>
      </c>
      <c r="Q1807" s="14">
        <v>0.10371848434389901</v>
      </c>
      <c r="R1807" s="14"/>
      <c r="S1807" s="14">
        <v>0.112839945182444</v>
      </c>
      <c r="T1807" s="14">
        <v>0.12267254100305799</v>
      </c>
      <c r="U1807" s="14">
        <v>0.14161096451941901</v>
      </c>
      <c r="V1807" s="14">
        <v>3.8983305152175102E-2</v>
      </c>
      <c r="W1807" s="14">
        <v>7.8581125120033402E-2</v>
      </c>
      <c r="X1807" s="14">
        <v>0.102208412940222</v>
      </c>
      <c r="Y1807" s="14">
        <v>8.4728028179522005E-2</v>
      </c>
      <c r="Z1807" s="14">
        <v>5.4885212214573202E-2</v>
      </c>
      <c r="AA1807" s="14">
        <v>0.14133443086104699</v>
      </c>
      <c r="AB1807" s="14">
        <v>5.9193738732596798E-2</v>
      </c>
      <c r="AC1807" s="14">
        <v>6.8472357321467905E-2</v>
      </c>
      <c r="AD1807" s="14">
        <v>0.124373214416442</v>
      </c>
      <c r="AE1807" s="14"/>
      <c r="AF1807" s="14">
        <v>9.3427065612482305E-2</v>
      </c>
      <c r="AG1807" s="14">
        <v>8.9365658904081005E-2</v>
      </c>
      <c r="AH1807" s="14">
        <v>9.4319747961309597E-2</v>
      </c>
      <c r="AI1807" s="14"/>
      <c r="AJ1807" s="14">
        <v>6.8640467512338502E-2</v>
      </c>
      <c r="AK1807" s="14">
        <v>0.106004425549984</v>
      </c>
      <c r="AL1807" s="14">
        <v>6.6332163907559499E-2</v>
      </c>
      <c r="AM1807" s="14"/>
      <c r="AN1807" s="14">
        <v>7.6434610070030107E-2</v>
      </c>
      <c r="AO1807" s="14">
        <v>0.114514477268684</v>
      </c>
      <c r="AP1807" s="14">
        <v>8.4784469908410903E-2</v>
      </c>
      <c r="AQ1807" s="14">
        <v>0.109909638183015</v>
      </c>
      <c r="AR1807" s="14">
        <v>9.4034278243840294E-2</v>
      </c>
    </row>
    <row r="1808" spans="2:44">
      <c r="B1808" t="s">
        <v>340</v>
      </c>
      <c r="C1808" s="14">
        <v>0.28397706263469202</v>
      </c>
      <c r="D1808" s="14">
        <v>0.285153148239915</v>
      </c>
      <c r="E1808" s="14">
        <v>0.282836064938915</v>
      </c>
      <c r="F1808" s="14"/>
      <c r="G1808" s="14">
        <v>0.31547296719318202</v>
      </c>
      <c r="H1808" s="14">
        <v>0.245360627991767</v>
      </c>
      <c r="I1808" s="14">
        <v>0.29611809942355899</v>
      </c>
      <c r="J1808" s="14">
        <v>0.300370580136542</v>
      </c>
      <c r="K1808" s="14">
        <v>0.306834064288588</v>
      </c>
      <c r="L1808" s="14">
        <v>0.25579510121589299</v>
      </c>
      <c r="M1808" s="14"/>
      <c r="N1808" s="14">
        <v>0.25777495093641201</v>
      </c>
      <c r="O1808" s="14">
        <v>0.27845313813072597</v>
      </c>
      <c r="P1808" s="14">
        <v>0.29239647283023801</v>
      </c>
      <c r="Q1808" s="14">
        <v>0.302301297684542</v>
      </c>
      <c r="R1808" s="14"/>
      <c r="S1808" s="14">
        <v>0.24615303980391601</v>
      </c>
      <c r="T1808" s="14">
        <v>0.249542791710642</v>
      </c>
      <c r="U1808" s="14">
        <v>0.32376382301845402</v>
      </c>
      <c r="V1808" s="14">
        <v>0.34043149899737002</v>
      </c>
      <c r="W1808" s="14">
        <v>0.296150400157979</v>
      </c>
      <c r="X1808" s="14">
        <v>0.26146963916074101</v>
      </c>
      <c r="Y1808" s="14">
        <v>0.26830013539543701</v>
      </c>
      <c r="Z1808" s="14">
        <v>0.25636666742688302</v>
      </c>
      <c r="AA1808" s="14">
        <v>0.34248592030501801</v>
      </c>
      <c r="AB1808" s="14">
        <v>0.25576226287620202</v>
      </c>
      <c r="AC1808" s="14">
        <v>0.31750957174752298</v>
      </c>
      <c r="AD1808" s="14">
        <v>0.28418673403497502</v>
      </c>
      <c r="AE1808" s="14"/>
      <c r="AF1808" s="14">
        <v>0.27737624086637802</v>
      </c>
      <c r="AG1808" s="14">
        <v>0.25919551829582799</v>
      </c>
      <c r="AH1808" s="14">
        <v>0.37753719867054297</v>
      </c>
      <c r="AI1808" s="14"/>
      <c r="AJ1808" s="14">
        <v>0.215335447464159</v>
      </c>
      <c r="AK1808" s="14">
        <v>0.25457131575657999</v>
      </c>
      <c r="AL1808" s="14">
        <v>0.34560741687806701</v>
      </c>
      <c r="AM1808" s="14"/>
      <c r="AN1808" s="14">
        <v>0.27548024490695999</v>
      </c>
      <c r="AO1808" s="14">
        <v>0.29925472889305099</v>
      </c>
      <c r="AP1808" s="14">
        <v>0.31596552862585098</v>
      </c>
      <c r="AQ1808" s="14">
        <v>0.23536944969950699</v>
      </c>
      <c r="AR1808" s="14">
        <v>5.9866012341284698E-2</v>
      </c>
    </row>
    <row r="1809" spans="2:44">
      <c r="B1809" t="s">
        <v>341</v>
      </c>
      <c r="C1809" s="14">
        <v>0.27776647778450198</v>
      </c>
      <c r="D1809" s="14">
        <v>0.27942310130173598</v>
      </c>
      <c r="E1809" s="14">
        <v>0.27733812598236002</v>
      </c>
      <c r="F1809" s="14"/>
      <c r="G1809" s="14">
        <v>0.19894082082926901</v>
      </c>
      <c r="H1809" s="14">
        <v>0.323427600381199</v>
      </c>
      <c r="I1809" s="14">
        <v>0.33449323570359302</v>
      </c>
      <c r="J1809" s="14">
        <v>0.26791981636289502</v>
      </c>
      <c r="K1809" s="14">
        <v>0.21659455390912799</v>
      </c>
      <c r="L1809" s="14">
        <v>0.29458122022514399</v>
      </c>
      <c r="M1809" s="14"/>
      <c r="N1809" s="14">
        <v>0.29345506595230503</v>
      </c>
      <c r="O1809" s="14">
        <v>0.28036227706285899</v>
      </c>
      <c r="P1809" s="14">
        <v>0.26317504598491298</v>
      </c>
      <c r="Q1809" s="14">
        <v>0.27686332100821698</v>
      </c>
      <c r="R1809" s="14"/>
      <c r="S1809" s="14">
        <v>0.27336629528228901</v>
      </c>
      <c r="T1809" s="14">
        <v>0.27636989272974699</v>
      </c>
      <c r="U1809" s="14">
        <v>0.25338920710692903</v>
      </c>
      <c r="V1809" s="14">
        <v>0.28613683787849298</v>
      </c>
      <c r="W1809" s="14">
        <v>0.325223281994165</v>
      </c>
      <c r="X1809" s="14">
        <v>0.315551072444336</v>
      </c>
      <c r="Y1809" s="14">
        <v>0.25362072447017597</v>
      </c>
      <c r="Z1809" s="14">
        <v>0.341078593609004</v>
      </c>
      <c r="AA1809" s="14">
        <v>0.20652002682232001</v>
      </c>
      <c r="AB1809" s="14">
        <v>0.28202989560624497</v>
      </c>
      <c r="AC1809" s="14">
        <v>0.31628228741521403</v>
      </c>
      <c r="AD1809" s="14">
        <v>0.26626455327666898</v>
      </c>
      <c r="AE1809" s="14"/>
      <c r="AF1809" s="14">
        <v>0.25690579382892298</v>
      </c>
      <c r="AG1809" s="14">
        <v>0.30799505943935501</v>
      </c>
      <c r="AH1809" s="14">
        <v>0.261947076979824</v>
      </c>
      <c r="AI1809" s="14"/>
      <c r="AJ1809" s="14">
        <v>0.30603547344111898</v>
      </c>
      <c r="AK1809" s="14">
        <v>0.29120477396445099</v>
      </c>
      <c r="AL1809" s="14">
        <v>0.29095749654685699</v>
      </c>
      <c r="AM1809" s="14"/>
      <c r="AN1809" s="14">
        <v>0.283939198541653</v>
      </c>
      <c r="AO1809" s="14">
        <v>0.29690839461131002</v>
      </c>
      <c r="AP1809" s="14">
        <v>0.28368445360150601</v>
      </c>
      <c r="AQ1809" s="14">
        <v>0.258654458430779</v>
      </c>
      <c r="AR1809" s="14">
        <v>0.40355073392868901</v>
      </c>
    </row>
    <row r="1810" spans="2:44">
      <c r="B1810" t="s">
        <v>342</v>
      </c>
      <c r="C1810" s="14">
        <v>0.157289338050429</v>
      </c>
      <c r="D1810" s="14">
        <v>0.18090763377466301</v>
      </c>
      <c r="E1810" s="14">
        <v>0.134102511699978</v>
      </c>
      <c r="F1810" s="14"/>
      <c r="G1810" s="14">
        <v>0.14959471947331601</v>
      </c>
      <c r="H1810" s="14">
        <v>0.15328183578506499</v>
      </c>
      <c r="I1810" s="14">
        <v>0.12224522756712</v>
      </c>
      <c r="J1810" s="14">
        <v>0.168425906686689</v>
      </c>
      <c r="K1810" s="14">
        <v>0.15795584777674301</v>
      </c>
      <c r="L1810" s="14">
        <v>0.18346649056401701</v>
      </c>
      <c r="M1810" s="14"/>
      <c r="N1810" s="14">
        <v>0.16856454179605701</v>
      </c>
      <c r="O1810" s="14">
        <v>0.182978250081858</v>
      </c>
      <c r="P1810" s="14">
        <v>0.15241014291663699</v>
      </c>
      <c r="Q1810" s="14">
        <v>0.123017277972452</v>
      </c>
      <c r="R1810" s="14"/>
      <c r="S1810" s="14">
        <v>0.13726257546551399</v>
      </c>
      <c r="T1810" s="14">
        <v>0.173548765966407</v>
      </c>
      <c r="U1810" s="14">
        <v>0.110924464500137</v>
      </c>
      <c r="V1810" s="14">
        <v>0.20398379550542101</v>
      </c>
      <c r="W1810" s="14">
        <v>0.12747347233012499</v>
      </c>
      <c r="X1810" s="14">
        <v>0.137264090285076</v>
      </c>
      <c r="Y1810" s="14">
        <v>0.202410249922434</v>
      </c>
      <c r="Z1810" s="14">
        <v>0.12337473967771601</v>
      </c>
      <c r="AA1810" s="14">
        <v>0.1160955675317</v>
      </c>
      <c r="AB1810" s="14">
        <v>0.24262466523071999</v>
      </c>
      <c r="AC1810" s="14">
        <v>0.13083244830232399</v>
      </c>
      <c r="AD1810" s="14">
        <v>0.16553321601672299</v>
      </c>
      <c r="AE1810" s="14"/>
      <c r="AF1810" s="14">
        <v>0.16738141052588501</v>
      </c>
      <c r="AG1810" s="14">
        <v>0.172574014398759</v>
      </c>
      <c r="AH1810" s="14">
        <v>0.112628693974849</v>
      </c>
      <c r="AI1810" s="14"/>
      <c r="AJ1810" s="14">
        <v>0.206455093564756</v>
      </c>
      <c r="AK1810" s="14">
        <v>0.171085701219794</v>
      </c>
      <c r="AL1810" s="14">
        <v>0.15398384275440799</v>
      </c>
      <c r="AM1810" s="14"/>
      <c r="AN1810" s="14">
        <v>0.14637778086717301</v>
      </c>
      <c r="AO1810" s="14">
        <v>0.12614460056694801</v>
      </c>
      <c r="AP1810" s="14">
        <v>0.16737881351441999</v>
      </c>
      <c r="AQ1810" s="14">
        <v>0.201798852436924</v>
      </c>
      <c r="AR1810" s="14">
        <v>0.181166721548112</v>
      </c>
    </row>
    <row r="1811" spans="2:44">
      <c r="B1811" t="s">
        <v>343</v>
      </c>
      <c r="C1811" s="14">
        <v>0.105636012863684</v>
      </c>
      <c r="D1811" s="14">
        <v>9.8498868535989506E-2</v>
      </c>
      <c r="E1811" s="14">
        <v>0.113330705529345</v>
      </c>
      <c r="F1811" s="14"/>
      <c r="G1811" s="14">
        <v>8.0090594708445498E-2</v>
      </c>
      <c r="H1811" s="14">
        <v>0.10895934398012</v>
      </c>
      <c r="I1811" s="14">
        <v>0.124665810180214</v>
      </c>
      <c r="J1811" s="14">
        <v>0.113287357843093</v>
      </c>
      <c r="K1811" s="14">
        <v>0.12341593142864</v>
      </c>
      <c r="L1811" s="14">
        <v>8.6200521008584594E-2</v>
      </c>
      <c r="M1811" s="14"/>
      <c r="N1811" s="14">
        <v>0.102425297108691</v>
      </c>
      <c r="O1811" s="14">
        <v>9.1589286595413599E-2</v>
      </c>
      <c r="P1811" s="14">
        <v>0.111948926787589</v>
      </c>
      <c r="Q1811" s="14">
        <v>0.116650307423997</v>
      </c>
      <c r="R1811" s="14"/>
      <c r="S1811" s="14">
        <v>0.127082309589515</v>
      </c>
      <c r="T1811" s="14">
        <v>9.1553645095736505E-2</v>
      </c>
      <c r="U1811" s="14">
        <v>8.18500284098852E-2</v>
      </c>
      <c r="V1811" s="14">
        <v>8.7654938763803994E-2</v>
      </c>
      <c r="W1811" s="14">
        <v>9.6736159830198107E-2</v>
      </c>
      <c r="X1811" s="14">
        <v>0.105459623420417</v>
      </c>
      <c r="Y1811" s="14">
        <v>0.139122835072543</v>
      </c>
      <c r="Z1811" s="14">
        <v>0.108137845678293</v>
      </c>
      <c r="AA1811" s="14">
        <v>0.120841152868229</v>
      </c>
      <c r="AB1811" s="14">
        <v>0.10271137837328299</v>
      </c>
      <c r="AC1811" s="14">
        <v>7.6313085183623397E-2</v>
      </c>
      <c r="AD1811" s="14">
        <v>0.114407170673202</v>
      </c>
      <c r="AE1811" s="14"/>
      <c r="AF1811" s="14">
        <v>0.11810049501681399</v>
      </c>
      <c r="AG1811" s="14">
        <v>0.110253200970726</v>
      </c>
      <c r="AH1811" s="14">
        <v>6.7762140535542206E-2</v>
      </c>
      <c r="AI1811" s="14"/>
      <c r="AJ1811" s="14">
        <v>0.12634113717293399</v>
      </c>
      <c r="AK1811" s="14">
        <v>0.120488468428814</v>
      </c>
      <c r="AL1811" s="14">
        <v>8.8029839081672806E-2</v>
      </c>
      <c r="AM1811" s="14"/>
      <c r="AN1811" s="14">
        <v>0.131608820025956</v>
      </c>
      <c r="AO1811" s="14">
        <v>7.5340417942387494E-2</v>
      </c>
      <c r="AP1811" s="14">
        <v>9.1770492684826593E-2</v>
      </c>
      <c r="AQ1811" s="14">
        <v>0.13074763613531701</v>
      </c>
      <c r="AR1811" s="14">
        <v>0.26138225393807402</v>
      </c>
    </row>
    <row r="1812" spans="2:44">
      <c r="C1812" s="14"/>
      <c r="D1812" s="14"/>
      <c r="E1812" s="14"/>
      <c r="F1812" s="14"/>
      <c r="G1812" s="14"/>
      <c r="H1812" s="14"/>
      <c r="I1812" s="14"/>
      <c r="J1812" s="14"/>
      <c r="K1812" s="14"/>
      <c r="L1812" s="14"/>
      <c r="M1812" s="14"/>
      <c r="N1812" s="14"/>
      <c r="O1812" s="14"/>
      <c r="P1812" s="14"/>
      <c r="Q1812" s="14"/>
      <c r="R1812" s="14"/>
      <c r="S1812" s="14"/>
      <c r="T1812" s="14"/>
      <c r="U1812" s="14"/>
      <c r="V1812" s="14"/>
      <c r="W1812" s="14"/>
      <c r="X1812" s="14"/>
      <c r="Y1812" s="14"/>
      <c r="Z1812" s="14"/>
      <c r="AA1812" s="14"/>
      <c r="AB1812" s="14"/>
      <c r="AC1812" s="14"/>
      <c r="AD1812" s="14"/>
      <c r="AE1812" s="14"/>
      <c r="AF1812" s="14"/>
      <c r="AG1812" s="14"/>
      <c r="AH1812" s="14"/>
      <c r="AI1812" s="14"/>
      <c r="AJ1812" s="14"/>
      <c r="AK1812" s="14"/>
      <c r="AL1812" s="14"/>
      <c r="AM1812" s="14"/>
      <c r="AN1812" s="14"/>
      <c r="AO1812" s="14"/>
      <c r="AP1812" s="14"/>
      <c r="AQ1812" s="14"/>
      <c r="AR1812" s="14"/>
    </row>
    <row r="1813" spans="2:44">
      <c r="B1813" s="6" t="s">
        <v>377</v>
      </c>
      <c r="C1813" s="14"/>
      <c r="D1813" s="14"/>
      <c r="E1813" s="14"/>
      <c r="F1813" s="14"/>
      <c r="G1813" s="14"/>
      <c r="H1813" s="14"/>
      <c r="I1813" s="14"/>
      <c r="J1813" s="14"/>
      <c r="K1813" s="14"/>
      <c r="L1813" s="14"/>
      <c r="M1813" s="14"/>
      <c r="N1813" s="14"/>
      <c r="O1813" s="14"/>
      <c r="P1813" s="14"/>
      <c r="Q1813" s="14"/>
      <c r="R1813" s="14"/>
      <c r="S1813" s="14"/>
      <c r="T1813" s="14"/>
      <c r="U1813" s="14"/>
      <c r="V1813" s="14"/>
      <c r="W1813" s="14"/>
      <c r="X1813" s="14"/>
      <c r="Y1813" s="14"/>
      <c r="Z1813" s="14"/>
      <c r="AA1813" s="14"/>
      <c r="AB1813" s="14"/>
      <c r="AC1813" s="14"/>
      <c r="AD1813" s="14"/>
      <c r="AE1813" s="14"/>
      <c r="AF1813" s="14"/>
      <c r="AG1813" s="14"/>
      <c r="AH1813" s="14"/>
      <c r="AI1813" s="14"/>
      <c r="AJ1813" s="14"/>
      <c r="AK1813" s="14"/>
      <c r="AL1813" s="14"/>
      <c r="AM1813" s="14"/>
      <c r="AN1813" s="14"/>
      <c r="AO1813" s="14"/>
      <c r="AP1813" s="14"/>
      <c r="AQ1813" s="14"/>
      <c r="AR1813" s="14"/>
    </row>
    <row r="1814" spans="2:44">
      <c r="B1814" s="24" t="s">
        <v>47</v>
      </c>
      <c r="C1814" s="14"/>
      <c r="D1814" s="14"/>
      <c r="E1814" s="14"/>
      <c r="F1814" s="14"/>
      <c r="G1814" s="14"/>
      <c r="H1814" s="14"/>
      <c r="I1814" s="14"/>
      <c r="J1814" s="14"/>
      <c r="K1814" s="14"/>
      <c r="L1814" s="14"/>
      <c r="M1814" s="14"/>
      <c r="N1814" s="14"/>
      <c r="O1814" s="14"/>
      <c r="P1814" s="14"/>
      <c r="Q1814" s="14"/>
      <c r="R1814" s="14"/>
      <c r="S1814" s="14"/>
      <c r="T1814" s="14"/>
      <c r="U1814" s="14"/>
      <c r="V1814" s="14"/>
      <c r="W1814" s="14"/>
      <c r="X1814" s="14"/>
      <c r="Y1814" s="14"/>
      <c r="Z1814" s="14"/>
      <c r="AA1814" s="14"/>
      <c r="AB1814" s="14"/>
      <c r="AC1814" s="14"/>
      <c r="AD1814" s="14"/>
      <c r="AE1814" s="14"/>
      <c r="AF1814" s="14"/>
      <c r="AG1814" s="14"/>
      <c r="AH1814" s="14"/>
      <c r="AI1814" s="14"/>
      <c r="AJ1814" s="14"/>
      <c r="AK1814" s="14"/>
      <c r="AL1814" s="14"/>
      <c r="AM1814" s="14"/>
      <c r="AN1814" s="14"/>
      <c r="AO1814" s="14"/>
      <c r="AP1814" s="14"/>
      <c r="AQ1814" s="14"/>
      <c r="AR1814" s="14"/>
    </row>
    <row r="1815" spans="2:44">
      <c r="B1815" t="s">
        <v>339</v>
      </c>
      <c r="C1815" s="14">
        <v>2.6553276872393301E-2</v>
      </c>
      <c r="D1815" s="14">
        <v>1.95832559167099E-2</v>
      </c>
      <c r="E1815" s="14">
        <v>3.2217373464812099E-2</v>
      </c>
      <c r="F1815" s="14"/>
      <c r="G1815" s="14">
        <v>6.0725598372378398E-2</v>
      </c>
      <c r="H1815" s="14">
        <v>1.7511343788324901E-2</v>
      </c>
      <c r="I1815" s="14">
        <v>1.38870470991485E-2</v>
      </c>
      <c r="J1815" s="14">
        <v>2.1497192686247599E-2</v>
      </c>
      <c r="K1815" s="14">
        <v>2.9747614938264399E-2</v>
      </c>
      <c r="L1815" s="14">
        <v>2.43087265877437E-2</v>
      </c>
      <c r="M1815" s="14"/>
      <c r="N1815" s="14">
        <v>2.8471594763791401E-2</v>
      </c>
      <c r="O1815" s="14">
        <v>2.8242453229299198E-2</v>
      </c>
      <c r="P1815" s="14">
        <v>2.2812420341786401E-2</v>
      </c>
      <c r="Q1815" s="14">
        <v>2.6714134137038902E-2</v>
      </c>
      <c r="R1815" s="14"/>
      <c r="S1815" s="14">
        <v>1.8950796403825399E-2</v>
      </c>
      <c r="T1815" s="14">
        <v>2.6623492510652599E-2</v>
      </c>
      <c r="U1815" s="14">
        <v>5.9565816027676501E-2</v>
      </c>
      <c r="V1815" s="14">
        <v>6.3916182731630798E-3</v>
      </c>
      <c r="W1815" s="14">
        <v>1.0529420318776199E-2</v>
      </c>
      <c r="X1815" s="14">
        <v>9.7723804647532001E-3</v>
      </c>
      <c r="Y1815" s="14">
        <v>4.3766488002796297E-2</v>
      </c>
      <c r="Z1815" s="14">
        <v>3.0601135575006301E-2</v>
      </c>
      <c r="AA1815" s="14">
        <v>4.07716959649181E-2</v>
      </c>
      <c r="AB1815" s="14">
        <v>2.8280512353478102E-2</v>
      </c>
      <c r="AC1815" s="14">
        <v>3.8248317663473398E-2</v>
      </c>
      <c r="AD1815" s="14">
        <v>0</v>
      </c>
      <c r="AE1815" s="14"/>
      <c r="AF1815" s="14">
        <v>2.03808134419859E-2</v>
      </c>
      <c r="AG1815" s="14">
        <v>2.0799111929376099E-2</v>
      </c>
      <c r="AH1815" s="14">
        <v>4.8921003244619198E-2</v>
      </c>
      <c r="AI1815" s="14"/>
      <c r="AJ1815" s="14">
        <v>1.1973427929499399E-2</v>
      </c>
      <c r="AK1815" s="14">
        <v>2.5728266670705699E-2</v>
      </c>
      <c r="AL1815" s="14">
        <v>1.09819423297767E-2</v>
      </c>
      <c r="AM1815" s="14"/>
      <c r="AN1815" s="14">
        <v>3.8569269021349398E-2</v>
      </c>
      <c r="AO1815" s="14">
        <v>2.9151185360680999E-2</v>
      </c>
      <c r="AP1815" s="14">
        <v>2.4867603747048099E-2</v>
      </c>
      <c r="AQ1815" s="14">
        <v>1.4321292532829899E-2</v>
      </c>
      <c r="AR1815" s="14">
        <v>0</v>
      </c>
    </row>
    <row r="1816" spans="2:44">
      <c r="B1816" t="s">
        <v>111</v>
      </c>
      <c r="C1816" s="14">
        <v>4.2822333099242903E-2</v>
      </c>
      <c r="D1816" s="14">
        <v>3.95459820368287E-2</v>
      </c>
      <c r="E1816" s="14">
        <v>4.4570773612691302E-2</v>
      </c>
      <c r="F1816" s="14"/>
      <c r="G1816" s="14">
        <v>3.1016656869390199E-2</v>
      </c>
      <c r="H1816" s="14">
        <v>4.8207913519393499E-2</v>
      </c>
      <c r="I1816" s="14">
        <v>3.7692470548866402E-2</v>
      </c>
      <c r="J1816" s="14">
        <v>5.7246429919141098E-2</v>
      </c>
      <c r="K1816" s="14">
        <v>5.5304755326600702E-2</v>
      </c>
      <c r="L1816" s="14">
        <v>3.0646035199393799E-2</v>
      </c>
      <c r="M1816" s="14"/>
      <c r="N1816" s="14">
        <v>4.1116370809763998E-2</v>
      </c>
      <c r="O1816" s="14">
        <v>4.3042835980418102E-2</v>
      </c>
      <c r="P1816" s="14">
        <v>4.87579679095934E-2</v>
      </c>
      <c r="Q1816" s="14">
        <v>3.9451358190522201E-2</v>
      </c>
      <c r="R1816" s="14"/>
      <c r="S1816" s="14">
        <v>7.0492996652304296E-2</v>
      </c>
      <c r="T1816" s="14">
        <v>3.7672569378128101E-2</v>
      </c>
      <c r="U1816" s="14">
        <v>8.1358347296002498E-3</v>
      </c>
      <c r="V1816" s="14">
        <v>2.36389279466745E-2</v>
      </c>
      <c r="W1816" s="14">
        <v>3.8221874193799299E-2</v>
      </c>
      <c r="X1816" s="14">
        <v>5.3246436946702697E-2</v>
      </c>
      <c r="Y1816" s="14">
        <v>4.3509964185648002E-2</v>
      </c>
      <c r="Z1816" s="14">
        <v>1.24412119422211E-2</v>
      </c>
      <c r="AA1816" s="14">
        <v>4.0654878819023001E-2</v>
      </c>
      <c r="AB1816" s="14">
        <v>4.9478947938631598E-2</v>
      </c>
      <c r="AC1816" s="14">
        <v>3.7318924905577297E-2</v>
      </c>
      <c r="AD1816" s="14">
        <v>9.5631294433653799E-2</v>
      </c>
      <c r="AE1816" s="14"/>
      <c r="AF1816" s="14">
        <v>4.8632918697015602E-2</v>
      </c>
      <c r="AG1816" s="14">
        <v>3.3899148221121E-2</v>
      </c>
      <c r="AH1816" s="14">
        <v>5.5404298960346203E-2</v>
      </c>
      <c r="AI1816" s="14"/>
      <c r="AJ1816" s="14">
        <v>3.4517803780511898E-2</v>
      </c>
      <c r="AK1816" s="14">
        <v>3.2074451097848497E-2</v>
      </c>
      <c r="AL1816" s="14">
        <v>4.0382516979003497E-2</v>
      </c>
      <c r="AM1816" s="14"/>
      <c r="AN1816" s="14">
        <v>3.9006462009810797E-2</v>
      </c>
      <c r="AO1816" s="14">
        <v>3.2980156304045501E-2</v>
      </c>
      <c r="AP1816" s="14">
        <v>3.2848765211952201E-2</v>
      </c>
      <c r="AQ1816" s="14">
        <v>4.7568430240301302E-2</v>
      </c>
      <c r="AR1816" s="14">
        <v>0</v>
      </c>
    </row>
    <row r="1817" spans="2:44">
      <c r="B1817" t="s">
        <v>112</v>
      </c>
      <c r="C1817" s="14">
        <v>7.7560432788979894E-2</v>
      </c>
      <c r="D1817" s="14">
        <v>6.4901805539700194E-2</v>
      </c>
      <c r="E1817" s="14">
        <v>9.0714794467762594E-2</v>
      </c>
      <c r="F1817" s="14"/>
      <c r="G1817" s="14">
        <v>9.5450197031039505E-2</v>
      </c>
      <c r="H1817" s="14">
        <v>6.8221524963030994E-2</v>
      </c>
      <c r="I1817" s="14">
        <v>8.4696371704896301E-2</v>
      </c>
      <c r="J1817" s="14">
        <v>7.93254534909313E-2</v>
      </c>
      <c r="K1817" s="14">
        <v>8.1625118005539593E-2</v>
      </c>
      <c r="L1817" s="14">
        <v>6.3816531923001102E-2</v>
      </c>
      <c r="M1817" s="14"/>
      <c r="N1817" s="14">
        <v>5.6956959659751803E-2</v>
      </c>
      <c r="O1817" s="14">
        <v>8.8060613713679403E-2</v>
      </c>
      <c r="P1817" s="14">
        <v>5.97650205733306E-2</v>
      </c>
      <c r="Q1817" s="14">
        <v>0.109539364041901</v>
      </c>
      <c r="R1817" s="14"/>
      <c r="S1817" s="14">
        <v>7.7955317732257501E-2</v>
      </c>
      <c r="T1817" s="14">
        <v>7.1924530267638703E-2</v>
      </c>
      <c r="U1817" s="14">
        <v>0.140277666632286</v>
      </c>
      <c r="V1817" s="14">
        <v>6.7997033312063498E-2</v>
      </c>
      <c r="W1817" s="14">
        <v>0.129568692804399</v>
      </c>
      <c r="X1817" s="14">
        <v>8.3824924423473099E-2</v>
      </c>
      <c r="Y1817" s="14">
        <v>9.8854530590301706E-2</v>
      </c>
      <c r="Z1817" s="14">
        <v>7.5385983157675099E-2</v>
      </c>
      <c r="AA1817" s="14">
        <v>7.3039937347237002E-2</v>
      </c>
      <c r="AB1817" s="14">
        <v>3.8666793290506499E-2</v>
      </c>
      <c r="AC1817" s="14">
        <v>2.4564259625859598E-2</v>
      </c>
      <c r="AD1817" s="14">
        <v>2.0622246537415002E-2</v>
      </c>
      <c r="AE1817" s="14"/>
      <c r="AF1817" s="14">
        <v>8.5150633200243395E-2</v>
      </c>
      <c r="AG1817" s="14">
        <v>6.4571018163495295E-2</v>
      </c>
      <c r="AH1817" s="14">
        <v>7.1835060019064895E-2</v>
      </c>
      <c r="AI1817" s="14"/>
      <c r="AJ1817" s="14">
        <v>8.2958317461606298E-2</v>
      </c>
      <c r="AK1817" s="14">
        <v>7.6700091619667898E-2</v>
      </c>
      <c r="AL1817" s="14">
        <v>6.2028906070187101E-2</v>
      </c>
      <c r="AM1817" s="14"/>
      <c r="AN1817" s="14">
        <v>8.9851826532554094E-2</v>
      </c>
      <c r="AO1817" s="14">
        <v>0.117931860015155</v>
      </c>
      <c r="AP1817" s="14">
        <v>5.1018808791733303E-2</v>
      </c>
      <c r="AQ1817" s="14">
        <v>4.2274582608158903E-2</v>
      </c>
      <c r="AR1817" s="14">
        <v>0</v>
      </c>
    </row>
    <row r="1818" spans="2:44">
      <c r="B1818" t="s">
        <v>340</v>
      </c>
      <c r="C1818" s="14">
        <v>0.24010828935616699</v>
      </c>
      <c r="D1818" s="14">
        <v>0.24886224984767399</v>
      </c>
      <c r="E1818" s="14">
        <v>0.231104158288225</v>
      </c>
      <c r="F1818" s="14"/>
      <c r="G1818" s="14">
        <v>0.29688441451574799</v>
      </c>
      <c r="H1818" s="14">
        <v>0.24687984409584501</v>
      </c>
      <c r="I1818" s="14">
        <v>0.22725697873807599</v>
      </c>
      <c r="J1818" s="14">
        <v>0.22326361473321399</v>
      </c>
      <c r="K1818" s="14">
        <v>0.25327152183749302</v>
      </c>
      <c r="L1818" s="14">
        <v>0.21546424371351</v>
      </c>
      <c r="M1818" s="14"/>
      <c r="N1818" s="14">
        <v>0.21742681418505799</v>
      </c>
      <c r="O1818" s="14">
        <v>0.240183018134006</v>
      </c>
      <c r="P1818" s="14">
        <v>0.245607600321782</v>
      </c>
      <c r="Q1818" s="14">
        <v>0.25952635225120801</v>
      </c>
      <c r="R1818" s="14"/>
      <c r="S1818" s="14">
        <v>0.207142758811032</v>
      </c>
      <c r="T1818" s="14">
        <v>0.27247453108257202</v>
      </c>
      <c r="U1818" s="14">
        <v>0.229101817798052</v>
      </c>
      <c r="V1818" s="14">
        <v>0.27932630439186501</v>
      </c>
      <c r="W1818" s="14">
        <v>0.25138824759475797</v>
      </c>
      <c r="X1818" s="14">
        <v>0.22095818248267199</v>
      </c>
      <c r="Y1818" s="14">
        <v>0.19881705304216801</v>
      </c>
      <c r="Z1818" s="14">
        <v>0.19297387062611801</v>
      </c>
      <c r="AA1818" s="14">
        <v>0.24627282874107301</v>
      </c>
      <c r="AB1818" s="14">
        <v>0.18487423543404899</v>
      </c>
      <c r="AC1818" s="14">
        <v>0.35754980581449403</v>
      </c>
      <c r="AD1818" s="14">
        <v>0.28681340900672098</v>
      </c>
      <c r="AE1818" s="14"/>
      <c r="AF1818" s="14">
        <v>0.226313127096987</v>
      </c>
      <c r="AG1818" s="14">
        <v>0.22072737276208701</v>
      </c>
      <c r="AH1818" s="14">
        <v>0.307641598862887</v>
      </c>
      <c r="AI1818" s="14"/>
      <c r="AJ1818" s="14">
        <v>0.193539328969835</v>
      </c>
      <c r="AK1818" s="14">
        <v>0.20782183706485</v>
      </c>
      <c r="AL1818" s="14">
        <v>0.26007472630053502</v>
      </c>
      <c r="AM1818" s="14"/>
      <c r="AN1818" s="14">
        <v>0.23001611584768999</v>
      </c>
      <c r="AO1818" s="14">
        <v>0.243750923334042</v>
      </c>
      <c r="AP1818" s="14">
        <v>0.25838867261974402</v>
      </c>
      <c r="AQ1818" s="14">
        <v>0.19466377262724199</v>
      </c>
      <c r="AR1818" s="14">
        <v>9.4034278243840294E-2</v>
      </c>
    </row>
    <row r="1819" spans="2:44">
      <c r="B1819" t="s">
        <v>341</v>
      </c>
      <c r="C1819" s="14">
        <v>0.29727324452686898</v>
      </c>
      <c r="D1819" s="14">
        <v>0.30953392283507197</v>
      </c>
      <c r="E1819" s="14">
        <v>0.28620499135993999</v>
      </c>
      <c r="F1819" s="14"/>
      <c r="G1819" s="14">
        <v>0.26027705686451802</v>
      </c>
      <c r="H1819" s="14">
        <v>0.28862090141497998</v>
      </c>
      <c r="I1819" s="14">
        <v>0.34202940305847501</v>
      </c>
      <c r="J1819" s="14">
        <v>0.30887190996442099</v>
      </c>
      <c r="K1819" s="14">
        <v>0.27413432308956798</v>
      </c>
      <c r="L1819" s="14">
        <v>0.29648798304858298</v>
      </c>
      <c r="M1819" s="14"/>
      <c r="N1819" s="14">
        <v>0.28659338524073003</v>
      </c>
      <c r="O1819" s="14">
        <v>0.29226789504440498</v>
      </c>
      <c r="P1819" s="14">
        <v>0.30232755295552</v>
      </c>
      <c r="Q1819" s="14">
        <v>0.30995585505349998</v>
      </c>
      <c r="R1819" s="14"/>
      <c r="S1819" s="14">
        <v>0.30749426628328902</v>
      </c>
      <c r="T1819" s="14">
        <v>0.25545680363395901</v>
      </c>
      <c r="U1819" s="14">
        <v>0.34933131410783702</v>
      </c>
      <c r="V1819" s="14">
        <v>0.31215661577446802</v>
      </c>
      <c r="W1819" s="14">
        <v>0.296376434156711</v>
      </c>
      <c r="X1819" s="14">
        <v>0.32258421970449003</v>
      </c>
      <c r="Y1819" s="14">
        <v>0.23695311780688699</v>
      </c>
      <c r="Z1819" s="14">
        <v>0.33468534974314401</v>
      </c>
      <c r="AA1819" s="14">
        <v>0.25418683648141399</v>
      </c>
      <c r="AB1819" s="14">
        <v>0.34199867579846599</v>
      </c>
      <c r="AC1819" s="14">
        <v>0.30522637166599298</v>
      </c>
      <c r="AD1819" s="14">
        <v>0.30496020086923098</v>
      </c>
      <c r="AE1819" s="14"/>
      <c r="AF1819" s="14">
        <v>0.29720570680638297</v>
      </c>
      <c r="AG1819" s="14">
        <v>0.31595759823345498</v>
      </c>
      <c r="AH1819" s="14">
        <v>0.29601283207798501</v>
      </c>
      <c r="AI1819" s="14"/>
      <c r="AJ1819" s="14">
        <v>0.29593538021911397</v>
      </c>
      <c r="AK1819" s="14">
        <v>0.30747350398551898</v>
      </c>
      <c r="AL1819" s="14">
        <v>0.28741636727036202</v>
      </c>
      <c r="AM1819" s="14"/>
      <c r="AN1819" s="14">
        <v>0.30733057901760702</v>
      </c>
      <c r="AO1819" s="14">
        <v>0.31571366105398302</v>
      </c>
      <c r="AP1819" s="14">
        <v>0.31111598698939302</v>
      </c>
      <c r="AQ1819" s="14">
        <v>0.28952145947273</v>
      </c>
      <c r="AR1819" s="14">
        <v>0.37529980485959102</v>
      </c>
    </row>
    <row r="1820" spans="2:44">
      <c r="B1820" t="s">
        <v>342</v>
      </c>
      <c r="C1820" s="14">
        <v>0.20226247393642999</v>
      </c>
      <c r="D1820" s="14">
        <v>0.21487036794122799</v>
      </c>
      <c r="E1820" s="14">
        <v>0.190416231592173</v>
      </c>
      <c r="F1820" s="14"/>
      <c r="G1820" s="14">
        <v>0.17792243346536099</v>
      </c>
      <c r="H1820" s="14">
        <v>0.21335988522953001</v>
      </c>
      <c r="I1820" s="14">
        <v>0.17722837654415899</v>
      </c>
      <c r="J1820" s="14">
        <v>0.213941965537149</v>
      </c>
      <c r="K1820" s="14">
        <v>0.136079520949097</v>
      </c>
      <c r="L1820" s="14">
        <v>0.26217178109843903</v>
      </c>
      <c r="M1820" s="14"/>
      <c r="N1820" s="14">
        <v>0.24931703236306599</v>
      </c>
      <c r="O1820" s="14">
        <v>0.21195177193293499</v>
      </c>
      <c r="P1820" s="14">
        <v>0.189711733450901</v>
      </c>
      <c r="Q1820" s="14">
        <v>0.14526772351737199</v>
      </c>
      <c r="R1820" s="14"/>
      <c r="S1820" s="14">
        <v>0.20094743902200901</v>
      </c>
      <c r="T1820" s="14">
        <v>0.221734861098591</v>
      </c>
      <c r="U1820" s="14">
        <v>0.15187276261451499</v>
      </c>
      <c r="V1820" s="14">
        <v>0.216592615985475</v>
      </c>
      <c r="W1820" s="14">
        <v>0.17624776915183499</v>
      </c>
      <c r="X1820" s="14">
        <v>0.20570533352003001</v>
      </c>
      <c r="Y1820" s="14">
        <v>0.20829096567550601</v>
      </c>
      <c r="Z1820" s="14">
        <v>0.26167339664488598</v>
      </c>
      <c r="AA1820" s="14">
        <v>0.20056157585113299</v>
      </c>
      <c r="AB1820" s="14">
        <v>0.221352510055943</v>
      </c>
      <c r="AC1820" s="14">
        <v>0.13293931074256499</v>
      </c>
      <c r="AD1820" s="14">
        <v>0.21775995729099301</v>
      </c>
      <c r="AE1820" s="14"/>
      <c r="AF1820" s="14">
        <v>0.202387044832776</v>
      </c>
      <c r="AG1820" s="14">
        <v>0.216637653103987</v>
      </c>
      <c r="AH1820" s="14">
        <v>0.141523606296275</v>
      </c>
      <c r="AI1820" s="14"/>
      <c r="AJ1820" s="14">
        <v>0.23268396161163801</v>
      </c>
      <c r="AK1820" s="14">
        <v>0.22191180899614399</v>
      </c>
      <c r="AL1820" s="14">
        <v>0.22859610536559599</v>
      </c>
      <c r="AM1820" s="14"/>
      <c r="AN1820" s="14">
        <v>0.17863927112636899</v>
      </c>
      <c r="AO1820" s="14">
        <v>0.18843459242916699</v>
      </c>
      <c r="AP1820" s="14">
        <v>0.22945793329497</v>
      </c>
      <c r="AQ1820" s="14">
        <v>0.249417842621032</v>
      </c>
      <c r="AR1820" s="14">
        <v>0.181166721548112</v>
      </c>
    </row>
    <row r="1821" spans="2:44">
      <c r="B1821" t="s">
        <v>343</v>
      </c>
      <c r="C1821" s="14">
        <v>0.113419949419917</v>
      </c>
      <c r="D1821" s="14">
        <v>0.102702415882788</v>
      </c>
      <c r="E1821" s="14">
        <v>0.124771677214396</v>
      </c>
      <c r="F1821" s="14"/>
      <c r="G1821" s="14">
        <v>7.7723642881564498E-2</v>
      </c>
      <c r="H1821" s="14">
        <v>0.117198586988896</v>
      </c>
      <c r="I1821" s="14">
        <v>0.11720935230637899</v>
      </c>
      <c r="J1821" s="14">
        <v>9.5853433668896704E-2</v>
      </c>
      <c r="K1821" s="14">
        <v>0.16983714585343801</v>
      </c>
      <c r="L1821" s="14">
        <v>0.107104698429329</v>
      </c>
      <c r="M1821" s="14"/>
      <c r="N1821" s="14">
        <v>0.12011784297783901</v>
      </c>
      <c r="O1821" s="14">
        <v>9.6251411965257203E-2</v>
      </c>
      <c r="P1821" s="14">
        <v>0.13101770444708599</v>
      </c>
      <c r="Q1821" s="14">
        <v>0.109545212808458</v>
      </c>
      <c r="R1821" s="14"/>
      <c r="S1821" s="14">
        <v>0.117016425095283</v>
      </c>
      <c r="T1821" s="14">
        <v>0.11411321202845801</v>
      </c>
      <c r="U1821" s="14">
        <v>6.1714788090032599E-2</v>
      </c>
      <c r="V1821" s="14">
        <v>9.3896884316291701E-2</v>
      </c>
      <c r="W1821" s="14">
        <v>9.7667561779721496E-2</v>
      </c>
      <c r="X1821" s="14">
        <v>0.103908522457879</v>
      </c>
      <c r="Y1821" s="14">
        <v>0.169807880696692</v>
      </c>
      <c r="Z1821" s="14">
        <v>9.2239052310949393E-2</v>
      </c>
      <c r="AA1821" s="14">
        <v>0.144512246795201</v>
      </c>
      <c r="AB1821" s="14">
        <v>0.135348325128925</v>
      </c>
      <c r="AC1821" s="14">
        <v>0.10415300958203701</v>
      </c>
      <c r="AD1821" s="14">
        <v>7.4212891861986596E-2</v>
      </c>
      <c r="AE1821" s="14"/>
      <c r="AF1821" s="14">
        <v>0.119929755924608</v>
      </c>
      <c r="AG1821" s="14">
        <v>0.127408097586478</v>
      </c>
      <c r="AH1821" s="14">
        <v>7.8661600538822596E-2</v>
      </c>
      <c r="AI1821" s="14"/>
      <c r="AJ1821" s="14">
        <v>0.14839178002779499</v>
      </c>
      <c r="AK1821" s="14">
        <v>0.128290040565265</v>
      </c>
      <c r="AL1821" s="14">
        <v>0.11051943568453899</v>
      </c>
      <c r="AM1821" s="14"/>
      <c r="AN1821" s="14">
        <v>0.11658647644462</v>
      </c>
      <c r="AO1821" s="14">
        <v>7.2037621502926294E-2</v>
      </c>
      <c r="AP1821" s="14">
        <v>9.2302229345159303E-2</v>
      </c>
      <c r="AQ1821" s="14">
        <v>0.16223261989770599</v>
      </c>
      <c r="AR1821" s="14">
        <v>0.34949919534845703</v>
      </c>
    </row>
    <row r="1822" spans="2:44">
      <c r="C1822" s="14"/>
      <c r="D1822" s="14"/>
      <c r="E1822" s="14"/>
      <c r="F1822" s="14"/>
      <c r="G1822" s="14"/>
      <c r="H1822" s="14"/>
      <c r="I1822" s="14"/>
      <c r="J1822" s="14"/>
      <c r="K1822" s="14"/>
      <c r="L1822" s="14"/>
      <c r="M1822" s="14"/>
      <c r="N1822" s="14"/>
      <c r="O1822" s="14"/>
      <c r="P1822" s="14"/>
      <c r="Q1822" s="14"/>
      <c r="R1822" s="14"/>
      <c r="S1822" s="14"/>
      <c r="T1822" s="14"/>
      <c r="U1822" s="14"/>
      <c r="V1822" s="14"/>
      <c r="W1822" s="14"/>
      <c r="X1822" s="14"/>
      <c r="Y1822" s="14"/>
      <c r="Z1822" s="14"/>
      <c r="AA1822" s="14"/>
      <c r="AB1822" s="14"/>
      <c r="AC1822" s="14"/>
      <c r="AD1822" s="14"/>
      <c r="AE1822" s="14"/>
      <c r="AF1822" s="14"/>
      <c r="AG1822" s="14"/>
      <c r="AH1822" s="14"/>
      <c r="AI1822" s="14"/>
      <c r="AJ1822" s="14"/>
      <c r="AK1822" s="14"/>
      <c r="AL1822" s="14"/>
      <c r="AM1822" s="14"/>
      <c r="AN1822" s="14"/>
      <c r="AO1822" s="14"/>
      <c r="AP1822" s="14"/>
      <c r="AQ1822" s="14"/>
      <c r="AR1822" s="14"/>
    </row>
    <row r="1823" spans="2:44">
      <c r="B1823" s="6" t="s">
        <v>378</v>
      </c>
      <c r="C1823" s="14"/>
      <c r="D1823" s="14"/>
      <c r="E1823" s="14"/>
      <c r="F1823" s="14"/>
      <c r="G1823" s="14"/>
      <c r="H1823" s="14"/>
      <c r="I1823" s="14"/>
      <c r="J1823" s="14"/>
      <c r="K1823" s="14"/>
      <c r="L1823" s="14"/>
      <c r="M1823" s="14"/>
      <c r="N1823" s="14"/>
      <c r="O1823" s="14"/>
      <c r="P1823" s="14"/>
      <c r="Q1823" s="14"/>
      <c r="R1823" s="14"/>
      <c r="S1823" s="14"/>
      <c r="T1823" s="14"/>
      <c r="U1823" s="14"/>
      <c r="V1823" s="14"/>
      <c r="W1823" s="14"/>
      <c r="X1823" s="14"/>
      <c r="Y1823" s="14"/>
      <c r="Z1823" s="14"/>
      <c r="AA1823" s="14"/>
      <c r="AB1823" s="14"/>
      <c r="AC1823" s="14"/>
      <c r="AD1823" s="14"/>
      <c r="AE1823" s="14"/>
      <c r="AF1823" s="14"/>
      <c r="AG1823" s="14"/>
      <c r="AH1823" s="14"/>
      <c r="AI1823" s="14"/>
      <c r="AJ1823" s="14"/>
      <c r="AK1823" s="14"/>
      <c r="AL1823" s="14"/>
      <c r="AM1823" s="14"/>
      <c r="AN1823" s="14"/>
      <c r="AO1823" s="14"/>
      <c r="AP1823" s="14"/>
      <c r="AQ1823" s="14"/>
      <c r="AR1823" s="14"/>
    </row>
    <row r="1824" spans="2:44">
      <c r="B1824" s="24" t="s">
        <v>47</v>
      </c>
      <c r="C1824" s="14"/>
      <c r="D1824" s="14"/>
      <c r="E1824" s="14"/>
      <c r="F1824" s="14"/>
      <c r="G1824" s="14"/>
      <c r="H1824" s="14"/>
      <c r="I1824" s="14"/>
      <c r="J1824" s="14"/>
      <c r="K1824" s="14"/>
      <c r="L1824" s="14"/>
      <c r="M1824" s="14"/>
      <c r="N1824" s="14"/>
      <c r="O1824" s="14"/>
      <c r="P1824" s="14"/>
      <c r="Q1824" s="14"/>
      <c r="R1824" s="14"/>
      <c r="S1824" s="14"/>
      <c r="T1824" s="14"/>
      <c r="U1824" s="14"/>
      <c r="V1824" s="14"/>
      <c r="W1824" s="14"/>
      <c r="X1824" s="14"/>
      <c r="Y1824" s="14"/>
      <c r="Z1824" s="14"/>
      <c r="AA1824" s="14"/>
      <c r="AB1824" s="14"/>
      <c r="AC1824" s="14"/>
      <c r="AD1824" s="14"/>
      <c r="AE1824" s="14"/>
      <c r="AF1824" s="14"/>
      <c r="AG1824" s="14"/>
      <c r="AH1824" s="14"/>
      <c r="AI1824" s="14"/>
      <c r="AJ1824" s="14"/>
      <c r="AK1824" s="14"/>
      <c r="AL1824" s="14"/>
      <c r="AM1824" s="14"/>
      <c r="AN1824" s="14"/>
      <c r="AO1824" s="14"/>
      <c r="AP1824" s="14"/>
      <c r="AQ1824" s="14"/>
      <c r="AR1824" s="14"/>
    </row>
    <row r="1825" spans="2:44">
      <c r="B1825" t="s">
        <v>339</v>
      </c>
      <c r="C1825" s="14">
        <v>6.0414575006591899E-2</v>
      </c>
      <c r="D1825" s="14">
        <v>5.69800690309007E-2</v>
      </c>
      <c r="E1825" s="14">
        <v>6.4160413463019497E-2</v>
      </c>
      <c r="F1825" s="14"/>
      <c r="G1825" s="14">
        <v>6.4302004487089504E-2</v>
      </c>
      <c r="H1825" s="14">
        <v>4.3699172530242497E-2</v>
      </c>
      <c r="I1825" s="14">
        <v>6.0627015437559301E-2</v>
      </c>
      <c r="J1825" s="14">
        <v>6.6793981742951106E-2</v>
      </c>
      <c r="K1825" s="14">
        <v>5.8072105989029302E-2</v>
      </c>
      <c r="L1825" s="14">
        <v>6.6629569768589705E-2</v>
      </c>
      <c r="M1825" s="14"/>
      <c r="N1825" s="14">
        <v>6.5554264569204504E-2</v>
      </c>
      <c r="O1825" s="14">
        <v>7.24254163461754E-2</v>
      </c>
      <c r="P1825" s="14">
        <v>5.1329336243596202E-2</v>
      </c>
      <c r="Q1825" s="14">
        <v>5.1170043190440301E-2</v>
      </c>
      <c r="R1825" s="14"/>
      <c r="S1825" s="14">
        <v>4.2602342892900803E-2</v>
      </c>
      <c r="T1825" s="14">
        <v>6.8532851298734501E-2</v>
      </c>
      <c r="U1825" s="14">
        <v>7.6649768571338595E-2</v>
      </c>
      <c r="V1825" s="14">
        <v>5.3093201386994603E-2</v>
      </c>
      <c r="W1825" s="14">
        <v>6.3479365724426806E-2</v>
      </c>
      <c r="X1825" s="14">
        <v>6.6872388232867994E-2</v>
      </c>
      <c r="Y1825" s="14">
        <v>6.08389200974866E-2</v>
      </c>
      <c r="Z1825" s="14">
        <v>5.6208501249850301E-2</v>
      </c>
      <c r="AA1825" s="14">
        <v>3.7647659444579498E-2</v>
      </c>
      <c r="AB1825" s="14">
        <v>8.2419621619198705E-2</v>
      </c>
      <c r="AC1825" s="14">
        <v>9.0649833845557706E-2</v>
      </c>
      <c r="AD1825" s="14">
        <v>3.9072178248317803E-2</v>
      </c>
      <c r="AE1825" s="14"/>
      <c r="AF1825" s="14">
        <v>5.3868271695522801E-2</v>
      </c>
      <c r="AG1825" s="14">
        <v>7.5943381626365894E-2</v>
      </c>
      <c r="AH1825" s="14">
        <v>2.2617927155984499E-2</v>
      </c>
      <c r="AI1825" s="14"/>
      <c r="AJ1825" s="14">
        <v>6.7679532700624906E-2</v>
      </c>
      <c r="AK1825" s="14">
        <v>5.2969890581902497E-2</v>
      </c>
      <c r="AL1825" s="14">
        <v>6.1064993920939802E-2</v>
      </c>
      <c r="AM1825" s="14"/>
      <c r="AN1825" s="14">
        <v>5.7208904635346697E-2</v>
      </c>
      <c r="AO1825" s="14">
        <v>4.48152179496853E-2</v>
      </c>
      <c r="AP1825" s="14">
        <v>6.2857279448419706E-2</v>
      </c>
      <c r="AQ1825" s="14">
        <v>4.8405214450737998E-2</v>
      </c>
      <c r="AR1825" s="14">
        <v>0.167265559020632</v>
      </c>
    </row>
    <row r="1826" spans="2:44">
      <c r="B1826" t="s">
        <v>111</v>
      </c>
      <c r="C1826" s="14">
        <v>8.7435937784147405E-2</v>
      </c>
      <c r="D1826" s="14">
        <v>9.7392378194534002E-2</v>
      </c>
      <c r="E1826" s="14">
        <v>7.7756287532347701E-2</v>
      </c>
      <c r="F1826" s="14"/>
      <c r="G1826" s="14">
        <v>6.9575535289769702E-2</v>
      </c>
      <c r="H1826" s="14">
        <v>8.0750672242063504E-2</v>
      </c>
      <c r="I1826" s="14">
        <v>5.4588075424496799E-2</v>
      </c>
      <c r="J1826" s="14">
        <v>9.0977639672957106E-2</v>
      </c>
      <c r="K1826" s="14">
        <v>9.9316077542480202E-2</v>
      </c>
      <c r="L1826" s="14">
        <v>0.118881360021972</v>
      </c>
      <c r="M1826" s="14"/>
      <c r="N1826" s="14">
        <v>8.7385143311298194E-2</v>
      </c>
      <c r="O1826" s="14">
        <v>9.8559776976849298E-2</v>
      </c>
      <c r="P1826" s="14">
        <v>9.1417032224406003E-2</v>
      </c>
      <c r="Q1826" s="14">
        <v>7.2630743596191996E-2</v>
      </c>
      <c r="R1826" s="14"/>
      <c r="S1826" s="14">
        <v>6.3825649564965295E-2</v>
      </c>
      <c r="T1826" s="14">
        <v>0.10447984569658</v>
      </c>
      <c r="U1826" s="14">
        <v>7.6277475428721403E-2</v>
      </c>
      <c r="V1826" s="14">
        <v>0.11165739974567999</v>
      </c>
      <c r="W1826" s="14">
        <v>9.4987767950274193E-2</v>
      </c>
      <c r="X1826" s="14">
        <v>8.0110717855384997E-2</v>
      </c>
      <c r="Y1826" s="14">
        <v>8.0994553983921705E-2</v>
      </c>
      <c r="Z1826" s="14">
        <v>6.05660865356345E-2</v>
      </c>
      <c r="AA1826" s="14">
        <v>0.118265571298258</v>
      </c>
      <c r="AB1826" s="14">
        <v>9.8266855590158103E-2</v>
      </c>
      <c r="AC1826" s="14">
        <v>4.8232416747300298E-2</v>
      </c>
      <c r="AD1826" s="14">
        <v>7.3022036156911205E-2</v>
      </c>
      <c r="AE1826" s="14"/>
      <c r="AF1826" s="14">
        <v>0.11747345361989001</v>
      </c>
      <c r="AG1826" s="14">
        <v>6.8016403642614201E-2</v>
      </c>
      <c r="AH1826" s="14">
        <v>6.4142878574957193E-2</v>
      </c>
      <c r="AI1826" s="14"/>
      <c r="AJ1826" s="14">
        <v>0.12552875392994201</v>
      </c>
      <c r="AK1826" s="14">
        <v>7.6813028672080494E-2</v>
      </c>
      <c r="AL1826" s="14">
        <v>5.4675861881036299E-2</v>
      </c>
      <c r="AM1826" s="14"/>
      <c r="AN1826" s="14">
        <v>8.23789672581305E-2</v>
      </c>
      <c r="AO1826" s="14">
        <v>8.74781860537234E-2</v>
      </c>
      <c r="AP1826" s="14">
        <v>7.9783699424084198E-2</v>
      </c>
      <c r="AQ1826" s="14">
        <v>8.3642807998561497E-2</v>
      </c>
      <c r="AR1826" s="14">
        <v>8.1760587089947406E-2</v>
      </c>
    </row>
    <row r="1827" spans="2:44">
      <c r="B1827" t="s">
        <v>112</v>
      </c>
      <c r="C1827" s="14">
        <v>0.168956845917139</v>
      </c>
      <c r="D1827" s="14">
        <v>0.159352865573549</v>
      </c>
      <c r="E1827" s="14">
        <v>0.17820482127266199</v>
      </c>
      <c r="F1827" s="14"/>
      <c r="G1827" s="14">
        <v>0.14923237768598099</v>
      </c>
      <c r="H1827" s="14">
        <v>0.16041715504492501</v>
      </c>
      <c r="I1827" s="14">
        <v>0.17534408774149299</v>
      </c>
      <c r="J1827" s="14">
        <v>0.16052372226081599</v>
      </c>
      <c r="K1827" s="14">
        <v>0.189200290155776</v>
      </c>
      <c r="L1827" s="14">
        <v>0.17592491414184799</v>
      </c>
      <c r="M1827" s="14"/>
      <c r="N1827" s="14">
        <v>0.17828685401303401</v>
      </c>
      <c r="O1827" s="14">
        <v>0.206660984501118</v>
      </c>
      <c r="P1827" s="14">
        <v>0.12605678397313899</v>
      </c>
      <c r="Q1827" s="14">
        <v>0.16209714543825601</v>
      </c>
      <c r="R1827" s="14"/>
      <c r="S1827" s="14">
        <v>0.14944618206480201</v>
      </c>
      <c r="T1827" s="14">
        <v>0.18471962235207801</v>
      </c>
      <c r="U1827" s="14">
        <v>0.20610981693043501</v>
      </c>
      <c r="V1827" s="14">
        <v>0.164785407364655</v>
      </c>
      <c r="W1827" s="14">
        <v>0.18969595645624099</v>
      </c>
      <c r="X1827" s="14">
        <v>0.122132197308343</v>
      </c>
      <c r="Y1827" s="14">
        <v>0.123042749720809</v>
      </c>
      <c r="Z1827" s="14">
        <v>9.9102313525284993E-2</v>
      </c>
      <c r="AA1827" s="14">
        <v>0.189178535009322</v>
      </c>
      <c r="AB1827" s="14">
        <v>0.23226340463907</v>
      </c>
      <c r="AC1827" s="14">
        <v>0.14969219414530499</v>
      </c>
      <c r="AD1827" s="14">
        <v>0.20492381171861401</v>
      </c>
      <c r="AE1827" s="14"/>
      <c r="AF1827" s="14">
        <v>0.159313040703741</v>
      </c>
      <c r="AG1827" s="14">
        <v>0.16959037782087999</v>
      </c>
      <c r="AH1827" s="14">
        <v>0.196509917075261</v>
      </c>
      <c r="AI1827" s="14"/>
      <c r="AJ1827" s="14">
        <v>0.16618945709671501</v>
      </c>
      <c r="AK1827" s="14">
        <v>0.17757680627671801</v>
      </c>
      <c r="AL1827" s="14">
        <v>0.17003078592415799</v>
      </c>
      <c r="AM1827" s="14"/>
      <c r="AN1827" s="14">
        <v>0.197389561953321</v>
      </c>
      <c r="AO1827" s="14">
        <v>0.15881352727200199</v>
      </c>
      <c r="AP1827" s="14">
        <v>0.15221209256634399</v>
      </c>
      <c r="AQ1827" s="14">
        <v>0.201366679757876</v>
      </c>
      <c r="AR1827" s="14">
        <v>0.16751273176131001</v>
      </c>
    </row>
    <row r="1828" spans="2:44">
      <c r="B1828" t="s">
        <v>340</v>
      </c>
      <c r="C1828" s="14">
        <v>0.276019168451134</v>
      </c>
      <c r="D1828" s="14">
        <v>0.27890830634307601</v>
      </c>
      <c r="E1828" s="14">
        <v>0.27257771672827202</v>
      </c>
      <c r="F1828" s="14"/>
      <c r="G1828" s="14">
        <v>0.26071507609206201</v>
      </c>
      <c r="H1828" s="14">
        <v>0.27856175803349098</v>
      </c>
      <c r="I1828" s="14">
        <v>0.25773178656600798</v>
      </c>
      <c r="J1828" s="14">
        <v>0.32476272851891302</v>
      </c>
      <c r="K1828" s="14">
        <v>0.24860669153922299</v>
      </c>
      <c r="L1828" s="14">
        <v>0.276935695737965</v>
      </c>
      <c r="M1828" s="14"/>
      <c r="N1828" s="14">
        <v>0.24201940304858299</v>
      </c>
      <c r="O1828" s="14">
        <v>0.26829138967510902</v>
      </c>
      <c r="P1828" s="14">
        <v>0.29539553679161001</v>
      </c>
      <c r="Q1828" s="14">
        <v>0.30431858998510303</v>
      </c>
      <c r="R1828" s="14"/>
      <c r="S1828" s="14">
        <v>0.27562557076406202</v>
      </c>
      <c r="T1828" s="14">
        <v>0.25868926301273998</v>
      </c>
      <c r="U1828" s="14">
        <v>0.24514450240630001</v>
      </c>
      <c r="V1828" s="14">
        <v>0.298769442763195</v>
      </c>
      <c r="W1828" s="14">
        <v>0.31105526230964903</v>
      </c>
      <c r="X1828" s="14">
        <v>0.28966413027836302</v>
      </c>
      <c r="Y1828" s="14">
        <v>0.225380506954698</v>
      </c>
      <c r="Z1828" s="14">
        <v>0.30943010888324801</v>
      </c>
      <c r="AA1828" s="14">
        <v>0.29320110381243902</v>
      </c>
      <c r="AB1828" s="14">
        <v>0.23777612215598501</v>
      </c>
      <c r="AC1828" s="14">
        <v>0.32808770142490801</v>
      </c>
      <c r="AD1828" s="14">
        <v>0.27704188299938098</v>
      </c>
      <c r="AE1828" s="14"/>
      <c r="AF1828" s="14">
        <v>0.28222534167983299</v>
      </c>
      <c r="AG1828" s="14">
        <v>0.26012668409036099</v>
      </c>
      <c r="AH1828" s="14">
        <v>0.32383400209866597</v>
      </c>
      <c r="AI1828" s="14"/>
      <c r="AJ1828" s="14">
        <v>0.25547891469550099</v>
      </c>
      <c r="AK1828" s="14">
        <v>0.26679234738368701</v>
      </c>
      <c r="AL1828" s="14">
        <v>0.280529736387927</v>
      </c>
      <c r="AM1828" s="14"/>
      <c r="AN1828" s="14">
        <v>0.29060481282898099</v>
      </c>
      <c r="AO1828" s="14">
        <v>0.239167870771201</v>
      </c>
      <c r="AP1828" s="14">
        <v>0.33214228570022802</v>
      </c>
      <c r="AQ1828" s="14">
        <v>0.230518495301615</v>
      </c>
      <c r="AR1828" s="14">
        <v>0.15156206550251999</v>
      </c>
    </row>
    <row r="1829" spans="2:44">
      <c r="B1829" t="s">
        <v>341</v>
      </c>
      <c r="C1829" s="14">
        <v>0.22047525767800399</v>
      </c>
      <c r="D1829" s="14">
        <v>0.21729475726694</v>
      </c>
      <c r="E1829" s="14">
        <v>0.22468302914866201</v>
      </c>
      <c r="F1829" s="14"/>
      <c r="G1829" s="14">
        <v>0.26729267058656597</v>
      </c>
      <c r="H1829" s="14">
        <v>0.219560571202704</v>
      </c>
      <c r="I1829" s="14">
        <v>0.24249809773209199</v>
      </c>
      <c r="J1829" s="14">
        <v>0.210500236127795</v>
      </c>
      <c r="K1829" s="14">
        <v>0.19451337723159101</v>
      </c>
      <c r="L1829" s="14">
        <v>0.19967401935131199</v>
      </c>
      <c r="M1829" s="14"/>
      <c r="N1829" s="14">
        <v>0.25304733641037203</v>
      </c>
      <c r="O1829" s="14">
        <v>0.17560161919198899</v>
      </c>
      <c r="P1829" s="14">
        <v>0.22512447063257901</v>
      </c>
      <c r="Q1829" s="14">
        <v>0.22208123416046099</v>
      </c>
      <c r="R1829" s="14"/>
      <c r="S1829" s="14">
        <v>0.22778893978582601</v>
      </c>
      <c r="T1829" s="14">
        <v>0.209666302269396</v>
      </c>
      <c r="U1829" s="14">
        <v>0.243169875175516</v>
      </c>
      <c r="V1829" s="14">
        <v>0.168728148592204</v>
      </c>
      <c r="W1829" s="14">
        <v>0.24381816720897201</v>
      </c>
      <c r="X1829" s="14">
        <v>0.24119080054223599</v>
      </c>
      <c r="Y1829" s="14">
        <v>0.24140330342784799</v>
      </c>
      <c r="Z1829" s="14">
        <v>0.25089136236442899</v>
      </c>
      <c r="AA1829" s="14">
        <v>0.20084269461287099</v>
      </c>
      <c r="AB1829" s="14">
        <v>0.19530607696273</v>
      </c>
      <c r="AC1829" s="14">
        <v>0.21043790988531599</v>
      </c>
      <c r="AD1829" s="14">
        <v>0.27891725364008202</v>
      </c>
      <c r="AE1829" s="14"/>
      <c r="AF1829" s="14">
        <v>0.18955334415644401</v>
      </c>
      <c r="AG1829" s="14">
        <v>0.226736496534471</v>
      </c>
      <c r="AH1829" s="14">
        <v>0.25763038694220802</v>
      </c>
      <c r="AI1829" s="14"/>
      <c r="AJ1829" s="14">
        <v>0.20318280774323499</v>
      </c>
      <c r="AK1829" s="14">
        <v>0.22152473531627601</v>
      </c>
      <c r="AL1829" s="14">
        <v>0.20963947791932999</v>
      </c>
      <c r="AM1829" s="14"/>
      <c r="AN1829" s="14">
        <v>0.17538345807818501</v>
      </c>
      <c r="AO1829" s="14">
        <v>0.30348558389100799</v>
      </c>
      <c r="AP1829" s="14">
        <v>0.19499372625141301</v>
      </c>
      <c r="AQ1829" s="14">
        <v>0.258272209876171</v>
      </c>
      <c r="AR1829" s="14">
        <v>0</v>
      </c>
    </row>
    <row r="1830" spans="2:44">
      <c r="B1830" t="s">
        <v>342</v>
      </c>
      <c r="C1830" s="14">
        <v>0.10906207913326101</v>
      </c>
      <c r="D1830" s="14">
        <v>0.104753466514103</v>
      </c>
      <c r="E1830" s="14">
        <v>0.11240436125816</v>
      </c>
      <c r="F1830" s="14"/>
      <c r="G1830" s="14">
        <v>9.7269871575756506E-2</v>
      </c>
      <c r="H1830" s="14">
        <v>0.102767613864474</v>
      </c>
      <c r="I1830" s="14">
        <v>0.12969036088413199</v>
      </c>
      <c r="J1830" s="14">
        <v>8.4542651651620407E-2</v>
      </c>
      <c r="K1830" s="14">
        <v>0.123355877493127</v>
      </c>
      <c r="L1830" s="14">
        <v>0.114839740018595</v>
      </c>
      <c r="M1830" s="14"/>
      <c r="N1830" s="14">
        <v>9.6678440940512297E-2</v>
      </c>
      <c r="O1830" s="14">
        <v>0.120050916249042</v>
      </c>
      <c r="P1830" s="14">
        <v>0.101753899686103</v>
      </c>
      <c r="Q1830" s="14">
        <v>0.120826050375373</v>
      </c>
      <c r="R1830" s="14"/>
      <c r="S1830" s="14">
        <v>0.137104236832504</v>
      </c>
      <c r="T1830" s="14">
        <v>0.122327362334259</v>
      </c>
      <c r="U1830" s="14">
        <v>4.8282234345618402E-2</v>
      </c>
      <c r="V1830" s="14">
        <v>0.13573492465029999</v>
      </c>
      <c r="W1830" s="14">
        <v>6.1965232820662998E-2</v>
      </c>
      <c r="X1830" s="14">
        <v>0.119935402256988</v>
      </c>
      <c r="Y1830" s="14">
        <v>0.17087069486575401</v>
      </c>
      <c r="Z1830" s="14">
        <v>0.112401192070126</v>
      </c>
      <c r="AA1830" s="14">
        <v>6.5942298785289497E-2</v>
      </c>
      <c r="AB1830" s="14">
        <v>0.122601903640429</v>
      </c>
      <c r="AC1830" s="14">
        <v>0.10041399837901401</v>
      </c>
      <c r="AD1830" s="14">
        <v>3.00948920629216E-2</v>
      </c>
      <c r="AE1830" s="14"/>
      <c r="AF1830" s="14">
        <v>0.11057496275042999</v>
      </c>
      <c r="AG1830" s="14">
        <v>0.118018931270577</v>
      </c>
      <c r="AH1830" s="14">
        <v>8.18407253942251E-2</v>
      </c>
      <c r="AI1830" s="14"/>
      <c r="AJ1830" s="14">
        <v>0.113245635532399</v>
      </c>
      <c r="AK1830" s="14">
        <v>0.117787723462375</v>
      </c>
      <c r="AL1830" s="14">
        <v>0.12792355403208699</v>
      </c>
      <c r="AM1830" s="14"/>
      <c r="AN1830" s="14">
        <v>0.105204416107488</v>
      </c>
      <c r="AO1830" s="14">
        <v>0.110912197601219</v>
      </c>
      <c r="AP1830" s="14">
        <v>0.13438438243366099</v>
      </c>
      <c r="AQ1830" s="14">
        <v>8.5267106686570407E-2</v>
      </c>
      <c r="AR1830" s="14">
        <v>8.1046134300640393E-2</v>
      </c>
    </row>
    <row r="1831" spans="2:44">
      <c r="B1831" t="s">
        <v>343</v>
      </c>
      <c r="C1831" s="14">
        <v>7.7636136029722802E-2</v>
      </c>
      <c r="D1831" s="14">
        <v>8.5318157076897105E-2</v>
      </c>
      <c r="E1831" s="14">
        <v>7.0213370596877406E-2</v>
      </c>
      <c r="F1831" s="14"/>
      <c r="G1831" s="14">
        <v>9.1612464282774794E-2</v>
      </c>
      <c r="H1831" s="14">
        <v>0.1142430570821</v>
      </c>
      <c r="I1831" s="14">
        <v>7.9520576214218999E-2</v>
      </c>
      <c r="J1831" s="14">
        <v>6.1899040024947102E-2</v>
      </c>
      <c r="K1831" s="14">
        <v>8.6935580048774205E-2</v>
      </c>
      <c r="L1831" s="14">
        <v>4.7114700959717502E-2</v>
      </c>
      <c r="M1831" s="14"/>
      <c r="N1831" s="14">
        <v>7.7028557706995807E-2</v>
      </c>
      <c r="O1831" s="14">
        <v>5.8409897059717698E-2</v>
      </c>
      <c r="P1831" s="14">
        <v>0.108922940448567</v>
      </c>
      <c r="Q1831" s="14">
        <v>6.6876193254175695E-2</v>
      </c>
      <c r="R1831" s="14"/>
      <c r="S1831" s="14">
        <v>0.10360707809493901</v>
      </c>
      <c r="T1831" s="14">
        <v>5.1584753036212898E-2</v>
      </c>
      <c r="U1831" s="14">
        <v>0.104366327142071</v>
      </c>
      <c r="V1831" s="14">
        <v>6.7231475496970894E-2</v>
      </c>
      <c r="W1831" s="14">
        <v>3.4998247529773499E-2</v>
      </c>
      <c r="X1831" s="14">
        <v>8.00943635258166E-2</v>
      </c>
      <c r="Y1831" s="14">
        <v>9.7469270949482503E-2</v>
      </c>
      <c r="Z1831" s="14">
        <v>0.11140043537142701</v>
      </c>
      <c r="AA1831" s="14">
        <v>9.4922137037241297E-2</v>
      </c>
      <c r="AB1831" s="14">
        <v>3.1366015392429003E-2</v>
      </c>
      <c r="AC1831" s="14">
        <v>7.2485945572599103E-2</v>
      </c>
      <c r="AD1831" s="14">
        <v>9.6927945173772595E-2</v>
      </c>
      <c r="AE1831" s="14"/>
      <c r="AF1831" s="14">
        <v>8.6991585394140605E-2</v>
      </c>
      <c r="AG1831" s="14">
        <v>8.1567725014730197E-2</v>
      </c>
      <c r="AH1831" s="14">
        <v>5.3424162758698601E-2</v>
      </c>
      <c r="AI1831" s="14"/>
      <c r="AJ1831" s="14">
        <v>6.8694898301582999E-2</v>
      </c>
      <c r="AK1831" s="14">
        <v>8.6535468306960101E-2</v>
      </c>
      <c r="AL1831" s="14">
        <v>9.6135589934520996E-2</v>
      </c>
      <c r="AM1831" s="14"/>
      <c r="AN1831" s="14">
        <v>9.1829879138548801E-2</v>
      </c>
      <c r="AO1831" s="14">
        <v>5.5327416461162501E-2</v>
      </c>
      <c r="AP1831" s="14">
        <v>4.3626534175849697E-2</v>
      </c>
      <c r="AQ1831" s="14">
        <v>9.2527485928468503E-2</v>
      </c>
      <c r="AR1831" s="14">
        <v>0.35085292232495002</v>
      </c>
    </row>
    <row r="1832" spans="2:44">
      <c r="C1832" s="14"/>
      <c r="D1832" s="14"/>
      <c r="E1832" s="14"/>
      <c r="F1832" s="14"/>
      <c r="G1832" s="14"/>
      <c r="H1832" s="14"/>
      <c r="I1832" s="14"/>
      <c r="J1832" s="14"/>
      <c r="K1832" s="14"/>
      <c r="L1832" s="14"/>
      <c r="M1832" s="14"/>
      <c r="N1832" s="14"/>
      <c r="O1832" s="14"/>
      <c r="P1832" s="14"/>
      <c r="Q1832" s="14"/>
      <c r="R1832" s="14"/>
      <c r="S1832" s="14"/>
      <c r="T1832" s="14"/>
      <c r="U1832" s="14"/>
      <c r="V1832" s="14"/>
      <c r="W1832" s="14"/>
      <c r="X1832" s="14"/>
      <c r="Y1832" s="14"/>
      <c r="Z1832" s="14"/>
      <c r="AA1832" s="14"/>
      <c r="AB1832" s="14"/>
      <c r="AC1832" s="14"/>
      <c r="AD1832" s="14"/>
      <c r="AE1832" s="14"/>
      <c r="AF1832" s="14"/>
      <c r="AG1832" s="14"/>
      <c r="AH1832" s="14"/>
      <c r="AI1832" s="14"/>
      <c r="AJ1832" s="14"/>
      <c r="AK1832" s="14"/>
      <c r="AL1832" s="14"/>
      <c r="AM1832" s="14"/>
      <c r="AN1832" s="14"/>
      <c r="AO1832" s="14"/>
      <c r="AP1832" s="14"/>
      <c r="AQ1832" s="14"/>
      <c r="AR1832" s="14"/>
    </row>
    <row r="1833" spans="2:44">
      <c r="B1833" s="6" t="s">
        <v>114</v>
      </c>
      <c r="C1833" s="14"/>
      <c r="D1833" s="14"/>
      <c r="E1833" s="14"/>
      <c r="F1833" s="14"/>
      <c r="G1833" s="14"/>
      <c r="H1833" s="14"/>
      <c r="I1833" s="14"/>
      <c r="J1833" s="14"/>
      <c r="K1833" s="14"/>
      <c r="L1833" s="14"/>
      <c r="M1833" s="14"/>
      <c r="N1833" s="14"/>
      <c r="O1833" s="14"/>
      <c r="P1833" s="14"/>
      <c r="Q1833" s="14"/>
      <c r="R1833" s="14"/>
      <c r="S1833" s="14"/>
      <c r="T1833" s="14"/>
      <c r="U1833" s="14"/>
      <c r="V1833" s="14"/>
      <c r="W1833" s="14"/>
      <c r="X1833" s="14"/>
      <c r="Y1833" s="14"/>
      <c r="Z1833" s="14"/>
      <c r="AA1833" s="14"/>
      <c r="AB1833" s="14"/>
      <c r="AC1833" s="14"/>
      <c r="AD1833" s="14"/>
      <c r="AE1833" s="14"/>
      <c r="AF1833" s="14"/>
      <c r="AG1833" s="14"/>
      <c r="AH1833" s="14"/>
      <c r="AI1833" s="14"/>
      <c r="AJ1833" s="14"/>
      <c r="AK1833" s="14"/>
      <c r="AL1833" s="14"/>
      <c r="AM1833" s="14"/>
      <c r="AN1833" s="14"/>
      <c r="AO1833" s="14"/>
      <c r="AP1833" s="14"/>
      <c r="AQ1833" s="14"/>
      <c r="AR1833" s="14"/>
    </row>
    <row r="1834" spans="2:44">
      <c r="B1834" s="24" t="s">
        <v>47</v>
      </c>
      <c r="C1834" s="14"/>
      <c r="D1834" s="14"/>
      <c r="E1834" s="14"/>
      <c r="F1834" s="14"/>
      <c r="G1834" s="14"/>
      <c r="H1834" s="14"/>
      <c r="I1834" s="14"/>
      <c r="J1834" s="14"/>
      <c r="K1834" s="14"/>
      <c r="L1834" s="14"/>
      <c r="M1834" s="14"/>
      <c r="N1834" s="14"/>
      <c r="O1834" s="14"/>
      <c r="P1834" s="14"/>
      <c r="Q1834" s="14"/>
      <c r="R1834" s="14"/>
      <c r="S1834" s="14"/>
      <c r="T1834" s="14"/>
      <c r="U1834" s="14"/>
      <c r="V1834" s="14"/>
      <c r="W1834" s="14"/>
      <c r="X1834" s="14"/>
      <c r="Y1834" s="14"/>
      <c r="Z1834" s="14"/>
      <c r="AA1834" s="14"/>
      <c r="AB1834" s="14"/>
      <c r="AC1834" s="14"/>
      <c r="AD1834" s="14"/>
      <c r="AE1834" s="14"/>
      <c r="AF1834" s="14"/>
      <c r="AG1834" s="14"/>
      <c r="AH1834" s="14"/>
      <c r="AI1834" s="14"/>
      <c r="AJ1834" s="14"/>
      <c r="AK1834" s="14"/>
      <c r="AL1834" s="14"/>
      <c r="AM1834" s="14"/>
      <c r="AN1834" s="14"/>
      <c r="AO1834" s="14"/>
      <c r="AP1834" s="14"/>
      <c r="AQ1834" s="14"/>
      <c r="AR1834" s="14"/>
    </row>
    <row r="1835" spans="2:44">
      <c r="B1835" t="s">
        <v>379</v>
      </c>
      <c r="C1835" s="14">
        <v>0.34757911618701498</v>
      </c>
      <c r="D1835" s="14">
        <v>0.35135879006192</v>
      </c>
      <c r="E1835" s="14">
        <v>0.34085703776551901</v>
      </c>
      <c r="F1835" s="14"/>
      <c r="G1835" s="14">
        <v>0.46967954021139102</v>
      </c>
      <c r="H1835" s="14">
        <v>0.43822380259817501</v>
      </c>
      <c r="I1835" s="14">
        <v>0.38465903075736102</v>
      </c>
      <c r="J1835" s="14">
        <v>0.35515857452006999</v>
      </c>
      <c r="K1835" s="14">
        <v>0.26577084907487802</v>
      </c>
      <c r="L1835" s="14">
        <v>0.20504027458716301</v>
      </c>
      <c r="M1835" s="14"/>
      <c r="N1835" s="14">
        <v>0.22566722912385001</v>
      </c>
      <c r="O1835" s="14">
        <v>0.35557876595881599</v>
      </c>
      <c r="P1835" s="14">
        <v>0.451484860236883</v>
      </c>
      <c r="Q1835" s="14">
        <v>0.36366663770275198</v>
      </c>
      <c r="R1835" s="14"/>
      <c r="S1835" s="14">
        <v>0.43643121296981102</v>
      </c>
      <c r="T1835" s="14">
        <v>0.29875994096480302</v>
      </c>
      <c r="U1835" s="14">
        <v>0.23393342178601401</v>
      </c>
      <c r="V1835" s="14">
        <v>0.29575371502727799</v>
      </c>
      <c r="W1835" s="14">
        <v>0.43331931349827901</v>
      </c>
      <c r="X1835" s="14">
        <v>0.30326527067379999</v>
      </c>
      <c r="Y1835" s="14">
        <v>0.36771780688824501</v>
      </c>
      <c r="Z1835" s="14">
        <v>0.33539348748044401</v>
      </c>
      <c r="AA1835" s="14">
        <v>0.36805664143504901</v>
      </c>
      <c r="AB1835" s="14">
        <v>0.37075442551917898</v>
      </c>
      <c r="AC1835" s="14">
        <v>0.26328193990735999</v>
      </c>
      <c r="AD1835" s="14">
        <v>0.472505094116831</v>
      </c>
      <c r="AE1835" s="14"/>
      <c r="AF1835" s="14">
        <v>0.333816008096813</v>
      </c>
      <c r="AG1835" s="14">
        <v>0.31980618758430002</v>
      </c>
      <c r="AH1835" s="14">
        <v>0.37817098311799802</v>
      </c>
      <c r="AI1835" s="14"/>
      <c r="AJ1835" s="14">
        <v>0.23431989374852899</v>
      </c>
      <c r="AK1835" s="14">
        <v>0.33906916208944099</v>
      </c>
      <c r="AL1835" s="14">
        <v>0.36652140058904797</v>
      </c>
      <c r="AM1835" s="14"/>
      <c r="AN1835" s="14">
        <v>0.39286129371067102</v>
      </c>
      <c r="AO1835" s="14">
        <v>0.41804782075480301</v>
      </c>
      <c r="AP1835" s="14">
        <v>0.27411658845591702</v>
      </c>
      <c r="AQ1835" s="14">
        <v>0.311528309447411</v>
      </c>
      <c r="AR1835" s="14">
        <v>0</v>
      </c>
    </row>
    <row r="1836" spans="2:44">
      <c r="B1836" t="s">
        <v>380</v>
      </c>
      <c r="C1836" s="14">
        <v>0.51836386846049498</v>
      </c>
      <c r="D1836" s="14">
        <v>0.56260047496995003</v>
      </c>
      <c r="E1836" s="14">
        <v>0.47708870677453302</v>
      </c>
      <c r="F1836" s="14"/>
      <c r="G1836" s="14">
        <v>0.38661461682772402</v>
      </c>
      <c r="H1836" s="14">
        <v>0.488272498089382</v>
      </c>
      <c r="I1836" s="14">
        <v>0.46572149594889101</v>
      </c>
      <c r="J1836" s="14">
        <v>0.50419089895990898</v>
      </c>
      <c r="K1836" s="14">
        <v>0.56985561848463895</v>
      </c>
      <c r="L1836" s="14">
        <v>0.64976560387425997</v>
      </c>
      <c r="M1836" s="14"/>
      <c r="N1836" s="14">
        <v>0.65545454002876602</v>
      </c>
      <c r="O1836" s="14">
        <v>0.49116194898388199</v>
      </c>
      <c r="P1836" s="14">
        <v>0.44652763826608</v>
      </c>
      <c r="Q1836" s="14">
        <v>0.47234704265886801</v>
      </c>
      <c r="R1836" s="14"/>
      <c r="S1836" s="14">
        <v>0.44260728415376499</v>
      </c>
      <c r="T1836" s="14">
        <v>0.66253381731426197</v>
      </c>
      <c r="U1836" s="14">
        <v>0.530922137919427</v>
      </c>
      <c r="V1836" s="14">
        <v>0.565854070010952</v>
      </c>
      <c r="W1836" s="14">
        <v>0.459473114242129</v>
      </c>
      <c r="X1836" s="14">
        <v>0.55285963463812204</v>
      </c>
      <c r="Y1836" s="14">
        <v>0.51406111536836896</v>
      </c>
      <c r="Z1836" s="14">
        <v>0.52024415332749296</v>
      </c>
      <c r="AA1836" s="14">
        <v>0.46442165624654602</v>
      </c>
      <c r="AB1836" s="14">
        <v>0.57847694045650899</v>
      </c>
      <c r="AC1836" s="14">
        <v>0.32524902343387802</v>
      </c>
      <c r="AD1836" s="14">
        <v>0.46794920113989602</v>
      </c>
      <c r="AE1836" s="14"/>
      <c r="AF1836" s="14">
        <v>0.52675278008156601</v>
      </c>
      <c r="AG1836" s="14">
        <v>0.55369385431201101</v>
      </c>
      <c r="AH1836" s="14">
        <v>0.493469931984368</v>
      </c>
      <c r="AI1836" s="14"/>
      <c r="AJ1836" s="14">
        <v>0.67065928651693996</v>
      </c>
      <c r="AK1836" s="14">
        <v>0.51188322075500603</v>
      </c>
      <c r="AL1836" s="14">
        <v>0.574588851417971</v>
      </c>
      <c r="AM1836" s="14"/>
      <c r="AN1836" s="14">
        <v>0.42945801467623501</v>
      </c>
      <c r="AO1836" s="14">
        <v>0.452471952652095</v>
      </c>
      <c r="AP1836" s="14">
        <v>0.600353240890936</v>
      </c>
      <c r="AQ1836" s="14">
        <v>0.59159672217597103</v>
      </c>
      <c r="AR1836" s="14">
        <v>1</v>
      </c>
    </row>
    <row r="1837" spans="2:44">
      <c r="B1837" t="s">
        <v>203</v>
      </c>
      <c r="C1837" s="14">
        <v>0.13405701535249001</v>
      </c>
      <c r="D1837" s="14">
        <v>8.6040734968130403E-2</v>
      </c>
      <c r="E1837" s="14">
        <v>0.18205425545994799</v>
      </c>
      <c r="F1837" s="14"/>
      <c r="G1837" s="14">
        <v>0.14370584296088501</v>
      </c>
      <c r="H1837" s="14">
        <v>7.3503699312443702E-2</v>
      </c>
      <c r="I1837" s="14">
        <v>0.149619473293748</v>
      </c>
      <c r="J1837" s="14">
        <v>0.140650526520022</v>
      </c>
      <c r="K1837" s="14">
        <v>0.164373532440483</v>
      </c>
      <c r="L1837" s="14">
        <v>0.145194121538577</v>
      </c>
      <c r="M1837" s="14"/>
      <c r="N1837" s="14">
        <v>0.118878230847384</v>
      </c>
      <c r="O1837" s="14">
        <v>0.15325928505730199</v>
      </c>
      <c r="P1837" s="14">
        <v>0.101987501497037</v>
      </c>
      <c r="Q1837" s="14">
        <v>0.16398631963838101</v>
      </c>
      <c r="R1837" s="14"/>
      <c r="S1837" s="14">
        <v>0.120961502876425</v>
      </c>
      <c r="T1837" s="14">
        <v>3.87062417209353E-2</v>
      </c>
      <c r="U1837" s="14">
        <v>0.235144440294559</v>
      </c>
      <c r="V1837" s="14">
        <v>0.13839221496177001</v>
      </c>
      <c r="W1837" s="14">
        <v>0.107207572259592</v>
      </c>
      <c r="X1837" s="14">
        <v>0.14387509468807799</v>
      </c>
      <c r="Y1837" s="14">
        <v>0.118221077743385</v>
      </c>
      <c r="Z1837" s="14">
        <v>0.144362359192063</v>
      </c>
      <c r="AA1837" s="14">
        <v>0.16752170231840499</v>
      </c>
      <c r="AB1837" s="14">
        <v>5.0768634024312399E-2</v>
      </c>
      <c r="AC1837" s="14">
        <v>0.411469036658762</v>
      </c>
      <c r="AD1837" s="14">
        <v>5.9545704743272802E-2</v>
      </c>
      <c r="AE1837" s="14"/>
      <c r="AF1837" s="14">
        <v>0.13943121182162099</v>
      </c>
      <c r="AG1837" s="14">
        <v>0.126499958103689</v>
      </c>
      <c r="AH1837" s="14">
        <v>0.12835908489763501</v>
      </c>
      <c r="AI1837" s="14"/>
      <c r="AJ1837" s="14">
        <v>9.5020819734530401E-2</v>
      </c>
      <c r="AK1837" s="14">
        <v>0.14904761715555301</v>
      </c>
      <c r="AL1837" s="14">
        <v>5.8889747992981301E-2</v>
      </c>
      <c r="AM1837" s="14"/>
      <c r="AN1837" s="14">
        <v>0.17768069161309399</v>
      </c>
      <c r="AO1837" s="14">
        <v>0.12948022659310199</v>
      </c>
      <c r="AP1837" s="14">
        <v>0.12553017065314701</v>
      </c>
      <c r="AQ1837" s="14">
        <v>9.6874968376618006E-2</v>
      </c>
      <c r="AR1837" s="14">
        <v>0</v>
      </c>
    </row>
    <row r="1838" spans="2:44">
      <c r="C1838" s="14"/>
      <c r="D1838" s="14"/>
      <c r="E1838" s="14"/>
      <c r="F1838" s="14"/>
      <c r="G1838" s="14"/>
      <c r="H1838" s="14"/>
      <c r="I1838" s="14"/>
      <c r="J1838" s="14"/>
      <c r="K1838" s="14"/>
      <c r="L1838" s="14"/>
      <c r="M1838" s="14"/>
      <c r="N1838" s="14"/>
      <c r="O1838" s="14"/>
      <c r="P1838" s="14"/>
      <c r="Q1838" s="14"/>
      <c r="R1838" s="14"/>
      <c r="S1838" s="14"/>
      <c r="T1838" s="14"/>
      <c r="U1838" s="14"/>
      <c r="V1838" s="14"/>
      <c r="W1838" s="14"/>
      <c r="X1838" s="14"/>
      <c r="Y1838" s="14"/>
      <c r="Z1838" s="14"/>
      <c r="AA1838" s="14"/>
      <c r="AB1838" s="14"/>
      <c r="AC1838" s="14"/>
      <c r="AD1838" s="14"/>
      <c r="AE1838" s="14"/>
      <c r="AF1838" s="14"/>
      <c r="AG1838" s="14"/>
      <c r="AH1838" s="14"/>
      <c r="AI1838" s="14"/>
      <c r="AJ1838" s="14"/>
      <c r="AK1838" s="14"/>
      <c r="AL1838" s="14"/>
      <c r="AM1838" s="14"/>
      <c r="AN1838" s="14"/>
      <c r="AO1838" s="14"/>
      <c r="AP1838" s="14"/>
      <c r="AQ1838" s="14"/>
      <c r="AR1838" s="14"/>
    </row>
    <row r="1839" spans="2:44">
      <c r="B1839" s="6" t="s">
        <v>114</v>
      </c>
      <c r="C1839" s="14"/>
      <c r="D1839" s="14"/>
      <c r="E1839" s="14"/>
      <c r="F1839" s="14"/>
      <c r="G1839" s="14"/>
      <c r="H1839" s="14"/>
      <c r="I1839" s="14"/>
      <c r="J1839" s="14"/>
      <c r="K1839" s="14"/>
      <c r="L1839" s="14"/>
      <c r="M1839" s="14"/>
      <c r="N1839" s="14"/>
      <c r="O1839" s="14"/>
      <c r="P1839" s="14"/>
      <c r="Q1839" s="14"/>
      <c r="R1839" s="14"/>
      <c r="S1839" s="14"/>
      <c r="T1839" s="14"/>
      <c r="U1839" s="14"/>
      <c r="V1839" s="14"/>
      <c r="W1839" s="14"/>
      <c r="X1839" s="14"/>
      <c r="Y1839" s="14"/>
      <c r="Z1839" s="14"/>
      <c r="AA1839" s="14"/>
      <c r="AB1839" s="14"/>
      <c r="AC1839" s="14"/>
      <c r="AD1839" s="14"/>
      <c r="AE1839" s="14"/>
      <c r="AF1839" s="14"/>
      <c r="AG1839" s="14"/>
      <c r="AH1839" s="14"/>
      <c r="AI1839" s="14"/>
      <c r="AJ1839" s="14"/>
      <c r="AK1839" s="14"/>
      <c r="AL1839" s="14"/>
      <c r="AM1839" s="14"/>
      <c r="AN1839" s="14"/>
      <c r="AO1839" s="14"/>
      <c r="AP1839" s="14"/>
      <c r="AQ1839" s="14"/>
      <c r="AR1839" s="14"/>
    </row>
    <row r="1840" spans="2:44">
      <c r="B1840" s="24" t="s">
        <v>47</v>
      </c>
      <c r="C1840" s="14"/>
      <c r="D1840" s="14"/>
      <c r="E1840" s="14"/>
      <c r="F1840" s="14"/>
      <c r="G1840" s="14"/>
      <c r="H1840" s="14"/>
      <c r="I1840" s="14"/>
      <c r="J1840" s="14"/>
      <c r="K1840" s="14"/>
      <c r="L1840" s="14"/>
      <c r="M1840" s="14"/>
      <c r="N1840" s="14"/>
      <c r="O1840" s="14"/>
      <c r="P1840" s="14"/>
      <c r="Q1840" s="14"/>
      <c r="R1840" s="14"/>
      <c r="S1840" s="14"/>
      <c r="T1840" s="14"/>
      <c r="U1840" s="14"/>
      <c r="V1840" s="14"/>
      <c r="W1840" s="14"/>
      <c r="X1840" s="14"/>
      <c r="Y1840" s="14"/>
      <c r="Z1840" s="14"/>
      <c r="AA1840" s="14"/>
      <c r="AB1840" s="14"/>
      <c r="AC1840" s="14"/>
      <c r="AD1840" s="14"/>
      <c r="AE1840" s="14"/>
      <c r="AF1840" s="14"/>
      <c r="AG1840" s="14"/>
      <c r="AH1840" s="14"/>
      <c r="AI1840" s="14"/>
      <c r="AJ1840" s="14"/>
      <c r="AK1840" s="14"/>
      <c r="AL1840" s="14"/>
      <c r="AM1840" s="14"/>
      <c r="AN1840" s="14"/>
      <c r="AO1840" s="14"/>
      <c r="AP1840" s="14"/>
      <c r="AQ1840" s="14"/>
      <c r="AR1840" s="14"/>
    </row>
    <row r="1841" spans="2:44">
      <c r="B1841" t="s">
        <v>379</v>
      </c>
      <c r="C1841" s="14">
        <v>0.35939378933232802</v>
      </c>
      <c r="D1841" s="14">
        <v>0.37198999984578401</v>
      </c>
      <c r="E1841" s="14">
        <v>0.34186734792741302</v>
      </c>
      <c r="F1841" s="14"/>
      <c r="G1841" s="14">
        <v>0.34756838868350598</v>
      </c>
      <c r="H1841" s="14">
        <v>0.46062300136985801</v>
      </c>
      <c r="I1841" s="14">
        <v>0.42234920070412502</v>
      </c>
      <c r="J1841" s="14">
        <v>0.34499880325541799</v>
      </c>
      <c r="K1841" s="14">
        <v>0.23267113606857001</v>
      </c>
      <c r="L1841" s="14">
        <v>0.31843286217415101</v>
      </c>
      <c r="M1841" s="14"/>
      <c r="N1841" s="14">
        <v>0.37988274037834302</v>
      </c>
      <c r="O1841" s="14">
        <v>0.36075482463563502</v>
      </c>
      <c r="P1841" s="14">
        <v>0.37031490923767302</v>
      </c>
      <c r="Q1841" s="14">
        <v>0.32857245633871202</v>
      </c>
      <c r="R1841" s="14"/>
      <c r="S1841" s="14">
        <v>0.40702223602642101</v>
      </c>
      <c r="T1841" s="14">
        <v>0.32151771293459602</v>
      </c>
      <c r="U1841" s="14">
        <v>0.36423920436867702</v>
      </c>
      <c r="V1841" s="14">
        <v>0.33027028558491001</v>
      </c>
      <c r="W1841" s="14">
        <v>0.30485660471797699</v>
      </c>
      <c r="X1841" s="14">
        <v>0.30325520435539</v>
      </c>
      <c r="Y1841" s="14">
        <v>0.34803581395347899</v>
      </c>
      <c r="Z1841" s="14">
        <v>0.38730362013998998</v>
      </c>
      <c r="AA1841" s="14">
        <v>0.47984039262410699</v>
      </c>
      <c r="AB1841" s="14">
        <v>0.36474679068410998</v>
      </c>
      <c r="AC1841" s="14">
        <v>0.229839360012946</v>
      </c>
      <c r="AD1841" s="14">
        <v>0.54043576162595897</v>
      </c>
      <c r="AE1841" s="14"/>
      <c r="AF1841" s="14">
        <v>0.33278823723707901</v>
      </c>
      <c r="AG1841" s="14">
        <v>0.405825264357561</v>
      </c>
      <c r="AH1841" s="14">
        <v>0.32590224152167802</v>
      </c>
      <c r="AI1841" s="14"/>
      <c r="AJ1841" s="14">
        <v>0.34526672898133498</v>
      </c>
      <c r="AK1841" s="14">
        <v>0.39040603199089002</v>
      </c>
      <c r="AL1841" s="14">
        <v>0.40788377148976501</v>
      </c>
      <c r="AM1841" s="14"/>
      <c r="AN1841" s="14">
        <v>0.38910674999161399</v>
      </c>
      <c r="AO1841" s="14">
        <v>0.38178711046260699</v>
      </c>
      <c r="AP1841" s="14">
        <v>0.34230417122478601</v>
      </c>
      <c r="AQ1841" s="14">
        <v>0.23936659991138901</v>
      </c>
      <c r="AR1841" s="14">
        <v>0.39036791950321698</v>
      </c>
    </row>
    <row r="1842" spans="2:44">
      <c r="B1842" t="s">
        <v>381</v>
      </c>
      <c r="C1842" s="14">
        <v>0.53479576050996902</v>
      </c>
      <c r="D1842" s="14">
        <v>0.55476972803012803</v>
      </c>
      <c r="E1842" s="14">
        <v>0.51978043479423897</v>
      </c>
      <c r="F1842" s="14"/>
      <c r="G1842" s="14">
        <v>0.52193375835375799</v>
      </c>
      <c r="H1842" s="14">
        <v>0.41604756778545998</v>
      </c>
      <c r="I1842" s="14">
        <v>0.48218522566157301</v>
      </c>
      <c r="J1842" s="14">
        <v>0.586719456219013</v>
      </c>
      <c r="K1842" s="14">
        <v>0.60310250151868405</v>
      </c>
      <c r="L1842" s="14">
        <v>0.60936887271029405</v>
      </c>
      <c r="M1842" s="14"/>
      <c r="N1842" s="14">
        <v>0.531889566166318</v>
      </c>
      <c r="O1842" s="14">
        <v>0.55014333810354099</v>
      </c>
      <c r="P1842" s="14">
        <v>0.53771114028318701</v>
      </c>
      <c r="Q1842" s="14">
        <v>0.51103642431520302</v>
      </c>
      <c r="R1842" s="14"/>
      <c r="S1842" s="14">
        <v>0.49811265929578802</v>
      </c>
      <c r="T1842" s="14">
        <v>0.57626097404160204</v>
      </c>
      <c r="U1842" s="14">
        <v>0.51500817582009895</v>
      </c>
      <c r="V1842" s="14">
        <v>0.51509129746821003</v>
      </c>
      <c r="W1842" s="14">
        <v>0.650816989134263</v>
      </c>
      <c r="X1842" s="14">
        <v>0.55020354419940898</v>
      </c>
      <c r="Y1842" s="14">
        <v>0.59219189892002699</v>
      </c>
      <c r="Z1842" s="14">
        <v>0.53359632661327805</v>
      </c>
      <c r="AA1842" s="14">
        <v>0.39161249332746401</v>
      </c>
      <c r="AB1842" s="14">
        <v>0.54554234368740795</v>
      </c>
      <c r="AC1842" s="14">
        <v>0.62273309974992097</v>
      </c>
      <c r="AD1842" s="14">
        <v>0.39679989425879297</v>
      </c>
      <c r="AE1842" s="14"/>
      <c r="AF1842" s="14">
        <v>0.57620387922081495</v>
      </c>
      <c r="AG1842" s="14">
        <v>0.50644235556306905</v>
      </c>
      <c r="AH1842" s="14">
        <v>0.51206569209309005</v>
      </c>
      <c r="AI1842" s="14"/>
      <c r="AJ1842" s="14">
        <v>0.58089789584064699</v>
      </c>
      <c r="AK1842" s="14">
        <v>0.54355517309727297</v>
      </c>
      <c r="AL1842" s="14">
        <v>0.59211622851023504</v>
      </c>
      <c r="AM1842" s="14"/>
      <c r="AN1842" s="14">
        <v>0.51112034848079602</v>
      </c>
      <c r="AO1842" s="14">
        <v>0.493260494998638</v>
      </c>
      <c r="AP1842" s="14">
        <v>0.56632007246100302</v>
      </c>
      <c r="AQ1842" s="14">
        <v>0.63450068535607795</v>
      </c>
      <c r="AR1842" s="14">
        <v>0.60963208049678297</v>
      </c>
    </row>
    <row r="1843" spans="2:44">
      <c r="B1843" t="s">
        <v>203</v>
      </c>
      <c r="C1843" s="14">
        <v>0.105810450157703</v>
      </c>
      <c r="D1843" s="14">
        <v>7.3240272124087499E-2</v>
      </c>
      <c r="E1843" s="14">
        <v>0.13835221727834801</v>
      </c>
      <c r="F1843" s="14"/>
      <c r="G1843" s="14">
        <v>0.130497852962736</v>
      </c>
      <c r="H1843" s="14">
        <v>0.12332943084468199</v>
      </c>
      <c r="I1843" s="14">
        <v>9.5465573634301498E-2</v>
      </c>
      <c r="J1843" s="14">
        <v>6.8281740525568999E-2</v>
      </c>
      <c r="K1843" s="14">
        <v>0.16422636241274599</v>
      </c>
      <c r="L1843" s="14">
        <v>7.2198265115554605E-2</v>
      </c>
      <c r="M1843" s="14"/>
      <c r="N1843" s="14">
        <v>8.8227693455339207E-2</v>
      </c>
      <c r="O1843" s="14">
        <v>8.9101837260824004E-2</v>
      </c>
      <c r="P1843" s="14">
        <v>9.1973950479140601E-2</v>
      </c>
      <c r="Q1843" s="14">
        <v>0.16039111934608499</v>
      </c>
      <c r="R1843" s="14"/>
      <c r="S1843" s="14">
        <v>9.4865104677790899E-2</v>
      </c>
      <c r="T1843" s="14">
        <v>0.102221313023803</v>
      </c>
      <c r="U1843" s="14">
        <v>0.120752619811224</v>
      </c>
      <c r="V1843" s="14">
        <v>0.15463841694687999</v>
      </c>
      <c r="W1843" s="14">
        <v>4.4326406147760102E-2</v>
      </c>
      <c r="X1843" s="14">
        <v>0.146541251445201</v>
      </c>
      <c r="Y1843" s="14">
        <v>5.9772287126493399E-2</v>
      </c>
      <c r="Z1843" s="14">
        <v>7.9100053246731805E-2</v>
      </c>
      <c r="AA1843" s="14">
        <v>0.128547114048429</v>
      </c>
      <c r="AB1843" s="14">
        <v>8.97108656284821E-2</v>
      </c>
      <c r="AC1843" s="14">
        <v>0.147427540237132</v>
      </c>
      <c r="AD1843" s="14">
        <v>6.2764344115248394E-2</v>
      </c>
      <c r="AE1843" s="14"/>
      <c r="AF1843" s="14">
        <v>9.1007883542105497E-2</v>
      </c>
      <c r="AG1843" s="14">
        <v>8.77323800793708E-2</v>
      </c>
      <c r="AH1843" s="14">
        <v>0.16203206638523199</v>
      </c>
      <c r="AI1843" s="14"/>
      <c r="AJ1843" s="14">
        <v>7.3835375178018095E-2</v>
      </c>
      <c r="AK1843" s="14">
        <v>6.6038794911836604E-2</v>
      </c>
      <c r="AL1843" s="14">
        <v>0</v>
      </c>
      <c r="AM1843" s="14"/>
      <c r="AN1843" s="14">
        <v>9.9772901527590205E-2</v>
      </c>
      <c r="AO1843" s="14">
        <v>0.12495239453875499</v>
      </c>
      <c r="AP1843" s="14">
        <v>9.1375756314211506E-2</v>
      </c>
      <c r="AQ1843" s="14">
        <v>0.12613271473253301</v>
      </c>
      <c r="AR1843" s="14">
        <v>0</v>
      </c>
    </row>
    <row r="1844" spans="2:44">
      <c r="C1844" s="14"/>
      <c r="D1844" s="14"/>
      <c r="E1844" s="14"/>
      <c r="F1844" s="14"/>
      <c r="G1844" s="14"/>
      <c r="H1844" s="14"/>
      <c r="I1844" s="14"/>
      <c r="J1844" s="14"/>
      <c r="K1844" s="14"/>
      <c r="L1844" s="14"/>
      <c r="M1844" s="14"/>
      <c r="N1844" s="14"/>
      <c r="O1844" s="14"/>
      <c r="P1844" s="14"/>
      <c r="Q1844" s="14"/>
      <c r="R1844" s="14"/>
      <c r="S1844" s="14"/>
      <c r="T1844" s="14"/>
      <c r="U1844" s="14"/>
      <c r="V1844" s="14"/>
      <c r="W1844" s="14"/>
      <c r="X1844" s="14"/>
      <c r="Y1844" s="14"/>
      <c r="Z1844" s="14"/>
      <c r="AA1844" s="14"/>
      <c r="AB1844" s="14"/>
      <c r="AC1844" s="14"/>
      <c r="AD1844" s="14"/>
      <c r="AE1844" s="14"/>
      <c r="AF1844" s="14"/>
      <c r="AG1844" s="14"/>
      <c r="AH1844" s="14"/>
      <c r="AI1844" s="14"/>
      <c r="AJ1844" s="14"/>
      <c r="AK1844" s="14"/>
      <c r="AL1844" s="14"/>
      <c r="AM1844" s="14"/>
      <c r="AN1844" s="14"/>
      <c r="AO1844" s="14"/>
      <c r="AP1844" s="14"/>
      <c r="AQ1844" s="14"/>
      <c r="AR1844" s="14"/>
    </row>
    <row r="1845" spans="2:44">
      <c r="B1845" s="6" t="s">
        <v>114</v>
      </c>
      <c r="C1845" s="14"/>
      <c r="D1845" s="14"/>
      <c r="E1845" s="14"/>
      <c r="F1845" s="14"/>
      <c r="G1845" s="14"/>
      <c r="H1845" s="14"/>
      <c r="I1845" s="14"/>
      <c r="J1845" s="14"/>
      <c r="K1845" s="14"/>
      <c r="L1845" s="14"/>
      <c r="M1845" s="14"/>
      <c r="N1845" s="14"/>
      <c r="O1845" s="14"/>
      <c r="P1845" s="14"/>
      <c r="Q1845" s="14"/>
      <c r="R1845" s="14"/>
      <c r="S1845" s="14"/>
      <c r="T1845" s="14"/>
      <c r="U1845" s="14"/>
      <c r="V1845" s="14"/>
      <c r="W1845" s="14"/>
      <c r="X1845" s="14"/>
      <c r="Y1845" s="14"/>
      <c r="Z1845" s="14"/>
      <c r="AA1845" s="14"/>
      <c r="AB1845" s="14"/>
      <c r="AC1845" s="14"/>
      <c r="AD1845" s="14"/>
      <c r="AE1845" s="14"/>
      <c r="AF1845" s="14"/>
      <c r="AG1845" s="14"/>
      <c r="AH1845" s="14"/>
      <c r="AI1845" s="14"/>
      <c r="AJ1845" s="14"/>
      <c r="AK1845" s="14"/>
      <c r="AL1845" s="14"/>
      <c r="AM1845" s="14"/>
      <c r="AN1845" s="14"/>
      <c r="AO1845" s="14"/>
      <c r="AP1845" s="14"/>
      <c r="AQ1845" s="14"/>
      <c r="AR1845" s="14"/>
    </row>
    <row r="1846" spans="2:44">
      <c r="B1846" s="24" t="s">
        <v>47</v>
      </c>
      <c r="C1846" s="14"/>
      <c r="D1846" s="14"/>
      <c r="E1846" s="14"/>
      <c r="F1846" s="14"/>
      <c r="G1846" s="14"/>
      <c r="H1846" s="14"/>
      <c r="I1846" s="14"/>
      <c r="J1846" s="14"/>
      <c r="K1846" s="14"/>
      <c r="L1846" s="14"/>
      <c r="M1846" s="14"/>
      <c r="N1846" s="14"/>
      <c r="O1846" s="14"/>
      <c r="P1846" s="14"/>
      <c r="Q1846" s="14"/>
      <c r="R1846" s="14"/>
      <c r="S1846" s="14"/>
      <c r="T1846" s="14"/>
      <c r="U1846" s="14"/>
      <c r="V1846" s="14"/>
      <c r="W1846" s="14"/>
      <c r="X1846" s="14"/>
      <c r="Y1846" s="14"/>
      <c r="Z1846" s="14"/>
      <c r="AA1846" s="14"/>
      <c r="AB1846" s="14"/>
      <c r="AC1846" s="14"/>
      <c r="AD1846" s="14"/>
      <c r="AE1846" s="14"/>
      <c r="AF1846" s="14"/>
      <c r="AG1846" s="14"/>
      <c r="AH1846" s="14"/>
      <c r="AI1846" s="14"/>
      <c r="AJ1846" s="14"/>
      <c r="AK1846" s="14"/>
      <c r="AL1846" s="14"/>
      <c r="AM1846" s="14"/>
      <c r="AN1846" s="14"/>
      <c r="AO1846" s="14"/>
      <c r="AP1846" s="14"/>
      <c r="AQ1846" s="14"/>
      <c r="AR1846" s="14"/>
    </row>
    <row r="1847" spans="2:44">
      <c r="B1847" t="s">
        <v>379</v>
      </c>
      <c r="C1847" s="14">
        <v>0.33601355885546502</v>
      </c>
      <c r="D1847" s="14">
        <v>0.354338091743579</v>
      </c>
      <c r="E1847" s="14">
        <v>0.31460964193749902</v>
      </c>
      <c r="F1847" s="14"/>
      <c r="G1847" s="14">
        <v>0.40406974573707</v>
      </c>
      <c r="H1847" s="14">
        <v>0.49740272306292899</v>
      </c>
      <c r="I1847" s="14">
        <v>0.35982438026449098</v>
      </c>
      <c r="J1847" s="14">
        <v>0.36555230105070702</v>
      </c>
      <c r="K1847" s="14">
        <v>0.34135886685389899</v>
      </c>
      <c r="L1847" s="14">
        <v>0.153408037822686</v>
      </c>
      <c r="M1847" s="14"/>
      <c r="N1847" s="14">
        <v>0.31385410049859302</v>
      </c>
      <c r="O1847" s="14">
        <v>0.28944527139487802</v>
      </c>
      <c r="P1847" s="14">
        <v>0.41423045289716098</v>
      </c>
      <c r="Q1847" s="14">
        <v>0.341803243121172</v>
      </c>
      <c r="R1847" s="14"/>
      <c r="S1847" s="14">
        <v>0.43496301796041198</v>
      </c>
      <c r="T1847" s="14">
        <v>0.300564633960478</v>
      </c>
      <c r="U1847" s="14">
        <v>0.36122091062680001</v>
      </c>
      <c r="V1847" s="14">
        <v>0.24250972992440301</v>
      </c>
      <c r="W1847" s="14">
        <v>0.42753949353670501</v>
      </c>
      <c r="X1847" s="14">
        <v>0.32619200659784398</v>
      </c>
      <c r="Y1847" s="14">
        <v>0.38922738288147901</v>
      </c>
      <c r="Z1847" s="14">
        <v>0.34943802347946301</v>
      </c>
      <c r="AA1847" s="14">
        <v>0.39836392066987802</v>
      </c>
      <c r="AB1847" s="14">
        <v>0.19675727484966299</v>
      </c>
      <c r="AC1847" s="14">
        <v>0.23433380141943</v>
      </c>
      <c r="AD1847" s="14">
        <v>0.25336171713095001</v>
      </c>
      <c r="AE1847" s="14"/>
      <c r="AF1847" s="14">
        <v>0.33393617036307699</v>
      </c>
      <c r="AG1847" s="14">
        <v>0.31040200702326398</v>
      </c>
      <c r="AH1847" s="14">
        <v>0.39404553354411997</v>
      </c>
      <c r="AI1847" s="14"/>
      <c r="AJ1847" s="14">
        <v>0.312841500385108</v>
      </c>
      <c r="AK1847" s="14">
        <v>0.33911213192241302</v>
      </c>
      <c r="AL1847" s="14">
        <v>0.39817215717105098</v>
      </c>
      <c r="AM1847" s="14"/>
      <c r="AN1847" s="14">
        <v>0.32979272844033097</v>
      </c>
      <c r="AO1847" s="14">
        <v>0.38447644861884001</v>
      </c>
      <c r="AP1847" s="14">
        <v>0.32118258849501402</v>
      </c>
      <c r="AQ1847" s="14">
        <v>0.30863135173023898</v>
      </c>
      <c r="AR1847" s="14">
        <v>0.20175313053308999</v>
      </c>
    </row>
    <row r="1848" spans="2:44">
      <c r="B1848" t="s">
        <v>382</v>
      </c>
      <c r="C1848" s="14">
        <v>0.51664342089975901</v>
      </c>
      <c r="D1848" s="14">
        <v>0.52465481953569804</v>
      </c>
      <c r="E1848" s="14">
        <v>0.51042182819209703</v>
      </c>
      <c r="F1848" s="14"/>
      <c r="G1848" s="14">
        <v>0.40888472830865202</v>
      </c>
      <c r="H1848" s="14">
        <v>0.35863086754073398</v>
      </c>
      <c r="I1848" s="14">
        <v>0.44915236723900098</v>
      </c>
      <c r="J1848" s="14">
        <v>0.47909315668846097</v>
      </c>
      <c r="K1848" s="14">
        <v>0.53275312097411398</v>
      </c>
      <c r="L1848" s="14">
        <v>0.74945501149916705</v>
      </c>
      <c r="M1848" s="14"/>
      <c r="N1848" s="14">
        <v>0.55813170960252201</v>
      </c>
      <c r="O1848" s="14">
        <v>0.52276860965703098</v>
      </c>
      <c r="P1848" s="14">
        <v>0.509835371992167</v>
      </c>
      <c r="Q1848" s="14">
        <v>0.482743587132416</v>
      </c>
      <c r="R1848" s="14"/>
      <c r="S1848" s="14">
        <v>0.37317967451508099</v>
      </c>
      <c r="T1848" s="14">
        <v>0.58773263431544298</v>
      </c>
      <c r="U1848" s="14">
        <v>0.36241959223808101</v>
      </c>
      <c r="V1848" s="14">
        <v>0.55555529105693002</v>
      </c>
      <c r="W1848" s="14">
        <v>0.48500099291362803</v>
      </c>
      <c r="X1848" s="14">
        <v>0.52673695746595905</v>
      </c>
      <c r="Y1848" s="14">
        <v>0.49177540477499099</v>
      </c>
      <c r="Z1848" s="14">
        <v>0.65056197652053704</v>
      </c>
      <c r="AA1848" s="14">
        <v>0.42931279919706999</v>
      </c>
      <c r="AB1848" s="14">
        <v>0.677318837368316</v>
      </c>
      <c r="AC1848" s="14">
        <v>0.61401258214849797</v>
      </c>
      <c r="AD1848" s="14">
        <v>0.608763612969205</v>
      </c>
      <c r="AE1848" s="14"/>
      <c r="AF1848" s="14">
        <v>0.53814145030400795</v>
      </c>
      <c r="AG1848" s="14">
        <v>0.56199234293102995</v>
      </c>
      <c r="AH1848" s="14">
        <v>0.38612331336889399</v>
      </c>
      <c r="AI1848" s="14"/>
      <c r="AJ1848" s="14">
        <v>0.56517967809084002</v>
      </c>
      <c r="AK1848" s="14">
        <v>0.51864926686966095</v>
      </c>
      <c r="AL1848" s="14">
        <v>0.46532526625847898</v>
      </c>
      <c r="AM1848" s="14"/>
      <c r="AN1848" s="14">
        <v>0.47561384532057799</v>
      </c>
      <c r="AO1848" s="14">
        <v>0.455123306973787</v>
      </c>
      <c r="AP1848" s="14">
        <v>0.54176712890935397</v>
      </c>
      <c r="AQ1848" s="14">
        <v>0.62800018282440395</v>
      </c>
      <c r="AR1848" s="14">
        <v>0.79824686946691004</v>
      </c>
    </row>
    <row r="1849" spans="2:44">
      <c r="B1849" t="s">
        <v>203</v>
      </c>
      <c r="C1849" s="14">
        <v>0.147343020244775</v>
      </c>
      <c r="D1849" s="14">
        <v>0.12100708872072299</v>
      </c>
      <c r="E1849" s="14">
        <v>0.17496852987040401</v>
      </c>
      <c r="F1849" s="14"/>
      <c r="G1849" s="14">
        <v>0.18704552595427701</v>
      </c>
      <c r="H1849" s="14">
        <v>0.14396640939633701</v>
      </c>
      <c r="I1849" s="14">
        <v>0.19102325249650801</v>
      </c>
      <c r="J1849" s="14">
        <v>0.15535454226083201</v>
      </c>
      <c r="K1849" s="14">
        <v>0.125888012171987</v>
      </c>
      <c r="L1849" s="14">
        <v>9.7136950678147094E-2</v>
      </c>
      <c r="M1849" s="14"/>
      <c r="N1849" s="14">
        <v>0.12801418989888499</v>
      </c>
      <c r="O1849" s="14">
        <v>0.187786118948092</v>
      </c>
      <c r="P1849" s="14">
        <v>7.59341751106727E-2</v>
      </c>
      <c r="Q1849" s="14">
        <v>0.17545316974641201</v>
      </c>
      <c r="R1849" s="14"/>
      <c r="S1849" s="14">
        <v>0.191857307524507</v>
      </c>
      <c r="T1849" s="14">
        <v>0.11170273172408</v>
      </c>
      <c r="U1849" s="14">
        <v>0.27635949713511998</v>
      </c>
      <c r="V1849" s="14">
        <v>0.201934979018667</v>
      </c>
      <c r="W1849" s="14">
        <v>8.7459513549667106E-2</v>
      </c>
      <c r="X1849" s="14">
        <v>0.147071035936197</v>
      </c>
      <c r="Y1849" s="14">
        <v>0.118997212343531</v>
      </c>
      <c r="Z1849" s="14">
        <v>0</v>
      </c>
      <c r="AA1849" s="14">
        <v>0.17232328013305301</v>
      </c>
      <c r="AB1849" s="14">
        <v>0.12592388778202099</v>
      </c>
      <c r="AC1849" s="14">
        <v>0.15165361643207101</v>
      </c>
      <c r="AD1849" s="14">
        <v>0.13787466989984501</v>
      </c>
      <c r="AE1849" s="14"/>
      <c r="AF1849" s="14">
        <v>0.127922379332915</v>
      </c>
      <c r="AG1849" s="14">
        <v>0.12760565004570601</v>
      </c>
      <c r="AH1849" s="14">
        <v>0.219831153086986</v>
      </c>
      <c r="AI1849" s="14"/>
      <c r="AJ1849" s="14">
        <v>0.121978821524052</v>
      </c>
      <c r="AK1849" s="14">
        <v>0.142238601207927</v>
      </c>
      <c r="AL1849" s="14">
        <v>0.13650257657047099</v>
      </c>
      <c r="AM1849" s="14"/>
      <c r="AN1849" s="14">
        <v>0.19459342623909101</v>
      </c>
      <c r="AO1849" s="14">
        <v>0.16040024440737299</v>
      </c>
      <c r="AP1849" s="14">
        <v>0.13705028259563201</v>
      </c>
      <c r="AQ1849" s="14">
        <v>6.33684654453575E-2</v>
      </c>
      <c r="AR1849" s="14">
        <v>0</v>
      </c>
    </row>
    <row r="1850" spans="2:44">
      <c r="C1850" s="14"/>
      <c r="D1850" s="14"/>
      <c r="E1850" s="14"/>
      <c r="F1850" s="14"/>
      <c r="G1850" s="14"/>
      <c r="H1850" s="14"/>
      <c r="I1850" s="14"/>
      <c r="J1850" s="14"/>
      <c r="K1850" s="14"/>
      <c r="L1850" s="14"/>
      <c r="M1850" s="14"/>
      <c r="N1850" s="14"/>
      <c r="O1850" s="14"/>
      <c r="P1850" s="14"/>
      <c r="Q1850" s="14"/>
      <c r="R1850" s="14"/>
      <c r="S1850" s="14"/>
      <c r="T1850" s="14"/>
      <c r="U1850" s="14"/>
      <c r="V1850" s="14"/>
      <c r="W1850" s="14"/>
      <c r="X1850" s="14"/>
      <c r="Y1850" s="14"/>
      <c r="Z1850" s="14"/>
      <c r="AA1850" s="14"/>
      <c r="AB1850" s="14"/>
      <c r="AC1850" s="14"/>
      <c r="AD1850" s="14"/>
      <c r="AE1850" s="14"/>
      <c r="AF1850" s="14"/>
      <c r="AG1850" s="14"/>
      <c r="AH1850" s="14"/>
      <c r="AI1850" s="14"/>
      <c r="AJ1850" s="14"/>
      <c r="AK1850" s="14"/>
      <c r="AL1850" s="14"/>
      <c r="AM1850" s="14"/>
      <c r="AN1850" s="14"/>
      <c r="AO1850" s="14"/>
      <c r="AP1850" s="14"/>
      <c r="AQ1850" s="14"/>
      <c r="AR1850" s="14"/>
    </row>
    <row r="1851" spans="2:44">
      <c r="B1851" s="6" t="s">
        <v>114</v>
      </c>
      <c r="C1851" s="14"/>
      <c r="D1851" s="14"/>
      <c r="E1851" s="14"/>
      <c r="F1851" s="14"/>
      <c r="G1851" s="14"/>
      <c r="H1851" s="14"/>
      <c r="I1851" s="14"/>
      <c r="J1851" s="14"/>
      <c r="K1851" s="14"/>
      <c r="L1851" s="14"/>
      <c r="M1851" s="14"/>
      <c r="N1851" s="14"/>
      <c r="O1851" s="14"/>
      <c r="P1851" s="14"/>
      <c r="Q1851" s="14"/>
      <c r="R1851" s="14"/>
      <c r="S1851" s="14"/>
      <c r="T1851" s="14"/>
      <c r="U1851" s="14"/>
      <c r="V1851" s="14"/>
      <c r="W1851" s="14"/>
      <c r="X1851" s="14"/>
      <c r="Y1851" s="14"/>
      <c r="Z1851" s="14"/>
      <c r="AA1851" s="14"/>
      <c r="AB1851" s="14"/>
      <c r="AC1851" s="14"/>
      <c r="AD1851" s="14"/>
      <c r="AE1851" s="14"/>
      <c r="AF1851" s="14"/>
      <c r="AG1851" s="14"/>
      <c r="AH1851" s="14"/>
      <c r="AI1851" s="14"/>
      <c r="AJ1851" s="14"/>
      <c r="AK1851" s="14"/>
      <c r="AL1851" s="14"/>
      <c r="AM1851" s="14"/>
      <c r="AN1851" s="14"/>
      <c r="AO1851" s="14"/>
      <c r="AP1851" s="14"/>
      <c r="AQ1851" s="14"/>
      <c r="AR1851" s="14"/>
    </row>
    <row r="1852" spans="2:44">
      <c r="B1852" s="24" t="s">
        <v>47</v>
      </c>
      <c r="C1852" s="14"/>
      <c r="D1852" s="14"/>
      <c r="E1852" s="14"/>
      <c r="F1852" s="14"/>
      <c r="G1852" s="14"/>
      <c r="H1852" s="14"/>
      <c r="I1852" s="14"/>
      <c r="J1852" s="14"/>
      <c r="K1852" s="14"/>
      <c r="L1852" s="14"/>
      <c r="M1852" s="14"/>
      <c r="N1852" s="14"/>
      <c r="O1852" s="14"/>
      <c r="P1852" s="14"/>
      <c r="Q1852" s="14"/>
      <c r="R1852" s="14"/>
      <c r="S1852" s="14"/>
      <c r="T1852" s="14"/>
      <c r="U1852" s="14"/>
      <c r="V1852" s="14"/>
      <c r="W1852" s="14"/>
      <c r="X1852" s="14"/>
      <c r="Y1852" s="14"/>
      <c r="Z1852" s="14"/>
      <c r="AA1852" s="14"/>
      <c r="AB1852" s="14"/>
      <c r="AC1852" s="14"/>
      <c r="AD1852" s="14"/>
      <c r="AE1852" s="14"/>
      <c r="AF1852" s="14"/>
      <c r="AG1852" s="14"/>
      <c r="AH1852" s="14"/>
      <c r="AI1852" s="14"/>
      <c r="AJ1852" s="14"/>
      <c r="AK1852" s="14"/>
      <c r="AL1852" s="14"/>
      <c r="AM1852" s="14"/>
      <c r="AN1852" s="14"/>
      <c r="AO1852" s="14"/>
      <c r="AP1852" s="14"/>
      <c r="AQ1852" s="14"/>
      <c r="AR1852" s="14"/>
    </row>
    <row r="1853" spans="2:44">
      <c r="B1853" t="s">
        <v>379</v>
      </c>
      <c r="C1853" s="14">
        <v>0.31983368909998899</v>
      </c>
      <c r="D1853" s="14">
        <v>0.32735034268119401</v>
      </c>
      <c r="E1853" s="14">
        <v>0.30816931785648999</v>
      </c>
      <c r="F1853" s="14"/>
      <c r="G1853" s="14">
        <v>0.313457043329257</v>
      </c>
      <c r="H1853" s="14">
        <v>0.49242359158593502</v>
      </c>
      <c r="I1853" s="14">
        <v>0.32588127083151203</v>
      </c>
      <c r="J1853" s="14">
        <v>0.30842716584878499</v>
      </c>
      <c r="K1853" s="14">
        <v>0.376508173762508</v>
      </c>
      <c r="L1853" s="14">
        <v>0.186340862142165</v>
      </c>
      <c r="M1853" s="14"/>
      <c r="N1853" s="14">
        <v>0.321648028526415</v>
      </c>
      <c r="O1853" s="14">
        <v>0.28522735001308103</v>
      </c>
      <c r="P1853" s="14">
        <v>0.33521413307366998</v>
      </c>
      <c r="Q1853" s="14">
        <v>0.33460881442870199</v>
      </c>
      <c r="R1853" s="14"/>
      <c r="S1853" s="14">
        <v>0.413103023227398</v>
      </c>
      <c r="T1853" s="14">
        <v>0.26330020128788401</v>
      </c>
      <c r="U1853" s="14">
        <v>0.35057887430790302</v>
      </c>
      <c r="V1853" s="14">
        <v>0.22550948552266001</v>
      </c>
      <c r="W1853" s="14">
        <v>0.13701676781452399</v>
      </c>
      <c r="X1853" s="14">
        <v>0.27881689189728398</v>
      </c>
      <c r="Y1853" s="14">
        <v>0.35030396281519099</v>
      </c>
      <c r="Z1853" s="14">
        <v>0.38993469462228603</v>
      </c>
      <c r="AA1853" s="14">
        <v>0.387179732166478</v>
      </c>
      <c r="AB1853" s="14">
        <v>0.32100837223686102</v>
      </c>
      <c r="AC1853" s="14">
        <v>0.37331517314575502</v>
      </c>
      <c r="AD1853" s="14">
        <v>0.37244972872707599</v>
      </c>
      <c r="AE1853" s="14"/>
      <c r="AF1853" s="14">
        <v>0.33535141741667601</v>
      </c>
      <c r="AG1853" s="14">
        <v>0.30119646053091398</v>
      </c>
      <c r="AH1853" s="14">
        <v>0.314523165654433</v>
      </c>
      <c r="AI1853" s="14"/>
      <c r="AJ1853" s="14">
        <v>0.28857042043480802</v>
      </c>
      <c r="AK1853" s="14">
        <v>0.35578354028544501</v>
      </c>
      <c r="AL1853" s="14">
        <v>0.31836793683918102</v>
      </c>
      <c r="AM1853" s="14"/>
      <c r="AN1853" s="14">
        <v>0.35131285871310203</v>
      </c>
      <c r="AO1853" s="14">
        <v>0.36947050082312499</v>
      </c>
      <c r="AP1853" s="14">
        <v>0.30552590383846101</v>
      </c>
      <c r="AQ1853" s="14">
        <v>0.21899734939356399</v>
      </c>
      <c r="AR1853" s="14">
        <v>0.21056358742902601</v>
      </c>
    </row>
    <row r="1854" spans="2:44">
      <c r="B1854" t="s">
        <v>383</v>
      </c>
      <c r="C1854" s="14">
        <v>0.53398540487566803</v>
      </c>
      <c r="D1854" s="14">
        <v>0.54353926564127697</v>
      </c>
      <c r="E1854" s="14">
        <v>0.52858678669218595</v>
      </c>
      <c r="F1854" s="14"/>
      <c r="G1854" s="14">
        <v>0.50403841430218699</v>
      </c>
      <c r="H1854" s="14">
        <v>0.33978324828415701</v>
      </c>
      <c r="I1854" s="14">
        <v>0.52573838014373198</v>
      </c>
      <c r="J1854" s="14">
        <v>0.54761315688319601</v>
      </c>
      <c r="K1854" s="14">
        <v>0.50496527736527497</v>
      </c>
      <c r="L1854" s="14">
        <v>0.68718794355188895</v>
      </c>
      <c r="M1854" s="14"/>
      <c r="N1854" s="14">
        <v>0.57449882616076597</v>
      </c>
      <c r="O1854" s="14">
        <v>0.55614857503510995</v>
      </c>
      <c r="P1854" s="14">
        <v>0.55722365026054999</v>
      </c>
      <c r="Q1854" s="14">
        <v>0.46143951911328002</v>
      </c>
      <c r="R1854" s="14"/>
      <c r="S1854" s="14">
        <v>0.50629635520058203</v>
      </c>
      <c r="T1854" s="14">
        <v>0.610242747965414</v>
      </c>
      <c r="U1854" s="14">
        <v>0.51691667522750595</v>
      </c>
      <c r="V1854" s="14">
        <v>0.56643400362281704</v>
      </c>
      <c r="W1854" s="14">
        <v>0.72752824764817003</v>
      </c>
      <c r="X1854" s="14">
        <v>0.57337357628347496</v>
      </c>
      <c r="Y1854" s="14">
        <v>0.50883319259815596</v>
      </c>
      <c r="Z1854" s="14">
        <v>0.52880188750066404</v>
      </c>
      <c r="AA1854" s="14">
        <v>0.40077936941742798</v>
      </c>
      <c r="AB1854" s="14">
        <v>0.55031070294120699</v>
      </c>
      <c r="AC1854" s="14">
        <v>0.34690789758748403</v>
      </c>
      <c r="AD1854" s="14">
        <v>0.56597513152674594</v>
      </c>
      <c r="AE1854" s="14"/>
      <c r="AF1854" s="14">
        <v>0.54668686775389896</v>
      </c>
      <c r="AG1854" s="14">
        <v>0.59630162227843297</v>
      </c>
      <c r="AH1854" s="14">
        <v>0.40080261232157699</v>
      </c>
      <c r="AI1854" s="14"/>
      <c r="AJ1854" s="14">
        <v>0.67315259338602595</v>
      </c>
      <c r="AK1854" s="14">
        <v>0.49826279384656402</v>
      </c>
      <c r="AL1854" s="14">
        <v>0.59235738799132998</v>
      </c>
      <c r="AM1854" s="14"/>
      <c r="AN1854" s="14">
        <v>0.47627269942349498</v>
      </c>
      <c r="AO1854" s="14">
        <v>0.48536469363548501</v>
      </c>
      <c r="AP1854" s="14">
        <v>0.57689318770841902</v>
      </c>
      <c r="AQ1854" s="14">
        <v>0.60837325363088401</v>
      </c>
      <c r="AR1854" s="14">
        <v>0.78943641257097397</v>
      </c>
    </row>
    <row r="1855" spans="2:44">
      <c r="B1855" t="s">
        <v>203</v>
      </c>
      <c r="C1855" s="14">
        <v>0.146180906024343</v>
      </c>
      <c r="D1855" s="14">
        <v>0.129110391677529</v>
      </c>
      <c r="E1855" s="14">
        <v>0.16324389545132401</v>
      </c>
      <c r="F1855" s="14"/>
      <c r="G1855" s="14">
        <v>0.18250454236855601</v>
      </c>
      <c r="H1855" s="14">
        <v>0.167793160129908</v>
      </c>
      <c r="I1855" s="14">
        <v>0.148380349024755</v>
      </c>
      <c r="J1855" s="14">
        <v>0.143959677268019</v>
      </c>
      <c r="K1855" s="14">
        <v>0.118526548872217</v>
      </c>
      <c r="L1855" s="14">
        <v>0.126471194305946</v>
      </c>
      <c r="M1855" s="14"/>
      <c r="N1855" s="14">
        <v>0.103853145312819</v>
      </c>
      <c r="O1855" s="14">
        <v>0.158624074951809</v>
      </c>
      <c r="P1855" s="14">
        <v>0.10756221666578</v>
      </c>
      <c r="Q1855" s="14">
        <v>0.20395166645801799</v>
      </c>
      <c r="R1855" s="14"/>
      <c r="S1855" s="14">
        <v>8.0600621572019499E-2</v>
      </c>
      <c r="T1855" s="14">
        <v>0.12645705074670199</v>
      </c>
      <c r="U1855" s="14">
        <v>0.132504450464591</v>
      </c>
      <c r="V1855" s="14">
        <v>0.20805651085452301</v>
      </c>
      <c r="W1855" s="14">
        <v>0.13545498453730501</v>
      </c>
      <c r="X1855" s="14">
        <v>0.147809531819241</v>
      </c>
      <c r="Y1855" s="14">
        <v>0.14086284458665199</v>
      </c>
      <c r="Z1855" s="14">
        <v>8.1263417877050104E-2</v>
      </c>
      <c r="AA1855" s="14">
        <v>0.212040898416093</v>
      </c>
      <c r="AB1855" s="14">
        <v>0.128680924821931</v>
      </c>
      <c r="AC1855" s="14">
        <v>0.27977692926676101</v>
      </c>
      <c r="AD1855" s="14">
        <v>6.1575139746178301E-2</v>
      </c>
      <c r="AE1855" s="14"/>
      <c r="AF1855" s="14">
        <v>0.117961714829426</v>
      </c>
      <c r="AG1855" s="14">
        <v>0.10250191719065301</v>
      </c>
      <c r="AH1855" s="14">
        <v>0.28467422202399001</v>
      </c>
      <c r="AI1855" s="14"/>
      <c r="AJ1855" s="14">
        <v>3.8276986179166403E-2</v>
      </c>
      <c r="AK1855" s="14">
        <v>0.14595366586799</v>
      </c>
      <c r="AL1855" s="14">
        <v>8.9274675169489101E-2</v>
      </c>
      <c r="AM1855" s="14"/>
      <c r="AN1855" s="14">
        <v>0.17241444186340299</v>
      </c>
      <c r="AO1855" s="14">
        <v>0.14516480554139</v>
      </c>
      <c r="AP1855" s="14">
        <v>0.117580908453119</v>
      </c>
      <c r="AQ1855" s="14">
        <v>0.17262939697555199</v>
      </c>
      <c r="AR1855" s="14">
        <v>0</v>
      </c>
    </row>
    <row r="1856" spans="2:44">
      <c r="C1856" s="14"/>
      <c r="D1856" s="14"/>
      <c r="E1856" s="14"/>
      <c r="F1856" s="14"/>
      <c r="G1856" s="14"/>
      <c r="H1856" s="14"/>
      <c r="I1856" s="14"/>
      <c r="J1856" s="14"/>
      <c r="K1856" s="14"/>
      <c r="L1856" s="14"/>
      <c r="M1856" s="14"/>
      <c r="N1856" s="14"/>
      <c r="O1856" s="14"/>
      <c r="P1856" s="14"/>
      <c r="Q1856" s="14"/>
      <c r="R1856" s="14"/>
      <c r="S1856" s="14"/>
      <c r="T1856" s="14"/>
      <c r="U1856" s="14"/>
      <c r="V1856" s="14"/>
      <c r="W1856" s="14"/>
      <c r="X1856" s="14"/>
      <c r="Y1856" s="14"/>
      <c r="Z1856" s="14"/>
      <c r="AA1856" s="14"/>
      <c r="AB1856" s="14"/>
      <c r="AC1856" s="14"/>
      <c r="AD1856" s="14"/>
      <c r="AE1856" s="14"/>
      <c r="AF1856" s="14"/>
      <c r="AG1856" s="14"/>
      <c r="AH1856" s="14"/>
      <c r="AI1856" s="14"/>
      <c r="AJ1856" s="14"/>
      <c r="AK1856" s="14"/>
      <c r="AL1856" s="14"/>
      <c r="AM1856" s="14"/>
      <c r="AN1856" s="14"/>
      <c r="AO1856" s="14"/>
      <c r="AP1856" s="14"/>
      <c r="AQ1856" s="14"/>
      <c r="AR1856" s="14"/>
    </row>
    <row r="1857" spans="2:44">
      <c r="B1857" s="6" t="s">
        <v>114</v>
      </c>
      <c r="C1857" s="14"/>
      <c r="D1857" s="14"/>
      <c r="E1857" s="14"/>
      <c r="F1857" s="14"/>
      <c r="G1857" s="14"/>
      <c r="H1857" s="14"/>
      <c r="I1857" s="14"/>
      <c r="J1857" s="14"/>
      <c r="K1857" s="14"/>
      <c r="L1857" s="14"/>
      <c r="M1857" s="14"/>
      <c r="N1857" s="14"/>
      <c r="O1857" s="14"/>
      <c r="P1857" s="14"/>
      <c r="Q1857" s="14"/>
      <c r="R1857" s="14"/>
      <c r="S1857" s="14"/>
      <c r="T1857" s="14"/>
      <c r="U1857" s="14"/>
      <c r="V1857" s="14"/>
      <c r="W1857" s="14"/>
      <c r="X1857" s="14"/>
      <c r="Y1857" s="14"/>
      <c r="Z1857" s="14"/>
      <c r="AA1857" s="14"/>
      <c r="AB1857" s="14"/>
      <c r="AC1857" s="14"/>
      <c r="AD1857" s="14"/>
      <c r="AE1857" s="14"/>
      <c r="AF1857" s="14"/>
      <c r="AG1857" s="14"/>
      <c r="AH1857" s="14"/>
      <c r="AI1857" s="14"/>
      <c r="AJ1857" s="14"/>
      <c r="AK1857" s="14"/>
      <c r="AL1857" s="14"/>
      <c r="AM1857" s="14"/>
      <c r="AN1857" s="14"/>
      <c r="AO1857" s="14"/>
      <c r="AP1857" s="14"/>
      <c r="AQ1857" s="14"/>
      <c r="AR1857" s="14"/>
    </row>
    <row r="1858" spans="2:44">
      <c r="B1858" s="24" t="s">
        <v>47</v>
      </c>
      <c r="C1858" s="14"/>
      <c r="D1858" s="14"/>
      <c r="E1858" s="14"/>
      <c r="F1858" s="14"/>
      <c r="G1858" s="14"/>
      <c r="H1858" s="14"/>
      <c r="I1858" s="14"/>
      <c r="J1858" s="14"/>
      <c r="K1858" s="14"/>
      <c r="L1858" s="14"/>
      <c r="M1858" s="14"/>
      <c r="N1858" s="14"/>
      <c r="O1858" s="14"/>
      <c r="P1858" s="14"/>
      <c r="Q1858" s="14"/>
      <c r="R1858" s="14"/>
      <c r="S1858" s="14"/>
      <c r="T1858" s="14"/>
      <c r="U1858" s="14"/>
      <c r="V1858" s="14"/>
      <c r="W1858" s="14"/>
      <c r="X1858" s="14"/>
      <c r="Y1858" s="14"/>
      <c r="Z1858" s="14"/>
      <c r="AA1858" s="14"/>
      <c r="AB1858" s="14"/>
      <c r="AC1858" s="14"/>
      <c r="AD1858" s="14"/>
      <c r="AE1858" s="14"/>
      <c r="AF1858" s="14"/>
      <c r="AG1858" s="14"/>
      <c r="AH1858" s="14"/>
      <c r="AI1858" s="14"/>
      <c r="AJ1858" s="14"/>
      <c r="AK1858" s="14"/>
      <c r="AL1858" s="14"/>
      <c r="AM1858" s="14"/>
      <c r="AN1858" s="14"/>
      <c r="AO1858" s="14"/>
      <c r="AP1858" s="14"/>
      <c r="AQ1858" s="14"/>
      <c r="AR1858" s="14"/>
    </row>
    <row r="1859" spans="2:44">
      <c r="B1859" t="s">
        <v>379</v>
      </c>
      <c r="C1859" s="14">
        <v>0.30751260738980601</v>
      </c>
      <c r="D1859" s="14">
        <v>0.30889374259807301</v>
      </c>
      <c r="E1859" s="14">
        <v>0.30599848025869902</v>
      </c>
      <c r="F1859" s="14"/>
      <c r="G1859" s="14">
        <v>0.35340318979913898</v>
      </c>
      <c r="H1859" s="14">
        <v>0.45843604163896701</v>
      </c>
      <c r="I1859" s="14">
        <v>0.33350695920413997</v>
      </c>
      <c r="J1859" s="14">
        <v>0.24626481937765199</v>
      </c>
      <c r="K1859" s="14">
        <v>0.25480889606581197</v>
      </c>
      <c r="L1859" s="14">
        <v>0.24055151899006599</v>
      </c>
      <c r="M1859" s="14"/>
      <c r="N1859" s="14">
        <v>0.313100537965322</v>
      </c>
      <c r="O1859" s="14">
        <v>0.29565784328706601</v>
      </c>
      <c r="P1859" s="14">
        <v>0.39116079670371001</v>
      </c>
      <c r="Q1859" s="14">
        <v>0.24504631743011199</v>
      </c>
      <c r="R1859" s="14"/>
      <c r="S1859" s="14">
        <v>0.25766984372854601</v>
      </c>
      <c r="T1859" s="14">
        <v>0.289928219979666</v>
      </c>
      <c r="U1859" s="14">
        <v>0.30205724376441501</v>
      </c>
      <c r="V1859" s="14">
        <v>0.18597572501093801</v>
      </c>
      <c r="W1859" s="14">
        <v>0.33837131628537698</v>
      </c>
      <c r="X1859" s="14">
        <v>0.42596559422864699</v>
      </c>
      <c r="Y1859" s="14">
        <v>0.41009621988737399</v>
      </c>
      <c r="Z1859" s="14">
        <v>0.28266504104428702</v>
      </c>
      <c r="AA1859" s="14">
        <v>0.34292543172362699</v>
      </c>
      <c r="AB1859" s="14">
        <v>0.27132239914419298</v>
      </c>
      <c r="AC1859" s="14">
        <v>0.24814117918034101</v>
      </c>
      <c r="AD1859" s="14">
        <v>0.57101665631040899</v>
      </c>
      <c r="AE1859" s="14"/>
      <c r="AF1859" s="14">
        <v>0.30047743192717102</v>
      </c>
      <c r="AG1859" s="14">
        <v>0.29137716527674401</v>
      </c>
      <c r="AH1859" s="14">
        <v>0.300254289901489</v>
      </c>
      <c r="AI1859" s="14"/>
      <c r="AJ1859" s="14">
        <v>0.27860763218454598</v>
      </c>
      <c r="AK1859" s="14">
        <v>0.34162316142121302</v>
      </c>
      <c r="AL1859" s="14">
        <v>0.25339714682008802</v>
      </c>
      <c r="AM1859" s="14"/>
      <c r="AN1859" s="14">
        <v>0.28257747267685601</v>
      </c>
      <c r="AO1859" s="14">
        <v>0.35423335389197202</v>
      </c>
      <c r="AP1859" s="14">
        <v>0.25406718678499401</v>
      </c>
      <c r="AQ1859" s="14">
        <v>0.202204851651308</v>
      </c>
      <c r="AR1859" s="14">
        <v>0.37981636964444399</v>
      </c>
    </row>
    <row r="1860" spans="2:44">
      <c r="B1860" t="s">
        <v>384</v>
      </c>
      <c r="C1860" s="14">
        <v>0.55871945839137205</v>
      </c>
      <c r="D1860" s="14">
        <v>0.56976555515000804</v>
      </c>
      <c r="E1860" s="14">
        <v>0.54660971367196598</v>
      </c>
      <c r="F1860" s="14"/>
      <c r="G1860" s="14">
        <v>0.52583014367613601</v>
      </c>
      <c r="H1860" s="14">
        <v>0.38898245349896399</v>
      </c>
      <c r="I1860" s="14">
        <v>0.50841887457043999</v>
      </c>
      <c r="J1860" s="14">
        <v>0.56006967113298001</v>
      </c>
      <c r="K1860" s="14">
        <v>0.62171400893210504</v>
      </c>
      <c r="L1860" s="14">
        <v>0.69602492869900701</v>
      </c>
      <c r="M1860" s="14"/>
      <c r="N1860" s="14">
        <v>0.56461462566543097</v>
      </c>
      <c r="O1860" s="14">
        <v>0.60351449345088404</v>
      </c>
      <c r="P1860" s="14">
        <v>0.488469752997508</v>
      </c>
      <c r="Q1860" s="14">
        <v>0.565618978997944</v>
      </c>
      <c r="R1860" s="14"/>
      <c r="S1860" s="14">
        <v>0.66275806293545403</v>
      </c>
      <c r="T1860" s="14">
        <v>0.58570579487260299</v>
      </c>
      <c r="U1860" s="14">
        <v>0.53228166297774704</v>
      </c>
      <c r="V1860" s="14">
        <v>0.59994031197365205</v>
      </c>
      <c r="W1860" s="14">
        <v>0.60075714062943697</v>
      </c>
      <c r="X1860" s="14">
        <v>0.455223033855015</v>
      </c>
      <c r="Y1860" s="14">
        <v>0.47492209492042797</v>
      </c>
      <c r="Z1860" s="14">
        <v>0.54702860444636903</v>
      </c>
      <c r="AA1860" s="14">
        <v>0.49499066326290397</v>
      </c>
      <c r="AB1860" s="14">
        <v>0.61119167759372595</v>
      </c>
      <c r="AC1860" s="14">
        <v>0.58551360014528697</v>
      </c>
      <c r="AD1860" s="14">
        <v>0.26913945356427499</v>
      </c>
      <c r="AE1860" s="14"/>
      <c r="AF1860" s="14">
        <v>0.56843216498742999</v>
      </c>
      <c r="AG1860" s="14">
        <v>0.587608619389413</v>
      </c>
      <c r="AH1860" s="14">
        <v>0.50220859445446897</v>
      </c>
      <c r="AI1860" s="14"/>
      <c r="AJ1860" s="14">
        <v>0.65050485143063597</v>
      </c>
      <c r="AK1860" s="14">
        <v>0.51845783861885697</v>
      </c>
      <c r="AL1860" s="14">
        <v>0.67749086276317405</v>
      </c>
      <c r="AM1860" s="14"/>
      <c r="AN1860" s="14">
        <v>0.53172547238744206</v>
      </c>
      <c r="AO1860" s="14">
        <v>0.50609881542411606</v>
      </c>
      <c r="AP1860" s="14">
        <v>0.64081861476264901</v>
      </c>
      <c r="AQ1860" s="14">
        <v>0.63941608516344195</v>
      </c>
      <c r="AR1860" s="14">
        <v>0.62018363035555601</v>
      </c>
    </row>
    <row r="1861" spans="2:44">
      <c r="B1861" t="s">
        <v>203</v>
      </c>
      <c r="C1861" s="14">
        <v>0.13376793421882199</v>
      </c>
      <c r="D1861" s="14">
        <v>0.12134070225191899</v>
      </c>
      <c r="E1861" s="14">
        <v>0.147391806069335</v>
      </c>
      <c r="F1861" s="14"/>
      <c r="G1861" s="14">
        <v>0.120766666524724</v>
      </c>
      <c r="H1861" s="14">
        <v>0.15258150486206901</v>
      </c>
      <c r="I1861" s="14">
        <v>0.15807416622542</v>
      </c>
      <c r="J1861" s="14">
        <v>0.193665509489368</v>
      </c>
      <c r="K1861" s="14">
        <v>0.123477095002082</v>
      </c>
      <c r="L1861" s="14">
        <v>6.3423552310927098E-2</v>
      </c>
      <c r="M1861" s="14"/>
      <c r="N1861" s="14">
        <v>0.122284836369248</v>
      </c>
      <c r="O1861" s="14">
        <v>0.10082766326204901</v>
      </c>
      <c r="P1861" s="14">
        <v>0.120369450298781</v>
      </c>
      <c r="Q1861" s="14">
        <v>0.18933470357194301</v>
      </c>
      <c r="R1861" s="14"/>
      <c r="S1861" s="14">
        <v>7.9572093336000196E-2</v>
      </c>
      <c r="T1861" s="14">
        <v>0.12436598514773101</v>
      </c>
      <c r="U1861" s="14">
        <v>0.16566109325783701</v>
      </c>
      <c r="V1861" s="14">
        <v>0.214083963015409</v>
      </c>
      <c r="W1861" s="14">
        <v>6.0871543085186101E-2</v>
      </c>
      <c r="X1861" s="14">
        <v>0.118811371916338</v>
      </c>
      <c r="Y1861" s="14">
        <v>0.11498168519219901</v>
      </c>
      <c r="Z1861" s="14">
        <v>0.170306354509344</v>
      </c>
      <c r="AA1861" s="14">
        <v>0.16208390501347</v>
      </c>
      <c r="AB1861" s="14">
        <v>0.117485923262082</v>
      </c>
      <c r="AC1861" s="14">
        <v>0.16634522067437199</v>
      </c>
      <c r="AD1861" s="14">
        <v>0.159843890125316</v>
      </c>
      <c r="AE1861" s="14"/>
      <c r="AF1861" s="14">
        <v>0.13109040308539799</v>
      </c>
      <c r="AG1861" s="14">
        <v>0.121014215333842</v>
      </c>
      <c r="AH1861" s="14">
        <v>0.197537115644042</v>
      </c>
      <c r="AI1861" s="14"/>
      <c r="AJ1861" s="14">
        <v>7.0887516384818605E-2</v>
      </c>
      <c r="AK1861" s="14">
        <v>0.13991899995993001</v>
      </c>
      <c r="AL1861" s="14">
        <v>6.9111990416738697E-2</v>
      </c>
      <c r="AM1861" s="14"/>
      <c r="AN1861" s="14">
        <v>0.18569705493570199</v>
      </c>
      <c r="AO1861" s="14">
        <v>0.139667830683911</v>
      </c>
      <c r="AP1861" s="14">
        <v>0.105114198452357</v>
      </c>
      <c r="AQ1861" s="14">
        <v>0.15837906318525</v>
      </c>
      <c r="AR1861" s="14">
        <v>0</v>
      </c>
    </row>
    <row r="1862" spans="2:44">
      <c r="C1862" s="14"/>
      <c r="D1862" s="14"/>
      <c r="E1862" s="14"/>
      <c r="F1862" s="14"/>
      <c r="G1862" s="14"/>
      <c r="H1862" s="14"/>
      <c r="I1862" s="14"/>
      <c r="J1862" s="14"/>
      <c r="K1862" s="14"/>
      <c r="L1862" s="14"/>
      <c r="M1862" s="14"/>
      <c r="N1862" s="14"/>
      <c r="O1862" s="14"/>
      <c r="P1862" s="14"/>
      <c r="Q1862" s="14"/>
      <c r="R1862" s="14"/>
      <c r="S1862" s="14"/>
      <c r="T1862" s="14"/>
      <c r="U1862" s="14"/>
      <c r="V1862" s="14"/>
      <c r="W1862" s="14"/>
      <c r="X1862" s="14"/>
      <c r="Y1862" s="14"/>
      <c r="Z1862" s="14"/>
      <c r="AA1862" s="14"/>
      <c r="AB1862" s="14"/>
      <c r="AC1862" s="14"/>
      <c r="AD1862" s="14"/>
      <c r="AE1862" s="14"/>
      <c r="AF1862" s="14"/>
      <c r="AG1862" s="14"/>
      <c r="AH1862" s="14"/>
      <c r="AI1862" s="14"/>
      <c r="AJ1862" s="14"/>
      <c r="AK1862" s="14"/>
      <c r="AL1862" s="14"/>
      <c r="AM1862" s="14"/>
      <c r="AN1862" s="14"/>
      <c r="AO1862" s="14"/>
      <c r="AP1862" s="14"/>
      <c r="AQ1862" s="14"/>
      <c r="AR1862" s="14"/>
    </row>
    <row r="1863" spans="2:44">
      <c r="B1863" s="6" t="s">
        <v>114</v>
      </c>
      <c r="C1863" s="14"/>
      <c r="D1863" s="14"/>
      <c r="E1863" s="14"/>
      <c r="F1863" s="14"/>
      <c r="G1863" s="14"/>
      <c r="H1863" s="14"/>
      <c r="I1863" s="14"/>
      <c r="J1863" s="14"/>
      <c r="K1863" s="14"/>
      <c r="L1863" s="14"/>
      <c r="M1863" s="14"/>
      <c r="N1863" s="14"/>
      <c r="O1863" s="14"/>
      <c r="P1863" s="14"/>
      <c r="Q1863" s="14"/>
      <c r="R1863" s="14"/>
      <c r="S1863" s="14"/>
      <c r="T1863" s="14"/>
      <c r="U1863" s="14"/>
      <c r="V1863" s="14"/>
      <c r="W1863" s="14"/>
      <c r="X1863" s="14"/>
      <c r="Y1863" s="14"/>
      <c r="Z1863" s="14"/>
      <c r="AA1863" s="14"/>
      <c r="AB1863" s="14"/>
      <c r="AC1863" s="14"/>
      <c r="AD1863" s="14"/>
      <c r="AE1863" s="14"/>
      <c r="AF1863" s="14"/>
      <c r="AG1863" s="14"/>
      <c r="AH1863" s="14"/>
      <c r="AI1863" s="14"/>
      <c r="AJ1863" s="14"/>
      <c r="AK1863" s="14"/>
      <c r="AL1863" s="14"/>
      <c r="AM1863" s="14"/>
      <c r="AN1863" s="14"/>
      <c r="AO1863" s="14"/>
      <c r="AP1863" s="14"/>
      <c r="AQ1863" s="14"/>
      <c r="AR1863" s="14"/>
    </row>
    <row r="1864" spans="2:44">
      <c r="B1864" s="24" t="s">
        <v>47</v>
      </c>
      <c r="C1864" s="14"/>
      <c r="D1864" s="14"/>
      <c r="E1864" s="14"/>
      <c r="F1864" s="14"/>
      <c r="G1864" s="14"/>
      <c r="H1864" s="14"/>
      <c r="I1864" s="14"/>
      <c r="J1864" s="14"/>
      <c r="K1864" s="14"/>
      <c r="L1864" s="14"/>
      <c r="M1864" s="14"/>
      <c r="N1864" s="14"/>
      <c r="O1864" s="14"/>
      <c r="P1864" s="14"/>
      <c r="Q1864" s="14"/>
      <c r="R1864" s="14"/>
      <c r="S1864" s="14"/>
      <c r="T1864" s="14"/>
      <c r="U1864" s="14"/>
      <c r="V1864" s="14"/>
      <c r="W1864" s="14"/>
      <c r="X1864" s="14"/>
      <c r="Y1864" s="14"/>
      <c r="Z1864" s="14"/>
      <c r="AA1864" s="14"/>
      <c r="AB1864" s="14"/>
      <c r="AC1864" s="14"/>
      <c r="AD1864" s="14"/>
      <c r="AE1864" s="14"/>
      <c r="AF1864" s="14"/>
      <c r="AG1864" s="14"/>
      <c r="AH1864" s="14"/>
      <c r="AI1864" s="14"/>
      <c r="AJ1864" s="14"/>
      <c r="AK1864" s="14"/>
      <c r="AL1864" s="14"/>
      <c r="AM1864" s="14"/>
      <c r="AN1864" s="14"/>
      <c r="AO1864" s="14"/>
      <c r="AP1864" s="14"/>
      <c r="AQ1864" s="14"/>
      <c r="AR1864" s="14"/>
    </row>
    <row r="1865" spans="2:44">
      <c r="B1865" t="s">
        <v>379</v>
      </c>
      <c r="C1865" s="14">
        <v>0.36423633218906698</v>
      </c>
      <c r="D1865" s="14">
        <v>0.36215740155685999</v>
      </c>
      <c r="E1865" s="14">
        <v>0.36422739054919701</v>
      </c>
      <c r="F1865" s="14"/>
      <c r="G1865" s="14">
        <v>0.55255128799953801</v>
      </c>
      <c r="H1865" s="14">
        <v>0.41403660022628702</v>
      </c>
      <c r="I1865" s="14">
        <v>0.350025725949763</v>
      </c>
      <c r="J1865" s="14">
        <v>0.44261359572318398</v>
      </c>
      <c r="K1865" s="14">
        <v>0.28665564055811499</v>
      </c>
      <c r="L1865" s="14">
        <v>0.22687947856815199</v>
      </c>
      <c r="M1865" s="14"/>
      <c r="N1865" s="14">
        <v>0.332010236982961</v>
      </c>
      <c r="O1865" s="14">
        <v>0.34845672747213902</v>
      </c>
      <c r="P1865" s="14">
        <v>0.39268130230141202</v>
      </c>
      <c r="Q1865" s="14">
        <v>0.39398194361330802</v>
      </c>
      <c r="R1865" s="14"/>
      <c r="S1865" s="14">
        <v>0.28415974097286001</v>
      </c>
      <c r="T1865" s="14">
        <v>0.300550660540989</v>
      </c>
      <c r="U1865" s="14">
        <v>0.41060774416849699</v>
      </c>
      <c r="V1865" s="14">
        <v>0.27101219614783401</v>
      </c>
      <c r="W1865" s="14">
        <v>0.37264945171259301</v>
      </c>
      <c r="X1865" s="14">
        <v>0.38447961491481703</v>
      </c>
      <c r="Y1865" s="14">
        <v>0.49947953215370999</v>
      </c>
      <c r="Z1865" s="14">
        <v>0.37996864786106199</v>
      </c>
      <c r="AA1865" s="14">
        <v>0.44963133096264701</v>
      </c>
      <c r="AB1865" s="14">
        <v>0.34900399012598499</v>
      </c>
      <c r="AC1865" s="14">
        <v>0.35884464787308401</v>
      </c>
      <c r="AD1865" s="14">
        <v>0.39806097168325699</v>
      </c>
      <c r="AE1865" s="14"/>
      <c r="AF1865" s="14">
        <v>0.34289698634482302</v>
      </c>
      <c r="AG1865" s="14">
        <v>0.330723081364516</v>
      </c>
      <c r="AH1865" s="14">
        <v>0.45111669861546699</v>
      </c>
      <c r="AI1865" s="14"/>
      <c r="AJ1865" s="14">
        <v>0.303719070331542</v>
      </c>
      <c r="AK1865" s="14">
        <v>0.35433848726754003</v>
      </c>
      <c r="AL1865" s="14">
        <v>0.37781951073660602</v>
      </c>
      <c r="AM1865" s="14"/>
      <c r="AN1865" s="14">
        <v>0.33932726075356001</v>
      </c>
      <c r="AO1865" s="14">
        <v>0.40103698102889801</v>
      </c>
      <c r="AP1865" s="14">
        <v>0.33370459455564899</v>
      </c>
      <c r="AQ1865" s="14">
        <v>0.28762166122551203</v>
      </c>
      <c r="AR1865" s="14">
        <v>0.42098095709668598</v>
      </c>
    </row>
    <row r="1866" spans="2:44">
      <c r="B1866" t="s">
        <v>385</v>
      </c>
      <c r="C1866" s="14">
        <v>0.46149769932771001</v>
      </c>
      <c r="D1866" s="14">
        <v>0.49806878935412502</v>
      </c>
      <c r="E1866" s="14">
        <v>0.42582701297464598</v>
      </c>
      <c r="F1866" s="14"/>
      <c r="G1866" s="14">
        <v>0.34981628856498698</v>
      </c>
      <c r="H1866" s="14">
        <v>0.46243399784758099</v>
      </c>
      <c r="I1866" s="14">
        <v>0.45655783504292202</v>
      </c>
      <c r="J1866" s="14">
        <v>0.43552009259431002</v>
      </c>
      <c r="K1866" s="14">
        <v>0.46813835768803602</v>
      </c>
      <c r="L1866" s="14">
        <v>0.54045483899582603</v>
      </c>
      <c r="M1866" s="14"/>
      <c r="N1866" s="14">
        <v>0.56699474089393298</v>
      </c>
      <c r="O1866" s="14">
        <v>0.447680153200536</v>
      </c>
      <c r="P1866" s="14">
        <v>0.40849439132876803</v>
      </c>
      <c r="Q1866" s="14">
        <v>0.39739891346211098</v>
      </c>
      <c r="R1866" s="14"/>
      <c r="S1866" s="14">
        <v>0.61239269351553405</v>
      </c>
      <c r="T1866" s="14">
        <v>0.51048276711662499</v>
      </c>
      <c r="U1866" s="14">
        <v>0.34722440840698199</v>
      </c>
      <c r="V1866" s="14">
        <v>0.53900426827807901</v>
      </c>
      <c r="W1866" s="14">
        <v>0.399355645185618</v>
      </c>
      <c r="X1866" s="14">
        <v>0.38525375285338198</v>
      </c>
      <c r="Y1866" s="14">
        <v>0.45515371410627398</v>
      </c>
      <c r="Z1866" s="14">
        <v>0.49359467384904399</v>
      </c>
      <c r="AA1866" s="14">
        <v>0.32840669242144499</v>
      </c>
      <c r="AB1866" s="14">
        <v>0.510901163656171</v>
      </c>
      <c r="AC1866" s="14">
        <v>0.48566356668934801</v>
      </c>
      <c r="AD1866" s="14">
        <v>0.33760752178271403</v>
      </c>
      <c r="AE1866" s="14"/>
      <c r="AF1866" s="14">
        <v>0.47964854152076403</v>
      </c>
      <c r="AG1866" s="14">
        <v>0.492345414422448</v>
      </c>
      <c r="AH1866" s="14">
        <v>0.39539262624309301</v>
      </c>
      <c r="AI1866" s="14"/>
      <c r="AJ1866" s="14">
        <v>0.53034610972956098</v>
      </c>
      <c r="AK1866" s="14">
        <v>0.49577038388899802</v>
      </c>
      <c r="AL1866" s="14">
        <v>0.56924963848241406</v>
      </c>
      <c r="AM1866" s="14"/>
      <c r="AN1866" s="14">
        <v>0.40280211860978998</v>
      </c>
      <c r="AO1866" s="14">
        <v>0.43289112431007798</v>
      </c>
      <c r="AP1866" s="14">
        <v>0.56522882473393798</v>
      </c>
      <c r="AQ1866" s="14">
        <v>0.60706979214923196</v>
      </c>
      <c r="AR1866" s="14">
        <v>0.57901904290331396</v>
      </c>
    </row>
    <row r="1867" spans="2:44">
      <c r="B1867" t="s">
        <v>203</v>
      </c>
      <c r="C1867" s="14">
        <v>0.17426596848322301</v>
      </c>
      <c r="D1867" s="14">
        <v>0.13977380908901499</v>
      </c>
      <c r="E1867" s="14">
        <v>0.20994559647615699</v>
      </c>
      <c r="F1867" s="14"/>
      <c r="G1867" s="14">
        <v>9.7632423435474694E-2</v>
      </c>
      <c r="H1867" s="14">
        <v>0.123529401926132</v>
      </c>
      <c r="I1867" s="14">
        <v>0.19341643900731501</v>
      </c>
      <c r="J1867" s="14">
        <v>0.121866311682506</v>
      </c>
      <c r="K1867" s="14">
        <v>0.24520600175384899</v>
      </c>
      <c r="L1867" s="14">
        <v>0.23266568243602201</v>
      </c>
      <c r="M1867" s="14"/>
      <c r="N1867" s="14">
        <v>0.100995022123106</v>
      </c>
      <c r="O1867" s="14">
        <v>0.20386311932732501</v>
      </c>
      <c r="P1867" s="14">
        <v>0.19882430636981999</v>
      </c>
      <c r="Q1867" s="14">
        <v>0.208619142924581</v>
      </c>
      <c r="R1867" s="14"/>
      <c r="S1867" s="14">
        <v>0.103447565511606</v>
      </c>
      <c r="T1867" s="14">
        <v>0.18896657234238601</v>
      </c>
      <c r="U1867" s="14">
        <v>0.24216784742452199</v>
      </c>
      <c r="V1867" s="14">
        <v>0.18998353557408601</v>
      </c>
      <c r="W1867" s="14">
        <v>0.22799490310178899</v>
      </c>
      <c r="X1867" s="14">
        <v>0.23026663223180099</v>
      </c>
      <c r="Y1867" s="14">
        <v>4.5366753740015898E-2</v>
      </c>
      <c r="Z1867" s="14">
        <v>0.12643667828989399</v>
      </c>
      <c r="AA1867" s="14">
        <v>0.221961976615908</v>
      </c>
      <c r="AB1867" s="14">
        <v>0.14009484621784299</v>
      </c>
      <c r="AC1867" s="14">
        <v>0.155491785437568</v>
      </c>
      <c r="AD1867" s="14">
        <v>0.26433150653402898</v>
      </c>
      <c r="AE1867" s="14"/>
      <c r="AF1867" s="14">
        <v>0.17745447213441301</v>
      </c>
      <c r="AG1867" s="14">
        <v>0.17693150421303599</v>
      </c>
      <c r="AH1867" s="14">
        <v>0.15349067514143999</v>
      </c>
      <c r="AI1867" s="14"/>
      <c r="AJ1867" s="14">
        <v>0.165934819938897</v>
      </c>
      <c r="AK1867" s="14">
        <v>0.14989112884346201</v>
      </c>
      <c r="AL1867" s="14">
        <v>5.2930850780979997E-2</v>
      </c>
      <c r="AM1867" s="14"/>
      <c r="AN1867" s="14">
        <v>0.25787062063665001</v>
      </c>
      <c r="AO1867" s="14">
        <v>0.16607189466102501</v>
      </c>
      <c r="AP1867" s="14">
        <v>0.10106658071041399</v>
      </c>
      <c r="AQ1867" s="14">
        <v>0.105308546625256</v>
      </c>
      <c r="AR1867" s="14">
        <v>0</v>
      </c>
    </row>
    <row r="1868" spans="2:44">
      <c r="C1868" s="14"/>
      <c r="D1868" s="14"/>
      <c r="E1868" s="14"/>
      <c r="F1868" s="14"/>
      <c r="G1868" s="14"/>
      <c r="H1868" s="14"/>
      <c r="I1868" s="14"/>
      <c r="J1868" s="14"/>
      <c r="K1868" s="14"/>
      <c r="L1868" s="14"/>
      <c r="M1868" s="14"/>
      <c r="N1868" s="14"/>
      <c r="O1868" s="14"/>
      <c r="P1868" s="14"/>
      <c r="Q1868" s="14"/>
      <c r="R1868" s="14"/>
      <c r="S1868" s="14"/>
      <c r="T1868" s="14"/>
      <c r="U1868" s="14"/>
      <c r="V1868" s="14"/>
      <c r="W1868" s="14"/>
      <c r="X1868" s="14"/>
      <c r="Y1868" s="14"/>
      <c r="Z1868" s="14"/>
      <c r="AA1868" s="14"/>
      <c r="AB1868" s="14"/>
      <c r="AC1868" s="14"/>
      <c r="AD1868" s="14"/>
      <c r="AE1868" s="14"/>
      <c r="AF1868" s="14"/>
      <c r="AG1868" s="14"/>
      <c r="AH1868" s="14"/>
      <c r="AI1868" s="14"/>
      <c r="AJ1868" s="14"/>
      <c r="AK1868" s="14"/>
      <c r="AL1868" s="14"/>
      <c r="AM1868" s="14"/>
      <c r="AN1868" s="14"/>
      <c r="AO1868" s="14"/>
      <c r="AP1868" s="14"/>
      <c r="AQ1868" s="14"/>
      <c r="AR1868" s="14"/>
    </row>
    <row r="1869" spans="2:44">
      <c r="B1869" s="6" t="s">
        <v>114</v>
      </c>
      <c r="C1869" s="14"/>
      <c r="D1869" s="14"/>
      <c r="E1869" s="14"/>
      <c r="F1869" s="14"/>
      <c r="G1869" s="14"/>
      <c r="H1869" s="14"/>
      <c r="I1869" s="14"/>
      <c r="J1869" s="14"/>
      <c r="K1869" s="14"/>
      <c r="L1869" s="14"/>
      <c r="M1869" s="14"/>
      <c r="N1869" s="14"/>
      <c r="O1869" s="14"/>
      <c r="P1869" s="14"/>
      <c r="Q1869" s="14"/>
      <c r="R1869" s="14"/>
      <c r="S1869" s="14"/>
      <c r="T1869" s="14"/>
      <c r="U1869" s="14"/>
      <c r="V1869" s="14"/>
      <c r="W1869" s="14"/>
      <c r="X1869" s="14"/>
      <c r="Y1869" s="14"/>
      <c r="Z1869" s="14"/>
      <c r="AA1869" s="14"/>
      <c r="AB1869" s="14"/>
      <c r="AC1869" s="14"/>
      <c r="AD1869" s="14"/>
      <c r="AE1869" s="14"/>
      <c r="AF1869" s="14"/>
      <c r="AG1869" s="14"/>
      <c r="AH1869" s="14"/>
      <c r="AI1869" s="14"/>
      <c r="AJ1869" s="14"/>
      <c r="AK1869" s="14"/>
      <c r="AL1869" s="14"/>
      <c r="AM1869" s="14"/>
      <c r="AN1869" s="14"/>
      <c r="AO1869" s="14"/>
      <c r="AP1869" s="14"/>
      <c r="AQ1869" s="14"/>
      <c r="AR1869" s="14"/>
    </row>
    <row r="1870" spans="2:44">
      <c r="B1870" s="24" t="s">
        <v>47</v>
      </c>
      <c r="C1870" s="14"/>
      <c r="D1870" s="14"/>
      <c r="E1870" s="14"/>
      <c r="F1870" s="14"/>
      <c r="G1870" s="14"/>
      <c r="H1870" s="14"/>
      <c r="I1870" s="14"/>
      <c r="J1870" s="14"/>
      <c r="K1870" s="14"/>
      <c r="L1870" s="14"/>
      <c r="M1870" s="14"/>
      <c r="N1870" s="14"/>
      <c r="O1870" s="14"/>
      <c r="P1870" s="14"/>
      <c r="Q1870" s="14"/>
      <c r="R1870" s="14"/>
      <c r="S1870" s="14"/>
      <c r="T1870" s="14"/>
      <c r="U1870" s="14"/>
      <c r="V1870" s="14"/>
      <c r="W1870" s="14"/>
      <c r="X1870" s="14"/>
      <c r="Y1870" s="14"/>
      <c r="Z1870" s="14"/>
      <c r="AA1870" s="14"/>
      <c r="AB1870" s="14"/>
      <c r="AC1870" s="14"/>
      <c r="AD1870" s="14"/>
      <c r="AE1870" s="14"/>
      <c r="AF1870" s="14"/>
      <c r="AG1870" s="14"/>
      <c r="AH1870" s="14"/>
      <c r="AI1870" s="14"/>
      <c r="AJ1870" s="14"/>
      <c r="AK1870" s="14"/>
      <c r="AL1870" s="14"/>
      <c r="AM1870" s="14"/>
      <c r="AN1870" s="14"/>
      <c r="AO1870" s="14"/>
      <c r="AP1870" s="14"/>
      <c r="AQ1870" s="14"/>
      <c r="AR1870" s="14"/>
    </row>
    <row r="1871" spans="2:44">
      <c r="B1871" t="s">
        <v>379</v>
      </c>
      <c r="C1871" s="14">
        <v>0.33662075020691801</v>
      </c>
      <c r="D1871" s="14">
        <v>0.33889727255215402</v>
      </c>
      <c r="E1871" s="14">
        <v>0.33418316601207299</v>
      </c>
      <c r="F1871" s="14"/>
      <c r="G1871" s="14">
        <v>0.457097751537895</v>
      </c>
      <c r="H1871" s="14">
        <v>0.36354298135998497</v>
      </c>
      <c r="I1871" s="14">
        <v>0.43412987837181299</v>
      </c>
      <c r="J1871" s="14">
        <v>0.33714640729600798</v>
      </c>
      <c r="K1871" s="14">
        <v>0.26897829515156901</v>
      </c>
      <c r="L1871" s="14">
        <v>0.21645764792060901</v>
      </c>
      <c r="M1871" s="14"/>
      <c r="N1871" s="14">
        <v>0.260302690680417</v>
      </c>
      <c r="O1871" s="14">
        <v>0.30590317237507803</v>
      </c>
      <c r="P1871" s="14">
        <v>0.38667567555343102</v>
      </c>
      <c r="Q1871" s="14">
        <v>0.41767531572688599</v>
      </c>
      <c r="R1871" s="14"/>
      <c r="S1871" s="14">
        <v>0.33619533895072401</v>
      </c>
      <c r="T1871" s="14">
        <v>0.31306868449897501</v>
      </c>
      <c r="U1871" s="14">
        <v>0.340495365690348</v>
      </c>
      <c r="V1871" s="14">
        <v>0.27631377658547601</v>
      </c>
      <c r="W1871" s="14">
        <v>0.39697326951185302</v>
      </c>
      <c r="X1871" s="14">
        <v>0.29004286232816801</v>
      </c>
      <c r="Y1871" s="14">
        <v>0.35761693109847298</v>
      </c>
      <c r="Z1871" s="14">
        <v>0.28140549989971703</v>
      </c>
      <c r="AA1871" s="14">
        <v>0.45241490558785702</v>
      </c>
      <c r="AB1871" s="14">
        <v>0.336570997699909</v>
      </c>
      <c r="AC1871" s="14">
        <v>0.27246405908479698</v>
      </c>
      <c r="AD1871" s="14">
        <v>0.36136968216347898</v>
      </c>
      <c r="AE1871" s="14"/>
      <c r="AF1871" s="14">
        <v>0.345154066217013</v>
      </c>
      <c r="AG1871" s="14">
        <v>0.26929838043066801</v>
      </c>
      <c r="AH1871" s="14">
        <v>0.38527089377024898</v>
      </c>
      <c r="AI1871" s="14"/>
      <c r="AJ1871" s="14">
        <v>0.29158248333932801</v>
      </c>
      <c r="AK1871" s="14">
        <v>0.331743370659207</v>
      </c>
      <c r="AL1871" s="14">
        <v>0.313838974015687</v>
      </c>
      <c r="AM1871" s="14"/>
      <c r="AN1871" s="14">
        <v>0.28812679910765399</v>
      </c>
      <c r="AO1871" s="14">
        <v>0.43038629721565402</v>
      </c>
      <c r="AP1871" s="14">
        <v>0.28424535691282399</v>
      </c>
      <c r="AQ1871" s="14">
        <v>0.21088177405269201</v>
      </c>
      <c r="AR1871" s="14">
        <v>0.208048396511163</v>
      </c>
    </row>
    <row r="1872" spans="2:44">
      <c r="B1872" t="s">
        <v>386</v>
      </c>
      <c r="C1872" s="14">
        <v>0.52378672115995295</v>
      </c>
      <c r="D1872" s="14">
        <v>0.56592145052515197</v>
      </c>
      <c r="E1872" s="14">
        <v>0.47867099867665103</v>
      </c>
      <c r="F1872" s="14"/>
      <c r="G1872" s="14">
        <v>0.42205285198792403</v>
      </c>
      <c r="H1872" s="14">
        <v>0.50806957015134702</v>
      </c>
      <c r="I1872" s="14">
        <v>0.42469928182757899</v>
      </c>
      <c r="J1872" s="14">
        <v>0.50864605875787805</v>
      </c>
      <c r="K1872" s="14">
        <v>0.548665757105677</v>
      </c>
      <c r="L1872" s="14">
        <v>0.66075793220427104</v>
      </c>
      <c r="M1872" s="14"/>
      <c r="N1872" s="14">
        <v>0.60873989302146803</v>
      </c>
      <c r="O1872" s="14">
        <v>0.56881775907403898</v>
      </c>
      <c r="P1872" s="14">
        <v>0.49029825604377197</v>
      </c>
      <c r="Q1872" s="14">
        <v>0.40072235268163903</v>
      </c>
      <c r="R1872" s="14"/>
      <c r="S1872" s="14">
        <v>0.54702348402249901</v>
      </c>
      <c r="T1872" s="14">
        <v>0.575269741081601</v>
      </c>
      <c r="U1872" s="14">
        <v>0.50121369362211299</v>
      </c>
      <c r="V1872" s="14">
        <v>0.60115493743591997</v>
      </c>
      <c r="W1872" s="14">
        <v>0.53364200310578802</v>
      </c>
      <c r="X1872" s="14">
        <v>0.44062802769851001</v>
      </c>
      <c r="Y1872" s="14">
        <v>0.50427211384041704</v>
      </c>
      <c r="Z1872" s="14">
        <v>0.55145654538107702</v>
      </c>
      <c r="AA1872" s="14">
        <v>0.41503772184347199</v>
      </c>
      <c r="AB1872" s="14">
        <v>0.45866426971667001</v>
      </c>
      <c r="AC1872" s="14">
        <v>0.55902052972953697</v>
      </c>
      <c r="AD1872" s="14">
        <v>0.59140129729199198</v>
      </c>
      <c r="AE1872" s="14"/>
      <c r="AF1872" s="14">
        <v>0.51354657115623104</v>
      </c>
      <c r="AG1872" s="14">
        <v>0.59971086842093302</v>
      </c>
      <c r="AH1872" s="14">
        <v>0.40664995747008098</v>
      </c>
      <c r="AI1872" s="14"/>
      <c r="AJ1872" s="14">
        <v>0.62708461697026197</v>
      </c>
      <c r="AK1872" s="14">
        <v>0.52261056706949105</v>
      </c>
      <c r="AL1872" s="14">
        <v>0.63630685341593896</v>
      </c>
      <c r="AM1872" s="14"/>
      <c r="AN1872" s="14">
        <v>0.55821734976404103</v>
      </c>
      <c r="AO1872" s="14">
        <v>0.427866246070637</v>
      </c>
      <c r="AP1872" s="14">
        <v>0.59639910999094403</v>
      </c>
      <c r="AQ1872" s="14">
        <v>0.57428010879425695</v>
      </c>
      <c r="AR1872" s="14">
        <v>0.79195160348883697</v>
      </c>
    </row>
    <row r="1873" spans="2:44">
      <c r="B1873" t="s">
        <v>203</v>
      </c>
      <c r="C1873" s="14">
        <v>0.13959252863312899</v>
      </c>
      <c r="D1873" s="14">
        <v>9.5181276922693805E-2</v>
      </c>
      <c r="E1873" s="14">
        <v>0.18714583531127699</v>
      </c>
      <c r="F1873" s="14"/>
      <c r="G1873" s="14">
        <v>0.120849396474181</v>
      </c>
      <c r="H1873" s="14">
        <v>0.12838744848866701</v>
      </c>
      <c r="I1873" s="14">
        <v>0.14117083980060899</v>
      </c>
      <c r="J1873" s="14">
        <v>0.154207533946113</v>
      </c>
      <c r="K1873" s="14">
        <v>0.18235594774275399</v>
      </c>
      <c r="L1873" s="14">
        <v>0.12278441987512</v>
      </c>
      <c r="M1873" s="14"/>
      <c r="N1873" s="14">
        <v>0.130957416298115</v>
      </c>
      <c r="O1873" s="14">
        <v>0.125279068550882</v>
      </c>
      <c r="P1873" s="14">
        <v>0.12302606840279701</v>
      </c>
      <c r="Q1873" s="14">
        <v>0.18160233159147501</v>
      </c>
      <c r="R1873" s="14"/>
      <c r="S1873" s="14">
        <v>0.116781177026777</v>
      </c>
      <c r="T1873" s="14">
        <v>0.11166157441942499</v>
      </c>
      <c r="U1873" s="14">
        <v>0.15829094068753899</v>
      </c>
      <c r="V1873" s="14">
        <v>0.12253128597860399</v>
      </c>
      <c r="W1873" s="14">
        <v>6.9384727382358902E-2</v>
      </c>
      <c r="X1873" s="14">
        <v>0.26932910997332199</v>
      </c>
      <c r="Y1873" s="14">
        <v>0.13811095506111001</v>
      </c>
      <c r="Z1873" s="14">
        <v>0.16713795471920601</v>
      </c>
      <c r="AA1873" s="14">
        <v>0.13254737256867</v>
      </c>
      <c r="AB1873" s="14">
        <v>0.20476473258342201</v>
      </c>
      <c r="AC1873" s="14">
        <v>0.16851541118566599</v>
      </c>
      <c r="AD1873" s="14">
        <v>4.7229020544528703E-2</v>
      </c>
      <c r="AE1873" s="14"/>
      <c r="AF1873" s="14">
        <v>0.14129936262675599</v>
      </c>
      <c r="AG1873" s="14">
        <v>0.1309907511484</v>
      </c>
      <c r="AH1873" s="14">
        <v>0.20807914875966901</v>
      </c>
      <c r="AI1873" s="14"/>
      <c r="AJ1873" s="14">
        <v>8.1332899690410507E-2</v>
      </c>
      <c r="AK1873" s="14">
        <v>0.145646062271303</v>
      </c>
      <c r="AL1873" s="14">
        <v>4.9854172568373503E-2</v>
      </c>
      <c r="AM1873" s="14"/>
      <c r="AN1873" s="14">
        <v>0.15365585112830499</v>
      </c>
      <c r="AO1873" s="14">
        <v>0.141747456713709</v>
      </c>
      <c r="AP1873" s="14">
        <v>0.11935553309623199</v>
      </c>
      <c r="AQ1873" s="14">
        <v>0.21483811715305001</v>
      </c>
      <c r="AR1873" s="14">
        <v>0</v>
      </c>
    </row>
    <row r="1874" spans="2:44">
      <c r="C1874" s="14"/>
      <c r="D1874" s="14"/>
      <c r="E1874" s="14"/>
      <c r="F1874" s="14"/>
      <c r="G1874" s="14"/>
      <c r="H1874" s="14"/>
      <c r="I1874" s="14"/>
      <c r="J1874" s="14"/>
      <c r="K1874" s="14"/>
      <c r="L1874" s="14"/>
      <c r="M1874" s="14"/>
      <c r="N1874" s="14"/>
      <c r="O1874" s="14"/>
      <c r="P1874" s="14"/>
      <c r="Q1874" s="14"/>
      <c r="R1874" s="14"/>
      <c r="S1874" s="14"/>
      <c r="T1874" s="14"/>
      <c r="U1874" s="14"/>
      <c r="V1874" s="14"/>
      <c r="W1874" s="14"/>
      <c r="X1874" s="14"/>
      <c r="Y1874" s="14"/>
      <c r="Z1874" s="14"/>
      <c r="AA1874" s="14"/>
      <c r="AB1874" s="14"/>
      <c r="AC1874" s="14"/>
      <c r="AD1874" s="14"/>
      <c r="AE1874" s="14"/>
      <c r="AF1874" s="14"/>
      <c r="AG1874" s="14"/>
      <c r="AH1874" s="14"/>
      <c r="AI1874" s="14"/>
      <c r="AJ1874" s="14"/>
      <c r="AK1874" s="14"/>
      <c r="AL1874" s="14"/>
      <c r="AM1874" s="14"/>
      <c r="AN1874" s="14"/>
      <c r="AO1874" s="14"/>
      <c r="AP1874" s="14"/>
      <c r="AQ1874" s="14"/>
      <c r="AR1874" s="14"/>
    </row>
    <row r="1875" spans="2:44">
      <c r="B1875" s="6" t="s">
        <v>114</v>
      </c>
      <c r="C1875" s="14"/>
      <c r="D1875" s="14"/>
      <c r="E1875" s="14"/>
      <c r="F1875" s="14"/>
      <c r="G1875" s="14"/>
      <c r="H1875" s="14"/>
      <c r="I1875" s="14"/>
      <c r="J1875" s="14"/>
      <c r="K1875" s="14"/>
      <c r="L1875" s="14"/>
      <c r="M1875" s="14"/>
      <c r="N1875" s="14"/>
      <c r="O1875" s="14"/>
      <c r="P1875" s="14"/>
      <c r="Q1875" s="14"/>
      <c r="R1875" s="14"/>
      <c r="S1875" s="14"/>
      <c r="T1875" s="14"/>
      <c r="U1875" s="14"/>
      <c r="V1875" s="14"/>
      <c r="W1875" s="14"/>
      <c r="X1875" s="14"/>
      <c r="Y1875" s="14"/>
      <c r="Z1875" s="14"/>
      <c r="AA1875" s="14"/>
      <c r="AB1875" s="14"/>
      <c r="AC1875" s="14"/>
      <c r="AD1875" s="14"/>
      <c r="AE1875" s="14"/>
      <c r="AF1875" s="14"/>
      <c r="AG1875" s="14"/>
      <c r="AH1875" s="14"/>
      <c r="AI1875" s="14"/>
      <c r="AJ1875" s="14"/>
      <c r="AK1875" s="14"/>
      <c r="AL1875" s="14"/>
      <c r="AM1875" s="14"/>
      <c r="AN1875" s="14"/>
      <c r="AO1875" s="14"/>
      <c r="AP1875" s="14"/>
      <c r="AQ1875" s="14"/>
      <c r="AR1875" s="14"/>
    </row>
    <row r="1876" spans="2:44">
      <c r="B1876" s="24" t="s">
        <v>47</v>
      </c>
      <c r="C1876" s="14"/>
      <c r="D1876" s="14"/>
      <c r="E1876" s="14"/>
      <c r="F1876" s="14"/>
      <c r="G1876" s="14"/>
      <c r="H1876" s="14"/>
      <c r="I1876" s="14"/>
      <c r="J1876" s="14"/>
      <c r="K1876" s="14"/>
      <c r="L1876" s="14"/>
      <c r="M1876" s="14"/>
      <c r="N1876" s="14"/>
      <c r="O1876" s="14"/>
      <c r="P1876" s="14"/>
      <c r="Q1876" s="14"/>
      <c r="R1876" s="14"/>
      <c r="S1876" s="14"/>
      <c r="T1876" s="14"/>
      <c r="U1876" s="14"/>
      <c r="V1876" s="14"/>
      <c r="W1876" s="14"/>
      <c r="X1876" s="14"/>
      <c r="Y1876" s="14"/>
      <c r="Z1876" s="14"/>
      <c r="AA1876" s="14"/>
      <c r="AB1876" s="14"/>
      <c r="AC1876" s="14"/>
      <c r="AD1876" s="14"/>
      <c r="AE1876" s="14"/>
      <c r="AF1876" s="14"/>
      <c r="AG1876" s="14"/>
      <c r="AH1876" s="14"/>
      <c r="AI1876" s="14"/>
      <c r="AJ1876" s="14"/>
      <c r="AK1876" s="14"/>
      <c r="AL1876" s="14"/>
      <c r="AM1876" s="14"/>
      <c r="AN1876" s="14"/>
      <c r="AO1876" s="14"/>
      <c r="AP1876" s="14"/>
      <c r="AQ1876" s="14"/>
      <c r="AR1876" s="14"/>
    </row>
    <row r="1877" spans="2:44">
      <c r="B1877" t="s">
        <v>379</v>
      </c>
      <c r="C1877" s="14">
        <v>0.34481030626718601</v>
      </c>
      <c r="D1877" s="14">
        <v>0.35952250901159999</v>
      </c>
      <c r="E1877" s="14">
        <v>0.32454810453546301</v>
      </c>
      <c r="F1877" s="14"/>
      <c r="G1877" s="14">
        <v>0.56422195883942905</v>
      </c>
      <c r="H1877" s="14">
        <v>0.42685526521387102</v>
      </c>
      <c r="I1877" s="14">
        <v>0.31189018256373702</v>
      </c>
      <c r="J1877" s="14">
        <v>0.379760209772185</v>
      </c>
      <c r="K1877" s="14">
        <v>0.29207399719458899</v>
      </c>
      <c r="L1877" s="14">
        <v>0.21026320719869501</v>
      </c>
      <c r="M1877" s="14"/>
      <c r="N1877" s="14">
        <v>0.26297953682132302</v>
      </c>
      <c r="O1877" s="14">
        <v>0.37594444105507102</v>
      </c>
      <c r="P1877" s="14">
        <v>0.35188230393949399</v>
      </c>
      <c r="Q1877" s="14">
        <v>0.40289377526167303</v>
      </c>
      <c r="R1877" s="14"/>
      <c r="S1877" s="14">
        <v>0.40035404055982599</v>
      </c>
      <c r="T1877" s="14">
        <v>0.33727089070743699</v>
      </c>
      <c r="U1877" s="14">
        <v>0.30121547720066399</v>
      </c>
      <c r="V1877" s="14">
        <v>0.37908951038372202</v>
      </c>
      <c r="W1877" s="14">
        <v>0.32369756245389802</v>
      </c>
      <c r="X1877" s="14">
        <v>0.37673232094276199</v>
      </c>
      <c r="Y1877" s="14">
        <v>0.25523402198056</v>
      </c>
      <c r="Z1877" s="14">
        <v>0.26619534081128099</v>
      </c>
      <c r="AA1877" s="14">
        <v>0.47106433587830399</v>
      </c>
      <c r="AB1877" s="14">
        <v>0.36389624204854798</v>
      </c>
      <c r="AC1877" s="14">
        <v>0.142632962601215</v>
      </c>
      <c r="AD1877" s="14">
        <v>0.27553083972719999</v>
      </c>
      <c r="AE1877" s="14"/>
      <c r="AF1877" s="14">
        <v>0.32786880697541998</v>
      </c>
      <c r="AG1877" s="14">
        <v>0.352529296767989</v>
      </c>
      <c r="AH1877" s="14">
        <v>0.293238052663716</v>
      </c>
      <c r="AI1877" s="14"/>
      <c r="AJ1877" s="14">
        <v>0.27175485819290801</v>
      </c>
      <c r="AK1877" s="14">
        <v>0.36328503870254097</v>
      </c>
      <c r="AL1877" s="14">
        <v>0.38477858560023198</v>
      </c>
      <c r="AM1877" s="14"/>
      <c r="AN1877" s="14">
        <v>0.37740268642816399</v>
      </c>
      <c r="AO1877" s="14">
        <v>0.37044462247397902</v>
      </c>
      <c r="AP1877" s="14">
        <v>0.33712552432934301</v>
      </c>
      <c r="AQ1877" s="14">
        <v>0.33478931443364202</v>
      </c>
      <c r="AR1877" s="14">
        <v>0</v>
      </c>
    </row>
    <row r="1878" spans="2:44">
      <c r="B1878" t="s">
        <v>387</v>
      </c>
      <c r="C1878" s="14">
        <v>0.57265740245478403</v>
      </c>
      <c r="D1878" s="14">
        <v>0.55807887348546803</v>
      </c>
      <c r="E1878" s="14">
        <v>0.59207687245681495</v>
      </c>
      <c r="F1878" s="14"/>
      <c r="G1878" s="14">
        <v>0.41641518313436199</v>
      </c>
      <c r="H1878" s="14">
        <v>0.496550862690464</v>
      </c>
      <c r="I1878" s="14">
        <v>0.53619279400199504</v>
      </c>
      <c r="J1878" s="14">
        <v>0.51663612054278996</v>
      </c>
      <c r="K1878" s="14">
        <v>0.60244085713427098</v>
      </c>
      <c r="L1878" s="14">
        <v>0.75315056941664904</v>
      </c>
      <c r="M1878" s="14"/>
      <c r="N1878" s="14">
        <v>0.65942936367843696</v>
      </c>
      <c r="O1878" s="14">
        <v>0.52783462205390597</v>
      </c>
      <c r="P1878" s="14">
        <v>0.58352229456421401</v>
      </c>
      <c r="Q1878" s="14">
        <v>0.50437318948509402</v>
      </c>
      <c r="R1878" s="14"/>
      <c r="S1878" s="14">
        <v>0.51080288484034397</v>
      </c>
      <c r="T1878" s="14">
        <v>0.611131026144488</v>
      </c>
      <c r="U1878" s="14">
        <v>0.597263606898911</v>
      </c>
      <c r="V1878" s="14">
        <v>0.55444937551190898</v>
      </c>
      <c r="W1878" s="14">
        <v>0.61209405593189703</v>
      </c>
      <c r="X1878" s="14">
        <v>0.52526836962125301</v>
      </c>
      <c r="Y1878" s="14">
        <v>0.67964198062275905</v>
      </c>
      <c r="Z1878" s="14">
        <v>0.73380465918871896</v>
      </c>
      <c r="AA1878" s="14">
        <v>0.44747375467658801</v>
      </c>
      <c r="AB1878" s="14">
        <v>0.53609510530652804</v>
      </c>
      <c r="AC1878" s="14">
        <v>0.64990028454150295</v>
      </c>
      <c r="AD1878" s="14">
        <v>0.58910912670817195</v>
      </c>
      <c r="AE1878" s="14"/>
      <c r="AF1878" s="14">
        <v>0.60244008936048199</v>
      </c>
      <c r="AG1878" s="14">
        <v>0.56621789031520298</v>
      </c>
      <c r="AH1878" s="14">
        <v>0.55287552584738797</v>
      </c>
      <c r="AI1878" s="14"/>
      <c r="AJ1878" s="14">
        <v>0.67817445405750199</v>
      </c>
      <c r="AK1878" s="14">
        <v>0.54986459448872804</v>
      </c>
      <c r="AL1878" s="14">
        <v>0.56369236195306804</v>
      </c>
      <c r="AM1878" s="14"/>
      <c r="AN1878" s="14">
        <v>0.52561320782896204</v>
      </c>
      <c r="AO1878" s="14">
        <v>0.53655536052993102</v>
      </c>
      <c r="AP1878" s="14">
        <v>0.59267341733634205</v>
      </c>
      <c r="AQ1878" s="14">
        <v>0.57828778646697299</v>
      </c>
      <c r="AR1878" s="14">
        <v>1</v>
      </c>
    </row>
    <row r="1879" spans="2:44">
      <c r="B1879" t="s">
        <v>203</v>
      </c>
      <c r="C1879" s="14">
        <v>8.25322912780308E-2</v>
      </c>
      <c r="D1879" s="14">
        <v>8.2398617502931606E-2</v>
      </c>
      <c r="E1879" s="14">
        <v>8.3375023007722093E-2</v>
      </c>
      <c r="F1879" s="14"/>
      <c r="G1879" s="14">
        <v>1.9362858026209202E-2</v>
      </c>
      <c r="H1879" s="14">
        <v>7.6593872095664303E-2</v>
      </c>
      <c r="I1879" s="14">
        <v>0.15191702343426899</v>
      </c>
      <c r="J1879" s="14">
        <v>0.103603669685025</v>
      </c>
      <c r="K1879" s="14">
        <v>0.10548514567113999</v>
      </c>
      <c r="L1879" s="14">
        <v>3.6586223384655399E-2</v>
      </c>
      <c r="M1879" s="14"/>
      <c r="N1879" s="14">
        <v>7.7591099500239694E-2</v>
      </c>
      <c r="O1879" s="14">
        <v>9.6220936891022305E-2</v>
      </c>
      <c r="P1879" s="14">
        <v>6.4595401496292601E-2</v>
      </c>
      <c r="Q1879" s="14">
        <v>9.2733035253232399E-2</v>
      </c>
      <c r="R1879" s="14"/>
      <c r="S1879" s="14">
        <v>8.8843074599829805E-2</v>
      </c>
      <c r="T1879" s="14">
        <v>5.1598083148075402E-2</v>
      </c>
      <c r="U1879" s="14">
        <v>0.101520915900425</v>
      </c>
      <c r="V1879" s="14">
        <v>6.6461114104369501E-2</v>
      </c>
      <c r="W1879" s="14">
        <v>6.4208381614204696E-2</v>
      </c>
      <c r="X1879" s="14">
        <v>9.7999309435984103E-2</v>
      </c>
      <c r="Y1879" s="14">
        <v>6.5123997396680594E-2</v>
      </c>
      <c r="Z1879" s="14">
        <v>0</v>
      </c>
      <c r="AA1879" s="14">
        <v>8.1461909445108296E-2</v>
      </c>
      <c r="AB1879" s="14">
        <v>0.10000865264492401</v>
      </c>
      <c r="AC1879" s="14">
        <v>0.207466752857282</v>
      </c>
      <c r="AD1879" s="14">
        <v>0.135360033564628</v>
      </c>
      <c r="AE1879" s="14"/>
      <c r="AF1879" s="14">
        <v>6.9691103664098905E-2</v>
      </c>
      <c r="AG1879" s="14">
        <v>8.1252812916807193E-2</v>
      </c>
      <c r="AH1879" s="14">
        <v>0.153886421488896</v>
      </c>
      <c r="AI1879" s="14"/>
      <c r="AJ1879" s="14">
        <v>5.0070687749590601E-2</v>
      </c>
      <c r="AK1879" s="14">
        <v>8.6850366808730803E-2</v>
      </c>
      <c r="AL1879" s="14">
        <v>5.1529052446700203E-2</v>
      </c>
      <c r="AM1879" s="14"/>
      <c r="AN1879" s="14">
        <v>9.6984105742873694E-2</v>
      </c>
      <c r="AO1879" s="14">
        <v>9.3000016996090104E-2</v>
      </c>
      <c r="AP1879" s="14">
        <v>7.0201058334315197E-2</v>
      </c>
      <c r="AQ1879" s="14">
        <v>8.6922899099384193E-2</v>
      </c>
      <c r="AR1879" s="14">
        <v>0</v>
      </c>
    </row>
    <row r="1880" spans="2:44">
      <c r="C1880" s="14"/>
      <c r="D1880" s="14"/>
      <c r="E1880" s="14"/>
      <c r="F1880" s="14"/>
      <c r="G1880" s="14"/>
      <c r="H1880" s="14"/>
      <c r="I1880" s="14"/>
      <c r="J1880" s="14"/>
      <c r="K1880" s="14"/>
      <c r="L1880" s="14"/>
      <c r="M1880" s="14"/>
      <c r="N1880" s="14"/>
      <c r="O1880" s="14"/>
      <c r="P1880" s="14"/>
      <c r="Q1880" s="14"/>
      <c r="R1880" s="14"/>
      <c r="S1880" s="14"/>
      <c r="T1880" s="14"/>
      <c r="U1880" s="14"/>
      <c r="V1880" s="14"/>
      <c r="W1880" s="14"/>
      <c r="X1880" s="14"/>
      <c r="Y1880" s="14"/>
      <c r="Z1880" s="14"/>
      <c r="AA1880" s="14"/>
      <c r="AB1880" s="14"/>
      <c r="AC1880" s="14"/>
      <c r="AD1880" s="14"/>
      <c r="AE1880" s="14"/>
      <c r="AF1880" s="14"/>
      <c r="AG1880" s="14"/>
      <c r="AH1880" s="14"/>
      <c r="AI1880" s="14"/>
      <c r="AJ1880" s="14"/>
      <c r="AK1880" s="14"/>
      <c r="AL1880" s="14"/>
      <c r="AM1880" s="14"/>
      <c r="AN1880" s="14"/>
      <c r="AO1880" s="14"/>
      <c r="AP1880" s="14"/>
      <c r="AQ1880" s="14"/>
      <c r="AR1880" s="14"/>
    </row>
    <row r="1881" spans="2:44">
      <c r="B1881" s="6" t="s">
        <v>388</v>
      </c>
      <c r="C1881" s="14"/>
      <c r="D1881" s="14"/>
      <c r="E1881" s="14"/>
      <c r="F1881" s="14"/>
      <c r="G1881" s="14"/>
      <c r="H1881" s="14"/>
      <c r="I1881" s="14"/>
      <c r="J1881" s="14"/>
      <c r="K1881" s="14"/>
      <c r="L1881" s="14"/>
      <c r="M1881" s="14"/>
      <c r="N1881" s="14"/>
      <c r="O1881" s="14"/>
      <c r="P1881" s="14"/>
      <c r="Q1881" s="14"/>
      <c r="R1881" s="14"/>
      <c r="S1881" s="14"/>
      <c r="T1881" s="14"/>
      <c r="U1881" s="14"/>
      <c r="V1881" s="14"/>
      <c r="W1881" s="14"/>
      <c r="X1881" s="14"/>
      <c r="Y1881" s="14"/>
      <c r="Z1881" s="14"/>
      <c r="AA1881" s="14"/>
      <c r="AB1881" s="14"/>
      <c r="AC1881" s="14"/>
      <c r="AD1881" s="14"/>
      <c r="AE1881" s="14"/>
      <c r="AF1881" s="14"/>
      <c r="AG1881" s="14"/>
      <c r="AH1881" s="14"/>
      <c r="AI1881" s="14"/>
      <c r="AJ1881" s="14"/>
      <c r="AK1881" s="14"/>
      <c r="AL1881" s="14"/>
      <c r="AM1881" s="14"/>
      <c r="AN1881" s="14"/>
      <c r="AO1881" s="14"/>
      <c r="AP1881" s="14"/>
      <c r="AQ1881" s="14"/>
      <c r="AR1881" s="14"/>
    </row>
    <row r="1882" spans="2:44">
      <c r="B1882" s="24" t="s">
        <v>15</v>
      </c>
      <c r="C1882" s="14"/>
      <c r="D1882" s="14"/>
      <c r="E1882" s="14"/>
      <c r="F1882" s="14"/>
      <c r="G1882" s="14"/>
      <c r="H1882" s="14"/>
      <c r="I1882" s="14"/>
      <c r="J1882" s="14"/>
      <c r="K1882" s="14"/>
      <c r="L1882" s="14"/>
      <c r="M1882" s="14"/>
      <c r="N1882" s="14"/>
      <c r="O1882" s="14"/>
      <c r="P1882" s="14"/>
      <c r="Q1882" s="14"/>
      <c r="R1882" s="14"/>
      <c r="S1882" s="14"/>
      <c r="T1882" s="14"/>
      <c r="U1882" s="14"/>
      <c r="V1882" s="14"/>
      <c r="W1882" s="14"/>
      <c r="X1882" s="14"/>
      <c r="Y1882" s="14"/>
      <c r="Z1882" s="14"/>
      <c r="AA1882" s="14"/>
      <c r="AB1882" s="14"/>
      <c r="AC1882" s="14"/>
      <c r="AD1882" s="14"/>
      <c r="AE1882" s="14"/>
      <c r="AF1882" s="14"/>
      <c r="AG1882" s="14"/>
      <c r="AH1882" s="14"/>
      <c r="AI1882" s="14"/>
      <c r="AJ1882" s="14"/>
      <c r="AK1882" s="14"/>
      <c r="AL1882" s="14"/>
      <c r="AM1882" s="14"/>
      <c r="AN1882" s="14"/>
      <c r="AO1882" s="14"/>
      <c r="AP1882" s="14"/>
      <c r="AQ1882" s="14"/>
      <c r="AR1882" s="14"/>
    </row>
    <row r="1883" spans="2:44">
      <c r="B1883" t="s">
        <v>389</v>
      </c>
      <c r="C1883" s="14">
        <v>0.56912930094585301</v>
      </c>
      <c r="D1883" s="14">
        <v>0.55720682534116495</v>
      </c>
      <c r="E1883" s="14">
        <v>0.58160986100090994</v>
      </c>
      <c r="F1883" s="14"/>
      <c r="G1883" s="14">
        <v>0.52051805751598001</v>
      </c>
      <c r="H1883" s="14">
        <v>0.49935896283909798</v>
      </c>
      <c r="I1883" s="14">
        <v>0.51828998278510596</v>
      </c>
      <c r="J1883" s="14">
        <v>0.55709204189565098</v>
      </c>
      <c r="K1883" s="14">
        <v>0.61619585405722899</v>
      </c>
      <c r="L1883" s="14">
        <v>0.67804530462684398</v>
      </c>
      <c r="M1883" s="14"/>
      <c r="N1883" s="14">
        <v>0.58901010520161101</v>
      </c>
      <c r="O1883" s="14">
        <v>0.57939189813005598</v>
      </c>
      <c r="P1883" s="14">
        <v>0.56235887180054001</v>
      </c>
      <c r="Q1883" s="14">
        <v>0.53992333543915605</v>
      </c>
      <c r="R1883" s="14"/>
      <c r="S1883" s="14">
        <v>0.54877206570623405</v>
      </c>
      <c r="T1883" s="14">
        <v>0.59043922945967997</v>
      </c>
      <c r="U1883" s="14">
        <v>0.61242242158724403</v>
      </c>
      <c r="V1883" s="14">
        <v>0.62014082142316396</v>
      </c>
      <c r="W1883" s="14">
        <v>0.54745913340289898</v>
      </c>
      <c r="X1883" s="14">
        <v>0.50398920343226605</v>
      </c>
      <c r="Y1883" s="14">
        <v>0.54381603428668002</v>
      </c>
      <c r="Z1883" s="14">
        <v>0.57595092368388701</v>
      </c>
      <c r="AA1883" s="14">
        <v>0.57128012360028502</v>
      </c>
      <c r="AB1883" s="14">
        <v>0.60599171029696597</v>
      </c>
      <c r="AC1883" s="14">
        <v>0.55421004082658398</v>
      </c>
      <c r="AD1883" s="14">
        <v>0.51381700185715196</v>
      </c>
      <c r="AE1883" s="14"/>
      <c r="AF1883" s="14">
        <v>0.57645039365329598</v>
      </c>
      <c r="AG1883" s="14">
        <v>0.58670115412956703</v>
      </c>
      <c r="AH1883" s="14">
        <v>0.54738643566768797</v>
      </c>
      <c r="AI1883" s="14"/>
      <c r="AJ1883" s="14">
        <v>0.59390199296327695</v>
      </c>
      <c r="AK1883" s="14">
        <v>0.58505940630668396</v>
      </c>
      <c r="AL1883" s="14">
        <v>0.56345727260782197</v>
      </c>
      <c r="AM1883" s="14"/>
      <c r="AN1883" s="14">
        <v>0.55596713288220101</v>
      </c>
      <c r="AO1883" s="14">
        <v>0.56088060621625402</v>
      </c>
      <c r="AP1883" s="14">
        <v>0.58028881772141905</v>
      </c>
      <c r="AQ1883" s="14">
        <v>0.57846247829327302</v>
      </c>
      <c r="AR1883" s="14">
        <v>0.60798226881835005</v>
      </c>
    </row>
    <row r="1884" spans="2:44">
      <c r="B1884" t="s">
        <v>390</v>
      </c>
      <c r="C1884" s="14">
        <v>0.40835358431681201</v>
      </c>
      <c r="D1884" s="14">
        <v>0.42908805303948599</v>
      </c>
      <c r="E1884" s="14">
        <v>0.39005510766214901</v>
      </c>
      <c r="F1884" s="14"/>
      <c r="G1884" s="14">
        <v>0.33702015054839202</v>
      </c>
      <c r="H1884" s="14">
        <v>0.36727808050085198</v>
      </c>
      <c r="I1884" s="14">
        <v>0.40839910774418597</v>
      </c>
      <c r="J1884" s="14">
        <v>0.412360327460355</v>
      </c>
      <c r="K1884" s="14">
        <v>0.39626199528759198</v>
      </c>
      <c r="L1884" s="14">
        <v>0.49442920799462797</v>
      </c>
      <c r="M1884" s="14"/>
      <c r="N1884" s="14">
        <v>0.46030288045927098</v>
      </c>
      <c r="O1884" s="14">
        <v>0.40124952880186199</v>
      </c>
      <c r="P1884" s="14">
        <v>0.398816432188145</v>
      </c>
      <c r="Q1884" s="14">
        <v>0.36522199565345298</v>
      </c>
      <c r="R1884" s="14"/>
      <c r="S1884" s="14">
        <v>0.42704308966581001</v>
      </c>
      <c r="T1884" s="14">
        <v>0.41192492937712999</v>
      </c>
      <c r="U1884" s="14">
        <v>0.378198655324398</v>
      </c>
      <c r="V1884" s="14">
        <v>0.42841451871626401</v>
      </c>
      <c r="W1884" s="14">
        <v>0.43778436599547199</v>
      </c>
      <c r="X1884" s="14">
        <v>0.42801448324938302</v>
      </c>
      <c r="Y1884" s="14">
        <v>0.402308671905309</v>
      </c>
      <c r="Z1884" s="14">
        <v>0.46898605441396302</v>
      </c>
      <c r="AA1884" s="14">
        <v>0.371630978867037</v>
      </c>
      <c r="AB1884" s="14">
        <v>0.36696738562977999</v>
      </c>
      <c r="AC1884" s="14">
        <v>0.40945492510381498</v>
      </c>
      <c r="AD1884" s="14">
        <v>0.39042937772810399</v>
      </c>
      <c r="AE1884" s="14"/>
      <c r="AF1884" s="14">
        <v>0.41230518552825102</v>
      </c>
      <c r="AG1884" s="14">
        <v>0.44326366583522397</v>
      </c>
      <c r="AH1884" s="14">
        <v>0.344661747393325</v>
      </c>
      <c r="AI1884" s="14"/>
      <c r="AJ1884" s="14">
        <v>0.464574781562345</v>
      </c>
      <c r="AK1884" s="14">
        <v>0.42174635320462001</v>
      </c>
      <c r="AL1884" s="14">
        <v>0.40126350792242199</v>
      </c>
      <c r="AM1884" s="14"/>
      <c r="AN1884" s="14">
        <v>0.37289278551362598</v>
      </c>
      <c r="AO1884" s="14">
        <v>0.39833488670158701</v>
      </c>
      <c r="AP1884" s="14">
        <v>0.43299726177135101</v>
      </c>
      <c r="AQ1884" s="14">
        <v>0.46064412344918698</v>
      </c>
      <c r="AR1884" s="14">
        <v>0.44301392622256403</v>
      </c>
    </row>
    <row r="1885" spans="2:44">
      <c r="B1885" t="s">
        <v>391</v>
      </c>
      <c r="C1885" s="14">
        <v>0.34137375016937099</v>
      </c>
      <c r="D1885" s="14">
        <v>0.33891652502378</v>
      </c>
      <c r="E1885" s="14">
        <v>0.343784423144535</v>
      </c>
      <c r="F1885" s="14"/>
      <c r="G1885" s="14">
        <v>0.383578957633881</v>
      </c>
      <c r="H1885" s="14">
        <v>0.34873006104189602</v>
      </c>
      <c r="I1885" s="14">
        <v>0.33115292523386902</v>
      </c>
      <c r="J1885" s="14">
        <v>0.36515728702142902</v>
      </c>
      <c r="K1885" s="14">
        <v>0.29013135786761401</v>
      </c>
      <c r="L1885" s="14">
        <v>0.33050603680498403</v>
      </c>
      <c r="M1885" s="14"/>
      <c r="N1885" s="14">
        <v>0.32730620137968303</v>
      </c>
      <c r="O1885" s="14">
        <v>0.369520095474002</v>
      </c>
      <c r="P1885" s="14">
        <v>0.34914650078672199</v>
      </c>
      <c r="Q1885" s="14">
        <v>0.32194042370607401</v>
      </c>
      <c r="R1885" s="14"/>
      <c r="S1885" s="14">
        <v>0.35302695377131899</v>
      </c>
      <c r="T1885" s="14">
        <v>0.330116699873862</v>
      </c>
      <c r="U1885" s="14">
        <v>0.32661816193301901</v>
      </c>
      <c r="V1885" s="14">
        <v>0.31187072508209901</v>
      </c>
      <c r="W1885" s="14">
        <v>0.33535077091482401</v>
      </c>
      <c r="X1885" s="14">
        <v>0.367474269261583</v>
      </c>
      <c r="Y1885" s="14">
        <v>0.39146164844569398</v>
      </c>
      <c r="Z1885" s="14">
        <v>0.33313325296072899</v>
      </c>
      <c r="AA1885" s="14">
        <v>0.33746469345707902</v>
      </c>
      <c r="AB1885" s="14">
        <v>0.35115839796628601</v>
      </c>
      <c r="AC1885" s="14">
        <v>0.28984032172215102</v>
      </c>
      <c r="AD1885" s="14">
        <v>0.34797001358739899</v>
      </c>
      <c r="AE1885" s="14"/>
      <c r="AF1885" s="14">
        <v>0.32622881645510299</v>
      </c>
      <c r="AG1885" s="14">
        <v>0.349009895661548</v>
      </c>
      <c r="AH1885" s="14">
        <v>0.33231588284498997</v>
      </c>
      <c r="AI1885" s="14"/>
      <c r="AJ1885" s="14">
        <v>0.35141037728469798</v>
      </c>
      <c r="AK1885" s="14">
        <v>0.34020805446937002</v>
      </c>
      <c r="AL1885" s="14">
        <v>0.37232687441050899</v>
      </c>
      <c r="AM1885" s="14"/>
      <c r="AN1885" s="14">
        <v>0.31541655077272601</v>
      </c>
      <c r="AO1885" s="14">
        <v>0.32342444820739003</v>
      </c>
      <c r="AP1885" s="14">
        <v>0.38041866717485301</v>
      </c>
      <c r="AQ1885" s="14">
        <v>0.34198670771190498</v>
      </c>
      <c r="AR1885" s="14">
        <v>0.41764521130377902</v>
      </c>
    </row>
    <row r="1886" spans="2:44">
      <c r="B1886" t="s">
        <v>392</v>
      </c>
      <c r="C1886" s="14">
        <v>0.27731549362730201</v>
      </c>
      <c r="D1886" s="14">
        <v>0.28166528223577603</v>
      </c>
      <c r="E1886" s="14">
        <v>0.27225096792678799</v>
      </c>
      <c r="F1886" s="14"/>
      <c r="G1886" s="14">
        <v>0.30529843137840001</v>
      </c>
      <c r="H1886" s="14">
        <v>0.31139357772419901</v>
      </c>
      <c r="I1886" s="14">
        <v>0.26437558630484398</v>
      </c>
      <c r="J1886" s="14">
        <v>0.22694829179012799</v>
      </c>
      <c r="K1886" s="14">
        <v>0.27813684567746499</v>
      </c>
      <c r="L1886" s="14">
        <v>0.281632962953208</v>
      </c>
      <c r="M1886" s="14"/>
      <c r="N1886" s="14">
        <v>0.29855764740038399</v>
      </c>
      <c r="O1886" s="14">
        <v>0.26713911365577803</v>
      </c>
      <c r="P1886" s="14">
        <v>0.24871091519365099</v>
      </c>
      <c r="Q1886" s="14">
        <v>0.28801093490324098</v>
      </c>
      <c r="R1886" s="14"/>
      <c r="S1886" s="14">
        <v>0.28207872204821999</v>
      </c>
      <c r="T1886" s="14">
        <v>0.33082441199964502</v>
      </c>
      <c r="U1886" s="14">
        <v>0.26391359814080001</v>
      </c>
      <c r="V1886" s="14">
        <v>0.315363250109016</v>
      </c>
      <c r="W1886" s="14">
        <v>0.22970277083481999</v>
      </c>
      <c r="X1886" s="14">
        <v>0.28852066446882002</v>
      </c>
      <c r="Y1886" s="14">
        <v>0.26593725359806603</v>
      </c>
      <c r="Z1886" s="14">
        <v>0.19650480525969</v>
      </c>
      <c r="AA1886" s="14">
        <v>0.24704858528043999</v>
      </c>
      <c r="AB1886" s="14">
        <v>0.26807851986106002</v>
      </c>
      <c r="AC1886" s="14">
        <v>0.265992162272846</v>
      </c>
      <c r="AD1886" s="14">
        <v>0.31809122600489498</v>
      </c>
      <c r="AE1886" s="14"/>
      <c r="AF1886" s="14">
        <v>0.26461921923960002</v>
      </c>
      <c r="AG1886" s="14">
        <v>0.28677849406234401</v>
      </c>
      <c r="AH1886" s="14">
        <v>0.26086713075104601</v>
      </c>
      <c r="AI1886" s="14"/>
      <c r="AJ1886" s="14">
        <v>0.27970606819953597</v>
      </c>
      <c r="AK1886" s="14">
        <v>0.29219546611145403</v>
      </c>
      <c r="AL1886" s="14">
        <v>0.33328897379237798</v>
      </c>
      <c r="AM1886" s="14"/>
      <c r="AN1886" s="14">
        <v>0.25871125624490598</v>
      </c>
      <c r="AO1886" s="14">
        <v>0.27035497695838001</v>
      </c>
      <c r="AP1886" s="14">
        <v>0.28873190988963998</v>
      </c>
      <c r="AQ1886" s="14">
        <v>0.33455515082443799</v>
      </c>
      <c r="AR1886" s="14">
        <v>0.40974948615740803</v>
      </c>
    </row>
    <row r="1887" spans="2:44">
      <c r="B1887" t="s">
        <v>393</v>
      </c>
      <c r="C1887" s="14">
        <v>0.21406500173366699</v>
      </c>
      <c r="D1887" s="14">
        <v>0.223525137348768</v>
      </c>
      <c r="E1887" s="14">
        <v>0.20421241960213701</v>
      </c>
      <c r="F1887" s="14"/>
      <c r="G1887" s="14">
        <v>0.28877681200248601</v>
      </c>
      <c r="H1887" s="14">
        <v>0.289818132086338</v>
      </c>
      <c r="I1887" s="14">
        <v>0.25726173352736498</v>
      </c>
      <c r="J1887" s="14">
        <v>0.20659711153972199</v>
      </c>
      <c r="K1887" s="14">
        <v>0.15347452386070601</v>
      </c>
      <c r="L1887" s="14">
        <v>0.113904844913332</v>
      </c>
      <c r="M1887" s="14"/>
      <c r="N1887" s="14">
        <v>0.20629785019303301</v>
      </c>
      <c r="O1887" s="14">
        <v>0.233456210242973</v>
      </c>
      <c r="P1887" s="14">
        <v>0.20590014834262399</v>
      </c>
      <c r="Q1887" s="14">
        <v>0.21111020802542699</v>
      </c>
      <c r="R1887" s="14"/>
      <c r="S1887" s="14">
        <v>0.19743532747515399</v>
      </c>
      <c r="T1887" s="14">
        <v>0.17808007834568801</v>
      </c>
      <c r="U1887" s="14">
        <v>0.191810854867353</v>
      </c>
      <c r="V1887" s="14">
        <v>0.180124616624116</v>
      </c>
      <c r="W1887" s="14">
        <v>0.21685761959629801</v>
      </c>
      <c r="X1887" s="14">
        <v>0.24758841548327801</v>
      </c>
      <c r="Y1887" s="14">
        <v>0.234737708964977</v>
      </c>
      <c r="Z1887" s="14">
        <v>0.24086812620919701</v>
      </c>
      <c r="AA1887" s="14">
        <v>0.23865498865772</v>
      </c>
      <c r="AB1887" s="14">
        <v>0.25884156200506298</v>
      </c>
      <c r="AC1887" s="14">
        <v>0.200111148595463</v>
      </c>
      <c r="AD1887" s="14">
        <v>0.20947386778111801</v>
      </c>
      <c r="AE1887" s="14"/>
      <c r="AF1887" s="14">
        <v>0.174642456797621</v>
      </c>
      <c r="AG1887" s="14">
        <v>0.22436548589992</v>
      </c>
      <c r="AH1887" s="14">
        <v>0.24151190050263999</v>
      </c>
      <c r="AI1887" s="14"/>
      <c r="AJ1887" s="14">
        <v>0.18907631618659701</v>
      </c>
      <c r="AK1887" s="14">
        <v>0.24598511762388101</v>
      </c>
      <c r="AL1887" s="14">
        <v>0.23114485242664801</v>
      </c>
      <c r="AM1887" s="14"/>
      <c r="AN1887" s="14">
        <v>0.18992101361452099</v>
      </c>
      <c r="AO1887" s="14">
        <v>0.22488188380344701</v>
      </c>
      <c r="AP1887" s="14">
        <v>0.230981826171795</v>
      </c>
      <c r="AQ1887" s="14">
        <v>0.19939366056570801</v>
      </c>
      <c r="AR1887" s="14">
        <v>0.30972978196008599</v>
      </c>
    </row>
    <row r="1888" spans="2:44">
      <c r="B1888" t="s">
        <v>394</v>
      </c>
      <c r="C1888" s="14">
        <v>0.211309242727586</v>
      </c>
      <c r="D1888" s="14">
        <v>0.25854074527547</v>
      </c>
      <c r="E1888" s="14">
        <v>0.16644922896549599</v>
      </c>
      <c r="F1888" s="14"/>
      <c r="G1888" s="14">
        <v>0.21237312991597401</v>
      </c>
      <c r="H1888" s="14">
        <v>0.19614192697288399</v>
      </c>
      <c r="I1888" s="14">
        <v>0.18948432063909901</v>
      </c>
      <c r="J1888" s="14">
        <v>0.20068050323390099</v>
      </c>
      <c r="K1888" s="14">
        <v>0.240500348871904</v>
      </c>
      <c r="L1888" s="14">
        <v>0.22972961121261701</v>
      </c>
      <c r="M1888" s="14"/>
      <c r="N1888" s="14">
        <v>0.24015583572023899</v>
      </c>
      <c r="O1888" s="14">
        <v>0.209161075603225</v>
      </c>
      <c r="P1888" s="14">
        <v>0.20804092784644301</v>
      </c>
      <c r="Q1888" s="14">
        <v>0.18487679371037399</v>
      </c>
      <c r="R1888" s="14"/>
      <c r="S1888" s="14">
        <v>0.2201155003436</v>
      </c>
      <c r="T1888" s="14">
        <v>0.224293175814857</v>
      </c>
      <c r="U1888" s="14">
        <v>0.19864746034150299</v>
      </c>
      <c r="V1888" s="14">
        <v>0.21857928955207401</v>
      </c>
      <c r="W1888" s="14">
        <v>0.21819578531332601</v>
      </c>
      <c r="X1888" s="14">
        <v>0.20819875123485401</v>
      </c>
      <c r="Y1888" s="14">
        <v>0.19034327009093299</v>
      </c>
      <c r="Z1888" s="14">
        <v>0.278983308228127</v>
      </c>
      <c r="AA1888" s="14">
        <v>0.20536954628377099</v>
      </c>
      <c r="AB1888" s="14">
        <v>0.16924325659658901</v>
      </c>
      <c r="AC1888" s="14">
        <v>0.23468971765420801</v>
      </c>
      <c r="AD1888" s="14">
        <v>0.193783717587728</v>
      </c>
      <c r="AE1888" s="14"/>
      <c r="AF1888" s="14">
        <v>0.23698651105693799</v>
      </c>
      <c r="AG1888" s="14">
        <v>0.208586168336543</v>
      </c>
      <c r="AH1888" s="14">
        <v>0.176484379834423</v>
      </c>
      <c r="AI1888" s="14"/>
      <c r="AJ1888" s="14">
        <v>0.26696936956423101</v>
      </c>
      <c r="AK1888" s="14">
        <v>0.19697193659141701</v>
      </c>
      <c r="AL1888" s="14">
        <v>0.23626288828203099</v>
      </c>
      <c r="AM1888" s="14"/>
      <c r="AN1888" s="14">
        <v>0.18773614020589299</v>
      </c>
      <c r="AO1888" s="14">
        <v>0.217469256133939</v>
      </c>
      <c r="AP1888" s="14">
        <v>0.220014186895686</v>
      </c>
      <c r="AQ1888" s="14">
        <v>0.23204404107673901</v>
      </c>
      <c r="AR1888" s="14">
        <v>0.19142788982325701</v>
      </c>
    </row>
    <row r="1889" spans="2:44">
      <c r="B1889" t="s">
        <v>395</v>
      </c>
      <c r="C1889" s="14">
        <v>0.14374269544111201</v>
      </c>
      <c r="D1889" s="14">
        <v>0.14971550491733401</v>
      </c>
      <c r="E1889" s="14">
        <v>0.13777954331227901</v>
      </c>
      <c r="F1889" s="14"/>
      <c r="G1889" s="14">
        <v>0.16592123766602801</v>
      </c>
      <c r="H1889" s="14">
        <v>0.197101705951991</v>
      </c>
      <c r="I1889" s="14">
        <v>0.18009589379777</v>
      </c>
      <c r="J1889" s="14">
        <v>0.136812833725066</v>
      </c>
      <c r="K1889" s="14">
        <v>0.12567705525824799</v>
      </c>
      <c r="L1889" s="14">
        <v>7.3605494569666696E-2</v>
      </c>
      <c r="M1889" s="14"/>
      <c r="N1889" s="14">
        <v>0.13410032791951099</v>
      </c>
      <c r="O1889" s="14">
        <v>0.135904429020927</v>
      </c>
      <c r="P1889" s="14">
        <v>0.15138372216419799</v>
      </c>
      <c r="Q1889" s="14">
        <v>0.15604066398888899</v>
      </c>
      <c r="R1889" s="14"/>
      <c r="S1889" s="14">
        <v>0.16873832386852</v>
      </c>
      <c r="T1889" s="14">
        <v>0.14556343269479399</v>
      </c>
      <c r="U1889" s="14">
        <v>0.134594994451182</v>
      </c>
      <c r="V1889" s="14">
        <v>0.13689226033164401</v>
      </c>
      <c r="W1889" s="14">
        <v>0.124676812954681</v>
      </c>
      <c r="X1889" s="14">
        <v>0.15960944583099099</v>
      </c>
      <c r="Y1889" s="14">
        <v>0.12718989264224601</v>
      </c>
      <c r="Z1889" s="14">
        <v>0.110427309789254</v>
      </c>
      <c r="AA1889" s="14">
        <v>0.126118227596802</v>
      </c>
      <c r="AB1889" s="14">
        <v>0.164935092525541</v>
      </c>
      <c r="AC1889" s="14">
        <v>0.13457055392350101</v>
      </c>
      <c r="AD1889" s="14">
        <v>0.16608373602205301</v>
      </c>
      <c r="AE1889" s="14"/>
      <c r="AF1889" s="14">
        <v>0.12780686470184299</v>
      </c>
      <c r="AG1889" s="14">
        <v>0.15722963663112299</v>
      </c>
      <c r="AH1889" s="14">
        <v>0.13599507309059999</v>
      </c>
      <c r="AI1889" s="14"/>
      <c r="AJ1889" s="14">
        <v>0.134060185016498</v>
      </c>
      <c r="AK1889" s="14">
        <v>0.15325719746896799</v>
      </c>
      <c r="AL1889" s="14">
        <v>0.19032204989506801</v>
      </c>
      <c r="AM1889" s="14"/>
      <c r="AN1889" s="14">
        <v>0.14651290036840101</v>
      </c>
      <c r="AO1889" s="14">
        <v>0.147626585884433</v>
      </c>
      <c r="AP1889" s="14">
        <v>0.146811329333422</v>
      </c>
      <c r="AQ1889" s="14">
        <v>0.13314104551241801</v>
      </c>
      <c r="AR1889" s="14">
        <v>0.18672447955877799</v>
      </c>
    </row>
    <row r="1890" spans="2:44">
      <c r="B1890" t="s">
        <v>129</v>
      </c>
      <c r="C1890" s="14">
        <v>6.3464791552331201E-2</v>
      </c>
      <c r="D1890" s="14">
        <v>4.4802069938145901E-2</v>
      </c>
      <c r="E1890" s="14">
        <v>8.1583153412916706E-2</v>
      </c>
      <c r="F1890" s="14"/>
      <c r="G1890" s="14">
        <v>5.4801848922470503E-2</v>
      </c>
      <c r="H1890" s="14">
        <v>5.7254019133070801E-2</v>
      </c>
      <c r="I1890" s="14">
        <v>6.8214220698751896E-2</v>
      </c>
      <c r="J1890" s="14">
        <v>7.1014008746243903E-2</v>
      </c>
      <c r="K1890" s="14">
        <v>7.6839893893092606E-2</v>
      </c>
      <c r="L1890" s="14">
        <v>5.5368268813351003E-2</v>
      </c>
      <c r="M1890" s="14"/>
      <c r="N1890" s="14">
        <v>4.5646038655494603E-2</v>
      </c>
      <c r="O1890" s="14">
        <v>5.5792090491743801E-2</v>
      </c>
      <c r="P1890" s="14">
        <v>7.1240448302353807E-2</v>
      </c>
      <c r="Q1890" s="14">
        <v>8.3999567260103006E-2</v>
      </c>
      <c r="R1890" s="14"/>
      <c r="S1890" s="14">
        <v>4.7615652086222801E-2</v>
      </c>
      <c r="T1890" s="14">
        <v>5.1587486929009503E-2</v>
      </c>
      <c r="U1890" s="14">
        <v>7.7865894950244693E-2</v>
      </c>
      <c r="V1890" s="14">
        <v>5.97697392917136E-2</v>
      </c>
      <c r="W1890" s="14">
        <v>7.0351151117562502E-2</v>
      </c>
      <c r="X1890" s="14">
        <v>7.4043806809985194E-2</v>
      </c>
      <c r="Y1890" s="14">
        <v>4.7798279558167699E-2</v>
      </c>
      <c r="Z1890" s="14">
        <v>5.3624758541248999E-2</v>
      </c>
      <c r="AA1890" s="14">
        <v>6.9243243332993296E-2</v>
      </c>
      <c r="AB1890" s="14">
        <v>6.7278246035378297E-2</v>
      </c>
      <c r="AC1890" s="14">
        <v>8.7590701931090198E-2</v>
      </c>
      <c r="AD1890" s="14">
        <v>9.5818839770610897E-2</v>
      </c>
      <c r="AE1890" s="14"/>
      <c r="AF1890" s="14">
        <v>6.4107719875552999E-2</v>
      </c>
      <c r="AG1890" s="14">
        <v>5.0590368827137799E-2</v>
      </c>
      <c r="AH1890" s="14">
        <v>8.3423747144635296E-2</v>
      </c>
      <c r="AI1890" s="14"/>
      <c r="AJ1890" s="14">
        <v>3.8372254416871698E-2</v>
      </c>
      <c r="AK1890" s="14">
        <v>4.6843749777090903E-2</v>
      </c>
      <c r="AL1890" s="14">
        <v>3.1553690414894399E-2</v>
      </c>
      <c r="AM1890" s="14"/>
      <c r="AN1890" s="14">
        <v>9.4100899923549697E-2</v>
      </c>
      <c r="AO1890" s="14">
        <v>5.6438655654610301E-2</v>
      </c>
      <c r="AP1890" s="14">
        <v>4.4965789143998097E-2</v>
      </c>
      <c r="AQ1890" s="14">
        <v>4.9152115840725701E-2</v>
      </c>
      <c r="AR1890" s="14">
        <v>3.1372742313695599E-2</v>
      </c>
    </row>
    <row r="1891" spans="2:44">
      <c r="B1891" t="s">
        <v>396</v>
      </c>
      <c r="C1891" s="14">
        <v>4.5401264685002003E-2</v>
      </c>
      <c r="D1891" s="14">
        <v>3.8917781639870898E-2</v>
      </c>
      <c r="E1891" s="14">
        <v>5.10982265762569E-2</v>
      </c>
      <c r="F1891" s="14"/>
      <c r="G1891" s="14">
        <v>2.26389477952459E-2</v>
      </c>
      <c r="H1891" s="14">
        <v>3.0764334719542701E-2</v>
      </c>
      <c r="I1891" s="14">
        <v>4.9932496012362902E-2</v>
      </c>
      <c r="J1891" s="14">
        <v>5.03603230575696E-2</v>
      </c>
      <c r="K1891" s="14">
        <v>5.4952069426569203E-2</v>
      </c>
      <c r="L1891" s="14">
        <v>5.8459828229877102E-2</v>
      </c>
      <c r="M1891" s="14"/>
      <c r="N1891" s="14">
        <v>3.42295966736582E-2</v>
      </c>
      <c r="O1891" s="14">
        <v>3.1751068965969298E-2</v>
      </c>
      <c r="P1891" s="14">
        <v>5.4258459442030997E-2</v>
      </c>
      <c r="Q1891" s="14">
        <v>6.4729079028644707E-2</v>
      </c>
      <c r="R1891" s="14"/>
      <c r="S1891" s="14">
        <v>3.91357828172261E-2</v>
      </c>
      <c r="T1891" s="14">
        <v>4.6246585850563203E-2</v>
      </c>
      <c r="U1891" s="14">
        <v>6.3482483724721803E-2</v>
      </c>
      <c r="V1891" s="14">
        <v>3.5795967819439903E-2</v>
      </c>
      <c r="W1891" s="14">
        <v>4.7097829985053602E-2</v>
      </c>
      <c r="X1891" s="14">
        <v>2.36906998283643E-2</v>
      </c>
      <c r="Y1891" s="14">
        <v>5.4715870756983601E-2</v>
      </c>
      <c r="Z1891" s="14">
        <v>2.6875982010645699E-2</v>
      </c>
      <c r="AA1891" s="14">
        <v>6.4049512613629997E-2</v>
      </c>
      <c r="AB1891" s="14">
        <v>4.0015490777383901E-2</v>
      </c>
      <c r="AC1891" s="14">
        <v>4.0485491949002902E-2</v>
      </c>
      <c r="AD1891" s="14">
        <v>6.8764231562155095E-2</v>
      </c>
      <c r="AE1891" s="14"/>
      <c r="AF1891" s="14">
        <v>6.2265952993280298E-2</v>
      </c>
      <c r="AG1891" s="14">
        <v>3.4595125612320601E-2</v>
      </c>
      <c r="AH1891" s="14">
        <v>4.7546711786882502E-2</v>
      </c>
      <c r="AI1891" s="14"/>
      <c r="AJ1891" s="14">
        <v>4.2668014900026502E-2</v>
      </c>
      <c r="AK1891" s="14">
        <v>3.91174378719642E-2</v>
      </c>
      <c r="AL1891" s="14">
        <v>2.7815333924521801E-2</v>
      </c>
      <c r="AM1891" s="14"/>
      <c r="AN1891" s="14">
        <v>6.4436776456320399E-2</v>
      </c>
      <c r="AO1891" s="14">
        <v>4.7695192060010397E-2</v>
      </c>
      <c r="AP1891" s="14">
        <v>3.3902424894714699E-2</v>
      </c>
      <c r="AQ1891" s="14">
        <v>1.7376554446086399E-2</v>
      </c>
      <c r="AR1891" s="14">
        <v>1.19931933676195E-2</v>
      </c>
    </row>
    <row r="1892" spans="2:44">
      <c r="B1892" t="s">
        <v>130</v>
      </c>
      <c r="C1892" s="14">
        <v>6.6670303739377801E-3</v>
      </c>
      <c r="D1892" s="14">
        <v>7.9089182767299298E-3</v>
      </c>
      <c r="E1892" s="14">
        <v>5.4940161975066196E-3</v>
      </c>
      <c r="F1892" s="14"/>
      <c r="G1892" s="14">
        <v>3.3595928031604099E-3</v>
      </c>
      <c r="H1892" s="14">
        <v>1.37515035334359E-3</v>
      </c>
      <c r="I1892" s="14">
        <v>2.6918329121013401E-3</v>
      </c>
      <c r="J1892" s="14">
        <v>8.9566590480600894E-3</v>
      </c>
      <c r="K1892" s="14">
        <v>1.35465509651838E-2</v>
      </c>
      <c r="L1892" s="14">
        <v>9.9511742583035506E-3</v>
      </c>
      <c r="M1892" s="14"/>
      <c r="N1892" s="14">
        <v>6.7843537543373902E-3</v>
      </c>
      <c r="O1892" s="14">
        <v>6.7818765722600398E-3</v>
      </c>
      <c r="P1892" s="14">
        <v>6.7205300199467098E-3</v>
      </c>
      <c r="Q1892" s="14">
        <v>4.52821199250171E-3</v>
      </c>
      <c r="R1892" s="14"/>
      <c r="S1892" s="14">
        <v>4.7935768195337698E-3</v>
      </c>
      <c r="T1892" s="14">
        <v>0</v>
      </c>
      <c r="U1892" s="14">
        <v>6.5197958721756998E-3</v>
      </c>
      <c r="V1892" s="14">
        <v>7.8137983718641994E-3</v>
      </c>
      <c r="W1892" s="14">
        <v>8.6332355863510592E-3</v>
      </c>
      <c r="X1892" s="14">
        <v>7.2958837657305696E-3</v>
      </c>
      <c r="Y1892" s="14">
        <v>5.3691361595713197E-3</v>
      </c>
      <c r="Z1892" s="14">
        <v>1.57779106944257E-2</v>
      </c>
      <c r="AA1892" s="14">
        <v>6.4725486221605504E-3</v>
      </c>
      <c r="AB1892" s="14">
        <v>1.6654156410427601E-2</v>
      </c>
      <c r="AC1892" s="14">
        <v>4.7443104924171503E-3</v>
      </c>
      <c r="AD1892" s="14">
        <v>0</v>
      </c>
      <c r="AE1892" s="14"/>
      <c r="AF1892" s="14">
        <v>7.8769830154089109E-3</v>
      </c>
      <c r="AG1892" s="14">
        <v>5.6238208045011704E-3</v>
      </c>
      <c r="AH1892" s="14">
        <v>7.3658930394786904E-3</v>
      </c>
      <c r="AI1892" s="14"/>
      <c r="AJ1892" s="14">
        <v>6.4439611558396196E-3</v>
      </c>
      <c r="AK1892" s="14">
        <v>3.6986803872040199E-3</v>
      </c>
      <c r="AL1892" s="14">
        <v>6.7034948462838398E-3</v>
      </c>
      <c r="AM1892" s="14"/>
      <c r="AN1892" s="14">
        <v>4.67777906873342E-3</v>
      </c>
      <c r="AO1892" s="14">
        <v>8.9242127797291102E-3</v>
      </c>
      <c r="AP1892" s="14">
        <v>6.64695614853043E-3</v>
      </c>
      <c r="AQ1892" s="14">
        <v>8.2716618350747294E-3</v>
      </c>
      <c r="AR1892" s="14">
        <v>0</v>
      </c>
    </row>
    <row r="1893" spans="2:44">
      <c r="C1893" s="14"/>
      <c r="D1893" s="14"/>
      <c r="E1893" s="14"/>
      <c r="F1893" s="14"/>
      <c r="G1893" s="14"/>
      <c r="H1893" s="14"/>
      <c r="I1893" s="14"/>
      <c r="J1893" s="14"/>
      <c r="K1893" s="14"/>
      <c r="L1893" s="14"/>
      <c r="M1893" s="14"/>
      <c r="N1893" s="14"/>
      <c r="O1893" s="14"/>
      <c r="P1893" s="14"/>
      <c r="Q1893" s="14"/>
      <c r="R1893" s="14"/>
      <c r="S1893" s="14"/>
      <c r="T1893" s="14"/>
      <c r="U1893" s="14"/>
      <c r="V1893" s="14"/>
      <c r="W1893" s="14"/>
      <c r="X1893" s="14"/>
      <c r="Y1893" s="14"/>
      <c r="Z1893" s="14"/>
      <c r="AA1893" s="14"/>
      <c r="AB1893" s="14"/>
      <c r="AC1893" s="14"/>
      <c r="AD1893" s="14"/>
      <c r="AE1893" s="14"/>
      <c r="AF1893" s="14"/>
      <c r="AG1893" s="14"/>
      <c r="AH1893" s="14"/>
      <c r="AI1893" s="14"/>
      <c r="AJ1893" s="14"/>
      <c r="AK1893" s="14"/>
      <c r="AL1893" s="14"/>
      <c r="AM1893" s="14"/>
      <c r="AN1893" s="14"/>
      <c r="AO1893" s="14"/>
      <c r="AP1893" s="14"/>
      <c r="AQ1893" s="14"/>
      <c r="AR1893" s="14"/>
    </row>
    <row r="1894" spans="2:44">
      <c r="B1894" s="6" t="s">
        <v>397</v>
      </c>
      <c r="C1894" s="14"/>
      <c r="D1894" s="14"/>
      <c r="E1894" s="14"/>
      <c r="F1894" s="14"/>
      <c r="G1894" s="14"/>
      <c r="H1894" s="14"/>
      <c r="I1894" s="14"/>
      <c r="J1894" s="14"/>
      <c r="K1894" s="14"/>
      <c r="L1894" s="14"/>
      <c r="M1894" s="14"/>
      <c r="N1894" s="14"/>
      <c r="O1894" s="14"/>
      <c r="P1894" s="14"/>
      <c r="Q1894" s="14"/>
      <c r="R1894" s="14"/>
      <c r="S1894" s="14"/>
      <c r="T1894" s="14"/>
      <c r="U1894" s="14"/>
      <c r="V1894" s="14"/>
      <c r="W1894" s="14"/>
      <c r="X1894" s="14"/>
      <c r="Y1894" s="14"/>
      <c r="Z1894" s="14"/>
      <c r="AA1894" s="14"/>
      <c r="AB1894" s="14"/>
      <c r="AC1894" s="14"/>
      <c r="AD1894" s="14"/>
      <c r="AE1894" s="14"/>
      <c r="AF1894" s="14"/>
      <c r="AG1894" s="14"/>
      <c r="AH1894" s="14"/>
      <c r="AI1894" s="14"/>
      <c r="AJ1894" s="14"/>
      <c r="AK1894" s="14"/>
      <c r="AL1894" s="14"/>
      <c r="AM1894" s="14"/>
      <c r="AN1894" s="14"/>
      <c r="AO1894" s="14"/>
      <c r="AP1894" s="14"/>
      <c r="AQ1894" s="14"/>
      <c r="AR1894" s="14"/>
    </row>
    <row r="1895" spans="2:44">
      <c r="B1895" s="24" t="s">
        <v>15</v>
      </c>
      <c r="C1895" s="14"/>
      <c r="D1895" s="14"/>
      <c r="E1895" s="14"/>
      <c r="F1895" s="14"/>
      <c r="G1895" s="14"/>
      <c r="H1895" s="14"/>
      <c r="I1895" s="14"/>
      <c r="J1895" s="14"/>
      <c r="K1895" s="14"/>
      <c r="L1895" s="14"/>
      <c r="M1895" s="14"/>
      <c r="N1895" s="14"/>
      <c r="O1895" s="14"/>
      <c r="P1895" s="14"/>
      <c r="Q1895" s="14"/>
      <c r="R1895" s="14"/>
      <c r="S1895" s="14"/>
      <c r="T1895" s="14"/>
      <c r="U1895" s="14"/>
      <c r="V1895" s="14"/>
      <c r="W1895" s="14"/>
      <c r="X1895" s="14"/>
      <c r="Y1895" s="14"/>
      <c r="Z1895" s="14"/>
      <c r="AA1895" s="14"/>
      <c r="AB1895" s="14"/>
      <c r="AC1895" s="14"/>
      <c r="AD1895" s="14"/>
      <c r="AE1895" s="14"/>
      <c r="AF1895" s="14"/>
      <c r="AG1895" s="14"/>
      <c r="AH1895" s="14"/>
      <c r="AI1895" s="14"/>
      <c r="AJ1895" s="14"/>
      <c r="AK1895" s="14"/>
      <c r="AL1895" s="14"/>
      <c r="AM1895" s="14"/>
      <c r="AN1895" s="14"/>
      <c r="AO1895" s="14"/>
      <c r="AP1895" s="14"/>
      <c r="AQ1895" s="14"/>
      <c r="AR1895" s="14"/>
    </row>
    <row r="1896" spans="2:44">
      <c r="B1896" t="s">
        <v>398</v>
      </c>
      <c r="C1896" s="14">
        <v>0.49409528089400401</v>
      </c>
      <c r="D1896" s="14">
        <v>0.47456492246308701</v>
      </c>
      <c r="E1896" s="14">
        <v>0.51247017142187501</v>
      </c>
      <c r="F1896" s="14"/>
      <c r="G1896" s="14">
        <v>0.49040473951299102</v>
      </c>
      <c r="H1896" s="14">
        <v>0.49423072695424097</v>
      </c>
      <c r="I1896" s="14">
        <v>0.51138554791463098</v>
      </c>
      <c r="J1896" s="14">
        <v>0.50192335470951099</v>
      </c>
      <c r="K1896" s="14">
        <v>0.478074666552323</v>
      </c>
      <c r="L1896" s="14">
        <v>0.48680456768837799</v>
      </c>
      <c r="M1896" s="14"/>
      <c r="N1896" s="14">
        <v>0.480693955414565</v>
      </c>
      <c r="O1896" s="14">
        <v>0.53710837905472997</v>
      </c>
      <c r="P1896" s="14">
        <v>0.49949701240105798</v>
      </c>
      <c r="Q1896" s="14">
        <v>0.45771102537879998</v>
      </c>
      <c r="R1896" s="14"/>
      <c r="S1896" s="14">
        <v>0.48858853441537903</v>
      </c>
      <c r="T1896" s="14">
        <v>0.50207244591829903</v>
      </c>
      <c r="U1896" s="14">
        <v>0.51720076820618599</v>
      </c>
      <c r="V1896" s="14">
        <v>0.48879172357534001</v>
      </c>
      <c r="W1896" s="14">
        <v>0.52434173890609803</v>
      </c>
      <c r="X1896" s="14">
        <v>0.47730949671468897</v>
      </c>
      <c r="Y1896" s="14">
        <v>0.46591228671983198</v>
      </c>
      <c r="Z1896" s="14">
        <v>0.47319765038898998</v>
      </c>
      <c r="AA1896" s="14">
        <v>0.49106823668544602</v>
      </c>
      <c r="AB1896" s="14">
        <v>0.49245023448401598</v>
      </c>
      <c r="AC1896" s="14">
        <v>0.48347394895317702</v>
      </c>
      <c r="AD1896" s="14">
        <v>0.55631244558302695</v>
      </c>
      <c r="AE1896" s="14"/>
      <c r="AF1896" s="14">
        <v>0.52349651255276497</v>
      </c>
      <c r="AG1896" s="14">
        <v>0.48236060807343001</v>
      </c>
      <c r="AH1896" s="14">
        <v>0.45492369869406502</v>
      </c>
      <c r="AI1896" s="14"/>
      <c r="AJ1896" s="14">
        <v>0.498709151340819</v>
      </c>
      <c r="AK1896" s="14">
        <v>0.49377725955588803</v>
      </c>
      <c r="AL1896" s="14">
        <v>0.493050287192557</v>
      </c>
      <c r="AM1896" s="14"/>
      <c r="AN1896" s="14">
        <v>0.47465016631296703</v>
      </c>
      <c r="AO1896" s="14">
        <v>0.494144150583262</v>
      </c>
      <c r="AP1896" s="14">
        <v>0.53504366866068698</v>
      </c>
      <c r="AQ1896" s="14">
        <v>0.45555847324545801</v>
      </c>
      <c r="AR1896" s="14">
        <v>0.39199430365529597</v>
      </c>
    </row>
    <row r="1897" spans="2:44">
      <c r="B1897" t="s">
        <v>399</v>
      </c>
      <c r="C1897" s="14">
        <v>0.360953935314001</v>
      </c>
      <c r="D1897" s="14">
        <v>0.36178770299718999</v>
      </c>
      <c r="E1897" s="14">
        <v>0.35852065258622201</v>
      </c>
      <c r="F1897" s="14"/>
      <c r="G1897" s="14">
        <v>0.43826511053371803</v>
      </c>
      <c r="H1897" s="14">
        <v>0.39704406228253197</v>
      </c>
      <c r="I1897" s="14">
        <v>0.37911533800667602</v>
      </c>
      <c r="J1897" s="14">
        <v>0.32996889926289302</v>
      </c>
      <c r="K1897" s="14">
        <v>0.35011718085523402</v>
      </c>
      <c r="L1897" s="14">
        <v>0.29741790383382199</v>
      </c>
      <c r="M1897" s="14"/>
      <c r="N1897" s="14">
        <v>0.35744337686991401</v>
      </c>
      <c r="O1897" s="14">
        <v>0.38917716444229</v>
      </c>
      <c r="P1897" s="14">
        <v>0.36177868496896298</v>
      </c>
      <c r="Q1897" s="14">
        <v>0.33336083035612701</v>
      </c>
      <c r="R1897" s="14"/>
      <c r="S1897" s="14">
        <v>0.34769662804878099</v>
      </c>
      <c r="T1897" s="14">
        <v>0.39003178756384599</v>
      </c>
      <c r="U1897" s="14">
        <v>0.36104266465046297</v>
      </c>
      <c r="V1897" s="14">
        <v>0.35857174097516498</v>
      </c>
      <c r="W1897" s="14">
        <v>0.41828313648057802</v>
      </c>
      <c r="X1897" s="14">
        <v>0.37495988056979002</v>
      </c>
      <c r="Y1897" s="14">
        <v>0.33695951981177902</v>
      </c>
      <c r="Z1897" s="14">
        <v>0.25939832638236099</v>
      </c>
      <c r="AA1897" s="14">
        <v>0.34014356022320702</v>
      </c>
      <c r="AB1897" s="14">
        <v>0.37972829687794601</v>
      </c>
      <c r="AC1897" s="14">
        <v>0.30640058034373802</v>
      </c>
      <c r="AD1897" s="14">
        <v>0.43838703534851098</v>
      </c>
      <c r="AE1897" s="14"/>
      <c r="AF1897" s="14">
        <v>0.33237499551096999</v>
      </c>
      <c r="AG1897" s="14">
        <v>0.369319643598433</v>
      </c>
      <c r="AH1897" s="14">
        <v>0.36230743001529703</v>
      </c>
      <c r="AI1897" s="14"/>
      <c r="AJ1897" s="14">
        <v>0.35530165645352701</v>
      </c>
      <c r="AK1897" s="14">
        <v>0.36303418352504702</v>
      </c>
      <c r="AL1897" s="14">
        <v>0.43783856613937999</v>
      </c>
      <c r="AM1897" s="14"/>
      <c r="AN1897" s="14">
        <v>0.33456292919851199</v>
      </c>
      <c r="AO1897" s="14">
        <v>0.36825292017805999</v>
      </c>
      <c r="AP1897" s="14">
        <v>0.39401892845259701</v>
      </c>
      <c r="AQ1897" s="14">
        <v>0.37212757802463198</v>
      </c>
      <c r="AR1897" s="14">
        <v>0.28211805767238601</v>
      </c>
    </row>
    <row r="1898" spans="2:44">
      <c r="B1898" t="s">
        <v>400</v>
      </c>
      <c r="C1898" s="14">
        <v>0.30105731960105397</v>
      </c>
      <c r="D1898" s="14">
        <v>0.28497570014678703</v>
      </c>
      <c r="E1898" s="14">
        <v>0.31710794892020799</v>
      </c>
      <c r="F1898" s="14"/>
      <c r="G1898" s="14">
        <v>0.28215265946278401</v>
      </c>
      <c r="H1898" s="14">
        <v>0.30180253902210302</v>
      </c>
      <c r="I1898" s="14">
        <v>0.32510009521838401</v>
      </c>
      <c r="J1898" s="14">
        <v>0.30593753049793299</v>
      </c>
      <c r="K1898" s="14">
        <v>0.30067209788594601</v>
      </c>
      <c r="L1898" s="14">
        <v>0.28987155560608102</v>
      </c>
      <c r="M1898" s="14"/>
      <c r="N1898" s="14">
        <v>0.312206489955206</v>
      </c>
      <c r="O1898" s="14">
        <v>0.30049990797280701</v>
      </c>
      <c r="P1898" s="14">
        <v>0.308263960892533</v>
      </c>
      <c r="Q1898" s="14">
        <v>0.281271328231808</v>
      </c>
      <c r="R1898" s="14"/>
      <c r="S1898" s="14">
        <v>0.29042501814819399</v>
      </c>
      <c r="T1898" s="14">
        <v>0.32007191656008099</v>
      </c>
      <c r="U1898" s="14">
        <v>0.33330587722280702</v>
      </c>
      <c r="V1898" s="14">
        <v>0.301282025679943</v>
      </c>
      <c r="W1898" s="14">
        <v>0.312841514289598</v>
      </c>
      <c r="X1898" s="14">
        <v>0.27247402725601799</v>
      </c>
      <c r="Y1898" s="14">
        <v>0.32358661515286602</v>
      </c>
      <c r="Z1898" s="14">
        <v>0.33624214740449399</v>
      </c>
      <c r="AA1898" s="14">
        <v>0.30813470923527703</v>
      </c>
      <c r="AB1898" s="14">
        <v>0.25142160081800802</v>
      </c>
      <c r="AC1898" s="14">
        <v>0.24194321983318701</v>
      </c>
      <c r="AD1898" s="14">
        <v>0.35497740819335699</v>
      </c>
      <c r="AE1898" s="14"/>
      <c r="AF1898" s="14">
        <v>0.32722207889739402</v>
      </c>
      <c r="AG1898" s="14">
        <v>0.289187193458391</v>
      </c>
      <c r="AH1898" s="14">
        <v>0.273626574007656</v>
      </c>
      <c r="AI1898" s="14"/>
      <c r="AJ1898" s="14">
        <v>0.349668526439042</v>
      </c>
      <c r="AK1898" s="14">
        <v>0.28327482978332702</v>
      </c>
      <c r="AL1898" s="14">
        <v>0.32185206019226498</v>
      </c>
      <c r="AM1898" s="14"/>
      <c r="AN1898" s="14">
        <v>0.28111023981919803</v>
      </c>
      <c r="AO1898" s="14">
        <v>0.28864425850282699</v>
      </c>
      <c r="AP1898" s="14">
        <v>0.32096253764243399</v>
      </c>
      <c r="AQ1898" s="14">
        <v>0.309385180937641</v>
      </c>
      <c r="AR1898" s="14">
        <v>0.295341842213661</v>
      </c>
    </row>
    <row r="1899" spans="2:44">
      <c r="B1899" t="s">
        <v>401</v>
      </c>
      <c r="C1899" s="14">
        <v>0.21932113685972801</v>
      </c>
      <c r="D1899" s="14">
        <v>0.21435343061172399</v>
      </c>
      <c r="E1899" s="14">
        <v>0.224893634479123</v>
      </c>
      <c r="F1899" s="14"/>
      <c r="G1899" s="14">
        <v>0.23510694039056501</v>
      </c>
      <c r="H1899" s="14">
        <v>0.259256710826614</v>
      </c>
      <c r="I1899" s="14">
        <v>0.21230091551477601</v>
      </c>
      <c r="J1899" s="14">
        <v>0.20975255320869601</v>
      </c>
      <c r="K1899" s="14">
        <v>0.19047362181199801</v>
      </c>
      <c r="L1899" s="14">
        <v>0.20902809024014399</v>
      </c>
      <c r="M1899" s="14"/>
      <c r="N1899" s="14">
        <v>0.216024551115232</v>
      </c>
      <c r="O1899" s="14">
        <v>0.20790389298157499</v>
      </c>
      <c r="P1899" s="14">
        <v>0.23863328346741799</v>
      </c>
      <c r="Q1899" s="14">
        <v>0.21883596964186799</v>
      </c>
      <c r="R1899" s="14"/>
      <c r="S1899" s="14">
        <v>0.21505415675842099</v>
      </c>
      <c r="T1899" s="14">
        <v>0.23921744007746701</v>
      </c>
      <c r="U1899" s="14">
        <v>0.20917187209285601</v>
      </c>
      <c r="V1899" s="14">
        <v>0.19359316976367399</v>
      </c>
      <c r="W1899" s="14">
        <v>0.26288496075652601</v>
      </c>
      <c r="X1899" s="14">
        <v>0.21581113588704701</v>
      </c>
      <c r="Y1899" s="14">
        <v>0.23009364789940101</v>
      </c>
      <c r="Z1899" s="14">
        <v>0.15526155481211401</v>
      </c>
      <c r="AA1899" s="14">
        <v>0.213515485944379</v>
      </c>
      <c r="AB1899" s="14">
        <v>0.231998985542306</v>
      </c>
      <c r="AC1899" s="14">
        <v>0.20976028369601199</v>
      </c>
      <c r="AD1899" s="14">
        <v>0.22190354115258801</v>
      </c>
      <c r="AE1899" s="14"/>
      <c r="AF1899" s="14">
        <v>0.22552990853219901</v>
      </c>
      <c r="AG1899" s="14">
        <v>0.21611428332943899</v>
      </c>
      <c r="AH1899" s="14">
        <v>0.216579261316733</v>
      </c>
      <c r="AI1899" s="14"/>
      <c r="AJ1899" s="14">
        <v>0.22475988574651001</v>
      </c>
      <c r="AK1899" s="14">
        <v>0.23107306687469101</v>
      </c>
      <c r="AL1899" s="14">
        <v>0.17873173475467899</v>
      </c>
      <c r="AM1899" s="14"/>
      <c r="AN1899" s="14">
        <v>0.22904971588745701</v>
      </c>
      <c r="AO1899" s="14">
        <v>0.222512336694667</v>
      </c>
      <c r="AP1899" s="14">
        <v>0.203197053508956</v>
      </c>
      <c r="AQ1899" s="14">
        <v>0.21052147265273299</v>
      </c>
      <c r="AR1899" s="14">
        <v>0.11489483449617</v>
      </c>
    </row>
    <row r="1900" spans="2:44">
      <c r="B1900" t="s">
        <v>402</v>
      </c>
      <c r="C1900" s="14">
        <v>0.20007415800659301</v>
      </c>
      <c r="D1900" s="14">
        <v>0.191252400100628</v>
      </c>
      <c r="E1900" s="14">
        <v>0.206949703173157</v>
      </c>
      <c r="F1900" s="14"/>
      <c r="G1900" s="14">
        <v>0.27911959614100101</v>
      </c>
      <c r="H1900" s="14">
        <v>0.217098895311024</v>
      </c>
      <c r="I1900" s="14">
        <v>0.18636262917753901</v>
      </c>
      <c r="J1900" s="14">
        <v>0.184237465502021</v>
      </c>
      <c r="K1900" s="14">
        <v>0.18885235002484299</v>
      </c>
      <c r="L1900" s="14">
        <v>0.16478308748141199</v>
      </c>
      <c r="M1900" s="14"/>
      <c r="N1900" s="14">
        <v>0.175266640703785</v>
      </c>
      <c r="O1900" s="14">
        <v>0.19106874162960699</v>
      </c>
      <c r="P1900" s="14">
        <v>0.20867142680057699</v>
      </c>
      <c r="Q1900" s="14">
        <v>0.226296277094611</v>
      </c>
      <c r="R1900" s="14"/>
      <c r="S1900" s="14">
        <v>0.220471772694081</v>
      </c>
      <c r="T1900" s="14">
        <v>0.22865762350513399</v>
      </c>
      <c r="U1900" s="14">
        <v>0.15400028296882201</v>
      </c>
      <c r="V1900" s="14">
        <v>0.19505159085702001</v>
      </c>
      <c r="W1900" s="14">
        <v>0.16232401321960099</v>
      </c>
      <c r="X1900" s="14">
        <v>0.20409634188120901</v>
      </c>
      <c r="Y1900" s="14">
        <v>0.216589357360574</v>
      </c>
      <c r="Z1900" s="14">
        <v>0.19696484656080701</v>
      </c>
      <c r="AA1900" s="14">
        <v>0.25513542670480399</v>
      </c>
      <c r="AB1900" s="14">
        <v>0.14218545246249401</v>
      </c>
      <c r="AC1900" s="14">
        <v>0.19165550924132499</v>
      </c>
      <c r="AD1900" s="14">
        <v>0.140724073181275</v>
      </c>
      <c r="AE1900" s="14"/>
      <c r="AF1900" s="14">
        <v>0.203303156114131</v>
      </c>
      <c r="AG1900" s="14">
        <v>0.19697076196796801</v>
      </c>
      <c r="AH1900" s="14">
        <v>0.169193161644517</v>
      </c>
      <c r="AI1900" s="14"/>
      <c r="AJ1900" s="14">
        <v>0.152102128636494</v>
      </c>
      <c r="AK1900" s="14">
        <v>0.237141402914745</v>
      </c>
      <c r="AL1900" s="14">
        <v>0.21147201209164801</v>
      </c>
      <c r="AM1900" s="14"/>
      <c r="AN1900" s="14">
        <v>0.19882340908410001</v>
      </c>
      <c r="AO1900" s="14">
        <v>0.199248953841312</v>
      </c>
      <c r="AP1900" s="14">
        <v>0.19004374635832799</v>
      </c>
      <c r="AQ1900" s="14">
        <v>0.19733191206573999</v>
      </c>
      <c r="AR1900" s="14">
        <v>0.191539341192076</v>
      </c>
    </row>
    <row r="1901" spans="2:44">
      <c r="B1901" t="s">
        <v>403</v>
      </c>
      <c r="C1901" s="14">
        <v>0.15472535218129699</v>
      </c>
      <c r="D1901" s="14">
        <v>0.13916351356904999</v>
      </c>
      <c r="E1901" s="14">
        <v>0.17030222034861001</v>
      </c>
      <c r="F1901" s="14"/>
      <c r="G1901" s="14">
        <v>0.204519121390002</v>
      </c>
      <c r="H1901" s="14">
        <v>0.172905518566038</v>
      </c>
      <c r="I1901" s="14">
        <v>0.19807927188316601</v>
      </c>
      <c r="J1901" s="14">
        <v>0.14140101640275399</v>
      </c>
      <c r="K1901" s="14">
        <v>0.11672275638745599</v>
      </c>
      <c r="L1901" s="14">
        <v>0.107641930757614</v>
      </c>
      <c r="M1901" s="14"/>
      <c r="N1901" s="14">
        <v>0.13006058803666101</v>
      </c>
      <c r="O1901" s="14">
        <v>0.14599345184566001</v>
      </c>
      <c r="P1901" s="14">
        <v>0.155007828776492</v>
      </c>
      <c r="Q1901" s="14">
        <v>0.189596842322799</v>
      </c>
      <c r="R1901" s="14"/>
      <c r="S1901" s="14">
        <v>0.14937398486238199</v>
      </c>
      <c r="T1901" s="14">
        <v>0.15104193615887601</v>
      </c>
      <c r="U1901" s="14">
        <v>0.15909902383563601</v>
      </c>
      <c r="V1901" s="14">
        <v>0.141732041429498</v>
      </c>
      <c r="W1901" s="14">
        <v>0.16361286090221699</v>
      </c>
      <c r="X1901" s="14">
        <v>0.15481096744028799</v>
      </c>
      <c r="Y1901" s="14">
        <v>0.187326403628296</v>
      </c>
      <c r="Z1901" s="14">
        <v>0.16629531224289201</v>
      </c>
      <c r="AA1901" s="14">
        <v>0.13806446570972999</v>
      </c>
      <c r="AB1901" s="14">
        <v>0.18579284713845601</v>
      </c>
      <c r="AC1901" s="14">
        <v>0.128638020062119</v>
      </c>
      <c r="AD1901" s="14">
        <v>0.110885198029683</v>
      </c>
      <c r="AE1901" s="14"/>
      <c r="AF1901" s="14">
        <v>0.14372650426771399</v>
      </c>
      <c r="AG1901" s="14">
        <v>0.147898021677521</v>
      </c>
      <c r="AH1901" s="14">
        <v>0.17923964033790299</v>
      </c>
      <c r="AI1901" s="14"/>
      <c r="AJ1901" s="14">
        <v>0.14748937107743801</v>
      </c>
      <c r="AK1901" s="14">
        <v>0.15557182912533299</v>
      </c>
      <c r="AL1901" s="14">
        <v>0.15596674040393199</v>
      </c>
      <c r="AM1901" s="14"/>
      <c r="AN1901" s="14">
        <v>0.176196365707042</v>
      </c>
      <c r="AO1901" s="14">
        <v>0.15529395516792699</v>
      </c>
      <c r="AP1901" s="14">
        <v>0.14853257298353401</v>
      </c>
      <c r="AQ1901" s="14">
        <v>0.123753749775975</v>
      </c>
      <c r="AR1901" s="14">
        <v>0.172581882634461</v>
      </c>
    </row>
    <row r="1902" spans="2:44">
      <c r="B1902" t="s">
        <v>404</v>
      </c>
      <c r="C1902" s="14">
        <v>0.115280599690796</v>
      </c>
      <c r="D1902" s="14">
        <v>0.13050129747950101</v>
      </c>
      <c r="E1902" s="14">
        <v>0.10020340864975399</v>
      </c>
      <c r="F1902" s="14"/>
      <c r="G1902" s="14">
        <v>0.133939004428905</v>
      </c>
      <c r="H1902" s="14">
        <v>0.11634015663375299</v>
      </c>
      <c r="I1902" s="14">
        <v>0.10772872410011</v>
      </c>
      <c r="J1902" s="14">
        <v>0.139078772358219</v>
      </c>
      <c r="K1902" s="14">
        <v>0.109948668770776</v>
      </c>
      <c r="L1902" s="14">
        <v>9.2326370039399794E-2</v>
      </c>
      <c r="M1902" s="14"/>
      <c r="N1902" s="14">
        <v>8.7769698489631398E-2</v>
      </c>
      <c r="O1902" s="14">
        <v>0.116559467629526</v>
      </c>
      <c r="P1902" s="14">
        <v>0.123003539577819</v>
      </c>
      <c r="Q1902" s="14">
        <v>0.13713777350680201</v>
      </c>
      <c r="R1902" s="14"/>
      <c r="S1902" s="14">
        <v>0.14215165398939</v>
      </c>
      <c r="T1902" s="14">
        <v>0.106040933124534</v>
      </c>
      <c r="U1902" s="14">
        <v>8.8633916778939295E-2</v>
      </c>
      <c r="V1902" s="14">
        <v>0.11694277671997801</v>
      </c>
      <c r="W1902" s="14">
        <v>0.11158659981919999</v>
      </c>
      <c r="X1902" s="14">
        <v>0.137515045430813</v>
      </c>
      <c r="Y1902" s="14">
        <v>9.8871605453505707E-2</v>
      </c>
      <c r="Z1902" s="14">
        <v>0.106933412842261</v>
      </c>
      <c r="AA1902" s="14">
        <v>0.120849988758018</v>
      </c>
      <c r="AB1902" s="14">
        <v>0.11255283889986201</v>
      </c>
      <c r="AC1902" s="14">
        <v>9.6374495207960903E-2</v>
      </c>
      <c r="AD1902" s="14">
        <v>0.112076254808069</v>
      </c>
      <c r="AE1902" s="14"/>
      <c r="AF1902" s="14">
        <v>0.12966914028961499</v>
      </c>
      <c r="AG1902" s="14">
        <v>0.10134711671355399</v>
      </c>
      <c r="AH1902" s="14">
        <v>0.11748748685805099</v>
      </c>
      <c r="AI1902" s="14"/>
      <c r="AJ1902" s="14">
        <v>0.11674896248044001</v>
      </c>
      <c r="AK1902" s="14">
        <v>0.116632536293026</v>
      </c>
      <c r="AL1902" s="14">
        <v>0.100274584403291</v>
      </c>
      <c r="AM1902" s="14"/>
      <c r="AN1902" s="14">
        <v>0.13122017357219901</v>
      </c>
      <c r="AO1902" s="14">
        <v>0.10900739442789401</v>
      </c>
      <c r="AP1902" s="14">
        <v>0.10260893746852701</v>
      </c>
      <c r="AQ1902" s="14">
        <v>0.105445030830532</v>
      </c>
      <c r="AR1902" s="14">
        <v>3.7623408425653398E-2</v>
      </c>
    </row>
    <row r="1903" spans="2:44">
      <c r="B1903" t="s">
        <v>405</v>
      </c>
      <c r="C1903" s="14">
        <v>0.103723480567416</v>
      </c>
      <c r="D1903" s="14">
        <v>0.128781156817599</v>
      </c>
      <c r="E1903" s="14">
        <v>7.987476359831E-2</v>
      </c>
      <c r="F1903" s="14"/>
      <c r="G1903" s="14">
        <v>3.2481121921216202E-2</v>
      </c>
      <c r="H1903" s="14">
        <v>6.8630565326035203E-2</v>
      </c>
      <c r="I1903" s="14">
        <v>6.8509637548928498E-2</v>
      </c>
      <c r="J1903" s="14">
        <v>0.10305450311024</v>
      </c>
      <c r="K1903" s="14">
        <v>0.14793141336870899</v>
      </c>
      <c r="L1903" s="14">
        <v>0.17953040902316</v>
      </c>
      <c r="M1903" s="14"/>
      <c r="N1903" s="14">
        <v>0.13874724322899301</v>
      </c>
      <c r="O1903" s="14">
        <v>8.8890078584429905E-2</v>
      </c>
      <c r="P1903" s="14">
        <v>0.105042362676442</v>
      </c>
      <c r="Q1903" s="14">
        <v>8.1309390506723006E-2</v>
      </c>
      <c r="R1903" s="14"/>
      <c r="S1903" s="14">
        <v>0.112735943009692</v>
      </c>
      <c r="T1903" s="14">
        <v>9.4596349123239498E-2</v>
      </c>
      <c r="U1903" s="14">
        <v>0.118069301078085</v>
      </c>
      <c r="V1903" s="14">
        <v>0.123694295001683</v>
      </c>
      <c r="W1903" s="14">
        <v>8.9871012193790095E-2</v>
      </c>
      <c r="X1903" s="14">
        <v>8.1319241935439504E-2</v>
      </c>
      <c r="Y1903" s="14">
        <v>9.7390984520444396E-2</v>
      </c>
      <c r="Z1903" s="14">
        <v>0.122348283786701</v>
      </c>
      <c r="AA1903" s="14">
        <v>9.6341970247528899E-2</v>
      </c>
      <c r="AB1903" s="14">
        <v>0.10276162584229701</v>
      </c>
      <c r="AC1903" s="14">
        <v>0.12511449542499001</v>
      </c>
      <c r="AD1903" s="14">
        <v>8.8927116004671E-2</v>
      </c>
      <c r="AE1903" s="14"/>
      <c r="AF1903" s="14">
        <v>0.11625346650886401</v>
      </c>
      <c r="AG1903" s="14">
        <v>0.120198350335884</v>
      </c>
      <c r="AH1903" s="14">
        <v>6.9463893820063405E-2</v>
      </c>
      <c r="AI1903" s="14"/>
      <c r="AJ1903" s="14">
        <v>0.13116318710090299</v>
      </c>
      <c r="AK1903" s="14">
        <v>0.10391825629397999</v>
      </c>
      <c r="AL1903" s="14">
        <v>8.1810980152858898E-2</v>
      </c>
      <c r="AM1903" s="14"/>
      <c r="AN1903" s="14">
        <v>9.3106502028919499E-2</v>
      </c>
      <c r="AO1903" s="14">
        <v>9.4670763087880305E-2</v>
      </c>
      <c r="AP1903" s="14">
        <v>0.117603933160464</v>
      </c>
      <c r="AQ1903" s="14">
        <v>0.102009247332028</v>
      </c>
      <c r="AR1903" s="14">
        <v>0.243288733081933</v>
      </c>
    </row>
    <row r="1904" spans="2:44">
      <c r="B1904" t="s">
        <v>129</v>
      </c>
      <c r="C1904" s="14">
        <v>7.1866643397446806E-2</v>
      </c>
      <c r="D1904" s="14">
        <v>5.6762930078883701E-2</v>
      </c>
      <c r="E1904" s="14">
        <v>8.6560564596690495E-2</v>
      </c>
      <c r="F1904" s="14"/>
      <c r="G1904" s="14">
        <v>8.1666372844644203E-2</v>
      </c>
      <c r="H1904" s="14">
        <v>6.3848616975834993E-2</v>
      </c>
      <c r="I1904" s="14">
        <v>7.8596872217077507E-2</v>
      </c>
      <c r="J1904" s="14">
        <v>9.1188007787595393E-2</v>
      </c>
      <c r="K1904" s="14">
        <v>6.4361360292928493E-2</v>
      </c>
      <c r="L1904" s="14">
        <v>5.5728118985356803E-2</v>
      </c>
      <c r="M1904" s="14"/>
      <c r="N1904" s="14">
        <v>6.12816519036916E-2</v>
      </c>
      <c r="O1904" s="14">
        <v>5.8679902213944597E-2</v>
      </c>
      <c r="P1904" s="14">
        <v>6.4906602898542595E-2</v>
      </c>
      <c r="Q1904" s="14">
        <v>0.10346451063605799</v>
      </c>
      <c r="R1904" s="14"/>
      <c r="S1904" s="14">
        <v>5.2800659792230697E-2</v>
      </c>
      <c r="T1904" s="14">
        <v>6.5162056856744199E-2</v>
      </c>
      <c r="U1904" s="14">
        <v>7.3844454021017594E-2</v>
      </c>
      <c r="V1904" s="14">
        <v>6.8719251667814604E-2</v>
      </c>
      <c r="W1904" s="14">
        <v>6.76253951092326E-2</v>
      </c>
      <c r="X1904" s="14">
        <v>9.3287068949403501E-2</v>
      </c>
      <c r="Y1904" s="14">
        <v>5.8318165641187601E-2</v>
      </c>
      <c r="Z1904" s="14">
        <v>7.1560170599216003E-2</v>
      </c>
      <c r="AA1904" s="14">
        <v>7.6963353949006497E-2</v>
      </c>
      <c r="AB1904" s="14">
        <v>9.0601953266250798E-2</v>
      </c>
      <c r="AC1904" s="14">
        <v>8.8045414585903495E-2</v>
      </c>
      <c r="AD1904" s="14">
        <v>7.4190725268556301E-2</v>
      </c>
      <c r="AE1904" s="14"/>
      <c r="AF1904" s="14">
        <v>6.02031904635544E-2</v>
      </c>
      <c r="AG1904" s="14">
        <v>5.7012779462516497E-2</v>
      </c>
      <c r="AH1904" s="14">
        <v>0.11737665228328301</v>
      </c>
      <c r="AI1904" s="14"/>
      <c r="AJ1904" s="14">
        <v>5.4052107317714898E-2</v>
      </c>
      <c r="AK1904" s="14">
        <v>4.8693610946978903E-2</v>
      </c>
      <c r="AL1904" s="14">
        <v>4.9280930871296799E-2</v>
      </c>
      <c r="AM1904" s="14"/>
      <c r="AN1904" s="14">
        <v>8.3237614341937494E-2</v>
      </c>
      <c r="AO1904" s="14">
        <v>8.7453498542977695E-2</v>
      </c>
      <c r="AP1904" s="14">
        <v>4.7417154923713303E-2</v>
      </c>
      <c r="AQ1904" s="14">
        <v>6.8534914511146294E-2</v>
      </c>
      <c r="AR1904" s="14">
        <v>4.8274086422475097E-2</v>
      </c>
    </row>
    <row r="1905" spans="2:44">
      <c r="B1905" t="s">
        <v>130</v>
      </c>
      <c r="C1905" s="14">
        <v>8.8589678101711998E-3</v>
      </c>
      <c r="D1905" s="14">
        <v>9.1663687893648507E-3</v>
      </c>
      <c r="E1905" s="14">
        <v>8.0334149659994497E-3</v>
      </c>
      <c r="F1905" s="14"/>
      <c r="G1905" s="14">
        <v>7.2200338910347996E-3</v>
      </c>
      <c r="H1905" s="14">
        <v>6.1133673650256397E-3</v>
      </c>
      <c r="I1905" s="14">
        <v>7.5603638279621898E-3</v>
      </c>
      <c r="J1905" s="14">
        <v>5.6172254140184896E-3</v>
      </c>
      <c r="K1905" s="14">
        <v>8.5990657404932704E-3</v>
      </c>
      <c r="L1905" s="14">
        <v>1.6054255198191699E-2</v>
      </c>
      <c r="M1905" s="14"/>
      <c r="N1905" s="14">
        <v>7.4218390742857299E-3</v>
      </c>
      <c r="O1905" s="14">
        <v>1.3870488515073101E-2</v>
      </c>
      <c r="P1905" s="14">
        <v>6.7636971208535198E-3</v>
      </c>
      <c r="Q1905" s="14">
        <v>7.2090359991042498E-3</v>
      </c>
      <c r="R1905" s="14"/>
      <c r="S1905" s="14">
        <v>5.1913631900416604E-3</v>
      </c>
      <c r="T1905" s="14">
        <v>7.0806678087574296E-3</v>
      </c>
      <c r="U1905" s="14">
        <v>2.9948547142581898E-3</v>
      </c>
      <c r="V1905" s="14">
        <v>1.1230199081586401E-2</v>
      </c>
      <c r="W1905" s="14">
        <v>7.9931241684917595E-3</v>
      </c>
      <c r="X1905" s="14">
        <v>8.7309866347537197E-3</v>
      </c>
      <c r="Y1905" s="14">
        <v>1.5727342578985299E-2</v>
      </c>
      <c r="Z1905" s="14">
        <v>1.53528101882082E-2</v>
      </c>
      <c r="AA1905" s="14">
        <v>2.41245472207315E-3</v>
      </c>
      <c r="AB1905" s="14">
        <v>1.17008037506458E-2</v>
      </c>
      <c r="AC1905" s="14">
        <v>2.29537513365894E-2</v>
      </c>
      <c r="AD1905" s="14">
        <v>9.2151807660693398E-3</v>
      </c>
      <c r="AE1905" s="14"/>
      <c r="AF1905" s="14">
        <v>9.5690780312236504E-3</v>
      </c>
      <c r="AG1905" s="14">
        <v>8.4966418887719598E-3</v>
      </c>
      <c r="AH1905" s="14">
        <v>8.6866213669830102E-3</v>
      </c>
      <c r="AI1905" s="14"/>
      <c r="AJ1905" s="14">
        <v>7.1704478032832402E-3</v>
      </c>
      <c r="AK1905" s="14">
        <v>7.7383210272325203E-3</v>
      </c>
      <c r="AL1905" s="14">
        <v>7.1801009960332403E-3</v>
      </c>
      <c r="AM1905" s="14"/>
      <c r="AN1905" s="14">
        <v>4.0720605102551096E-3</v>
      </c>
      <c r="AO1905" s="14">
        <v>9.8754345208243496E-3</v>
      </c>
      <c r="AP1905" s="14">
        <v>1.01524406429228E-2</v>
      </c>
      <c r="AQ1905" s="14">
        <v>8.0928693975352399E-3</v>
      </c>
      <c r="AR1905" s="14">
        <v>0</v>
      </c>
    </row>
    <row r="1906" spans="2:44">
      <c r="C1906" s="14"/>
      <c r="D1906" s="14"/>
      <c r="E1906" s="14"/>
      <c r="F1906" s="14"/>
      <c r="G1906" s="14"/>
      <c r="H1906" s="14"/>
      <c r="I1906" s="14"/>
      <c r="J1906" s="14"/>
      <c r="K1906" s="14"/>
      <c r="L1906" s="14"/>
      <c r="M1906" s="14"/>
      <c r="N1906" s="14"/>
      <c r="O1906" s="14"/>
      <c r="P1906" s="14"/>
      <c r="Q1906" s="14"/>
      <c r="R1906" s="14"/>
      <c r="S1906" s="14"/>
      <c r="T1906" s="14"/>
      <c r="U1906" s="14"/>
      <c r="V1906" s="14"/>
      <c r="W1906" s="14"/>
      <c r="X1906" s="14"/>
      <c r="Y1906" s="14"/>
      <c r="Z1906" s="14"/>
      <c r="AA1906" s="14"/>
      <c r="AB1906" s="14"/>
      <c r="AC1906" s="14"/>
      <c r="AD1906" s="14"/>
      <c r="AE1906" s="14"/>
      <c r="AF1906" s="14"/>
      <c r="AG1906" s="14"/>
      <c r="AH1906" s="14"/>
      <c r="AI1906" s="14"/>
      <c r="AJ1906" s="14"/>
      <c r="AK1906" s="14"/>
      <c r="AL1906" s="14"/>
      <c r="AM1906" s="14"/>
      <c r="AN1906" s="14"/>
      <c r="AO1906" s="14"/>
      <c r="AP1906" s="14"/>
      <c r="AQ1906" s="14"/>
      <c r="AR1906" s="14"/>
    </row>
    <row r="1907" spans="2:44">
      <c r="B1907" s="6" t="s">
        <v>406</v>
      </c>
      <c r="C1907" s="14"/>
      <c r="D1907" s="14"/>
      <c r="E1907" s="14"/>
      <c r="F1907" s="14"/>
      <c r="G1907" s="14"/>
      <c r="H1907" s="14"/>
      <c r="I1907" s="14"/>
      <c r="J1907" s="14"/>
      <c r="K1907" s="14"/>
      <c r="L1907" s="14"/>
      <c r="M1907" s="14"/>
      <c r="N1907" s="14"/>
      <c r="O1907" s="14"/>
      <c r="P1907" s="14"/>
      <c r="Q1907" s="14"/>
      <c r="R1907" s="14"/>
      <c r="S1907" s="14"/>
      <c r="T1907" s="14"/>
      <c r="U1907" s="14"/>
      <c r="V1907" s="14"/>
      <c r="W1907" s="14"/>
      <c r="X1907" s="14"/>
      <c r="Y1907" s="14"/>
      <c r="Z1907" s="14"/>
      <c r="AA1907" s="14"/>
      <c r="AB1907" s="14"/>
      <c r="AC1907" s="14"/>
      <c r="AD1907" s="14"/>
      <c r="AE1907" s="14"/>
      <c r="AF1907" s="14"/>
      <c r="AG1907" s="14"/>
      <c r="AH1907" s="14"/>
      <c r="AI1907" s="14"/>
      <c r="AJ1907" s="14"/>
      <c r="AK1907" s="14"/>
      <c r="AL1907" s="14"/>
      <c r="AM1907" s="14"/>
      <c r="AN1907" s="14"/>
      <c r="AO1907" s="14"/>
      <c r="AP1907" s="14"/>
      <c r="AQ1907" s="14"/>
      <c r="AR1907" s="14"/>
    </row>
    <row r="1908" spans="2:44">
      <c r="B1908" s="24" t="s">
        <v>15</v>
      </c>
      <c r="C1908" s="14"/>
      <c r="D1908" s="14"/>
      <c r="E1908" s="14"/>
      <c r="F1908" s="14"/>
      <c r="G1908" s="14"/>
      <c r="H1908" s="14"/>
      <c r="I1908" s="14"/>
      <c r="J1908" s="14"/>
      <c r="K1908" s="14"/>
      <c r="L1908" s="14"/>
      <c r="M1908" s="14"/>
      <c r="N1908" s="14"/>
      <c r="O1908" s="14"/>
      <c r="P1908" s="14"/>
      <c r="Q1908" s="14"/>
      <c r="R1908" s="14"/>
      <c r="S1908" s="14"/>
      <c r="T1908" s="14"/>
      <c r="U1908" s="14"/>
      <c r="V1908" s="14"/>
      <c r="W1908" s="14"/>
      <c r="X1908" s="14"/>
      <c r="Y1908" s="14"/>
      <c r="Z1908" s="14"/>
      <c r="AA1908" s="14"/>
      <c r="AB1908" s="14"/>
      <c r="AC1908" s="14"/>
      <c r="AD1908" s="14"/>
      <c r="AE1908" s="14"/>
      <c r="AF1908" s="14"/>
      <c r="AG1908" s="14"/>
      <c r="AH1908" s="14"/>
      <c r="AI1908" s="14"/>
      <c r="AJ1908" s="14"/>
      <c r="AK1908" s="14"/>
      <c r="AL1908" s="14"/>
      <c r="AM1908" s="14"/>
      <c r="AN1908" s="14"/>
      <c r="AO1908" s="14"/>
      <c r="AP1908" s="14"/>
      <c r="AQ1908" s="14"/>
      <c r="AR1908" s="14"/>
    </row>
    <row r="1909" spans="2:44">
      <c r="B1909" t="s">
        <v>407</v>
      </c>
      <c r="C1909" s="14">
        <v>0.183044357134513</v>
      </c>
      <c r="D1909" s="14">
        <v>0.218705114035528</v>
      </c>
      <c r="E1909" s="14">
        <v>0.148398292328907</v>
      </c>
      <c r="F1909" s="14"/>
      <c r="G1909" s="14">
        <v>0.184764037105936</v>
      </c>
      <c r="H1909" s="14">
        <v>0.18534166858446299</v>
      </c>
      <c r="I1909" s="14">
        <v>0.18709681351555199</v>
      </c>
      <c r="J1909" s="14">
        <v>0.14736017442236099</v>
      </c>
      <c r="K1909" s="14">
        <v>0.19473242333726201</v>
      </c>
      <c r="L1909" s="14">
        <v>0.19783789471701099</v>
      </c>
      <c r="M1909" s="14"/>
      <c r="N1909" s="14">
        <v>0.21236807571313099</v>
      </c>
      <c r="O1909" s="14">
        <v>0.15243057952661501</v>
      </c>
      <c r="P1909" s="14">
        <v>0.179501443381227</v>
      </c>
      <c r="Q1909" s="14">
        <v>0.18753906700515799</v>
      </c>
      <c r="R1909" s="14"/>
      <c r="S1909" s="14">
        <v>0.23524229570435301</v>
      </c>
      <c r="T1909" s="14">
        <v>0.16966269296054201</v>
      </c>
      <c r="U1909" s="14">
        <v>0.146366297640701</v>
      </c>
      <c r="V1909" s="14">
        <v>0.158747338234105</v>
      </c>
      <c r="W1909" s="14">
        <v>0.17432135673990401</v>
      </c>
      <c r="X1909" s="14">
        <v>0.18313466458095001</v>
      </c>
      <c r="Y1909" s="14">
        <v>0.17317740679895699</v>
      </c>
      <c r="Z1909" s="14">
        <v>0.200593471443579</v>
      </c>
      <c r="AA1909" s="14">
        <v>0.17679019190454201</v>
      </c>
      <c r="AB1909" s="14">
        <v>0.168443548803659</v>
      </c>
      <c r="AC1909" s="14">
        <v>0.19640733843508901</v>
      </c>
      <c r="AD1909" s="14">
        <v>0.23604344850101699</v>
      </c>
      <c r="AE1909" s="14"/>
      <c r="AF1909" s="14">
        <v>0.18390220733197701</v>
      </c>
      <c r="AG1909" s="14">
        <v>0.20036782128582101</v>
      </c>
      <c r="AH1909" s="14">
        <v>0.17062913444127201</v>
      </c>
      <c r="AI1909" s="14"/>
      <c r="AJ1909" s="14">
        <v>0.21470294854555999</v>
      </c>
      <c r="AK1909" s="14">
        <v>0.20740807333009201</v>
      </c>
      <c r="AL1909" s="14">
        <v>0.22063602007584601</v>
      </c>
      <c r="AM1909" s="14"/>
      <c r="AN1909" s="14">
        <v>0.17186046063027</v>
      </c>
      <c r="AO1909" s="14">
        <v>0.15514395459937499</v>
      </c>
      <c r="AP1909" s="14">
        <v>0.179136589568377</v>
      </c>
      <c r="AQ1909" s="14">
        <v>0.251345284863909</v>
      </c>
      <c r="AR1909" s="14">
        <v>0.37336437737189399</v>
      </c>
    </row>
    <row r="1910" spans="2:44">
      <c r="B1910" t="s">
        <v>408</v>
      </c>
      <c r="C1910" s="14">
        <v>0.38387673770747799</v>
      </c>
      <c r="D1910" s="14">
        <v>0.38180219202427002</v>
      </c>
      <c r="E1910" s="14">
        <v>0.38513039950636302</v>
      </c>
      <c r="F1910" s="14"/>
      <c r="G1910" s="14">
        <v>0.42723223742208</v>
      </c>
      <c r="H1910" s="14">
        <v>0.40206247438634402</v>
      </c>
      <c r="I1910" s="14">
        <v>0.37978440538856301</v>
      </c>
      <c r="J1910" s="14">
        <v>0.36691434148679503</v>
      </c>
      <c r="K1910" s="14">
        <v>0.34887486812429302</v>
      </c>
      <c r="L1910" s="14">
        <v>0.38059541370991201</v>
      </c>
      <c r="M1910" s="14"/>
      <c r="N1910" s="14">
        <v>0.39531891126660501</v>
      </c>
      <c r="O1910" s="14">
        <v>0.416058607329994</v>
      </c>
      <c r="P1910" s="14">
        <v>0.38314274821717198</v>
      </c>
      <c r="Q1910" s="14">
        <v>0.33536173891738502</v>
      </c>
      <c r="R1910" s="14"/>
      <c r="S1910" s="14">
        <v>0.36885559482675201</v>
      </c>
      <c r="T1910" s="14">
        <v>0.39808369853703901</v>
      </c>
      <c r="U1910" s="14">
        <v>0.41529111647705202</v>
      </c>
      <c r="V1910" s="14">
        <v>0.36662180530601102</v>
      </c>
      <c r="W1910" s="14">
        <v>0.35985263732718498</v>
      </c>
      <c r="X1910" s="14">
        <v>0.39137933102716299</v>
      </c>
      <c r="Y1910" s="14">
        <v>0.41043769437698002</v>
      </c>
      <c r="Z1910" s="14">
        <v>0.39517060563811701</v>
      </c>
      <c r="AA1910" s="14">
        <v>0.360477973411992</v>
      </c>
      <c r="AB1910" s="14">
        <v>0.41529873682499102</v>
      </c>
      <c r="AC1910" s="14">
        <v>0.345656417627276</v>
      </c>
      <c r="AD1910" s="14">
        <v>0.36341420579884998</v>
      </c>
      <c r="AE1910" s="14"/>
      <c r="AF1910" s="14">
        <v>0.37370488372801702</v>
      </c>
      <c r="AG1910" s="14">
        <v>0.39066632397817402</v>
      </c>
      <c r="AH1910" s="14">
        <v>0.34527658170102699</v>
      </c>
      <c r="AI1910" s="14"/>
      <c r="AJ1910" s="14">
        <v>0.410951584078176</v>
      </c>
      <c r="AK1910" s="14">
        <v>0.40565299438441599</v>
      </c>
      <c r="AL1910" s="14">
        <v>0.37957122880650801</v>
      </c>
      <c r="AM1910" s="14"/>
      <c r="AN1910" s="14">
        <v>0.35070469803352999</v>
      </c>
      <c r="AO1910" s="14">
        <v>0.38493546172937398</v>
      </c>
      <c r="AP1910" s="14">
        <v>0.42733866594987202</v>
      </c>
      <c r="AQ1910" s="14">
        <v>0.38168489291528601</v>
      </c>
      <c r="AR1910" s="14">
        <v>0.23999998026301</v>
      </c>
    </row>
    <row r="1911" spans="2:44">
      <c r="B1911" t="s">
        <v>409</v>
      </c>
      <c r="C1911" s="14">
        <v>0.31141627810266498</v>
      </c>
      <c r="D1911" s="14">
        <v>0.30121157300089901</v>
      </c>
      <c r="E1911" s="14">
        <v>0.32223782035526199</v>
      </c>
      <c r="F1911" s="14"/>
      <c r="G1911" s="14">
        <v>0.24514119132189999</v>
      </c>
      <c r="H1911" s="14">
        <v>0.28998209627909899</v>
      </c>
      <c r="I1911" s="14">
        <v>0.28153581781294301</v>
      </c>
      <c r="J1911" s="14">
        <v>0.34915115468070301</v>
      </c>
      <c r="K1911" s="14">
        <v>0.34565778927000501</v>
      </c>
      <c r="L1911" s="14">
        <v>0.34395793236382499</v>
      </c>
      <c r="M1911" s="14"/>
      <c r="N1911" s="14">
        <v>0.31243283043911402</v>
      </c>
      <c r="O1911" s="14">
        <v>0.32355632534553802</v>
      </c>
      <c r="P1911" s="14">
        <v>0.308109763344667</v>
      </c>
      <c r="Q1911" s="14">
        <v>0.30245906571701098</v>
      </c>
      <c r="R1911" s="14"/>
      <c r="S1911" s="14">
        <v>0.274907406755318</v>
      </c>
      <c r="T1911" s="14">
        <v>0.333805242152522</v>
      </c>
      <c r="U1911" s="14">
        <v>0.319652753696272</v>
      </c>
      <c r="V1911" s="14">
        <v>0.368298125647678</v>
      </c>
      <c r="W1911" s="14">
        <v>0.35772758944425898</v>
      </c>
      <c r="X1911" s="14">
        <v>0.290857479291179</v>
      </c>
      <c r="Y1911" s="14">
        <v>0.30687768277657601</v>
      </c>
      <c r="Z1911" s="14">
        <v>0.264269637444081</v>
      </c>
      <c r="AA1911" s="14">
        <v>0.31204370200674703</v>
      </c>
      <c r="AB1911" s="14">
        <v>0.30631876139375902</v>
      </c>
      <c r="AC1911" s="14">
        <v>0.29605171982892903</v>
      </c>
      <c r="AD1911" s="14">
        <v>0.258773864014469</v>
      </c>
      <c r="AE1911" s="14"/>
      <c r="AF1911" s="14">
        <v>0.31779659876807398</v>
      </c>
      <c r="AG1911" s="14">
        <v>0.31800487793056198</v>
      </c>
      <c r="AH1911" s="14">
        <v>0.319519750421282</v>
      </c>
      <c r="AI1911" s="14"/>
      <c r="AJ1911" s="14">
        <v>0.29210383596343997</v>
      </c>
      <c r="AK1911" s="14">
        <v>0.28700101996586702</v>
      </c>
      <c r="AL1911" s="14">
        <v>0.32300154734869901</v>
      </c>
      <c r="AM1911" s="14"/>
      <c r="AN1911" s="14">
        <v>0.29785510918373798</v>
      </c>
      <c r="AO1911" s="14">
        <v>0.331308441349845</v>
      </c>
      <c r="AP1911" s="14">
        <v>0.32095407073198701</v>
      </c>
      <c r="AQ1911" s="14">
        <v>0.253949579532876</v>
      </c>
      <c r="AR1911" s="14">
        <v>0.33850284473051501</v>
      </c>
    </row>
    <row r="1912" spans="2:44">
      <c r="B1912" t="s">
        <v>410</v>
      </c>
      <c r="C1912" s="14">
        <v>3.7092862775751502E-2</v>
      </c>
      <c r="D1912" s="14">
        <v>3.2272600077703897E-2</v>
      </c>
      <c r="E1912" s="14">
        <v>4.2015289100778397E-2</v>
      </c>
      <c r="F1912" s="14"/>
      <c r="G1912" s="14">
        <v>4.9954574235038102E-2</v>
      </c>
      <c r="H1912" s="14">
        <v>4.4018122652100498E-2</v>
      </c>
      <c r="I1912" s="14">
        <v>4.84141806595553E-2</v>
      </c>
      <c r="J1912" s="14">
        <v>2.9186932972257301E-2</v>
      </c>
      <c r="K1912" s="14">
        <v>3.0747394108567101E-2</v>
      </c>
      <c r="L1912" s="14">
        <v>2.43077522644542E-2</v>
      </c>
      <c r="M1912" s="14"/>
      <c r="N1912" s="14">
        <v>3.18072606275146E-2</v>
      </c>
      <c r="O1912" s="14">
        <v>4.0078392167173703E-2</v>
      </c>
      <c r="P1912" s="14">
        <v>2.89207955595773E-2</v>
      </c>
      <c r="Q1912" s="14">
        <v>4.7594609292150099E-2</v>
      </c>
      <c r="R1912" s="14"/>
      <c r="S1912" s="14">
        <v>5.0847684519584498E-2</v>
      </c>
      <c r="T1912" s="14">
        <v>3.3379930355562297E-2</v>
      </c>
      <c r="U1912" s="14">
        <v>3.86386437734536E-2</v>
      </c>
      <c r="V1912" s="14">
        <v>1.3480550191835401E-2</v>
      </c>
      <c r="W1912" s="14">
        <v>2.2170176065836399E-2</v>
      </c>
      <c r="X1912" s="14">
        <v>5.1004942276102402E-2</v>
      </c>
      <c r="Y1912" s="14">
        <v>3.3679972376639597E-2</v>
      </c>
      <c r="Z1912" s="14">
        <v>4.6834869379689198E-2</v>
      </c>
      <c r="AA1912" s="14">
        <v>4.2258715362370802E-2</v>
      </c>
      <c r="AB1912" s="14">
        <v>3.4377534221816303E-2</v>
      </c>
      <c r="AC1912" s="14">
        <v>3.9105988800189499E-2</v>
      </c>
      <c r="AD1912" s="14">
        <v>3.0825073183807901E-2</v>
      </c>
      <c r="AE1912" s="14"/>
      <c r="AF1912" s="14">
        <v>4.3799128478365097E-2</v>
      </c>
      <c r="AG1912" s="14">
        <v>2.8101902391114299E-2</v>
      </c>
      <c r="AH1912" s="14">
        <v>3.8528721394389197E-2</v>
      </c>
      <c r="AI1912" s="14"/>
      <c r="AJ1912" s="14">
        <v>3.16831840421311E-2</v>
      </c>
      <c r="AK1912" s="14">
        <v>3.68188865319913E-2</v>
      </c>
      <c r="AL1912" s="14">
        <v>2.7575520119226701E-2</v>
      </c>
      <c r="AM1912" s="14"/>
      <c r="AN1912" s="14">
        <v>4.4848079407562899E-2</v>
      </c>
      <c r="AO1912" s="14">
        <v>4.3025392550726703E-2</v>
      </c>
      <c r="AP1912" s="14">
        <v>1.4193348339027301E-2</v>
      </c>
      <c r="AQ1912" s="14">
        <v>5.5621831943137703E-2</v>
      </c>
      <c r="AR1912" s="14">
        <v>1.19931933676195E-2</v>
      </c>
    </row>
    <row r="1913" spans="2:44">
      <c r="B1913" t="s">
        <v>411</v>
      </c>
      <c r="C1913" s="14">
        <v>2.6428095462453401E-2</v>
      </c>
      <c r="D1913" s="14">
        <v>2.4850883695208801E-2</v>
      </c>
      <c r="E1913" s="14">
        <v>2.7627873694766401E-2</v>
      </c>
      <c r="F1913" s="14"/>
      <c r="G1913" s="14">
        <v>3.7985248650569202E-2</v>
      </c>
      <c r="H1913" s="14">
        <v>2.52773488363131E-2</v>
      </c>
      <c r="I1913" s="14">
        <v>2.5555028295644999E-2</v>
      </c>
      <c r="J1913" s="14">
        <v>3.5901243005076799E-2</v>
      </c>
      <c r="K1913" s="14">
        <v>2.07278924773289E-2</v>
      </c>
      <c r="L1913" s="14">
        <v>1.6473969900269499E-2</v>
      </c>
      <c r="M1913" s="14"/>
      <c r="N1913" s="14">
        <v>2.3339368936718001E-2</v>
      </c>
      <c r="O1913" s="14">
        <v>1.7574366398236299E-2</v>
      </c>
      <c r="P1913" s="14">
        <v>3.3601802522035998E-2</v>
      </c>
      <c r="Q1913" s="14">
        <v>3.2163445306122501E-2</v>
      </c>
      <c r="R1913" s="14"/>
      <c r="S1913" s="14">
        <v>3.1001014589943799E-2</v>
      </c>
      <c r="T1913" s="14">
        <v>2.1431176695029398E-2</v>
      </c>
      <c r="U1913" s="14">
        <v>1.99517487994171E-2</v>
      </c>
      <c r="V1913" s="14">
        <v>2.7232347944994701E-2</v>
      </c>
      <c r="W1913" s="14">
        <v>2.44895591221637E-2</v>
      </c>
      <c r="X1913" s="14">
        <v>2.5548034049677999E-2</v>
      </c>
      <c r="Y1913" s="14">
        <v>2.8828069544921699E-2</v>
      </c>
      <c r="Z1913" s="14">
        <v>4.8902082815144802E-3</v>
      </c>
      <c r="AA1913" s="14">
        <v>4.1869606954194998E-2</v>
      </c>
      <c r="AB1913" s="14">
        <v>2.0745444389501402E-2</v>
      </c>
      <c r="AC1913" s="14">
        <v>4.5214835174704503E-2</v>
      </c>
      <c r="AD1913" s="14">
        <v>0</v>
      </c>
      <c r="AE1913" s="14"/>
      <c r="AF1913" s="14">
        <v>3.07251148146243E-2</v>
      </c>
      <c r="AG1913" s="14">
        <v>1.8528618557415499E-2</v>
      </c>
      <c r="AH1913" s="14">
        <v>3.1121905092226201E-2</v>
      </c>
      <c r="AI1913" s="14"/>
      <c r="AJ1913" s="14">
        <v>1.9274150647146101E-2</v>
      </c>
      <c r="AK1913" s="14">
        <v>2.2092075400773101E-2</v>
      </c>
      <c r="AL1913" s="14">
        <v>1.47224858704963E-2</v>
      </c>
      <c r="AM1913" s="14"/>
      <c r="AN1913" s="14">
        <v>4.0825992532951202E-2</v>
      </c>
      <c r="AO1913" s="14">
        <v>2.1313773598992398E-2</v>
      </c>
      <c r="AP1913" s="14">
        <v>2.5992496917353902E-2</v>
      </c>
      <c r="AQ1913" s="14">
        <v>1.45800294162925E-2</v>
      </c>
      <c r="AR1913" s="14">
        <v>2.3503806261507901E-2</v>
      </c>
    </row>
    <row r="1914" spans="2:44">
      <c r="B1914" t="s">
        <v>129</v>
      </c>
      <c r="C1914" s="14">
        <v>5.81416688171386E-2</v>
      </c>
      <c r="D1914" s="14">
        <v>4.1157637166389802E-2</v>
      </c>
      <c r="E1914" s="14">
        <v>7.4590325013922501E-2</v>
      </c>
      <c r="F1914" s="14"/>
      <c r="G1914" s="14">
        <v>5.4922711264476599E-2</v>
      </c>
      <c r="H1914" s="14">
        <v>5.3318289261679898E-2</v>
      </c>
      <c r="I1914" s="14">
        <v>7.7613754327741702E-2</v>
      </c>
      <c r="J1914" s="14">
        <v>7.1486153432806801E-2</v>
      </c>
      <c r="K1914" s="14">
        <v>5.92596326825435E-2</v>
      </c>
      <c r="L1914" s="14">
        <v>3.6827037044528298E-2</v>
      </c>
      <c r="M1914" s="14"/>
      <c r="N1914" s="14">
        <v>2.4733553016917001E-2</v>
      </c>
      <c r="O1914" s="14">
        <v>5.0301729232443401E-2</v>
      </c>
      <c r="P1914" s="14">
        <v>6.6723446975320802E-2</v>
      </c>
      <c r="Q1914" s="14">
        <v>9.4882073762173294E-2</v>
      </c>
      <c r="R1914" s="14"/>
      <c r="S1914" s="14">
        <v>3.9146003604047699E-2</v>
      </c>
      <c r="T1914" s="14">
        <v>4.3637259299305099E-2</v>
      </c>
      <c r="U1914" s="14">
        <v>6.0099439613104197E-2</v>
      </c>
      <c r="V1914" s="14">
        <v>6.5619832675375994E-2</v>
      </c>
      <c r="W1914" s="14">
        <v>6.1438681300651499E-2</v>
      </c>
      <c r="X1914" s="14">
        <v>5.8075548774926898E-2</v>
      </c>
      <c r="Y1914" s="14">
        <v>4.6999174125926302E-2</v>
      </c>
      <c r="Z1914" s="14">
        <v>8.8241207813019001E-2</v>
      </c>
      <c r="AA1914" s="14">
        <v>6.6559810360153293E-2</v>
      </c>
      <c r="AB1914" s="14">
        <v>5.4815974366273099E-2</v>
      </c>
      <c r="AC1914" s="14">
        <v>7.75637001338111E-2</v>
      </c>
      <c r="AD1914" s="14">
        <v>0.11094340850185699</v>
      </c>
      <c r="AE1914" s="14"/>
      <c r="AF1914" s="14">
        <v>5.0072066878943097E-2</v>
      </c>
      <c r="AG1914" s="14">
        <v>4.4330455856913198E-2</v>
      </c>
      <c r="AH1914" s="14">
        <v>9.4923906949802697E-2</v>
      </c>
      <c r="AI1914" s="14"/>
      <c r="AJ1914" s="14">
        <v>3.1284296723547302E-2</v>
      </c>
      <c r="AK1914" s="14">
        <v>4.1026950386859801E-2</v>
      </c>
      <c r="AL1914" s="14">
        <v>3.4493197779223897E-2</v>
      </c>
      <c r="AM1914" s="14"/>
      <c r="AN1914" s="14">
        <v>9.3905660211948405E-2</v>
      </c>
      <c r="AO1914" s="14">
        <v>6.4272976171687299E-2</v>
      </c>
      <c r="AP1914" s="14">
        <v>3.2384828493383297E-2</v>
      </c>
      <c r="AQ1914" s="14">
        <v>4.2818381328499001E-2</v>
      </c>
      <c r="AR1914" s="14">
        <v>1.2635798005454E-2</v>
      </c>
    </row>
    <row r="1915" spans="2:44">
      <c r="C1915" s="14"/>
      <c r="D1915" s="14"/>
      <c r="E1915" s="14"/>
      <c r="F1915" s="14"/>
      <c r="G1915" s="14"/>
      <c r="H1915" s="14"/>
      <c r="I1915" s="14"/>
      <c r="J1915" s="14"/>
      <c r="K1915" s="14"/>
      <c r="L1915" s="14"/>
      <c r="M1915" s="14"/>
      <c r="N1915" s="14"/>
      <c r="O1915" s="14"/>
      <c r="P1915" s="14"/>
      <c r="Q1915" s="14"/>
      <c r="R1915" s="14"/>
      <c r="S1915" s="14"/>
      <c r="T1915" s="14"/>
      <c r="U1915" s="14"/>
      <c r="V1915" s="14"/>
      <c r="W1915" s="14"/>
      <c r="X1915" s="14"/>
      <c r="Y1915" s="14"/>
      <c r="Z1915" s="14"/>
      <c r="AA1915" s="14"/>
      <c r="AB1915" s="14"/>
      <c r="AC1915" s="14"/>
      <c r="AD1915" s="14"/>
      <c r="AE1915" s="14"/>
      <c r="AF1915" s="14"/>
      <c r="AG1915" s="14"/>
      <c r="AH1915" s="14"/>
      <c r="AI1915" s="14"/>
      <c r="AJ1915" s="14"/>
      <c r="AK1915" s="14"/>
      <c r="AL1915" s="14"/>
      <c r="AM1915" s="14"/>
      <c r="AN1915" s="14"/>
      <c r="AO1915" s="14"/>
      <c r="AP1915" s="14"/>
      <c r="AQ1915" s="14"/>
      <c r="AR1915" s="14"/>
    </row>
    <row r="1916" spans="2:44">
      <c r="B1916" s="6" t="s">
        <v>412</v>
      </c>
      <c r="C1916" s="14"/>
      <c r="D1916" s="14"/>
      <c r="E1916" s="14"/>
      <c r="F1916" s="14"/>
      <c r="G1916" s="14"/>
      <c r="H1916" s="14"/>
      <c r="I1916" s="14"/>
      <c r="J1916" s="14"/>
      <c r="K1916" s="14"/>
      <c r="L1916" s="14"/>
      <c r="M1916" s="14"/>
      <c r="N1916" s="14"/>
      <c r="O1916" s="14"/>
      <c r="P1916" s="14"/>
      <c r="Q1916" s="14"/>
      <c r="R1916" s="14"/>
      <c r="S1916" s="14"/>
      <c r="T1916" s="14"/>
      <c r="U1916" s="14"/>
      <c r="V1916" s="14"/>
      <c r="W1916" s="14"/>
      <c r="X1916" s="14"/>
      <c r="Y1916" s="14"/>
      <c r="Z1916" s="14"/>
      <c r="AA1916" s="14"/>
      <c r="AB1916" s="14"/>
      <c r="AC1916" s="14"/>
      <c r="AD1916" s="14"/>
      <c r="AE1916" s="14"/>
      <c r="AF1916" s="14"/>
      <c r="AG1916" s="14"/>
      <c r="AH1916" s="14"/>
      <c r="AI1916" s="14"/>
      <c r="AJ1916" s="14"/>
      <c r="AK1916" s="14"/>
      <c r="AL1916" s="14"/>
      <c r="AM1916" s="14"/>
      <c r="AN1916" s="14"/>
      <c r="AO1916" s="14"/>
      <c r="AP1916" s="14"/>
      <c r="AQ1916" s="14"/>
      <c r="AR1916" s="14"/>
    </row>
    <row r="1917" spans="2:44">
      <c r="B1917" s="24" t="s">
        <v>15</v>
      </c>
      <c r="C1917" s="14"/>
      <c r="D1917" s="14"/>
      <c r="E1917" s="14"/>
      <c r="F1917" s="14"/>
      <c r="G1917" s="14"/>
      <c r="H1917" s="14"/>
      <c r="I1917" s="14"/>
      <c r="J1917" s="14"/>
      <c r="K1917" s="14"/>
      <c r="L1917" s="14"/>
      <c r="M1917" s="14"/>
      <c r="N1917" s="14"/>
      <c r="O1917" s="14"/>
      <c r="P1917" s="14"/>
      <c r="Q1917" s="14"/>
      <c r="R1917" s="14"/>
      <c r="S1917" s="14"/>
      <c r="T1917" s="14"/>
      <c r="U1917" s="14"/>
      <c r="V1917" s="14"/>
      <c r="W1917" s="14"/>
      <c r="X1917" s="14"/>
      <c r="Y1917" s="14"/>
      <c r="Z1917" s="14"/>
      <c r="AA1917" s="14"/>
      <c r="AB1917" s="14"/>
      <c r="AC1917" s="14"/>
      <c r="AD1917" s="14"/>
      <c r="AE1917" s="14"/>
      <c r="AF1917" s="14"/>
      <c r="AG1917" s="14"/>
      <c r="AH1917" s="14"/>
      <c r="AI1917" s="14"/>
      <c r="AJ1917" s="14"/>
      <c r="AK1917" s="14"/>
      <c r="AL1917" s="14"/>
      <c r="AM1917" s="14"/>
      <c r="AN1917" s="14"/>
      <c r="AO1917" s="14"/>
      <c r="AP1917" s="14"/>
      <c r="AQ1917" s="14"/>
      <c r="AR1917" s="14"/>
    </row>
    <row r="1918" spans="2:44">
      <c r="B1918" t="s">
        <v>413</v>
      </c>
      <c r="C1918" s="14">
        <v>0.25593811059132598</v>
      </c>
      <c r="D1918" s="14">
        <v>0.31826495859218701</v>
      </c>
      <c r="E1918" s="14">
        <v>0.19511505134113</v>
      </c>
      <c r="F1918" s="14"/>
      <c r="G1918" s="14">
        <v>0.207313264632359</v>
      </c>
      <c r="H1918" s="14">
        <v>0.25490204724804799</v>
      </c>
      <c r="I1918" s="14">
        <v>0.25150358603891398</v>
      </c>
      <c r="J1918" s="14">
        <v>0.224817395923323</v>
      </c>
      <c r="K1918" s="14">
        <v>0.26342427284075298</v>
      </c>
      <c r="L1918" s="14">
        <v>0.31317879094603901</v>
      </c>
      <c r="M1918" s="14"/>
      <c r="N1918" s="14">
        <v>0.34042583360020801</v>
      </c>
      <c r="O1918" s="14">
        <v>0.240934021002015</v>
      </c>
      <c r="P1918" s="14">
        <v>0.224927411094135</v>
      </c>
      <c r="Q1918" s="14">
        <v>0.20919666446417301</v>
      </c>
      <c r="R1918" s="14"/>
      <c r="S1918" s="14">
        <v>0.30715909188165802</v>
      </c>
      <c r="T1918" s="14">
        <v>0.26026573923036</v>
      </c>
      <c r="U1918" s="14">
        <v>0.248657308795635</v>
      </c>
      <c r="V1918" s="14">
        <v>0.24966084112505599</v>
      </c>
      <c r="W1918" s="14">
        <v>0.24351992014697599</v>
      </c>
      <c r="X1918" s="14">
        <v>0.235903333985158</v>
      </c>
      <c r="Y1918" s="14">
        <v>0.233730320498448</v>
      </c>
      <c r="Z1918" s="14">
        <v>0.25620136018914602</v>
      </c>
      <c r="AA1918" s="14">
        <v>0.21960461862123801</v>
      </c>
      <c r="AB1918" s="14">
        <v>0.25881527688645301</v>
      </c>
      <c r="AC1918" s="14">
        <v>0.312111200755887</v>
      </c>
      <c r="AD1918" s="14">
        <v>0.215206433100428</v>
      </c>
      <c r="AE1918" s="14"/>
      <c r="AF1918" s="14">
        <v>0.246963648330039</v>
      </c>
      <c r="AG1918" s="14">
        <v>0.29782119758978298</v>
      </c>
      <c r="AH1918" s="14">
        <v>0.20463157661787801</v>
      </c>
      <c r="AI1918" s="14"/>
      <c r="AJ1918" s="14">
        <v>0.28613343644538403</v>
      </c>
      <c r="AK1918" s="14">
        <v>0.27788996942826899</v>
      </c>
      <c r="AL1918" s="14">
        <v>0.34506811029575302</v>
      </c>
      <c r="AM1918" s="14"/>
      <c r="AN1918" s="14">
        <v>0.19990553778761</v>
      </c>
      <c r="AO1918" s="14">
        <v>0.231339566221096</v>
      </c>
      <c r="AP1918" s="14">
        <v>0.26292979521169002</v>
      </c>
      <c r="AQ1918" s="14">
        <v>0.357559893559041</v>
      </c>
      <c r="AR1918" s="14">
        <v>0.48624375648538898</v>
      </c>
    </row>
    <row r="1919" spans="2:44">
      <c r="B1919" t="s">
        <v>414</v>
      </c>
      <c r="C1919" s="14">
        <v>0.53202025620358495</v>
      </c>
      <c r="D1919" s="14">
        <v>0.51289662447121498</v>
      </c>
      <c r="E1919" s="14">
        <v>0.55135067121425096</v>
      </c>
      <c r="F1919" s="14"/>
      <c r="G1919" s="14">
        <v>0.54169609386895101</v>
      </c>
      <c r="H1919" s="14">
        <v>0.545647204491303</v>
      </c>
      <c r="I1919" s="14">
        <v>0.49227624878323401</v>
      </c>
      <c r="J1919" s="14">
        <v>0.55566339536256004</v>
      </c>
      <c r="K1919" s="14">
        <v>0.51810809434911298</v>
      </c>
      <c r="L1919" s="14">
        <v>0.53688333715882897</v>
      </c>
      <c r="M1919" s="14"/>
      <c r="N1919" s="14">
        <v>0.47905385308029702</v>
      </c>
      <c r="O1919" s="14">
        <v>0.56391325818732196</v>
      </c>
      <c r="P1919" s="14">
        <v>0.573933897972567</v>
      </c>
      <c r="Q1919" s="14">
        <v>0.51819598455695903</v>
      </c>
      <c r="R1919" s="14"/>
      <c r="S1919" s="14">
        <v>0.48800270576260002</v>
      </c>
      <c r="T1919" s="14">
        <v>0.53450330191292805</v>
      </c>
      <c r="U1919" s="14">
        <v>0.53387119666507399</v>
      </c>
      <c r="V1919" s="14">
        <v>0.54859185338274497</v>
      </c>
      <c r="W1919" s="14">
        <v>0.54777616619323399</v>
      </c>
      <c r="X1919" s="14">
        <v>0.52816868876464795</v>
      </c>
      <c r="Y1919" s="14">
        <v>0.55367270033921001</v>
      </c>
      <c r="Z1919" s="14">
        <v>0.55424145659331203</v>
      </c>
      <c r="AA1919" s="14">
        <v>0.53550782385708395</v>
      </c>
      <c r="AB1919" s="14">
        <v>0.56343800736660199</v>
      </c>
      <c r="AC1919" s="14">
        <v>0.48997954403806698</v>
      </c>
      <c r="AD1919" s="14">
        <v>0.52233350148898094</v>
      </c>
      <c r="AE1919" s="14"/>
      <c r="AF1919" s="14">
        <v>0.55239447221881299</v>
      </c>
      <c r="AG1919" s="14">
        <v>0.51823866112051298</v>
      </c>
      <c r="AH1919" s="14">
        <v>0.51604332282634302</v>
      </c>
      <c r="AI1919" s="14"/>
      <c r="AJ1919" s="14">
        <v>0.57591037446089999</v>
      </c>
      <c r="AK1919" s="14">
        <v>0.52442819171910404</v>
      </c>
      <c r="AL1919" s="14">
        <v>0.45688766921595703</v>
      </c>
      <c r="AM1919" s="14"/>
      <c r="AN1919" s="14">
        <v>0.55063025703254098</v>
      </c>
      <c r="AO1919" s="14">
        <v>0.54782538189031704</v>
      </c>
      <c r="AP1919" s="14">
        <v>0.55836688757206598</v>
      </c>
      <c r="AQ1919" s="14">
        <v>0.432642322435628</v>
      </c>
      <c r="AR1919" s="14">
        <v>0.33515310150279398</v>
      </c>
    </row>
    <row r="1920" spans="2:44">
      <c r="B1920" t="s">
        <v>415</v>
      </c>
      <c r="C1920" s="14">
        <v>0.106621667650523</v>
      </c>
      <c r="D1920" s="14">
        <v>9.1695191299802803E-2</v>
      </c>
      <c r="E1920" s="14">
        <v>0.12088001548093399</v>
      </c>
      <c r="F1920" s="14"/>
      <c r="G1920" s="14">
        <v>0.14619628090509901</v>
      </c>
      <c r="H1920" s="14">
        <v>0.10083541133374201</v>
      </c>
      <c r="I1920" s="14">
        <v>0.12478542478081101</v>
      </c>
      <c r="J1920" s="14">
        <v>0.108153088438019</v>
      </c>
      <c r="K1920" s="14">
        <v>0.10628279047856901</v>
      </c>
      <c r="L1920" s="14">
        <v>6.9057801969879901E-2</v>
      </c>
      <c r="M1920" s="14"/>
      <c r="N1920" s="14">
        <v>9.7129347359998897E-2</v>
      </c>
      <c r="O1920" s="14">
        <v>9.3943550509521204E-2</v>
      </c>
      <c r="P1920" s="14">
        <v>0.112432883136259</v>
      </c>
      <c r="Q1920" s="14">
        <v>0.124318779029906</v>
      </c>
      <c r="R1920" s="14"/>
      <c r="S1920" s="14">
        <v>0.11383924975873</v>
      </c>
      <c r="T1920" s="14">
        <v>0.118125375542107</v>
      </c>
      <c r="U1920" s="14">
        <v>0.12378337373695</v>
      </c>
      <c r="V1920" s="14">
        <v>8.5807712279059797E-2</v>
      </c>
      <c r="W1920" s="14">
        <v>0.109085559727935</v>
      </c>
      <c r="X1920" s="14">
        <v>9.9305735471956202E-2</v>
      </c>
      <c r="Y1920" s="14">
        <v>0.11741883044105</v>
      </c>
      <c r="Z1920" s="14">
        <v>9.0009340025495696E-2</v>
      </c>
      <c r="AA1920" s="14">
        <v>0.117581288723709</v>
      </c>
      <c r="AB1920" s="14">
        <v>8.0116872227658703E-2</v>
      </c>
      <c r="AC1920" s="14">
        <v>9.1675466650106702E-2</v>
      </c>
      <c r="AD1920" s="14">
        <v>0.113775654314453</v>
      </c>
      <c r="AE1920" s="14"/>
      <c r="AF1920" s="14">
        <v>0.111518044901356</v>
      </c>
      <c r="AG1920" s="14">
        <v>8.81792825148799E-2</v>
      </c>
      <c r="AH1920" s="14">
        <v>0.12458814170136</v>
      </c>
      <c r="AI1920" s="14"/>
      <c r="AJ1920" s="14">
        <v>7.8724280314524595E-2</v>
      </c>
      <c r="AK1920" s="14">
        <v>0.11492858066103</v>
      </c>
      <c r="AL1920" s="14">
        <v>0.13034686368639201</v>
      </c>
      <c r="AM1920" s="14"/>
      <c r="AN1920" s="14">
        <v>0.12363231198928</v>
      </c>
      <c r="AO1920" s="14">
        <v>0.11102873763464299</v>
      </c>
      <c r="AP1920" s="14">
        <v>7.6095418863601494E-2</v>
      </c>
      <c r="AQ1920" s="14">
        <v>0.119614596475337</v>
      </c>
      <c r="AR1920" s="14">
        <v>0.12948962910526399</v>
      </c>
    </row>
    <row r="1921" spans="2:44">
      <c r="B1921" t="s">
        <v>129</v>
      </c>
      <c r="C1921" s="14">
        <v>0.10541996555456599</v>
      </c>
      <c r="D1921" s="14">
        <v>7.7143225636796098E-2</v>
      </c>
      <c r="E1921" s="14">
        <v>0.13265426196368499</v>
      </c>
      <c r="F1921" s="14"/>
      <c r="G1921" s="14">
        <v>0.104794360593591</v>
      </c>
      <c r="H1921" s="14">
        <v>9.8615336926907202E-2</v>
      </c>
      <c r="I1921" s="14">
        <v>0.131434740397042</v>
      </c>
      <c r="J1921" s="14">
        <v>0.111366120276098</v>
      </c>
      <c r="K1921" s="14">
        <v>0.112184842331565</v>
      </c>
      <c r="L1921" s="14">
        <v>8.0880069925252096E-2</v>
      </c>
      <c r="M1921" s="14"/>
      <c r="N1921" s="14">
        <v>8.3390965959496494E-2</v>
      </c>
      <c r="O1921" s="14">
        <v>0.101209170301141</v>
      </c>
      <c r="P1921" s="14">
        <v>8.8705807797038905E-2</v>
      </c>
      <c r="Q1921" s="14">
        <v>0.148288571948961</v>
      </c>
      <c r="R1921" s="14"/>
      <c r="S1921" s="14">
        <v>9.0998952597011906E-2</v>
      </c>
      <c r="T1921" s="14">
        <v>8.7105583314603899E-2</v>
      </c>
      <c r="U1921" s="14">
        <v>9.3688120802341193E-2</v>
      </c>
      <c r="V1921" s="14">
        <v>0.115939593213139</v>
      </c>
      <c r="W1921" s="14">
        <v>9.9618353931855697E-2</v>
      </c>
      <c r="X1921" s="14">
        <v>0.13662224177823801</v>
      </c>
      <c r="Y1921" s="14">
        <v>9.5178148721291198E-2</v>
      </c>
      <c r="Z1921" s="14">
        <v>9.9547843192046306E-2</v>
      </c>
      <c r="AA1921" s="14">
        <v>0.127306268797969</v>
      </c>
      <c r="AB1921" s="14">
        <v>9.7629843519286899E-2</v>
      </c>
      <c r="AC1921" s="14">
        <v>0.10623378855594</v>
      </c>
      <c r="AD1921" s="14">
        <v>0.148684411096138</v>
      </c>
      <c r="AE1921" s="14"/>
      <c r="AF1921" s="14">
        <v>8.9123834549792405E-2</v>
      </c>
      <c r="AG1921" s="14">
        <v>9.5760858774823598E-2</v>
      </c>
      <c r="AH1921" s="14">
        <v>0.15473695885441899</v>
      </c>
      <c r="AI1921" s="14"/>
      <c r="AJ1921" s="14">
        <v>5.9231908779191697E-2</v>
      </c>
      <c r="AK1921" s="14">
        <v>8.2753258191597498E-2</v>
      </c>
      <c r="AL1921" s="14">
        <v>6.7697356801897798E-2</v>
      </c>
      <c r="AM1921" s="14"/>
      <c r="AN1921" s="14">
        <v>0.12583189319056901</v>
      </c>
      <c r="AO1921" s="14">
        <v>0.10980631425394401</v>
      </c>
      <c r="AP1921" s="14">
        <v>0.102607898352643</v>
      </c>
      <c r="AQ1921" s="14">
        <v>9.0183187529994102E-2</v>
      </c>
      <c r="AR1921" s="14">
        <v>4.9113512906552699E-2</v>
      </c>
    </row>
    <row r="1922" spans="2:44">
      <c r="C1922" s="14"/>
      <c r="D1922" s="14"/>
      <c r="E1922" s="14"/>
      <c r="F1922" s="14"/>
      <c r="G1922" s="14"/>
      <c r="H1922" s="14"/>
      <c r="I1922" s="14"/>
      <c r="J1922" s="14"/>
      <c r="K1922" s="14"/>
      <c r="L1922" s="14"/>
      <c r="M1922" s="14"/>
      <c r="N1922" s="14"/>
      <c r="O1922" s="14"/>
      <c r="P1922" s="14"/>
      <c r="Q1922" s="14"/>
      <c r="R1922" s="14"/>
      <c r="S1922" s="14"/>
      <c r="T1922" s="14"/>
      <c r="U1922" s="14"/>
      <c r="V1922" s="14"/>
      <c r="W1922" s="14"/>
      <c r="X1922" s="14"/>
      <c r="Y1922" s="14"/>
      <c r="Z1922" s="14"/>
      <c r="AA1922" s="14"/>
      <c r="AB1922" s="14"/>
      <c r="AC1922" s="14"/>
      <c r="AD1922" s="14"/>
      <c r="AE1922" s="14"/>
      <c r="AF1922" s="14"/>
      <c r="AG1922" s="14"/>
      <c r="AH1922" s="14"/>
      <c r="AI1922" s="14"/>
      <c r="AJ1922" s="14"/>
      <c r="AK1922" s="14"/>
      <c r="AL1922" s="14"/>
      <c r="AM1922" s="14"/>
      <c r="AN1922" s="14"/>
      <c r="AO1922" s="14"/>
      <c r="AP1922" s="14"/>
      <c r="AQ1922" s="14"/>
      <c r="AR1922" s="14"/>
    </row>
    <row r="1923" spans="2:44">
      <c r="B1923" s="6" t="s">
        <v>416</v>
      </c>
      <c r="C1923" s="14"/>
      <c r="D1923" s="14"/>
      <c r="E1923" s="14"/>
      <c r="F1923" s="14"/>
      <c r="G1923" s="14"/>
      <c r="H1923" s="14"/>
      <c r="I1923" s="14"/>
      <c r="J1923" s="14"/>
      <c r="K1923" s="14"/>
      <c r="L1923" s="14"/>
      <c r="M1923" s="14"/>
      <c r="N1923" s="14"/>
      <c r="O1923" s="14"/>
      <c r="P1923" s="14"/>
      <c r="Q1923" s="14"/>
      <c r="R1923" s="14"/>
      <c r="S1923" s="14"/>
      <c r="T1923" s="14"/>
      <c r="U1923" s="14"/>
      <c r="V1923" s="14"/>
      <c r="W1923" s="14"/>
      <c r="X1923" s="14"/>
      <c r="Y1923" s="14"/>
      <c r="Z1923" s="14"/>
      <c r="AA1923" s="14"/>
      <c r="AB1923" s="14"/>
      <c r="AC1923" s="14"/>
      <c r="AD1923" s="14"/>
      <c r="AE1923" s="14"/>
      <c r="AF1923" s="14"/>
      <c r="AG1923" s="14"/>
      <c r="AH1923" s="14"/>
      <c r="AI1923" s="14"/>
      <c r="AJ1923" s="14"/>
      <c r="AK1923" s="14"/>
      <c r="AL1923" s="14"/>
      <c r="AM1923" s="14"/>
      <c r="AN1923" s="14"/>
      <c r="AO1923" s="14"/>
      <c r="AP1923" s="14"/>
      <c r="AQ1923" s="14"/>
      <c r="AR1923" s="14"/>
    </row>
    <row r="1924" spans="2:44">
      <c r="B1924" s="24" t="s">
        <v>48</v>
      </c>
      <c r="C1924" s="14"/>
      <c r="D1924" s="14"/>
      <c r="E1924" s="14"/>
      <c r="F1924" s="14"/>
      <c r="G1924" s="14"/>
      <c r="H1924" s="14"/>
      <c r="I1924" s="14"/>
      <c r="J1924" s="14"/>
      <c r="K1924" s="14"/>
      <c r="L1924" s="14"/>
      <c r="M1924" s="14"/>
      <c r="N1924" s="14"/>
      <c r="O1924" s="14"/>
      <c r="P1924" s="14"/>
      <c r="Q1924" s="14"/>
      <c r="R1924" s="14"/>
      <c r="S1924" s="14"/>
      <c r="T1924" s="14"/>
      <c r="U1924" s="14"/>
      <c r="V1924" s="14"/>
      <c r="W1924" s="14"/>
      <c r="X1924" s="14"/>
      <c r="Y1924" s="14"/>
      <c r="Z1924" s="14"/>
      <c r="AA1924" s="14"/>
      <c r="AB1924" s="14"/>
      <c r="AC1924" s="14"/>
      <c r="AD1924" s="14"/>
      <c r="AE1924" s="14"/>
      <c r="AF1924" s="14"/>
      <c r="AG1924" s="14"/>
      <c r="AH1924" s="14"/>
      <c r="AI1924" s="14"/>
      <c r="AJ1924" s="14"/>
      <c r="AK1924" s="14"/>
      <c r="AL1924" s="14"/>
      <c r="AM1924" s="14"/>
      <c r="AN1924" s="14"/>
      <c r="AO1924" s="14"/>
      <c r="AP1924" s="14"/>
      <c r="AQ1924" s="14"/>
      <c r="AR1924" s="14"/>
    </row>
    <row r="1925" spans="2:44">
      <c r="B1925" t="s">
        <v>417</v>
      </c>
      <c r="C1925" s="14">
        <v>0.56653749368742701</v>
      </c>
      <c r="D1925" s="14">
        <v>0.56509606750113694</v>
      </c>
      <c r="E1925" s="14">
        <v>0.57316231037485499</v>
      </c>
      <c r="F1925" s="14"/>
      <c r="G1925" s="14">
        <v>0.42181230066660502</v>
      </c>
      <c r="H1925" s="14">
        <v>0.49825650016168499</v>
      </c>
      <c r="I1925" s="14">
        <v>0.46688905221119298</v>
      </c>
      <c r="J1925" s="14">
        <v>0.64204038267033203</v>
      </c>
      <c r="K1925" s="14">
        <v>0.64000430924843899</v>
      </c>
      <c r="L1925" s="14">
        <v>0.65557881691341102</v>
      </c>
      <c r="M1925" s="14"/>
      <c r="N1925" s="14">
        <v>0.55970971153778504</v>
      </c>
      <c r="O1925" s="14">
        <v>0.56283056489918903</v>
      </c>
      <c r="P1925" s="14">
        <v>0.58942187572606097</v>
      </c>
      <c r="Q1925" s="14">
        <v>0.55463186952536603</v>
      </c>
      <c r="R1925" s="14"/>
      <c r="S1925" s="14">
        <v>0.50038211266669597</v>
      </c>
      <c r="T1925" s="14">
        <v>0.59258732141605597</v>
      </c>
      <c r="U1925" s="14">
        <v>0.54720005247090997</v>
      </c>
      <c r="V1925" s="14">
        <v>0.57196251891391103</v>
      </c>
      <c r="W1925" s="14">
        <v>0.49149476487910199</v>
      </c>
      <c r="X1925" s="14">
        <v>0.54488636964731296</v>
      </c>
      <c r="Y1925" s="14">
        <v>0.58703158367432695</v>
      </c>
      <c r="Z1925" s="14">
        <v>0.63093726269059702</v>
      </c>
      <c r="AA1925" s="14">
        <v>0.65782377999668995</v>
      </c>
      <c r="AB1925" s="14">
        <v>0.64698041096468895</v>
      </c>
      <c r="AC1925" s="14">
        <v>0.438375424205808</v>
      </c>
      <c r="AD1925" s="14">
        <v>0.69791931297746401</v>
      </c>
      <c r="AE1925" s="14"/>
      <c r="AF1925" s="14">
        <v>0.59773521788547301</v>
      </c>
      <c r="AG1925" s="14">
        <v>0.57499088820322197</v>
      </c>
      <c r="AH1925" s="14">
        <v>0.47985014955042399</v>
      </c>
      <c r="AI1925" s="14"/>
      <c r="AJ1925" s="14">
        <v>0.603287409001659</v>
      </c>
      <c r="AK1925" s="14">
        <v>0.54303660604080795</v>
      </c>
      <c r="AL1925" s="14">
        <v>0.58367228379431202</v>
      </c>
      <c r="AM1925" s="14"/>
      <c r="AN1925" s="14">
        <v>0.59218716280941897</v>
      </c>
      <c r="AO1925" s="14">
        <v>0.55937654516882496</v>
      </c>
      <c r="AP1925" s="14">
        <v>0.62679845222522401</v>
      </c>
      <c r="AQ1925" s="14">
        <v>0.51021157771892101</v>
      </c>
      <c r="AR1925" s="14">
        <v>0.55160285453569002</v>
      </c>
    </row>
    <row r="1926" spans="2:44">
      <c r="B1926" t="s">
        <v>418</v>
      </c>
      <c r="C1926" s="14">
        <v>0.555344727495102</v>
      </c>
      <c r="D1926" s="14">
        <v>0.52966811191323304</v>
      </c>
      <c r="E1926" s="14">
        <v>0.59516719170759202</v>
      </c>
      <c r="F1926" s="14"/>
      <c r="G1926" s="14">
        <v>0.44966742520849001</v>
      </c>
      <c r="H1926" s="14">
        <v>0.53656031492143497</v>
      </c>
      <c r="I1926" s="14">
        <v>0.54976447540458495</v>
      </c>
      <c r="J1926" s="14">
        <v>0.52880748410362699</v>
      </c>
      <c r="K1926" s="14">
        <v>0.60795372307097395</v>
      </c>
      <c r="L1926" s="14">
        <v>0.60405999257575504</v>
      </c>
      <c r="M1926" s="14"/>
      <c r="N1926" s="14">
        <v>0.58541493926938704</v>
      </c>
      <c r="O1926" s="14">
        <v>0.57483325026938503</v>
      </c>
      <c r="P1926" s="14">
        <v>0.497144532961177</v>
      </c>
      <c r="Q1926" s="14">
        <v>0.52739958831887901</v>
      </c>
      <c r="R1926" s="14"/>
      <c r="S1926" s="14">
        <v>0.59821025151468799</v>
      </c>
      <c r="T1926" s="14">
        <v>0.53777758763590799</v>
      </c>
      <c r="U1926" s="14">
        <v>0.65983152566887504</v>
      </c>
      <c r="V1926" s="14">
        <v>0.51662700910289805</v>
      </c>
      <c r="W1926" s="14">
        <v>0.46546969037399299</v>
      </c>
      <c r="X1926" s="14">
        <v>0.52766416420969897</v>
      </c>
      <c r="Y1926" s="14">
        <v>0.50748188810342298</v>
      </c>
      <c r="Z1926" s="14">
        <v>0.48883533203306301</v>
      </c>
      <c r="AA1926" s="14">
        <v>0.51139246360132695</v>
      </c>
      <c r="AB1926" s="14">
        <v>0.64038942463021398</v>
      </c>
      <c r="AC1926" s="14">
        <v>0.579503900005927</v>
      </c>
      <c r="AD1926" s="14">
        <v>0.54685208576219402</v>
      </c>
      <c r="AE1926" s="14"/>
      <c r="AF1926" s="14">
        <v>0.54372747061718896</v>
      </c>
      <c r="AG1926" s="14">
        <v>0.585572621680432</v>
      </c>
      <c r="AH1926" s="14">
        <v>0.52596169502232504</v>
      </c>
      <c r="AI1926" s="14"/>
      <c r="AJ1926" s="14">
        <v>0.54022685054428199</v>
      </c>
      <c r="AK1926" s="14">
        <v>0.55258928968940602</v>
      </c>
      <c r="AL1926" s="14">
        <v>0.59260517809748803</v>
      </c>
      <c r="AM1926" s="14"/>
      <c r="AN1926" s="14">
        <v>0.55108526574182803</v>
      </c>
      <c r="AO1926" s="14">
        <v>0.50281836010040504</v>
      </c>
      <c r="AP1926" s="14">
        <v>0.59796913379444605</v>
      </c>
      <c r="AQ1926" s="14">
        <v>0.55936336402028797</v>
      </c>
      <c r="AR1926" s="14">
        <v>0.54956586799706497</v>
      </c>
    </row>
    <row r="1927" spans="2:44">
      <c r="B1927" t="s">
        <v>419</v>
      </c>
      <c r="C1927" s="14">
        <v>0.50932538150399098</v>
      </c>
      <c r="D1927" s="14">
        <v>0.50232981555590095</v>
      </c>
      <c r="E1927" s="14">
        <v>0.52201408450841003</v>
      </c>
      <c r="F1927" s="14"/>
      <c r="G1927" s="14">
        <v>0.45547904743788598</v>
      </c>
      <c r="H1927" s="14">
        <v>0.46724696595300902</v>
      </c>
      <c r="I1927" s="14">
        <v>0.51459979332896799</v>
      </c>
      <c r="J1927" s="14">
        <v>0.49000624049150499</v>
      </c>
      <c r="K1927" s="14">
        <v>0.48624864725309702</v>
      </c>
      <c r="L1927" s="14">
        <v>0.58194508050594296</v>
      </c>
      <c r="M1927" s="14"/>
      <c r="N1927" s="14">
        <v>0.53728358929896203</v>
      </c>
      <c r="O1927" s="14">
        <v>0.52097239767107295</v>
      </c>
      <c r="P1927" s="14">
        <v>0.51153970637438795</v>
      </c>
      <c r="Q1927" s="14">
        <v>0.43655855191297599</v>
      </c>
      <c r="R1927" s="14"/>
      <c r="S1927" s="14">
        <v>0.531955321922013</v>
      </c>
      <c r="T1927" s="14">
        <v>0.56190078588219605</v>
      </c>
      <c r="U1927" s="14">
        <v>0.47372208799916399</v>
      </c>
      <c r="V1927" s="14">
        <v>0.477690507362385</v>
      </c>
      <c r="W1927" s="14">
        <v>0.47419621254190403</v>
      </c>
      <c r="X1927" s="14">
        <v>0.47511809966091301</v>
      </c>
      <c r="Y1927" s="14">
        <v>0.41260841243549801</v>
      </c>
      <c r="Z1927" s="14">
        <v>0.60910962982322603</v>
      </c>
      <c r="AA1927" s="14">
        <v>0.49696697834116799</v>
      </c>
      <c r="AB1927" s="14">
        <v>0.57468399966291395</v>
      </c>
      <c r="AC1927" s="14">
        <v>0.44667162468236898</v>
      </c>
      <c r="AD1927" s="14">
        <v>0.59236124354310604</v>
      </c>
      <c r="AE1927" s="14"/>
      <c r="AF1927" s="14">
        <v>0.53140126850679403</v>
      </c>
      <c r="AG1927" s="14">
        <v>0.53009160761904495</v>
      </c>
      <c r="AH1927" s="14">
        <v>0.401601136864222</v>
      </c>
      <c r="AI1927" s="14"/>
      <c r="AJ1927" s="14">
        <v>0.53185458825270604</v>
      </c>
      <c r="AK1927" s="14">
        <v>0.48305994463475999</v>
      </c>
      <c r="AL1927" s="14">
        <v>0.57448997446024097</v>
      </c>
      <c r="AM1927" s="14"/>
      <c r="AN1927" s="14">
        <v>0.47208816920469698</v>
      </c>
      <c r="AO1927" s="14">
        <v>0.50543326740809402</v>
      </c>
      <c r="AP1927" s="14">
        <v>0.56008672084956601</v>
      </c>
      <c r="AQ1927" s="14">
        <v>0.51862745642941999</v>
      </c>
      <c r="AR1927" s="14">
        <v>0.50907961644616495</v>
      </c>
    </row>
    <row r="1928" spans="2:44">
      <c r="B1928" t="s">
        <v>420</v>
      </c>
      <c r="C1928" s="14">
        <v>0.48452992295896602</v>
      </c>
      <c r="D1928" s="14">
        <v>0.50782423862278703</v>
      </c>
      <c r="E1928" s="14">
        <v>0.44880503852021802</v>
      </c>
      <c r="F1928" s="14"/>
      <c r="G1928" s="14">
        <v>0.317129243433459</v>
      </c>
      <c r="H1928" s="14">
        <v>0.39157530406112701</v>
      </c>
      <c r="I1928" s="14">
        <v>0.44609294631760898</v>
      </c>
      <c r="J1928" s="14">
        <v>0.411089689240489</v>
      </c>
      <c r="K1928" s="14">
        <v>0.56960109674856796</v>
      </c>
      <c r="L1928" s="14">
        <v>0.64024813741840303</v>
      </c>
      <c r="M1928" s="14"/>
      <c r="N1928" s="14">
        <v>0.50024353745577499</v>
      </c>
      <c r="O1928" s="14">
        <v>0.51134947050522195</v>
      </c>
      <c r="P1928" s="14">
        <v>0.439970835921415</v>
      </c>
      <c r="Q1928" s="14">
        <v>0.45902646996733998</v>
      </c>
      <c r="R1928" s="14"/>
      <c r="S1928" s="14">
        <v>0.50442936982449504</v>
      </c>
      <c r="T1928" s="14">
        <v>0.46798358527814998</v>
      </c>
      <c r="U1928" s="14">
        <v>0.48979678826376499</v>
      </c>
      <c r="V1928" s="14">
        <v>0.42948901420809199</v>
      </c>
      <c r="W1928" s="14">
        <v>0.48419192623224</v>
      </c>
      <c r="X1928" s="14">
        <v>0.54100560769234896</v>
      </c>
      <c r="Y1928" s="14">
        <v>0.38497607862472299</v>
      </c>
      <c r="Z1928" s="14">
        <v>0.45937058958715998</v>
      </c>
      <c r="AA1928" s="14">
        <v>0.48710993677345898</v>
      </c>
      <c r="AB1928" s="14">
        <v>0.59214982888796297</v>
      </c>
      <c r="AC1928" s="14">
        <v>0.39686219890416002</v>
      </c>
      <c r="AD1928" s="14">
        <v>0.57186994317336504</v>
      </c>
      <c r="AE1928" s="14"/>
      <c r="AF1928" s="14">
        <v>0.53533120365313203</v>
      </c>
      <c r="AG1928" s="14">
        <v>0.49899359508540603</v>
      </c>
      <c r="AH1928" s="14">
        <v>0.37819676125945401</v>
      </c>
      <c r="AI1928" s="14"/>
      <c r="AJ1928" s="14">
        <v>0.50566209919508598</v>
      </c>
      <c r="AK1928" s="14">
        <v>0.45352238039966503</v>
      </c>
      <c r="AL1928" s="14">
        <v>0.41528280962352399</v>
      </c>
      <c r="AM1928" s="14"/>
      <c r="AN1928" s="14">
        <v>0.45846589847019598</v>
      </c>
      <c r="AO1928" s="14">
        <v>0.441584952858386</v>
      </c>
      <c r="AP1928" s="14">
        <v>0.51871665830831903</v>
      </c>
      <c r="AQ1928" s="14">
        <v>0.51463496484089599</v>
      </c>
      <c r="AR1928" s="14">
        <v>0.43466786132559898</v>
      </c>
    </row>
    <row r="1929" spans="2:44">
      <c r="B1929" t="s">
        <v>421</v>
      </c>
      <c r="C1929" s="14">
        <v>0.47766188125822001</v>
      </c>
      <c r="D1929" s="14">
        <v>0.46068117505913098</v>
      </c>
      <c r="E1929" s="14">
        <v>0.50070448156633096</v>
      </c>
      <c r="F1929" s="14"/>
      <c r="G1929" s="14">
        <v>0.41689279840626797</v>
      </c>
      <c r="H1929" s="14">
        <v>0.39330942570334099</v>
      </c>
      <c r="I1929" s="14">
        <v>0.49633692370735799</v>
      </c>
      <c r="J1929" s="14">
        <v>0.45067839978921898</v>
      </c>
      <c r="K1929" s="14">
        <v>0.55979985238214902</v>
      </c>
      <c r="L1929" s="14">
        <v>0.51772578348079501</v>
      </c>
      <c r="M1929" s="14"/>
      <c r="N1929" s="14">
        <v>0.47832947700129602</v>
      </c>
      <c r="O1929" s="14">
        <v>0.48541610064139801</v>
      </c>
      <c r="P1929" s="14">
        <v>0.46540303975596697</v>
      </c>
      <c r="Q1929" s="14">
        <v>0.47487933520433701</v>
      </c>
      <c r="R1929" s="14"/>
      <c r="S1929" s="14">
        <v>0.45386982533680897</v>
      </c>
      <c r="T1929" s="14">
        <v>0.572864494839604</v>
      </c>
      <c r="U1929" s="14">
        <v>0.56725802683650195</v>
      </c>
      <c r="V1929" s="14">
        <v>0.52845555528279697</v>
      </c>
      <c r="W1929" s="14">
        <v>0.40553747904131299</v>
      </c>
      <c r="X1929" s="14">
        <v>0.53182808373038004</v>
      </c>
      <c r="Y1929" s="14">
        <v>0.34154246627404999</v>
      </c>
      <c r="Z1929" s="14">
        <v>0.50249691329543</v>
      </c>
      <c r="AA1929" s="14">
        <v>0.383633634683265</v>
      </c>
      <c r="AB1929" s="14">
        <v>0.48418596391096502</v>
      </c>
      <c r="AC1929" s="14">
        <v>0.425689166217392</v>
      </c>
      <c r="AD1929" s="14">
        <v>0.50554198305879094</v>
      </c>
      <c r="AE1929" s="14"/>
      <c r="AF1929" s="14">
        <v>0.46620736469958002</v>
      </c>
      <c r="AG1929" s="14">
        <v>0.48927236647362299</v>
      </c>
      <c r="AH1929" s="14">
        <v>0.46087756097307198</v>
      </c>
      <c r="AI1929" s="14"/>
      <c r="AJ1929" s="14">
        <v>0.43966938680703699</v>
      </c>
      <c r="AK1929" s="14">
        <v>0.51043808193964901</v>
      </c>
      <c r="AL1929" s="14">
        <v>0.39302443929924902</v>
      </c>
      <c r="AM1929" s="14"/>
      <c r="AN1929" s="14">
        <v>0.50481691051940702</v>
      </c>
      <c r="AO1929" s="14">
        <v>0.46963368252730398</v>
      </c>
      <c r="AP1929" s="14">
        <v>0.486295631269416</v>
      </c>
      <c r="AQ1929" s="14">
        <v>0.42877441891143803</v>
      </c>
      <c r="AR1929" s="14">
        <v>0.61827486760419703</v>
      </c>
    </row>
    <row r="1930" spans="2:44">
      <c r="B1930" t="s">
        <v>422</v>
      </c>
      <c r="C1930" s="14">
        <v>0.46236327745039302</v>
      </c>
      <c r="D1930" s="14">
        <v>0.46421978895438698</v>
      </c>
      <c r="E1930" s="14">
        <v>0.45764000990292297</v>
      </c>
      <c r="F1930" s="14"/>
      <c r="G1930" s="14">
        <v>0.40927502594242898</v>
      </c>
      <c r="H1930" s="14">
        <v>0.385686998520614</v>
      </c>
      <c r="I1930" s="14">
        <v>0.48281417904888502</v>
      </c>
      <c r="J1930" s="14">
        <v>0.43419690619735901</v>
      </c>
      <c r="K1930" s="14">
        <v>0.52006101631236301</v>
      </c>
      <c r="L1930" s="14">
        <v>0.50725485731694997</v>
      </c>
      <c r="M1930" s="14"/>
      <c r="N1930" s="14">
        <v>0.49003481065971199</v>
      </c>
      <c r="O1930" s="14">
        <v>0.46053544759098403</v>
      </c>
      <c r="P1930" s="14">
        <v>0.456227906596606</v>
      </c>
      <c r="Q1930" s="14">
        <v>0.41755489606680501</v>
      </c>
      <c r="R1930" s="14"/>
      <c r="S1930" s="14">
        <v>0.48949996850821997</v>
      </c>
      <c r="T1930" s="14">
        <v>0.44700415102985402</v>
      </c>
      <c r="U1930" s="14">
        <v>0.52602692717703703</v>
      </c>
      <c r="V1930" s="14">
        <v>0.45281264273559202</v>
      </c>
      <c r="W1930" s="14">
        <v>0.428882411345332</v>
      </c>
      <c r="X1930" s="14">
        <v>0.420048467289517</v>
      </c>
      <c r="Y1930" s="14">
        <v>0.37378015065647802</v>
      </c>
      <c r="Z1930" s="14">
        <v>0.34830359549173101</v>
      </c>
      <c r="AA1930" s="14">
        <v>0.43652400673549802</v>
      </c>
      <c r="AB1930" s="14">
        <v>0.57270701812097802</v>
      </c>
      <c r="AC1930" s="14">
        <v>0.447676425507535</v>
      </c>
      <c r="AD1930" s="14">
        <v>0.59910559708476896</v>
      </c>
      <c r="AE1930" s="14"/>
      <c r="AF1930" s="14">
        <v>0.43749296307641999</v>
      </c>
      <c r="AG1930" s="14">
        <v>0.50454220302014796</v>
      </c>
      <c r="AH1930" s="14">
        <v>0.40533480920008003</v>
      </c>
      <c r="AI1930" s="14"/>
      <c r="AJ1930" s="14">
        <v>0.49639649039605099</v>
      </c>
      <c r="AK1930" s="14">
        <v>0.43450362593999398</v>
      </c>
      <c r="AL1930" s="14">
        <v>0.439625677856192</v>
      </c>
      <c r="AM1930" s="14"/>
      <c r="AN1930" s="14">
        <v>0.44224520775045001</v>
      </c>
      <c r="AO1930" s="14">
        <v>0.44965061153923702</v>
      </c>
      <c r="AP1930" s="14">
        <v>0.50547272153073497</v>
      </c>
      <c r="AQ1930" s="14">
        <v>0.48808686924432498</v>
      </c>
      <c r="AR1930" s="14">
        <v>0.52548208171933297</v>
      </c>
    </row>
    <row r="1931" spans="2:44">
      <c r="B1931" t="s">
        <v>423</v>
      </c>
      <c r="C1931" s="14">
        <v>0.46103217605491298</v>
      </c>
      <c r="D1931" s="14">
        <v>0.45204253337540301</v>
      </c>
      <c r="E1931" s="14">
        <v>0.47122522246835702</v>
      </c>
      <c r="F1931" s="14"/>
      <c r="G1931" s="14">
        <v>0.41700784877825597</v>
      </c>
      <c r="H1931" s="14">
        <v>0.410734857278022</v>
      </c>
      <c r="I1931" s="14">
        <v>0.45976264648553899</v>
      </c>
      <c r="J1931" s="14">
        <v>0.42395426331450697</v>
      </c>
      <c r="K1931" s="14">
        <v>0.49249523679079699</v>
      </c>
      <c r="L1931" s="14">
        <v>0.51858013356784305</v>
      </c>
      <c r="M1931" s="14"/>
      <c r="N1931" s="14">
        <v>0.50488485967602803</v>
      </c>
      <c r="O1931" s="14">
        <v>0.44148425603723501</v>
      </c>
      <c r="P1931" s="14">
        <v>0.46038810277764203</v>
      </c>
      <c r="Q1931" s="14">
        <v>0.399674335144935</v>
      </c>
      <c r="R1931" s="14"/>
      <c r="S1931" s="14">
        <v>0.478906396441167</v>
      </c>
      <c r="T1931" s="14">
        <v>0.49326221665272502</v>
      </c>
      <c r="U1931" s="14">
        <v>0.59422284729333796</v>
      </c>
      <c r="V1931" s="14">
        <v>0.430311862382324</v>
      </c>
      <c r="W1931" s="14">
        <v>0.47065503450789598</v>
      </c>
      <c r="X1931" s="14">
        <v>0.40667689247226901</v>
      </c>
      <c r="Y1931" s="14">
        <v>0.401368353007098</v>
      </c>
      <c r="Z1931" s="14">
        <v>0.33621783831857099</v>
      </c>
      <c r="AA1931" s="14">
        <v>0.41736399302887101</v>
      </c>
      <c r="AB1931" s="14">
        <v>0.51038822443861898</v>
      </c>
      <c r="AC1931" s="14">
        <v>0.46966060479405902</v>
      </c>
      <c r="AD1931" s="14">
        <v>0.35798062170952699</v>
      </c>
      <c r="AE1931" s="14"/>
      <c r="AF1931" s="14">
        <v>0.451995726771104</v>
      </c>
      <c r="AG1931" s="14">
        <v>0.49613443043195798</v>
      </c>
      <c r="AH1931" s="14">
        <v>0.40175303977148802</v>
      </c>
      <c r="AI1931" s="14"/>
      <c r="AJ1931" s="14">
        <v>0.46265115080622798</v>
      </c>
      <c r="AK1931" s="14">
        <v>0.46976489069850802</v>
      </c>
      <c r="AL1931" s="14">
        <v>0.48037495102188899</v>
      </c>
      <c r="AM1931" s="14"/>
      <c r="AN1931" s="14">
        <v>0.43347060316668701</v>
      </c>
      <c r="AO1931" s="14">
        <v>0.40226152539452598</v>
      </c>
      <c r="AP1931" s="14">
        <v>0.504901754509961</v>
      </c>
      <c r="AQ1931" s="14">
        <v>0.48677643139207299</v>
      </c>
      <c r="AR1931" s="14">
        <v>0.53583407725569698</v>
      </c>
    </row>
    <row r="1932" spans="2:44">
      <c r="B1932" t="s">
        <v>129</v>
      </c>
      <c r="C1932" s="14">
        <v>8.9323828575803704E-3</v>
      </c>
      <c r="D1932" s="14">
        <v>1.0211853420827701E-2</v>
      </c>
      <c r="E1932" s="14">
        <v>6.9636249476972599E-3</v>
      </c>
      <c r="F1932" s="14"/>
      <c r="G1932" s="14">
        <v>1.9763699244689299E-2</v>
      </c>
      <c r="H1932" s="14">
        <v>1.77923258341205E-2</v>
      </c>
      <c r="I1932" s="14">
        <v>5.1375790470133903E-3</v>
      </c>
      <c r="J1932" s="14">
        <v>7.1260879990147699E-3</v>
      </c>
      <c r="K1932" s="14">
        <v>1.20895023011996E-2</v>
      </c>
      <c r="L1932" s="14">
        <v>0</v>
      </c>
      <c r="M1932" s="14"/>
      <c r="N1932" s="14">
        <v>0</v>
      </c>
      <c r="O1932" s="14">
        <v>4.0266752640631398E-3</v>
      </c>
      <c r="P1932" s="14">
        <v>2.4595382809729501E-2</v>
      </c>
      <c r="Q1932" s="14">
        <v>1.5817504296870101E-2</v>
      </c>
      <c r="R1932" s="14"/>
      <c r="S1932" s="14">
        <v>0</v>
      </c>
      <c r="T1932" s="14">
        <v>7.41977315573097E-3</v>
      </c>
      <c r="U1932" s="14">
        <v>0</v>
      </c>
      <c r="V1932" s="14">
        <v>2.5154072505293602E-2</v>
      </c>
      <c r="W1932" s="14">
        <v>2.4156982009163601E-2</v>
      </c>
      <c r="X1932" s="14">
        <v>1.2801135099332501E-2</v>
      </c>
      <c r="Y1932" s="14">
        <v>1.6095801399751399E-2</v>
      </c>
      <c r="Z1932" s="14">
        <v>0</v>
      </c>
      <c r="AA1932" s="14">
        <v>0</v>
      </c>
      <c r="AB1932" s="14">
        <v>0</v>
      </c>
      <c r="AC1932" s="14">
        <v>3.0997991561093199E-2</v>
      </c>
      <c r="AD1932" s="14">
        <v>0</v>
      </c>
      <c r="AE1932" s="14"/>
      <c r="AF1932" s="14">
        <v>1.0063633495980299E-2</v>
      </c>
      <c r="AG1932" s="14">
        <v>6.5039856755115203E-3</v>
      </c>
      <c r="AH1932" s="14">
        <v>1.12436573424791E-2</v>
      </c>
      <c r="AI1932" s="14"/>
      <c r="AJ1932" s="14">
        <v>4.4616836758646803E-3</v>
      </c>
      <c r="AK1932" s="14">
        <v>5.3074173983150104E-3</v>
      </c>
      <c r="AL1932" s="14">
        <v>0</v>
      </c>
      <c r="AM1932" s="14"/>
      <c r="AN1932" s="14">
        <v>2.6447039259061798E-2</v>
      </c>
      <c r="AO1932" s="14">
        <v>7.9837969644348892E-3</v>
      </c>
      <c r="AP1932" s="14">
        <v>3.9542429423160604E-3</v>
      </c>
      <c r="AQ1932" s="14">
        <v>0</v>
      </c>
      <c r="AR1932" s="14">
        <v>0</v>
      </c>
    </row>
    <row r="1933" spans="2:44">
      <c r="B1933" t="s">
        <v>130</v>
      </c>
      <c r="C1933" s="14">
        <v>1.11226633965259E-2</v>
      </c>
      <c r="D1933" s="14">
        <v>7.6822965363160202E-3</v>
      </c>
      <c r="E1933" s="14">
        <v>1.66850299634635E-2</v>
      </c>
      <c r="F1933" s="14"/>
      <c r="G1933" s="14">
        <v>1.5268857418230501E-2</v>
      </c>
      <c r="H1933" s="14">
        <v>0</v>
      </c>
      <c r="I1933" s="14">
        <v>8.1972436123350593E-3</v>
      </c>
      <c r="J1933" s="14">
        <v>6.8090600823535003E-3</v>
      </c>
      <c r="K1933" s="14">
        <v>1.06357737341344E-2</v>
      </c>
      <c r="L1933" s="14">
        <v>2.1359074915941099E-2</v>
      </c>
      <c r="M1933" s="14"/>
      <c r="N1933" s="14">
        <v>1.47532210350289E-2</v>
      </c>
      <c r="O1933" s="14">
        <v>7.9230356426703702E-3</v>
      </c>
      <c r="P1933" s="14">
        <v>1.2385524374421201E-2</v>
      </c>
      <c r="Q1933" s="14">
        <v>7.5499734520762703E-3</v>
      </c>
      <c r="R1933" s="14"/>
      <c r="S1933" s="14">
        <v>2.2336402316011798E-2</v>
      </c>
      <c r="T1933" s="14">
        <v>1.21322227782115E-2</v>
      </c>
      <c r="U1933" s="14">
        <v>2.96771493551343E-2</v>
      </c>
      <c r="V1933" s="14">
        <v>0</v>
      </c>
      <c r="W1933" s="14">
        <v>1.2317037475019801E-2</v>
      </c>
      <c r="X1933" s="14">
        <v>0</v>
      </c>
      <c r="Y1933" s="14">
        <v>1.3907679768990801E-2</v>
      </c>
      <c r="Z1933" s="14">
        <v>0</v>
      </c>
      <c r="AA1933" s="14">
        <v>8.4463788268753608E-3</v>
      </c>
      <c r="AB1933" s="14">
        <v>0</v>
      </c>
      <c r="AC1933" s="14">
        <v>1.3579146438811701E-2</v>
      </c>
      <c r="AD1933" s="14">
        <v>0</v>
      </c>
      <c r="AE1933" s="14"/>
      <c r="AF1933" s="14">
        <v>1.01347058688435E-2</v>
      </c>
      <c r="AG1933" s="14">
        <v>1.25200614826861E-2</v>
      </c>
      <c r="AH1933" s="14">
        <v>0</v>
      </c>
      <c r="AI1933" s="14"/>
      <c r="AJ1933" s="14">
        <v>0</v>
      </c>
      <c r="AK1933" s="14">
        <v>1.70170521374844E-2</v>
      </c>
      <c r="AL1933" s="14">
        <v>1.7286969346888399E-2</v>
      </c>
      <c r="AM1933" s="14"/>
      <c r="AN1933" s="14">
        <v>3.7093692624487399E-3</v>
      </c>
      <c r="AO1933" s="14">
        <v>1.25604141744579E-2</v>
      </c>
      <c r="AP1933" s="14">
        <v>7.5656821874318797E-3</v>
      </c>
      <c r="AQ1933" s="14">
        <v>1.6136445915746998E-2</v>
      </c>
      <c r="AR1933" s="14">
        <v>0</v>
      </c>
    </row>
    <row r="1934" spans="2:44">
      <c r="C1934" s="14"/>
      <c r="D1934" s="14"/>
      <c r="E1934" s="14"/>
      <c r="F1934" s="14"/>
      <c r="G1934" s="14"/>
      <c r="H1934" s="14"/>
      <c r="I1934" s="14"/>
      <c r="J1934" s="14"/>
      <c r="K1934" s="14"/>
      <c r="L1934" s="14"/>
      <c r="M1934" s="14"/>
      <c r="N1934" s="14"/>
      <c r="O1934" s="14"/>
      <c r="P1934" s="14"/>
      <c r="Q1934" s="14"/>
      <c r="R1934" s="14"/>
      <c r="S1934" s="14"/>
      <c r="T1934" s="14"/>
      <c r="U1934" s="14"/>
      <c r="V1934" s="14"/>
      <c r="W1934" s="14"/>
      <c r="X1934" s="14"/>
      <c r="Y1934" s="14"/>
      <c r="Z1934" s="14"/>
      <c r="AA1934" s="14"/>
      <c r="AB1934" s="14"/>
      <c r="AC1934" s="14"/>
      <c r="AD1934" s="14"/>
      <c r="AE1934" s="14"/>
      <c r="AF1934" s="14"/>
      <c r="AG1934" s="14"/>
      <c r="AH1934" s="14"/>
      <c r="AI1934" s="14"/>
      <c r="AJ1934" s="14"/>
      <c r="AK1934" s="14"/>
      <c r="AL1934" s="14"/>
      <c r="AM1934" s="14"/>
      <c r="AN1934" s="14"/>
      <c r="AO1934" s="14"/>
      <c r="AP1934" s="14"/>
      <c r="AQ1934" s="14"/>
      <c r="AR1934" s="14"/>
    </row>
    <row r="1935" spans="2:44">
      <c r="B1935" s="6" t="s">
        <v>424</v>
      </c>
      <c r="C1935" s="14"/>
      <c r="D1935" s="14"/>
      <c r="E1935" s="14"/>
      <c r="F1935" s="14"/>
      <c r="G1935" s="14"/>
      <c r="H1935" s="14"/>
      <c r="I1935" s="14"/>
      <c r="J1935" s="14"/>
      <c r="K1935" s="14"/>
      <c r="L1935" s="14"/>
      <c r="M1935" s="14"/>
      <c r="N1935" s="14"/>
      <c r="O1935" s="14"/>
      <c r="P1935" s="14"/>
      <c r="Q1935" s="14"/>
      <c r="R1935" s="14"/>
      <c r="S1935" s="14"/>
      <c r="T1935" s="14"/>
      <c r="U1935" s="14"/>
      <c r="V1935" s="14"/>
      <c r="W1935" s="14"/>
      <c r="X1935" s="14"/>
      <c r="Y1935" s="14"/>
      <c r="Z1935" s="14"/>
      <c r="AA1935" s="14"/>
      <c r="AB1935" s="14"/>
      <c r="AC1935" s="14"/>
      <c r="AD1935" s="14"/>
      <c r="AE1935" s="14"/>
      <c r="AF1935" s="14"/>
      <c r="AG1935" s="14"/>
      <c r="AH1935" s="14"/>
      <c r="AI1935" s="14"/>
      <c r="AJ1935" s="14"/>
      <c r="AK1935" s="14"/>
      <c r="AL1935" s="14"/>
      <c r="AM1935" s="14"/>
      <c r="AN1935" s="14"/>
      <c r="AO1935" s="14"/>
      <c r="AP1935" s="14"/>
      <c r="AQ1935" s="14"/>
      <c r="AR1935" s="14"/>
    </row>
    <row r="1936" spans="2:44">
      <c r="B1936" s="24" t="s">
        <v>49</v>
      </c>
      <c r="C1936" s="14"/>
      <c r="D1936" s="14"/>
      <c r="E1936" s="14"/>
      <c r="F1936" s="14"/>
      <c r="G1936" s="14"/>
      <c r="H1936" s="14"/>
      <c r="I1936" s="14"/>
      <c r="J1936" s="14"/>
      <c r="K1936" s="14"/>
      <c r="L1936" s="14"/>
      <c r="M1936" s="14"/>
      <c r="N1936" s="14"/>
      <c r="O1936" s="14"/>
      <c r="P1936" s="14"/>
      <c r="Q1936" s="14"/>
      <c r="R1936" s="14"/>
      <c r="S1936" s="14"/>
      <c r="T1936" s="14"/>
      <c r="U1936" s="14"/>
      <c r="V1936" s="14"/>
      <c r="W1936" s="14"/>
      <c r="X1936" s="14"/>
      <c r="Y1936" s="14"/>
      <c r="Z1936" s="14"/>
      <c r="AA1936" s="14"/>
      <c r="AB1936" s="14"/>
      <c r="AC1936" s="14"/>
      <c r="AD1936" s="14"/>
      <c r="AE1936" s="14"/>
      <c r="AF1936" s="14"/>
      <c r="AG1936" s="14"/>
      <c r="AH1936" s="14"/>
      <c r="AI1936" s="14"/>
      <c r="AJ1936" s="14"/>
      <c r="AK1936" s="14"/>
      <c r="AL1936" s="14"/>
      <c r="AM1936" s="14"/>
      <c r="AN1936" s="14"/>
      <c r="AO1936" s="14"/>
      <c r="AP1936" s="14"/>
      <c r="AQ1936" s="14"/>
      <c r="AR1936" s="14"/>
    </row>
    <row r="1937" spans="2:44">
      <c r="B1937" t="s">
        <v>425</v>
      </c>
      <c r="C1937" s="14">
        <v>0.50463299604748102</v>
      </c>
      <c r="D1937" s="14">
        <v>0.48163955107956502</v>
      </c>
      <c r="E1937" s="14">
        <v>0.52147252342454897</v>
      </c>
      <c r="F1937" s="14"/>
      <c r="G1937" s="14">
        <v>0.33568837077949398</v>
      </c>
      <c r="H1937" s="14">
        <v>0.43773139330963301</v>
      </c>
      <c r="I1937" s="14">
        <v>0.52833836268339696</v>
      </c>
      <c r="J1937" s="14">
        <v>0.552555857849927</v>
      </c>
      <c r="K1937" s="14">
        <v>0.60186712054176195</v>
      </c>
      <c r="L1937" s="14">
        <v>0.62765390187463999</v>
      </c>
      <c r="M1937" s="14"/>
      <c r="N1937" s="14">
        <v>0.51146283271747095</v>
      </c>
      <c r="O1937" s="14">
        <v>0.56026504987778103</v>
      </c>
      <c r="P1937" s="14">
        <v>0.51921432431538095</v>
      </c>
      <c r="Q1937" s="14">
        <v>0.44745080370137602</v>
      </c>
      <c r="R1937" s="14"/>
      <c r="S1937" s="14">
        <v>0.413737695156501</v>
      </c>
      <c r="T1937" s="14">
        <v>0.53878771792124103</v>
      </c>
      <c r="U1937" s="14">
        <v>0.469071148124101</v>
      </c>
      <c r="V1937" s="14">
        <v>0.68979125946847697</v>
      </c>
      <c r="W1937" s="14">
        <v>0.38184408510130102</v>
      </c>
      <c r="X1937" s="14">
        <v>0.48463680598070003</v>
      </c>
      <c r="Y1937" s="14">
        <v>0.52002717306671997</v>
      </c>
      <c r="Z1937" s="14">
        <v>0.480212100840819</v>
      </c>
      <c r="AA1937" s="14">
        <v>0.49877997761671</v>
      </c>
      <c r="AB1937" s="14">
        <v>0.47129452858686199</v>
      </c>
      <c r="AC1937" s="14">
        <v>0.55184687853118097</v>
      </c>
      <c r="AD1937" s="14">
        <v>0.80029168999504896</v>
      </c>
      <c r="AE1937" s="14"/>
      <c r="AF1937" s="14">
        <v>0.541205641833577</v>
      </c>
      <c r="AG1937" s="14">
        <v>0.47761689898376197</v>
      </c>
      <c r="AH1937" s="14">
        <v>0.54236685068484403</v>
      </c>
      <c r="AI1937" s="14"/>
      <c r="AJ1937" s="14">
        <v>0.51715104082130103</v>
      </c>
      <c r="AK1937" s="14">
        <v>0.45548696255254301</v>
      </c>
      <c r="AL1937" s="14">
        <v>0.44781511756271702</v>
      </c>
      <c r="AM1937" s="14"/>
      <c r="AN1937" s="14">
        <v>0.51893879913284102</v>
      </c>
      <c r="AO1937" s="14">
        <v>0.48188875570602302</v>
      </c>
      <c r="AP1937" s="14">
        <v>0.51322156139828401</v>
      </c>
      <c r="AQ1937" s="14">
        <v>0.538227194854628</v>
      </c>
      <c r="AR1937" s="14">
        <v>0.23138955461729499</v>
      </c>
    </row>
    <row r="1938" spans="2:44">
      <c r="B1938" t="s">
        <v>426</v>
      </c>
      <c r="C1938" s="14">
        <v>0.40027525188104102</v>
      </c>
      <c r="D1938" s="14">
        <v>0.345761117801203</v>
      </c>
      <c r="E1938" s="14">
        <v>0.43599247922428302</v>
      </c>
      <c r="F1938" s="14"/>
      <c r="G1938" s="14">
        <v>0.34914797962920702</v>
      </c>
      <c r="H1938" s="14">
        <v>0.37600144193083401</v>
      </c>
      <c r="I1938" s="14">
        <v>0.39641020767169199</v>
      </c>
      <c r="J1938" s="14">
        <v>0.44998096300054002</v>
      </c>
      <c r="K1938" s="14">
        <v>0.39732246607146399</v>
      </c>
      <c r="L1938" s="14">
        <v>0.44721235541531401</v>
      </c>
      <c r="M1938" s="14"/>
      <c r="N1938" s="14">
        <v>0.37811321272818899</v>
      </c>
      <c r="O1938" s="14">
        <v>0.43693048678735902</v>
      </c>
      <c r="P1938" s="14">
        <v>0.36709907503224198</v>
      </c>
      <c r="Q1938" s="14">
        <v>0.418319575664793</v>
      </c>
      <c r="R1938" s="14"/>
      <c r="S1938" s="14">
        <v>0.39492016980502398</v>
      </c>
      <c r="T1938" s="14">
        <v>0.38621773712771801</v>
      </c>
      <c r="U1938" s="14">
        <v>0.28187005985687102</v>
      </c>
      <c r="V1938" s="14">
        <v>0.32444774630468198</v>
      </c>
      <c r="W1938" s="14">
        <v>0.42542940324407702</v>
      </c>
      <c r="X1938" s="14">
        <v>0.36837392797922702</v>
      </c>
      <c r="Y1938" s="14">
        <v>0.57449587773884203</v>
      </c>
      <c r="Z1938" s="14">
        <v>0.176130347811677</v>
      </c>
      <c r="AA1938" s="14">
        <v>0.47375067346115701</v>
      </c>
      <c r="AB1938" s="14">
        <v>0.45207426196702499</v>
      </c>
      <c r="AC1938" s="14">
        <v>0.45472427813888999</v>
      </c>
      <c r="AD1938" s="14">
        <v>0.32623413706806798</v>
      </c>
      <c r="AE1938" s="14"/>
      <c r="AF1938" s="14">
        <v>0.46345138850809497</v>
      </c>
      <c r="AG1938" s="14">
        <v>0.34043309749587902</v>
      </c>
      <c r="AH1938" s="14">
        <v>0.38377796946273501</v>
      </c>
      <c r="AI1938" s="14"/>
      <c r="AJ1938" s="14">
        <v>0.41673286956396699</v>
      </c>
      <c r="AK1938" s="14">
        <v>0.31540823847509902</v>
      </c>
      <c r="AL1938" s="14">
        <v>0.26692641982173898</v>
      </c>
      <c r="AM1938" s="14"/>
      <c r="AN1938" s="14">
        <v>0.445302424952498</v>
      </c>
      <c r="AO1938" s="14">
        <v>0.32947684138279498</v>
      </c>
      <c r="AP1938" s="14">
        <v>0.47088485724886803</v>
      </c>
      <c r="AQ1938" s="14">
        <v>0.39980562132710601</v>
      </c>
      <c r="AR1938" s="14">
        <v>0.44977653472179102</v>
      </c>
    </row>
    <row r="1939" spans="2:44">
      <c r="B1939" t="s">
        <v>427</v>
      </c>
      <c r="C1939" s="14">
        <v>0.27658440381154398</v>
      </c>
      <c r="D1939" s="14">
        <v>0.26820355449267902</v>
      </c>
      <c r="E1939" s="14">
        <v>0.28493146430127803</v>
      </c>
      <c r="F1939" s="14"/>
      <c r="G1939" s="14">
        <v>0.17477601986222399</v>
      </c>
      <c r="H1939" s="14">
        <v>0.35114504550778097</v>
      </c>
      <c r="I1939" s="14">
        <v>0.32178832049645001</v>
      </c>
      <c r="J1939" s="14">
        <v>0.252089683309769</v>
      </c>
      <c r="K1939" s="14">
        <v>0.34571444327260398</v>
      </c>
      <c r="L1939" s="14">
        <v>0.22555516053552399</v>
      </c>
      <c r="M1939" s="14"/>
      <c r="N1939" s="14">
        <v>0.26836713219967001</v>
      </c>
      <c r="O1939" s="14">
        <v>0.32447474861761899</v>
      </c>
      <c r="P1939" s="14">
        <v>0.284068088411006</v>
      </c>
      <c r="Q1939" s="14">
        <v>0.24577500141003</v>
      </c>
      <c r="R1939" s="14"/>
      <c r="S1939" s="14">
        <v>0.37355573365614198</v>
      </c>
      <c r="T1939" s="14">
        <v>0.25490381137597301</v>
      </c>
      <c r="U1939" s="14">
        <v>0.23776426767466799</v>
      </c>
      <c r="V1939" s="14">
        <v>0.328038130820902</v>
      </c>
      <c r="W1939" s="14">
        <v>0.25418279281789002</v>
      </c>
      <c r="X1939" s="14">
        <v>0.26755615562208701</v>
      </c>
      <c r="Y1939" s="14">
        <v>0.17917289567938299</v>
      </c>
      <c r="Z1939" s="14">
        <v>0.12035915078744799</v>
      </c>
      <c r="AA1939" s="14">
        <v>0.290172869242876</v>
      </c>
      <c r="AB1939" s="14">
        <v>0.38316255095204899</v>
      </c>
      <c r="AC1939" s="14">
        <v>0.38510541016924299</v>
      </c>
      <c r="AD1939" s="14">
        <v>0</v>
      </c>
      <c r="AE1939" s="14"/>
      <c r="AF1939" s="14">
        <v>0.33218895826655398</v>
      </c>
      <c r="AG1939" s="14">
        <v>0.24924621521828999</v>
      </c>
      <c r="AH1939" s="14">
        <v>0.26835613380641299</v>
      </c>
      <c r="AI1939" s="14"/>
      <c r="AJ1939" s="14">
        <v>0.26988161798365601</v>
      </c>
      <c r="AK1939" s="14">
        <v>0.27054036950551502</v>
      </c>
      <c r="AL1939" s="14">
        <v>0.38649950848591302</v>
      </c>
      <c r="AM1939" s="14"/>
      <c r="AN1939" s="14">
        <v>0.21102361269139899</v>
      </c>
      <c r="AO1939" s="14">
        <v>0.30055600829047302</v>
      </c>
      <c r="AP1939" s="14">
        <v>0.30205819217029201</v>
      </c>
      <c r="AQ1939" s="14">
        <v>0.36910735008697099</v>
      </c>
      <c r="AR1939" s="14">
        <v>0.27609340656693399</v>
      </c>
    </row>
    <row r="1940" spans="2:44">
      <c r="B1940" t="s">
        <v>428</v>
      </c>
      <c r="C1940" s="14">
        <v>0.21326742608230301</v>
      </c>
      <c r="D1940" s="14">
        <v>0.23634268909971301</v>
      </c>
      <c r="E1940" s="14">
        <v>0.19374171941058099</v>
      </c>
      <c r="F1940" s="14"/>
      <c r="G1940" s="14">
        <v>0.32454765929576301</v>
      </c>
      <c r="H1940" s="14">
        <v>0.226350134687165</v>
      </c>
      <c r="I1940" s="14">
        <v>0.184477825882471</v>
      </c>
      <c r="J1940" s="14">
        <v>0.14363436525846199</v>
      </c>
      <c r="K1940" s="14">
        <v>0.18026952585227199</v>
      </c>
      <c r="L1940" s="14">
        <v>0.20476327505222799</v>
      </c>
      <c r="M1940" s="14"/>
      <c r="N1940" s="14">
        <v>0.236088319021001</v>
      </c>
      <c r="O1940" s="14">
        <v>0.18574684713357001</v>
      </c>
      <c r="P1940" s="14">
        <v>0.22990069353228099</v>
      </c>
      <c r="Q1940" s="14">
        <v>0.20015192908658</v>
      </c>
      <c r="R1940" s="14"/>
      <c r="S1940" s="14">
        <v>0.2165416535312</v>
      </c>
      <c r="T1940" s="14">
        <v>0.21557721293037399</v>
      </c>
      <c r="U1940" s="14">
        <v>0.141294329157305</v>
      </c>
      <c r="V1940" s="14">
        <v>7.4486810887198995E-2</v>
      </c>
      <c r="W1940" s="14">
        <v>0.33434927050986002</v>
      </c>
      <c r="X1940" s="14">
        <v>0.28331340882960998</v>
      </c>
      <c r="Y1940" s="14">
        <v>0.16367748240996999</v>
      </c>
      <c r="Z1940" s="14">
        <v>0.178917708464222</v>
      </c>
      <c r="AA1940" s="14">
        <v>0.25088158927202803</v>
      </c>
      <c r="AB1940" s="14">
        <v>0.30333476706271501</v>
      </c>
      <c r="AC1940" s="14">
        <v>0.22791922144388199</v>
      </c>
      <c r="AD1940" s="14">
        <v>7.4994646304196999E-2</v>
      </c>
      <c r="AE1940" s="14"/>
      <c r="AF1940" s="14">
        <v>0.198277837780128</v>
      </c>
      <c r="AG1940" s="14">
        <v>0.21222345370185999</v>
      </c>
      <c r="AH1940" s="14">
        <v>0.182089400070543</v>
      </c>
      <c r="AI1940" s="14"/>
      <c r="AJ1940" s="14">
        <v>0.24347427887722101</v>
      </c>
      <c r="AK1940" s="14">
        <v>0.189833569756715</v>
      </c>
      <c r="AL1940" s="14">
        <v>0.31012996690945599</v>
      </c>
      <c r="AM1940" s="14"/>
      <c r="AN1940" s="14">
        <v>0.22560866485129799</v>
      </c>
      <c r="AO1940" s="14">
        <v>0.23831753872751699</v>
      </c>
      <c r="AP1940" s="14">
        <v>0.23201808487336101</v>
      </c>
      <c r="AQ1940" s="14">
        <v>0.12892882098202399</v>
      </c>
      <c r="AR1940" s="14">
        <v>0.44977653472179102</v>
      </c>
    </row>
    <row r="1941" spans="2:44">
      <c r="B1941" t="s">
        <v>429</v>
      </c>
      <c r="C1941" s="14">
        <v>0.18100551181017299</v>
      </c>
      <c r="D1941" s="14">
        <v>0.200446170551669</v>
      </c>
      <c r="E1941" s="14">
        <v>0.16801361759703101</v>
      </c>
      <c r="F1941" s="14"/>
      <c r="G1941" s="14">
        <v>0.25466737904791698</v>
      </c>
      <c r="H1941" s="14">
        <v>0.18250778281590199</v>
      </c>
      <c r="I1941" s="14">
        <v>0.163287299127689</v>
      </c>
      <c r="J1941" s="14">
        <v>0.152492938271832</v>
      </c>
      <c r="K1941" s="14">
        <v>0.16779688100520701</v>
      </c>
      <c r="L1941" s="14">
        <v>0.150670071812287</v>
      </c>
      <c r="M1941" s="14"/>
      <c r="N1941" s="14">
        <v>0.21210636914436101</v>
      </c>
      <c r="O1941" s="14">
        <v>0.18431540137806199</v>
      </c>
      <c r="P1941" s="14">
        <v>0.160280323786615</v>
      </c>
      <c r="Q1941" s="14">
        <v>0.17251029855740899</v>
      </c>
      <c r="R1941" s="14"/>
      <c r="S1941" s="14">
        <v>0.13676206625044099</v>
      </c>
      <c r="T1941" s="14">
        <v>0.16550901011184599</v>
      </c>
      <c r="U1941" s="14">
        <v>0.166371132720947</v>
      </c>
      <c r="V1941" s="14">
        <v>0.109188558322838</v>
      </c>
      <c r="W1941" s="14">
        <v>0.27465149265383498</v>
      </c>
      <c r="X1941" s="14">
        <v>0.41674699712811902</v>
      </c>
      <c r="Y1941" s="14">
        <v>8.6674841691961296E-2</v>
      </c>
      <c r="Z1941" s="14">
        <v>0.12567832473867799</v>
      </c>
      <c r="AA1941" s="14">
        <v>0.14962689405110299</v>
      </c>
      <c r="AB1941" s="14">
        <v>0.219272080780479</v>
      </c>
      <c r="AC1941" s="14">
        <v>0.19017647342146299</v>
      </c>
      <c r="AD1941" s="14">
        <v>0.17824014173625599</v>
      </c>
      <c r="AE1941" s="14"/>
      <c r="AF1941" s="14">
        <v>0.15337332027309</v>
      </c>
      <c r="AG1941" s="14">
        <v>0.200533684557825</v>
      </c>
      <c r="AH1941" s="14">
        <v>0.203194923456466</v>
      </c>
      <c r="AI1941" s="14"/>
      <c r="AJ1941" s="14">
        <v>0.21654137600328899</v>
      </c>
      <c r="AK1941" s="14">
        <v>0.206070571929796</v>
      </c>
      <c r="AL1941" s="14">
        <v>0.162505770141117</v>
      </c>
      <c r="AM1941" s="14"/>
      <c r="AN1941" s="14">
        <v>0.16860027834226601</v>
      </c>
      <c r="AO1941" s="14">
        <v>0.193760642216419</v>
      </c>
      <c r="AP1941" s="14">
        <v>0.23558393268444799</v>
      </c>
      <c r="AQ1941" s="14">
        <v>0.24719558787794299</v>
      </c>
      <c r="AR1941" s="14">
        <v>0.13877060551311601</v>
      </c>
    </row>
    <row r="1942" spans="2:44">
      <c r="B1942" t="s">
        <v>129</v>
      </c>
      <c r="C1942" s="14">
        <v>7.5422942947278901E-2</v>
      </c>
      <c r="D1942" s="14">
        <v>0.100915847151282</v>
      </c>
      <c r="E1942" s="14">
        <v>5.7132360284104997E-2</v>
      </c>
      <c r="F1942" s="14"/>
      <c r="G1942" s="14">
        <v>7.5482687445221699E-2</v>
      </c>
      <c r="H1942" s="14">
        <v>4.7879643177132503E-2</v>
      </c>
      <c r="I1942" s="14">
        <v>7.6943177211912697E-2</v>
      </c>
      <c r="J1942" s="14">
        <v>5.03099584280619E-2</v>
      </c>
      <c r="K1942" s="14">
        <v>0.114226960639544</v>
      </c>
      <c r="L1942" s="14">
        <v>9.7720386758519198E-2</v>
      </c>
      <c r="M1942" s="14"/>
      <c r="N1942" s="14">
        <v>6.8346541665883706E-2</v>
      </c>
      <c r="O1942" s="14">
        <v>3.9987958410692102E-2</v>
      </c>
      <c r="P1942" s="14">
        <v>8.6555213160061303E-2</v>
      </c>
      <c r="Q1942" s="14">
        <v>9.5513214666577001E-2</v>
      </c>
      <c r="R1942" s="14"/>
      <c r="S1942" s="14">
        <v>7.1644199547074697E-2</v>
      </c>
      <c r="T1942" s="14">
        <v>5.5424331971965703E-2</v>
      </c>
      <c r="U1942" s="14">
        <v>7.2832622886323695E-2</v>
      </c>
      <c r="V1942" s="14">
        <v>3.4338601479608301E-2</v>
      </c>
      <c r="W1942" s="14">
        <v>0</v>
      </c>
      <c r="X1942" s="14">
        <v>4.8010333526705203E-2</v>
      </c>
      <c r="Y1942" s="14">
        <v>0.1583629656702</v>
      </c>
      <c r="Z1942" s="14">
        <v>0.19422622182612301</v>
      </c>
      <c r="AA1942" s="14">
        <v>6.9018264389985803E-2</v>
      </c>
      <c r="AB1942" s="14">
        <v>0.104352922461456</v>
      </c>
      <c r="AC1942" s="14">
        <v>9.9049697035868495E-2</v>
      </c>
      <c r="AD1942" s="14">
        <v>0.10246247958771</v>
      </c>
      <c r="AE1942" s="14"/>
      <c r="AF1942" s="14">
        <v>6.3697091072758893E-2</v>
      </c>
      <c r="AG1942" s="14">
        <v>0.100978104828486</v>
      </c>
      <c r="AH1942" s="14">
        <v>6.5925919038902894E-2</v>
      </c>
      <c r="AI1942" s="14"/>
      <c r="AJ1942" s="14">
        <v>7.9749184707815293E-2</v>
      </c>
      <c r="AK1942" s="14">
        <v>6.8423893307363995E-2</v>
      </c>
      <c r="AL1942" s="14">
        <v>6.8079690207831597E-2</v>
      </c>
      <c r="AM1942" s="14"/>
      <c r="AN1942" s="14">
        <v>9.4151990253977205E-2</v>
      </c>
      <c r="AO1942" s="14">
        <v>6.47480204317048E-2</v>
      </c>
      <c r="AP1942" s="14">
        <v>2.5466983006956899E-2</v>
      </c>
      <c r="AQ1942" s="14">
        <v>0.121097243956444</v>
      </c>
      <c r="AR1942" s="14">
        <v>0</v>
      </c>
    </row>
    <row r="1943" spans="2:44">
      <c r="B1943" t="s">
        <v>130</v>
      </c>
      <c r="C1943" s="14">
        <v>5.53371976544395E-2</v>
      </c>
      <c r="D1943" s="14">
        <v>6.4220061323030694E-2</v>
      </c>
      <c r="E1943" s="14">
        <v>4.9188967229258397E-2</v>
      </c>
      <c r="F1943" s="14"/>
      <c r="G1943" s="14">
        <v>6.6969683990863907E-2</v>
      </c>
      <c r="H1943" s="14">
        <v>3.2503644361258403E-2</v>
      </c>
      <c r="I1943" s="14">
        <v>8.7406654781177796E-3</v>
      </c>
      <c r="J1943" s="14">
        <v>8.9997071387218894E-2</v>
      </c>
      <c r="K1943" s="14">
        <v>7.1861128882891298E-2</v>
      </c>
      <c r="L1943" s="14">
        <v>7.3331143234094995E-2</v>
      </c>
      <c r="M1943" s="14"/>
      <c r="N1943" s="14">
        <v>0.106051587057046</v>
      </c>
      <c r="O1943" s="14">
        <v>9.8118595676119601E-3</v>
      </c>
      <c r="P1943" s="14">
        <v>6.6104250080864804E-2</v>
      </c>
      <c r="Q1943" s="14">
        <v>2.6159182067535099E-2</v>
      </c>
      <c r="R1943" s="14"/>
      <c r="S1943" s="14">
        <v>7.0782281359387106E-2</v>
      </c>
      <c r="T1943" s="14">
        <v>3.2903703461707699E-2</v>
      </c>
      <c r="U1943" s="14">
        <v>0.10081544499032501</v>
      </c>
      <c r="V1943" s="14">
        <v>0.103773132504137</v>
      </c>
      <c r="W1943" s="14">
        <v>3.4174175582692902E-2</v>
      </c>
      <c r="X1943" s="14">
        <v>4.8119940659722998E-2</v>
      </c>
      <c r="Y1943" s="14">
        <v>2.2144622688789702E-2</v>
      </c>
      <c r="Z1943" s="14">
        <v>6.66544541019784E-2</v>
      </c>
      <c r="AA1943" s="14">
        <v>3.8337667382091101E-2</v>
      </c>
      <c r="AB1943" s="14">
        <v>7.8258152303247702E-2</v>
      </c>
      <c r="AC1943" s="14">
        <v>0</v>
      </c>
      <c r="AD1943" s="14">
        <v>7.8920536349268197E-2</v>
      </c>
      <c r="AE1943" s="14"/>
      <c r="AF1943" s="14">
        <v>4.2642559042609503E-2</v>
      </c>
      <c r="AG1943" s="14">
        <v>5.6354825344785198E-2</v>
      </c>
      <c r="AH1943" s="14">
        <v>8.0373820871739804E-2</v>
      </c>
      <c r="AI1943" s="14"/>
      <c r="AJ1943" s="14">
        <v>1.5822817723657699E-2</v>
      </c>
      <c r="AK1943" s="14">
        <v>7.1283977419191694E-2</v>
      </c>
      <c r="AL1943" s="14">
        <v>3.7361693241282003E-2</v>
      </c>
      <c r="AM1943" s="14"/>
      <c r="AN1943" s="14">
        <v>4.5478034073751103E-2</v>
      </c>
      <c r="AO1943" s="14">
        <v>7.2729913681235298E-2</v>
      </c>
      <c r="AP1943" s="14">
        <v>8.3874855439339396E-2</v>
      </c>
      <c r="AQ1943" s="14">
        <v>3.3802235221802902E-2</v>
      </c>
      <c r="AR1943" s="14">
        <v>0.18151110960709599</v>
      </c>
    </row>
    <row r="1944" spans="2:44">
      <c r="C1944" s="14"/>
      <c r="D1944" s="14"/>
      <c r="E1944" s="14"/>
      <c r="F1944" s="14"/>
      <c r="G1944" s="14"/>
      <c r="H1944" s="14"/>
      <c r="I1944" s="14"/>
      <c r="J1944" s="14"/>
      <c r="K1944" s="14"/>
      <c r="L1944" s="14"/>
      <c r="M1944" s="14"/>
      <c r="N1944" s="14"/>
      <c r="O1944" s="14"/>
      <c r="P1944" s="14"/>
      <c r="Q1944" s="14"/>
      <c r="R1944" s="14"/>
      <c r="S1944" s="14"/>
      <c r="T1944" s="14"/>
      <c r="U1944" s="14"/>
      <c r="V1944" s="14"/>
      <c r="W1944" s="14"/>
      <c r="X1944" s="14"/>
      <c r="Y1944" s="14"/>
      <c r="Z1944" s="14"/>
      <c r="AA1944" s="14"/>
      <c r="AB1944" s="14"/>
      <c r="AC1944" s="14"/>
      <c r="AD1944" s="14"/>
      <c r="AE1944" s="14"/>
      <c r="AF1944" s="14"/>
      <c r="AG1944" s="14"/>
      <c r="AH1944" s="14"/>
      <c r="AI1944" s="14"/>
      <c r="AJ1944" s="14"/>
      <c r="AK1944" s="14"/>
      <c r="AL1944" s="14"/>
      <c r="AM1944" s="14"/>
      <c r="AN1944" s="14"/>
      <c r="AO1944" s="14"/>
      <c r="AP1944" s="14"/>
      <c r="AQ1944" s="14"/>
      <c r="AR1944" s="14"/>
    </row>
    <row r="1945" spans="2:44">
      <c r="B1945" s="6" t="s">
        <v>430</v>
      </c>
      <c r="C1945" s="14"/>
      <c r="D1945" s="14"/>
      <c r="E1945" s="14"/>
      <c r="F1945" s="14"/>
      <c r="G1945" s="14"/>
      <c r="H1945" s="14"/>
      <c r="I1945" s="14"/>
      <c r="J1945" s="14"/>
      <c r="K1945" s="14"/>
      <c r="L1945" s="14"/>
      <c r="M1945" s="14"/>
      <c r="N1945" s="14"/>
      <c r="O1945" s="14"/>
      <c r="P1945" s="14"/>
      <c r="Q1945" s="14"/>
      <c r="R1945" s="14"/>
      <c r="S1945" s="14"/>
      <c r="T1945" s="14"/>
      <c r="U1945" s="14"/>
      <c r="V1945" s="14"/>
      <c r="W1945" s="14"/>
      <c r="X1945" s="14"/>
      <c r="Y1945" s="14"/>
      <c r="Z1945" s="14"/>
      <c r="AA1945" s="14"/>
      <c r="AB1945" s="14"/>
      <c r="AC1945" s="14"/>
      <c r="AD1945" s="14"/>
      <c r="AE1945" s="14"/>
      <c r="AF1945" s="14"/>
      <c r="AG1945" s="14"/>
      <c r="AH1945" s="14"/>
      <c r="AI1945" s="14"/>
      <c r="AJ1945" s="14"/>
      <c r="AK1945" s="14"/>
      <c r="AL1945" s="14"/>
      <c r="AM1945" s="14"/>
      <c r="AN1945" s="14"/>
      <c r="AO1945" s="14"/>
      <c r="AP1945" s="14"/>
      <c r="AQ1945" s="14"/>
      <c r="AR1945" s="14"/>
    </row>
    <row r="1946" spans="2:44">
      <c r="B1946" s="24" t="s">
        <v>15</v>
      </c>
      <c r="C1946" s="14"/>
      <c r="D1946" s="14"/>
      <c r="E1946" s="14"/>
      <c r="F1946" s="14"/>
      <c r="G1946" s="14"/>
      <c r="H1946" s="14"/>
      <c r="I1946" s="14"/>
      <c r="J1946" s="14"/>
      <c r="K1946" s="14"/>
      <c r="L1946" s="14"/>
      <c r="M1946" s="14"/>
      <c r="N1946" s="14"/>
      <c r="O1946" s="14"/>
      <c r="P1946" s="14"/>
      <c r="Q1946" s="14"/>
      <c r="R1946" s="14"/>
      <c r="S1946" s="14"/>
      <c r="T1946" s="14"/>
      <c r="U1946" s="14"/>
      <c r="V1946" s="14"/>
      <c r="W1946" s="14"/>
      <c r="X1946" s="14"/>
      <c r="Y1946" s="14"/>
      <c r="Z1946" s="14"/>
      <c r="AA1946" s="14"/>
      <c r="AB1946" s="14"/>
      <c r="AC1946" s="14"/>
      <c r="AD1946" s="14"/>
      <c r="AE1946" s="14"/>
      <c r="AF1946" s="14"/>
      <c r="AG1946" s="14"/>
      <c r="AH1946" s="14"/>
      <c r="AI1946" s="14"/>
      <c r="AJ1946" s="14"/>
      <c r="AK1946" s="14"/>
      <c r="AL1946" s="14"/>
      <c r="AM1946" s="14"/>
      <c r="AN1946" s="14"/>
      <c r="AO1946" s="14"/>
      <c r="AP1946" s="14"/>
      <c r="AQ1946" s="14"/>
      <c r="AR1946" s="14"/>
    </row>
    <row r="1947" spans="2:44">
      <c r="B1947" t="s">
        <v>431</v>
      </c>
      <c r="C1947" s="14">
        <v>0.39725615308477802</v>
      </c>
      <c r="D1947" s="14">
        <v>0.395089603467145</v>
      </c>
      <c r="E1947" s="14">
        <v>0.39911953976264197</v>
      </c>
      <c r="F1947" s="14"/>
      <c r="G1947" s="14">
        <v>0.31400613196979599</v>
      </c>
      <c r="H1947" s="14">
        <v>0.34820870097860002</v>
      </c>
      <c r="I1947" s="14">
        <v>0.37809600869800197</v>
      </c>
      <c r="J1947" s="14">
        <v>0.36008258078837901</v>
      </c>
      <c r="K1947" s="14">
        <v>0.44639838027182699</v>
      </c>
      <c r="L1947" s="14">
        <v>0.50574031388692398</v>
      </c>
      <c r="M1947" s="14"/>
      <c r="N1947" s="14">
        <v>0.45844704859649299</v>
      </c>
      <c r="O1947" s="14">
        <v>0.41304202674504298</v>
      </c>
      <c r="P1947" s="14">
        <v>0.379391080119931</v>
      </c>
      <c r="Q1947" s="14">
        <v>0.32883672213512599</v>
      </c>
      <c r="R1947" s="14"/>
      <c r="S1947" s="14">
        <v>0.42476749618557502</v>
      </c>
      <c r="T1947" s="14">
        <v>0.40949388806356601</v>
      </c>
      <c r="U1947" s="14">
        <v>0.43866093124746702</v>
      </c>
      <c r="V1947" s="14">
        <v>0.45145076293224301</v>
      </c>
      <c r="W1947" s="14">
        <v>0.38966486074712398</v>
      </c>
      <c r="X1947" s="14">
        <v>0.33721930776449399</v>
      </c>
      <c r="Y1947" s="14">
        <v>0.33976848753448502</v>
      </c>
      <c r="Z1947" s="14">
        <v>0.36485075717725002</v>
      </c>
      <c r="AA1947" s="14">
        <v>0.39262100870528499</v>
      </c>
      <c r="AB1947" s="14">
        <v>0.38210954609594</v>
      </c>
      <c r="AC1947" s="14">
        <v>0.395452902010622</v>
      </c>
      <c r="AD1947" s="14">
        <v>0.40273271771701902</v>
      </c>
      <c r="AE1947" s="14"/>
      <c r="AF1947" s="14">
        <v>0.409017676163489</v>
      </c>
      <c r="AG1947" s="14">
        <v>0.43512181130194599</v>
      </c>
      <c r="AH1947" s="14">
        <v>0.29117035542847702</v>
      </c>
      <c r="AI1947" s="14"/>
      <c r="AJ1947" s="14">
        <v>0.433678491264537</v>
      </c>
      <c r="AK1947" s="14">
        <v>0.38623869518000598</v>
      </c>
      <c r="AL1947" s="14">
        <v>0.40674947892220997</v>
      </c>
      <c r="AM1947" s="14"/>
      <c r="AN1947" s="14">
        <v>0.35783996917696498</v>
      </c>
      <c r="AO1947" s="14">
        <v>0.386204748387313</v>
      </c>
      <c r="AP1947" s="14">
        <v>0.43518093043136702</v>
      </c>
      <c r="AQ1947" s="14">
        <v>0.41884725753073698</v>
      </c>
      <c r="AR1947" s="14">
        <v>0.54932372747185498</v>
      </c>
    </row>
    <row r="1948" spans="2:44">
      <c r="B1948" t="s">
        <v>432</v>
      </c>
      <c r="C1948" s="14">
        <v>0.39393773037860202</v>
      </c>
      <c r="D1948" s="14">
        <v>0.39863936822198798</v>
      </c>
      <c r="E1948" s="14">
        <v>0.38824287361758703</v>
      </c>
      <c r="F1948" s="14"/>
      <c r="G1948" s="14">
        <v>0.36730835076259299</v>
      </c>
      <c r="H1948" s="14">
        <v>0.37965677390741598</v>
      </c>
      <c r="I1948" s="14">
        <v>0.35566139400728303</v>
      </c>
      <c r="J1948" s="14">
        <v>0.38251818411413102</v>
      </c>
      <c r="K1948" s="14">
        <v>0.38750490212204602</v>
      </c>
      <c r="L1948" s="14">
        <v>0.46809791188573702</v>
      </c>
      <c r="M1948" s="14"/>
      <c r="N1948" s="14">
        <v>0.45550355462965197</v>
      </c>
      <c r="O1948" s="14">
        <v>0.40635661471567502</v>
      </c>
      <c r="P1948" s="14">
        <v>0.380267336843646</v>
      </c>
      <c r="Q1948" s="14">
        <v>0.32943814164776303</v>
      </c>
      <c r="R1948" s="14"/>
      <c r="S1948" s="14">
        <v>0.39676198380014899</v>
      </c>
      <c r="T1948" s="14">
        <v>0.39389235073023998</v>
      </c>
      <c r="U1948" s="14">
        <v>0.44210292917669802</v>
      </c>
      <c r="V1948" s="14">
        <v>0.39390660390973198</v>
      </c>
      <c r="W1948" s="14">
        <v>0.41729146830101099</v>
      </c>
      <c r="X1948" s="14">
        <v>0.39244912653469399</v>
      </c>
      <c r="Y1948" s="14">
        <v>0.38277286309797298</v>
      </c>
      <c r="Z1948" s="14">
        <v>0.33398827037824602</v>
      </c>
      <c r="AA1948" s="14">
        <v>0.37793081516988403</v>
      </c>
      <c r="AB1948" s="14">
        <v>0.396528148557175</v>
      </c>
      <c r="AC1948" s="14">
        <v>0.38454372201484799</v>
      </c>
      <c r="AD1948" s="14">
        <v>0.37880644974042699</v>
      </c>
      <c r="AE1948" s="14"/>
      <c r="AF1948" s="14">
        <v>0.38633648095779699</v>
      </c>
      <c r="AG1948" s="14">
        <v>0.43414335741642002</v>
      </c>
      <c r="AH1948" s="14">
        <v>0.334104429095269</v>
      </c>
      <c r="AI1948" s="14"/>
      <c r="AJ1948" s="14">
        <v>0.41477430289887002</v>
      </c>
      <c r="AK1948" s="14">
        <v>0.394586980851312</v>
      </c>
      <c r="AL1948" s="14">
        <v>0.410423414890007</v>
      </c>
      <c r="AM1948" s="14"/>
      <c r="AN1948" s="14">
        <v>0.33788626133925098</v>
      </c>
      <c r="AO1948" s="14">
        <v>0.38848419678760798</v>
      </c>
      <c r="AP1948" s="14">
        <v>0.42755737725227999</v>
      </c>
      <c r="AQ1948" s="14">
        <v>0.42991113041785001</v>
      </c>
      <c r="AR1948" s="14">
        <v>0.456797952544577</v>
      </c>
    </row>
    <row r="1949" spans="2:44">
      <c r="B1949" t="s">
        <v>433</v>
      </c>
      <c r="C1949" s="14">
        <v>0.31604311285729902</v>
      </c>
      <c r="D1949" s="14">
        <v>0.324979651077765</v>
      </c>
      <c r="E1949" s="14">
        <v>0.30871825780866102</v>
      </c>
      <c r="F1949" s="14"/>
      <c r="G1949" s="14">
        <v>0.31204569452499897</v>
      </c>
      <c r="H1949" s="14">
        <v>0.30015700652515598</v>
      </c>
      <c r="I1949" s="14">
        <v>0.33992375486426801</v>
      </c>
      <c r="J1949" s="14">
        <v>0.27602716879181299</v>
      </c>
      <c r="K1949" s="14">
        <v>0.32607947861710901</v>
      </c>
      <c r="L1949" s="14">
        <v>0.337994908103595</v>
      </c>
      <c r="M1949" s="14"/>
      <c r="N1949" s="14">
        <v>0.34586941523633802</v>
      </c>
      <c r="O1949" s="14">
        <v>0.33977601439643701</v>
      </c>
      <c r="P1949" s="14">
        <v>0.29142338058532602</v>
      </c>
      <c r="Q1949" s="14">
        <v>0.27836495522882898</v>
      </c>
      <c r="R1949" s="14"/>
      <c r="S1949" s="14">
        <v>0.32594018012048998</v>
      </c>
      <c r="T1949" s="14">
        <v>0.32313105912505902</v>
      </c>
      <c r="U1949" s="14">
        <v>0.37601499965171098</v>
      </c>
      <c r="V1949" s="14">
        <v>0.31278682371592698</v>
      </c>
      <c r="W1949" s="14">
        <v>0.29541469855424501</v>
      </c>
      <c r="X1949" s="14">
        <v>0.33198587153466402</v>
      </c>
      <c r="Y1949" s="14">
        <v>0.29155011973135803</v>
      </c>
      <c r="Z1949" s="14">
        <v>0.34288048296865498</v>
      </c>
      <c r="AA1949" s="14">
        <v>0.29040891537524699</v>
      </c>
      <c r="AB1949" s="14">
        <v>0.30601359150857799</v>
      </c>
      <c r="AC1949" s="14">
        <v>0.28548540715530302</v>
      </c>
      <c r="AD1949" s="14">
        <v>0.29401561107763702</v>
      </c>
      <c r="AE1949" s="14"/>
      <c r="AF1949" s="14">
        <v>0.31732703831361397</v>
      </c>
      <c r="AG1949" s="14">
        <v>0.33397951689658201</v>
      </c>
      <c r="AH1949" s="14">
        <v>0.28187100068652199</v>
      </c>
      <c r="AI1949" s="14"/>
      <c r="AJ1949" s="14">
        <v>0.34617918324201202</v>
      </c>
      <c r="AK1949" s="14">
        <v>0.33160198533898499</v>
      </c>
      <c r="AL1949" s="14">
        <v>0.37209062430025902</v>
      </c>
      <c r="AM1949" s="14"/>
      <c r="AN1949" s="14">
        <v>0.29252557585365901</v>
      </c>
      <c r="AO1949" s="14">
        <v>0.31298298924050999</v>
      </c>
      <c r="AP1949" s="14">
        <v>0.34266961199740498</v>
      </c>
      <c r="AQ1949" s="14">
        <v>0.32612027239200603</v>
      </c>
      <c r="AR1949" s="14">
        <v>0.19116165026655199</v>
      </c>
    </row>
    <row r="1950" spans="2:44">
      <c r="B1950" t="s">
        <v>434</v>
      </c>
      <c r="C1950" s="14">
        <v>0.27082119413949302</v>
      </c>
      <c r="D1950" s="14">
        <v>0.27686894553475699</v>
      </c>
      <c r="E1950" s="14">
        <v>0.26456458415892897</v>
      </c>
      <c r="F1950" s="14"/>
      <c r="G1950" s="14">
        <v>0.33549836182287501</v>
      </c>
      <c r="H1950" s="14">
        <v>0.32352065977918099</v>
      </c>
      <c r="I1950" s="14">
        <v>0.27042407783062</v>
      </c>
      <c r="J1950" s="14">
        <v>0.26790659534912697</v>
      </c>
      <c r="K1950" s="14">
        <v>0.223281792458669</v>
      </c>
      <c r="L1950" s="14">
        <v>0.219143779038796</v>
      </c>
      <c r="M1950" s="14"/>
      <c r="N1950" s="14">
        <v>0.257287823688856</v>
      </c>
      <c r="O1950" s="14">
        <v>0.31241331161435298</v>
      </c>
      <c r="P1950" s="14">
        <v>0.26045740886317797</v>
      </c>
      <c r="Q1950" s="14">
        <v>0.24927264641070401</v>
      </c>
      <c r="R1950" s="14"/>
      <c r="S1950" s="14">
        <v>0.32118079586647602</v>
      </c>
      <c r="T1950" s="14">
        <v>0.29444533900736802</v>
      </c>
      <c r="U1950" s="14">
        <v>0.24606271541924901</v>
      </c>
      <c r="V1950" s="14">
        <v>0.28328485553379001</v>
      </c>
      <c r="W1950" s="14">
        <v>0.27020867912793101</v>
      </c>
      <c r="X1950" s="14">
        <v>0.268439094184727</v>
      </c>
      <c r="Y1950" s="14">
        <v>0.273154849155887</v>
      </c>
      <c r="Z1950" s="14">
        <v>0.26069483533225801</v>
      </c>
      <c r="AA1950" s="14">
        <v>0.25332164844910998</v>
      </c>
      <c r="AB1950" s="14">
        <v>0.224806572695155</v>
      </c>
      <c r="AC1950" s="14">
        <v>0.240479616791199</v>
      </c>
      <c r="AD1950" s="14">
        <v>0.23078877581026999</v>
      </c>
      <c r="AE1950" s="14"/>
      <c r="AF1950" s="14">
        <v>0.24202021982004901</v>
      </c>
      <c r="AG1950" s="14">
        <v>0.27688016852416703</v>
      </c>
      <c r="AH1950" s="14">
        <v>0.28223688321495399</v>
      </c>
      <c r="AI1950" s="14"/>
      <c r="AJ1950" s="14">
        <v>0.25330587942913801</v>
      </c>
      <c r="AK1950" s="14">
        <v>0.30038217257134597</v>
      </c>
      <c r="AL1950" s="14">
        <v>0.33356859077613499</v>
      </c>
      <c r="AM1950" s="14"/>
      <c r="AN1950" s="14">
        <v>0.24415768134019</v>
      </c>
      <c r="AO1950" s="14">
        <v>0.25679426346923301</v>
      </c>
      <c r="AP1950" s="14">
        <v>0.29587505061455799</v>
      </c>
      <c r="AQ1950" s="14">
        <v>0.30244844660166798</v>
      </c>
      <c r="AR1950" s="14">
        <v>0.21088523042683299</v>
      </c>
    </row>
    <row r="1951" spans="2:44">
      <c r="B1951" t="s">
        <v>435</v>
      </c>
      <c r="C1951" s="14">
        <v>0.26856800413008902</v>
      </c>
      <c r="D1951" s="14">
        <v>0.29552738854077698</v>
      </c>
      <c r="E1951" s="14">
        <v>0.24240273991636799</v>
      </c>
      <c r="F1951" s="14"/>
      <c r="G1951" s="14">
        <v>0.26299286472730998</v>
      </c>
      <c r="H1951" s="14">
        <v>0.22262977629847899</v>
      </c>
      <c r="I1951" s="14">
        <v>0.25333330914820201</v>
      </c>
      <c r="J1951" s="14">
        <v>0.25762482630613898</v>
      </c>
      <c r="K1951" s="14">
        <v>0.26277852472369201</v>
      </c>
      <c r="L1951" s="14">
        <v>0.33488555487365101</v>
      </c>
      <c r="M1951" s="14"/>
      <c r="N1951" s="14">
        <v>0.293473278424561</v>
      </c>
      <c r="O1951" s="14">
        <v>0.23681081266179499</v>
      </c>
      <c r="P1951" s="14">
        <v>0.29055086019748999</v>
      </c>
      <c r="Q1951" s="14">
        <v>0.25434825322652599</v>
      </c>
      <c r="R1951" s="14"/>
      <c r="S1951" s="14">
        <v>0.27350604880825202</v>
      </c>
      <c r="T1951" s="14">
        <v>0.294316125411065</v>
      </c>
      <c r="U1951" s="14">
        <v>0.26162784595141397</v>
      </c>
      <c r="V1951" s="14">
        <v>0.25139871418863902</v>
      </c>
      <c r="W1951" s="14">
        <v>0.24813415739033001</v>
      </c>
      <c r="X1951" s="14">
        <v>0.251688174179649</v>
      </c>
      <c r="Y1951" s="14">
        <v>0.244146410081543</v>
      </c>
      <c r="Z1951" s="14">
        <v>0.33187124591752398</v>
      </c>
      <c r="AA1951" s="14">
        <v>0.26718944361632202</v>
      </c>
      <c r="AB1951" s="14">
        <v>0.28072758657307501</v>
      </c>
      <c r="AC1951" s="14">
        <v>0.28889173170077698</v>
      </c>
      <c r="AD1951" s="14">
        <v>0.21748537139312399</v>
      </c>
      <c r="AE1951" s="14"/>
      <c r="AF1951" s="14">
        <v>0.27573352517963201</v>
      </c>
      <c r="AG1951" s="14">
        <v>0.28843537809118702</v>
      </c>
      <c r="AH1951" s="14">
        <v>0.223960455605721</v>
      </c>
      <c r="AI1951" s="14"/>
      <c r="AJ1951" s="14">
        <v>0.26379477522233102</v>
      </c>
      <c r="AK1951" s="14">
        <v>0.28302857447927798</v>
      </c>
      <c r="AL1951" s="14">
        <v>0.31679186337981102</v>
      </c>
      <c r="AM1951" s="14"/>
      <c r="AN1951" s="14">
        <v>0.25322402048623499</v>
      </c>
      <c r="AO1951" s="14">
        <v>0.25921730733535497</v>
      </c>
      <c r="AP1951" s="14">
        <v>0.28368926516870402</v>
      </c>
      <c r="AQ1951" s="14">
        <v>0.273740618522544</v>
      </c>
      <c r="AR1951" s="14">
        <v>0.37960862796746803</v>
      </c>
    </row>
    <row r="1952" spans="2:44">
      <c r="B1952" t="s">
        <v>436</v>
      </c>
      <c r="C1952" s="14">
        <v>0.23435995525248801</v>
      </c>
      <c r="D1952" s="14">
        <v>0.23038115567523401</v>
      </c>
      <c r="E1952" s="14">
        <v>0.23865714780765601</v>
      </c>
      <c r="F1952" s="14"/>
      <c r="G1952" s="14">
        <v>0.23351368797466099</v>
      </c>
      <c r="H1952" s="14">
        <v>0.252953894116143</v>
      </c>
      <c r="I1952" s="14">
        <v>0.26197098688057002</v>
      </c>
      <c r="J1952" s="14">
        <v>0.228699156389081</v>
      </c>
      <c r="K1952" s="14">
        <v>0.22966734354995499</v>
      </c>
      <c r="L1952" s="14">
        <v>0.20507706436384299</v>
      </c>
      <c r="M1952" s="14"/>
      <c r="N1952" s="14">
        <v>0.229393826601446</v>
      </c>
      <c r="O1952" s="14">
        <v>0.24427832110879799</v>
      </c>
      <c r="P1952" s="14">
        <v>0.23733210630575</v>
      </c>
      <c r="Q1952" s="14">
        <v>0.22763631132513301</v>
      </c>
      <c r="R1952" s="14"/>
      <c r="S1952" s="14">
        <v>0.20604395347203999</v>
      </c>
      <c r="T1952" s="14">
        <v>0.24988388441753501</v>
      </c>
      <c r="U1952" s="14">
        <v>0.23878810746231599</v>
      </c>
      <c r="V1952" s="14">
        <v>0.22747676489097499</v>
      </c>
      <c r="W1952" s="14">
        <v>0.20919295079331701</v>
      </c>
      <c r="X1952" s="14">
        <v>0.22269893340983399</v>
      </c>
      <c r="Y1952" s="14">
        <v>0.23317124317893201</v>
      </c>
      <c r="Z1952" s="14">
        <v>0.27636249856556</v>
      </c>
      <c r="AA1952" s="14">
        <v>0.232742397740718</v>
      </c>
      <c r="AB1952" s="14">
        <v>0.26632523522608098</v>
      </c>
      <c r="AC1952" s="14">
        <v>0.225294840135529</v>
      </c>
      <c r="AD1952" s="14">
        <v>0.27427977143424298</v>
      </c>
      <c r="AE1952" s="14"/>
      <c r="AF1952" s="14">
        <v>0.23139273404206301</v>
      </c>
      <c r="AG1952" s="14">
        <v>0.24945691918318699</v>
      </c>
      <c r="AH1952" s="14">
        <v>0.19653494122016599</v>
      </c>
      <c r="AI1952" s="14"/>
      <c r="AJ1952" s="14">
        <v>0.23160958921142799</v>
      </c>
      <c r="AK1952" s="14">
        <v>0.24973805286226899</v>
      </c>
      <c r="AL1952" s="14">
        <v>0.22618423744936</v>
      </c>
      <c r="AM1952" s="14"/>
      <c r="AN1952" s="14">
        <v>0.23171740848108799</v>
      </c>
      <c r="AO1952" s="14">
        <v>0.22633453736845699</v>
      </c>
      <c r="AP1952" s="14">
        <v>0.238749120219271</v>
      </c>
      <c r="AQ1952" s="14">
        <v>0.25078037666430197</v>
      </c>
      <c r="AR1952" s="14">
        <v>0.26707152914433202</v>
      </c>
    </row>
    <row r="1953" spans="2:44">
      <c r="B1953" t="s">
        <v>437</v>
      </c>
      <c r="C1953" s="14">
        <v>0.213968139473799</v>
      </c>
      <c r="D1953" s="14">
        <v>0.201510098497135</v>
      </c>
      <c r="E1953" s="14">
        <v>0.22539349473824599</v>
      </c>
      <c r="F1953" s="14"/>
      <c r="G1953" s="14">
        <v>0.25974867807442897</v>
      </c>
      <c r="H1953" s="14">
        <v>0.232873661251492</v>
      </c>
      <c r="I1953" s="14">
        <v>0.21557412791494901</v>
      </c>
      <c r="J1953" s="14">
        <v>0.20879889165732299</v>
      </c>
      <c r="K1953" s="14">
        <v>0.21134802818621801</v>
      </c>
      <c r="L1953" s="14">
        <v>0.17254742358158401</v>
      </c>
      <c r="M1953" s="14"/>
      <c r="N1953" s="14">
        <v>0.20435787513453499</v>
      </c>
      <c r="O1953" s="14">
        <v>0.218201451507641</v>
      </c>
      <c r="P1953" s="14">
        <v>0.216121271950097</v>
      </c>
      <c r="Q1953" s="14">
        <v>0.21585971797412101</v>
      </c>
      <c r="R1953" s="14"/>
      <c r="S1953" s="14">
        <v>0.242199224014817</v>
      </c>
      <c r="T1953" s="14">
        <v>0.19492369190106201</v>
      </c>
      <c r="U1953" s="14">
        <v>0.169946494882105</v>
      </c>
      <c r="V1953" s="14">
        <v>0.19810966853443801</v>
      </c>
      <c r="W1953" s="14">
        <v>0.236399280978247</v>
      </c>
      <c r="X1953" s="14">
        <v>0.21350131423152999</v>
      </c>
      <c r="Y1953" s="14">
        <v>0.242038269078412</v>
      </c>
      <c r="Z1953" s="14">
        <v>0.19701506508778999</v>
      </c>
      <c r="AA1953" s="14">
        <v>0.22627719227999399</v>
      </c>
      <c r="AB1953" s="14">
        <v>0.212395088462388</v>
      </c>
      <c r="AC1953" s="14">
        <v>0.193495350615525</v>
      </c>
      <c r="AD1953" s="14">
        <v>0.220356907593829</v>
      </c>
      <c r="AE1953" s="14"/>
      <c r="AF1953" s="14">
        <v>0.221715475832444</v>
      </c>
      <c r="AG1953" s="14">
        <v>0.19665315479758999</v>
      </c>
      <c r="AH1953" s="14">
        <v>0.22437958082094001</v>
      </c>
      <c r="AI1953" s="14"/>
      <c r="AJ1953" s="14">
        <v>0.21774833137958899</v>
      </c>
      <c r="AK1953" s="14">
        <v>0.22731100651459499</v>
      </c>
      <c r="AL1953" s="14">
        <v>0.207363238442096</v>
      </c>
      <c r="AM1953" s="14"/>
      <c r="AN1953" s="14">
        <v>0.214831394890936</v>
      </c>
      <c r="AO1953" s="14">
        <v>0.22014429335794</v>
      </c>
      <c r="AP1953" s="14">
        <v>0.205479350403481</v>
      </c>
      <c r="AQ1953" s="14">
        <v>0.21548644090664801</v>
      </c>
      <c r="AR1953" s="14">
        <v>0.27330496033620399</v>
      </c>
    </row>
    <row r="1954" spans="2:44">
      <c r="B1954" t="s">
        <v>129</v>
      </c>
      <c r="C1954" s="14">
        <v>6.4062681164696295E-2</v>
      </c>
      <c r="D1954" s="14">
        <v>5.0389304070372197E-2</v>
      </c>
      <c r="E1954" s="14">
        <v>7.73147434810149E-2</v>
      </c>
      <c r="F1954" s="14"/>
      <c r="G1954" s="14">
        <v>5.3277642469671101E-2</v>
      </c>
      <c r="H1954" s="14">
        <v>6.0650707922613102E-2</v>
      </c>
      <c r="I1954" s="14">
        <v>5.7381163248386401E-2</v>
      </c>
      <c r="J1954" s="14">
        <v>9.6503052809160994E-2</v>
      </c>
      <c r="K1954" s="14">
        <v>7.1994040787652896E-2</v>
      </c>
      <c r="L1954" s="14">
        <v>4.7852056239673597E-2</v>
      </c>
      <c r="M1954" s="14"/>
      <c r="N1954" s="14">
        <v>4.0815707246629598E-2</v>
      </c>
      <c r="O1954" s="14">
        <v>5.0255388054358002E-2</v>
      </c>
      <c r="P1954" s="14">
        <v>6.6385118566296197E-2</v>
      </c>
      <c r="Q1954" s="14">
        <v>0.100855389110073</v>
      </c>
      <c r="R1954" s="14"/>
      <c r="S1954" s="14">
        <v>4.3067916889976299E-2</v>
      </c>
      <c r="T1954" s="14">
        <v>5.4874894128946403E-2</v>
      </c>
      <c r="U1954" s="14">
        <v>5.6765894516735201E-2</v>
      </c>
      <c r="V1954" s="14">
        <v>7.0866496055620495E-2</v>
      </c>
      <c r="W1954" s="14">
        <v>4.19634685341626E-2</v>
      </c>
      <c r="X1954" s="14">
        <v>8.1112820386178799E-2</v>
      </c>
      <c r="Y1954" s="14">
        <v>5.2057313122714999E-2</v>
      </c>
      <c r="Z1954" s="14">
        <v>8.2795579682195905E-2</v>
      </c>
      <c r="AA1954" s="14">
        <v>7.3494669388821807E-2</v>
      </c>
      <c r="AB1954" s="14">
        <v>8.68912216052595E-2</v>
      </c>
      <c r="AC1954" s="14">
        <v>6.7233738210255897E-2</v>
      </c>
      <c r="AD1954" s="14">
        <v>0.100026961165714</v>
      </c>
      <c r="AE1954" s="14"/>
      <c r="AF1954" s="14">
        <v>5.8218637422644902E-2</v>
      </c>
      <c r="AG1954" s="14">
        <v>5.6115774183368897E-2</v>
      </c>
      <c r="AH1954" s="14">
        <v>8.5074193769902801E-2</v>
      </c>
      <c r="AI1954" s="14"/>
      <c r="AJ1954" s="14">
        <v>4.4744584261749903E-2</v>
      </c>
      <c r="AK1954" s="14">
        <v>4.2748632793743802E-2</v>
      </c>
      <c r="AL1954" s="14">
        <v>4.4268991601813197E-2</v>
      </c>
      <c r="AM1954" s="14"/>
      <c r="AN1954" s="14">
        <v>8.2330123692688897E-2</v>
      </c>
      <c r="AO1954" s="14">
        <v>6.2172941714226999E-2</v>
      </c>
      <c r="AP1954" s="14">
        <v>5.4304421469757801E-2</v>
      </c>
      <c r="AQ1954" s="14">
        <v>5.2044921039761403E-2</v>
      </c>
      <c r="AR1954" s="14">
        <v>0</v>
      </c>
    </row>
    <row r="1955" spans="2:44">
      <c r="B1955" t="s">
        <v>438</v>
      </c>
      <c r="C1955" s="14">
        <v>4.5711246165332502E-2</v>
      </c>
      <c r="D1955" s="14">
        <v>4.1767436072736301E-2</v>
      </c>
      <c r="E1955" s="14">
        <v>4.9334070359327097E-2</v>
      </c>
      <c r="F1955" s="14"/>
      <c r="G1955" s="14">
        <v>2.9960092483067299E-2</v>
      </c>
      <c r="H1955" s="14">
        <v>3.3195857145475398E-2</v>
      </c>
      <c r="I1955" s="14">
        <v>3.6141276035465499E-2</v>
      </c>
      <c r="J1955" s="14">
        <v>4.8973919954204199E-2</v>
      </c>
      <c r="K1955" s="14">
        <v>6.3237210378126504E-2</v>
      </c>
      <c r="L1955" s="14">
        <v>5.9829219665120698E-2</v>
      </c>
      <c r="M1955" s="14"/>
      <c r="N1955" s="14">
        <v>2.61935774168831E-2</v>
      </c>
      <c r="O1955" s="14">
        <v>3.1869644401448897E-2</v>
      </c>
      <c r="P1955" s="14">
        <v>5.0927942217140601E-2</v>
      </c>
      <c r="Q1955" s="14">
        <v>7.6473979124819E-2</v>
      </c>
      <c r="R1955" s="14"/>
      <c r="S1955" s="14">
        <v>2.8188972848864499E-2</v>
      </c>
      <c r="T1955" s="14">
        <v>4.2955358825839902E-2</v>
      </c>
      <c r="U1955" s="14">
        <v>4.2300940251515602E-2</v>
      </c>
      <c r="V1955" s="14">
        <v>3.3047998755320801E-2</v>
      </c>
      <c r="W1955" s="14">
        <v>4.9265676166072601E-2</v>
      </c>
      <c r="X1955" s="14">
        <v>4.4592268382816803E-2</v>
      </c>
      <c r="Y1955" s="14">
        <v>4.6068000703044398E-2</v>
      </c>
      <c r="Z1955" s="14">
        <v>3.6523858651334701E-2</v>
      </c>
      <c r="AA1955" s="14">
        <v>6.7681173483210899E-2</v>
      </c>
      <c r="AB1955" s="14">
        <v>4.4826696279014998E-2</v>
      </c>
      <c r="AC1955" s="14">
        <v>8.15447024722247E-2</v>
      </c>
      <c r="AD1955" s="14">
        <v>5.5102265103626397E-2</v>
      </c>
      <c r="AE1955" s="14"/>
      <c r="AF1955" s="14">
        <v>6.19071305748558E-2</v>
      </c>
      <c r="AG1955" s="14">
        <v>2.4980261706032701E-2</v>
      </c>
      <c r="AH1955" s="14">
        <v>6.8644425158726E-2</v>
      </c>
      <c r="AI1955" s="14"/>
      <c r="AJ1955" s="14">
        <v>3.6718662620052703E-2</v>
      </c>
      <c r="AK1955" s="14">
        <v>3.31588892882567E-2</v>
      </c>
      <c r="AL1955" s="14">
        <v>2.36255606879083E-2</v>
      </c>
      <c r="AM1955" s="14"/>
      <c r="AN1955" s="14">
        <v>7.9871448476951407E-2</v>
      </c>
      <c r="AO1955" s="14">
        <v>4.7980047518092997E-2</v>
      </c>
      <c r="AP1955" s="14">
        <v>2.9393384045424902E-2</v>
      </c>
      <c r="AQ1955" s="14">
        <v>1.6047973476851201E-2</v>
      </c>
      <c r="AR1955" s="14">
        <v>2.8289335566602201E-2</v>
      </c>
    </row>
    <row r="1956" spans="2:44">
      <c r="B1956" t="s">
        <v>130</v>
      </c>
      <c r="C1956" s="14">
        <v>7.0241619699581096E-3</v>
      </c>
      <c r="D1956" s="14">
        <v>8.9640632613022207E-3</v>
      </c>
      <c r="E1956" s="14">
        <v>5.17195323119764E-3</v>
      </c>
      <c r="F1956" s="14"/>
      <c r="G1956" s="14">
        <v>3.1576495286687102E-3</v>
      </c>
      <c r="H1956" s="14">
        <v>4.3007079907594198E-3</v>
      </c>
      <c r="I1956" s="14">
        <v>7.39069915251155E-3</v>
      </c>
      <c r="J1956" s="14">
        <v>1.08538183900271E-2</v>
      </c>
      <c r="K1956" s="14">
        <v>1.4019169900807899E-3</v>
      </c>
      <c r="L1956" s="14">
        <v>1.2200746465773999E-2</v>
      </c>
      <c r="M1956" s="14"/>
      <c r="N1956" s="14">
        <v>5.7685410346334899E-3</v>
      </c>
      <c r="O1956" s="14">
        <v>6.4249242936353802E-3</v>
      </c>
      <c r="P1956" s="14">
        <v>7.2269415487343199E-3</v>
      </c>
      <c r="Q1956" s="14">
        <v>7.9808490862421002E-3</v>
      </c>
      <c r="R1956" s="14"/>
      <c r="S1956" s="14">
        <v>7.7647177833368303E-3</v>
      </c>
      <c r="T1956" s="14">
        <v>7.2001370621614501E-3</v>
      </c>
      <c r="U1956" s="14">
        <v>2.7664434026633102E-3</v>
      </c>
      <c r="V1956" s="14">
        <v>1.44152591045404E-2</v>
      </c>
      <c r="W1956" s="14">
        <v>1.4128247050388299E-2</v>
      </c>
      <c r="X1956" s="14">
        <v>0</v>
      </c>
      <c r="Y1956" s="14">
        <v>1.2467680787742901E-2</v>
      </c>
      <c r="Z1956" s="14">
        <v>0</v>
      </c>
      <c r="AA1956" s="14">
        <v>6.3402063334829098E-3</v>
      </c>
      <c r="AB1956" s="14">
        <v>5.8844352191708303E-3</v>
      </c>
      <c r="AC1956" s="14">
        <v>0</v>
      </c>
      <c r="AD1956" s="14">
        <v>8.9792356619855292E-3</v>
      </c>
      <c r="AE1956" s="14"/>
      <c r="AF1956" s="14">
        <v>7.9234641328579294E-3</v>
      </c>
      <c r="AG1956" s="14">
        <v>7.8410411602616598E-3</v>
      </c>
      <c r="AH1956" s="14">
        <v>3.7735825615766499E-3</v>
      </c>
      <c r="AI1956" s="14"/>
      <c r="AJ1956" s="14">
        <v>6.6177823015695601E-3</v>
      </c>
      <c r="AK1956" s="14">
        <v>5.0887276699448898E-3</v>
      </c>
      <c r="AL1956" s="14">
        <v>6.1674907679473501E-3</v>
      </c>
      <c r="AM1956" s="14"/>
      <c r="AN1956" s="14">
        <v>3.1629005103395399E-3</v>
      </c>
      <c r="AO1956" s="14">
        <v>1.09369039702401E-2</v>
      </c>
      <c r="AP1956" s="14">
        <v>5.44382972446755E-3</v>
      </c>
      <c r="AQ1956" s="14">
        <v>1.0737464354627999E-2</v>
      </c>
      <c r="AR1956" s="14">
        <v>0</v>
      </c>
    </row>
    <row r="1957" spans="2:44">
      <c r="C1957" s="14"/>
      <c r="D1957" s="14"/>
      <c r="E1957" s="14"/>
      <c r="F1957" s="14"/>
      <c r="G1957" s="14"/>
      <c r="H1957" s="14"/>
      <c r="I1957" s="14"/>
      <c r="J1957" s="14"/>
      <c r="K1957" s="14"/>
      <c r="L1957" s="14"/>
      <c r="M1957" s="14"/>
      <c r="N1957" s="14"/>
      <c r="O1957" s="14"/>
      <c r="P1957" s="14"/>
      <c r="Q1957" s="14"/>
      <c r="R1957" s="14"/>
      <c r="S1957" s="14"/>
      <c r="T1957" s="14"/>
      <c r="U1957" s="14"/>
      <c r="V1957" s="14"/>
      <c r="W1957" s="14"/>
      <c r="X1957" s="14"/>
      <c r="Y1957" s="14"/>
      <c r="Z1957" s="14"/>
      <c r="AA1957" s="14"/>
      <c r="AB1957" s="14"/>
      <c r="AC1957" s="14"/>
      <c r="AD1957" s="14"/>
      <c r="AE1957" s="14"/>
      <c r="AF1957" s="14"/>
      <c r="AG1957" s="14"/>
      <c r="AH1957" s="14"/>
      <c r="AI1957" s="14"/>
      <c r="AJ1957" s="14"/>
      <c r="AK1957" s="14"/>
      <c r="AL1957" s="14"/>
      <c r="AM1957" s="14"/>
      <c r="AN1957" s="14"/>
      <c r="AO1957" s="14"/>
      <c r="AP1957" s="14"/>
      <c r="AQ1957" s="14"/>
      <c r="AR1957" s="14"/>
    </row>
    <row r="1958" spans="2:44">
      <c r="B1958" s="6" t="s">
        <v>439</v>
      </c>
      <c r="C1958" s="14"/>
      <c r="D1958" s="14"/>
      <c r="E1958" s="14"/>
      <c r="F1958" s="14"/>
      <c r="G1958" s="14"/>
      <c r="H1958" s="14"/>
      <c r="I1958" s="14"/>
      <c r="J1958" s="14"/>
      <c r="K1958" s="14"/>
      <c r="L1958" s="14"/>
      <c r="M1958" s="14"/>
      <c r="N1958" s="14"/>
      <c r="O1958" s="14"/>
      <c r="P1958" s="14"/>
      <c r="Q1958" s="14"/>
      <c r="R1958" s="14"/>
      <c r="S1958" s="14"/>
      <c r="T1958" s="14"/>
      <c r="U1958" s="14"/>
      <c r="V1958" s="14"/>
      <c r="W1958" s="14"/>
      <c r="X1958" s="14"/>
      <c r="Y1958" s="14"/>
      <c r="Z1958" s="14"/>
      <c r="AA1958" s="14"/>
      <c r="AB1958" s="14"/>
      <c r="AC1958" s="14"/>
      <c r="AD1958" s="14"/>
      <c r="AE1958" s="14"/>
      <c r="AF1958" s="14"/>
      <c r="AG1958" s="14"/>
      <c r="AH1958" s="14"/>
      <c r="AI1958" s="14"/>
      <c r="AJ1958" s="14"/>
      <c r="AK1958" s="14"/>
      <c r="AL1958" s="14"/>
      <c r="AM1958" s="14"/>
      <c r="AN1958" s="14"/>
      <c r="AO1958" s="14"/>
      <c r="AP1958" s="14"/>
      <c r="AQ1958" s="14"/>
      <c r="AR1958" s="14"/>
    </row>
    <row r="1959" spans="2:44">
      <c r="B1959" s="24" t="s">
        <v>15</v>
      </c>
      <c r="C1959" s="14"/>
      <c r="D1959" s="14"/>
      <c r="E1959" s="14"/>
      <c r="F1959" s="14"/>
      <c r="G1959" s="14"/>
      <c r="H1959" s="14"/>
      <c r="I1959" s="14"/>
      <c r="J1959" s="14"/>
      <c r="K1959" s="14"/>
      <c r="L1959" s="14"/>
      <c r="M1959" s="14"/>
      <c r="N1959" s="14"/>
      <c r="O1959" s="14"/>
      <c r="P1959" s="14"/>
      <c r="Q1959" s="14"/>
      <c r="R1959" s="14"/>
      <c r="S1959" s="14"/>
      <c r="T1959" s="14"/>
      <c r="U1959" s="14"/>
      <c r="V1959" s="14"/>
      <c r="W1959" s="14"/>
      <c r="X1959" s="14"/>
      <c r="Y1959" s="14"/>
      <c r="Z1959" s="14"/>
      <c r="AA1959" s="14"/>
      <c r="AB1959" s="14"/>
      <c r="AC1959" s="14"/>
      <c r="AD1959" s="14"/>
      <c r="AE1959" s="14"/>
      <c r="AF1959" s="14"/>
      <c r="AG1959" s="14"/>
      <c r="AH1959" s="14"/>
      <c r="AI1959" s="14"/>
      <c r="AJ1959" s="14"/>
      <c r="AK1959" s="14"/>
      <c r="AL1959" s="14"/>
      <c r="AM1959" s="14"/>
      <c r="AN1959" s="14"/>
      <c r="AO1959" s="14"/>
      <c r="AP1959" s="14"/>
      <c r="AQ1959" s="14"/>
      <c r="AR1959" s="14"/>
    </row>
    <row r="1960" spans="2:44">
      <c r="B1960" t="s">
        <v>440</v>
      </c>
      <c r="C1960" s="14">
        <v>0.20659572351452901</v>
      </c>
      <c r="D1960" s="14">
        <v>0.23625684926861901</v>
      </c>
      <c r="E1960" s="14">
        <v>0.17794374038365701</v>
      </c>
      <c r="F1960" s="14"/>
      <c r="G1960" s="14">
        <v>0.18115527966604</v>
      </c>
      <c r="H1960" s="14">
        <v>0.24798787858311999</v>
      </c>
      <c r="I1960" s="14">
        <v>0.23806336350096699</v>
      </c>
      <c r="J1960" s="14">
        <v>0.17777611050794401</v>
      </c>
      <c r="K1960" s="14">
        <v>0.21518802733386</v>
      </c>
      <c r="L1960" s="14">
        <v>0.18194584566834601</v>
      </c>
      <c r="M1960" s="14"/>
      <c r="N1960" s="14">
        <v>0.25502949975698203</v>
      </c>
      <c r="O1960" s="14">
        <v>0.19202126586489299</v>
      </c>
      <c r="P1960" s="14">
        <v>0.196125787006633</v>
      </c>
      <c r="Q1960" s="14">
        <v>0.17936318264008599</v>
      </c>
      <c r="R1960" s="14"/>
      <c r="S1960" s="14">
        <v>0.28303565073516301</v>
      </c>
      <c r="T1960" s="14">
        <v>0.170411432783005</v>
      </c>
      <c r="U1960" s="14">
        <v>0.167758896760379</v>
      </c>
      <c r="V1960" s="14">
        <v>0.19217373394391701</v>
      </c>
      <c r="W1960" s="14">
        <v>0.18465065691743399</v>
      </c>
      <c r="X1960" s="14">
        <v>0.207486656495566</v>
      </c>
      <c r="Y1960" s="14">
        <v>0.19284614038348699</v>
      </c>
      <c r="Z1960" s="14">
        <v>0.20665663875076701</v>
      </c>
      <c r="AA1960" s="14">
        <v>0.187972730564548</v>
      </c>
      <c r="AB1960" s="14">
        <v>0.24529700626043799</v>
      </c>
      <c r="AC1960" s="14">
        <v>0.20890066097757401</v>
      </c>
      <c r="AD1960" s="14">
        <v>0.18709071630256799</v>
      </c>
      <c r="AE1960" s="14"/>
      <c r="AF1960" s="14">
        <v>0.19931762175530901</v>
      </c>
      <c r="AG1960" s="14">
        <v>0.23080530138883401</v>
      </c>
      <c r="AH1960" s="14">
        <v>0.17827060237877199</v>
      </c>
      <c r="AI1960" s="14"/>
      <c r="AJ1960" s="14">
        <v>0.220075766104741</v>
      </c>
      <c r="AK1960" s="14">
        <v>0.23541800081480899</v>
      </c>
      <c r="AL1960" s="14">
        <v>0.23505462324368401</v>
      </c>
      <c r="AM1960" s="14"/>
      <c r="AN1960" s="14">
        <v>0.17832484480996</v>
      </c>
      <c r="AO1960" s="14">
        <v>0.16857301357735099</v>
      </c>
      <c r="AP1960" s="14">
        <v>0.209746352249539</v>
      </c>
      <c r="AQ1960" s="14">
        <v>0.32750838141021699</v>
      </c>
      <c r="AR1960" s="14">
        <v>0.32220888975895201</v>
      </c>
    </row>
    <row r="1961" spans="2:44">
      <c r="B1961" t="s">
        <v>441</v>
      </c>
      <c r="C1961" s="14">
        <v>0.47512112351284003</v>
      </c>
      <c r="D1961" s="14">
        <v>0.48386946076933801</v>
      </c>
      <c r="E1961" s="14">
        <v>0.46675428876112701</v>
      </c>
      <c r="F1961" s="14"/>
      <c r="G1961" s="14">
        <v>0.45185082397764398</v>
      </c>
      <c r="H1961" s="14">
        <v>0.45257576649969</v>
      </c>
      <c r="I1961" s="14">
        <v>0.482181804600053</v>
      </c>
      <c r="J1961" s="14">
        <v>0.49228132984350298</v>
      </c>
      <c r="K1961" s="14">
        <v>0.45194919997022398</v>
      </c>
      <c r="L1961" s="14">
        <v>0.50496779907132405</v>
      </c>
      <c r="M1961" s="14"/>
      <c r="N1961" s="14">
        <v>0.51141042630542799</v>
      </c>
      <c r="O1961" s="14">
        <v>0.50983466115283205</v>
      </c>
      <c r="P1961" s="14">
        <v>0.475399159456246</v>
      </c>
      <c r="Q1961" s="14">
        <v>0.39791499478874298</v>
      </c>
      <c r="R1961" s="14"/>
      <c r="S1961" s="14">
        <v>0.44175197870599198</v>
      </c>
      <c r="T1961" s="14">
        <v>0.49972295693546398</v>
      </c>
      <c r="U1961" s="14">
        <v>0.53591011035394298</v>
      </c>
      <c r="V1961" s="14">
        <v>0.48406759590443099</v>
      </c>
      <c r="W1961" s="14">
        <v>0.48209852684252502</v>
      </c>
      <c r="X1961" s="14">
        <v>0.45766629623570498</v>
      </c>
      <c r="Y1961" s="14">
        <v>0.47602225229370798</v>
      </c>
      <c r="Z1961" s="14">
        <v>0.519622412864992</v>
      </c>
      <c r="AA1961" s="14">
        <v>0.46557023637872003</v>
      </c>
      <c r="AB1961" s="14">
        <v>0.44357800383059398</v>
      </c>
      <c r="AC1961" s="14">
        <v>0.46744761022068398</v>
      </c>
      <c r="AD1961" s="14">
        <v>0.45208317049125801</v>
      </c>
      <c r="AE1961" s="14"/>
      <c r="AF1961" s="14">
        <v>0.45415170672621002</v>
      </c>
      <c r="AG1961" s="14">
        <v>0.50548939272861104</v>
      </c>
      <c r="AH1961" s="14">
        <v>0.44037165668491801</v>
      </c>
      <c r="AI1961" s="14"/>
      <c r="AJ1961" s="14">
        <v>0.50357705922168094</v>
      </c>
      <c r="AK1961" s="14">
        <v>0.48500592153681099</v>
      </c>
      <c r="AL1961" s="14">
        <v>0.51762111220450102</v>
      </c>
      <c r="AM1961" s="14"/>
      <c r="AN1961" s="14">
        <v>0.4106657033244</v>
      </c>
      <c r="AO1961" s="14">
        <v>0.49298036312891502</v>
      </c>
      <c r="AP1961" s="14">
        <v>0.542172285515647</v>
      </c>
      <c r="AQ1961" s="14">
        <v>0.44853962997577701</v>
      </c>
      <c r="AR1961" s="14">
        <v>0.41086356355986398</v>
      </c>
    </row>
    <row r="1962" spans="2:44">
      <c r="B1962" t="s">
        <v>442</v>
      </c>
      <c r="C1962" s="14">
        <v>0.204297729873339</v>
      </c>
      <c r="D1962" s="14">
        <v>0.18448031640884699</v>
      </c>
      <c r="E1962" s="14">
        <v>0.22397937045524699</v>
      </c>
      <c r="F1962" s="14"/>
      <c r="G1962" s="14">
        <v>0.21825599456192299</v>
      </c>
      <c r="H1962" s="14">
        <v>0.19948211697931201</v>
      </c>
      <c r="I1962" s="14">
        <v>0.17807413509205</v>
      </c>
      <c r="J1962" s="14">
        <v>0.19851759826313201</v>
      </c>
      <c r="K1962" s="14">
        <v>0.20720752243082499</v>
      </c>
      <c r="L1962" s="14">
        <v>0.222921877301473</v>
      </c>
      <c r="M1962" s="14"/>
      <c r="N1962" s="14">
        <v>0.16871720967367199</v>
      </c>
      <c r="O1962" s="14">
        <v>0.20798028534489299</v>
      </c>
      <c r="P1962" s="14">
        <v>0.21094664361128401</v>
      </c>
      <c r="Q1962" s="14">
        <v>0.23287388592135</v>
      </c>
      <c r="R1962" s="14"/>
      <c r="S1962" s="14">
        <v>0.18309443945217499</v>
      </c>
      <c r="T1962" s="14">
        <v>0.218918609543579</v>
      </c>
      <c r="U1962" s="14">
        <v>0.18925941815216099</v>
      </c>
      <c r="V1962" s="14">
        <v>0.21245132963344099</v>
      </c>
      <c r="W1962" s="14">
        <v>0.224254750822417</v>
      </c>
      <c r="X1962" s="14">
        <v>0.20919825586417201</v>
      </c>
      <c r="Y1962" s="14">
        <v>0.23512958209130599</v>
      </c>
      <c r="Z1962" s="14">
        <v>0.18171565411440499</v>
      </c>
      <c r="AA1962" s="14">
        <v>0.209977684585157</v>
      </c>
      <c r="AB1962" s="14">
        <v>0.19368143881622901</v>
      </c>
      <c r="AC1962" s="14">
        <v>0.16986457549084999</v>
      </c>
      <c r="AD1962" s="14">
        <v>0.21055431781213599</v>
      </c>
      <c r="AE1962" s="14"/>
      <c r="AF1962" s="14">
        <v>0.224264212093013</v>
      </c>
      <c r="AG1962" s="14">
        <v>0.18823511441152799</v>
      </c>
      <c r="AH1962" s="14">
        <v>0.20650874550922599</v>
      </c>
      <c r="AI1962" s="14"/>
      <c r="AJ1962" s="14">
        <v>0.20342554331452201</v>
      </c>
      <c r="AK1962" s="14">
        <v>0.19583031810756599</v>
      </c>
      <c r="AL1962" s="14">
        <v>0.174632440020144</v>
      </c>
      <c r="AM1962" s="14"/>
      <c r="AN1962" s="14">
        <v>0.24830481802830401</v>
      </c>
      <c r="AO1962" s="14">
        <v>0.21130828018056699</v>
      </c>
      <c r="AP1962" s="14">
        <v>0.17432411981721699</v>
      </c>
      <c r="AQ1962" s="14">
        <v>0.15407884496604099</v>
      </c>
      <c r="AR1962" s="14">
        <v>0.15167673770963899</v>
      </c>
    </row>
    <row r="1963" spans="2:44">
      <c r="B1963" t="s">
        <v>443</v>
      </c>
      <c r="C1963" s="14">
        <v>6.36710654937791E-2</v>
      </c>
      <c r="D1963" s="14">
        <v>6.1063543565091798E-2</v>
      </c>
      <c r="E1963" s="14">
        <v>6.6094999521072104E-2</v>
      </c>
      <c r="F1963" s="14"/>
      <c r="G1963" s="14">
        <v>6.65514052898558E-2</v>
      </c>
      <c r="H1963" s="14">
        <v>4.7051891862323197E-2</v>
      </c>
      <c r="I1963" s="14">
        <v>4.4722967963413303E-2</v>
      </c>
      <c r="J1963" s="14">
        <v>8.75257399382669E-2</v>
      </c>
      <c r="K1963" s="14">
        <v>8.1352439334742496E-2</v>
      </c>
      <c r="L1963" s="14">
        <v>5.9464280592489101E-2</v>
      </c>
      <c r="M1963" s="14"/>
      <c r="N1963" s="14">
        <v>3.8358385630655502E-2</v>
      </c>
      <c r="O1963" s="14">
        <v>4.1550178615583702E-2</v>
      </c>
      <c r="P1963" s="14">
        <v>7.6190014521948402E-2</v>
      </c>
      <c r="Q1963" s="14">
        <v>0.104209996261176</v>
      </c>
      <c r="R1963" s="14"/>
      <c r="S1963" s="14">
        <v>5.6440051321205199E-2</v>
      </c>
      <c r="T1963" s="14">
        <v>7.9652692217645496E-2</v>
      </c>
      <c r="U1963" s="14">
        <v>5.8947689623336498E-2</v>
      </c>
      <c r="V1963" s="14">
        <v>5.9255930809794598E-2</v>
      </c>
      <c r="W1963" s="14">
        <v>5.7889615885745198E-2</v>
      </c>
      <c r="X1963" s="14">
        <v>5.5299578207998197E-2</v>
      </c>
      <c r="Y1963" s="14">
        <v>6.5129092020476897E-2</v>
      </c>
      <c r="Z1963" s="14">
        <v>4.4164635579927301E-2</v>
      </c>
      <c r="AA1963" s="14">
        <v>7.7351843400079404E-2</v>
      </c>
      <c r="AB1963" s="14">
        <v>5.0341396051346701E-2</v>
      </c>
      <c r="AC1963" s="14">
        <v>8.5643538971886396E-2</v>
      </c>
      <c r="AD1963" s="14">
        <v>6.7869204353338597E-2</v>
      </c>
      <c r="AE1963" s="14"/>
      <c r="AF1963" s="14">
        <v>8.1247607679570705E-2</v>
      </c>
      <c r="AG1963" s="14">
        <v>3.7945372213163901E-2</v>
      </c>
      <c r="AH1963" s="14">
        <v>9.5698006358865703E-2</v>
      </c>
      <c r="AI1963" s="14"/>
      <c r="AJ1963" s="14">
        <v>5.0889184824237398E-2</v>
      </c>
      <c r="AK1963" s="14">
        <v>5.0869074670421198E-2</v>
      </c>
      <c r="AL1963" s="14">
        <v>4.2753161828149901E-2</v>
      </c>
      <c r="AM1963" s="14"/>
      <c r="AN1963" s="14">
        <v>9.6140794484946404E-2</v>
      </c>
      <c r="AO1963" s="14">
        <v>6.5105446222307697E-2</v>
      </c>
      <c r="AP1963" s="14">
        <v>4.1343829791350303E-2</v>
      </c>
      <c r="AQ1963" s="14">
        <v>2.1512553805513399E-2</v>
      </c>
      <c r="AR1963" s="14">
        <v>0.11525080897154499</v>
      </c>
    </row>
    <row r="1964" spans="2:44">
      <c r="B1964" t="s">
        <v>129</v>
      </c>
      <c r="C1964" s="14">
        <v>5.0314357605514101E-2</v>
      </c>
      <c r="D1964" s="14">
        <v>3.4329829988104001E-2</v>
      </c>
      <c r="E1964" s="14">
        <v>6.5227600878896994E-2</v>
      </c>
      <c r="F1964" s="14"/>
      <c r="G1964" s="14">
        <v>8.2186496504537396E-2</v>
      </c>
      <c r="H1964" s="14">
        <v>5.2902346075555197E-2</v>
      </c>
      <c r="I1964" s="14">
        <v>5.6957728843516298E-2</v>
      </c>
      <c r="J1964" s="14">
        <v>4.3899221447153899E-2</v>
      </c>
      <c r="K1964" s="14">
        <v>4.43028109303477E-2</v>
      </c>
      <c r="L1964" s="14">
        <v>3.0700197366367799E-2</v>
      </c>
      <c r="M1964" s="14"/>
      <c r="N1964" s="14">
        <v>2.6484478633263399E-2</v>
      </c>
      <c r="O1964" s="14">
        <v>4.8613609021798301E-2</v>
      </c>
      <c r="P1964" s="14">
        <v>4.1338395403888999E-2</v>
      </c>
      <c r="Q1964" s="14">
        <v>8.5637940388644501E-2</v>
      </c>
      <c r="R1964" s="14"/>
      <c r="S1964" s="14">
        <v>3.5677879785464203E-2</v>
      </c>
      <c r="T1964" s="14">
        <v>3.1294308520307297E-2</v>
      </c>
      <c r="U1964" s="14">
        <v>4.8123885110179898E-2</v>
      </c>
      <c r="V1964" s="14">
        <v>5.2051409708416298E-2</v>
      </c>
      <c r="W1964" s="14">
        <v>5.1106449531878602E-2</v>
      </c>
      <c r="X1964" s="14">
        <v>7.0349213196558694E-2</v>
      </c>
      <c r="Y1964" s="14">
        <v>3.0872933211022999E-2</v>
      </c>
      <c r="Z1964" s="14">
        <v>4.7840658689907903E-2</v>
      </c>
      <c r="AA1964" s="14">
        <v>5.9127505071495397E-2</v>
      </c>
      <c r="AB1964" s="14">
        <v>6.7102155041391803E-2</v>
      </c>
      <c r="AC1964" s="14">
        <v>6.8143614339005107E-2</v>
      </c>
      <c r="AD1964" s="14">
        <v>8.2402591040700093E-2</v>
      </c>
      <c r="AE1964" s="14"/>
      <c r="AF1964" s="14">
        <v>4.1018851745896999E-2</v>
      </c>
      <c r="AG1964" s="14">
        <v>3.7524819257863697E-2</v>
      </c>
      <c r="AH1964" s="14">
        <v>7.91509890682187E-2</v>
      </c>
      <c r="AI1964" s="14"/>
      <c r="AJ1964" s="14">
        <v>2.2032446534819099E-2</v>
      </c>
      <c r="AK1964" s="14">
        <v>3.2876684870393497E-2</v>
      </c>
      <c r="AL1964" s="14">
        <v>2.9938662703520601E-2</v>
      </c>
      <c r="AM1964" s="14"/>
      <c r="AN1964" s="14">
        <v>6.6563839352389298E-2</v>
      </c>
      <c r="AO1964" s="14">
        <v>6.2032896890859897E-2</v>
      </c>
      <c r="AP1964" s="14">
        <v>3.2413412626246703E-2</v>
      </c>
      <c r="AQ1964" s="14">
        <v>4.8360589842451999E-2</v>
      </c>
      <c r="AR1964" s="14">
        <v>0</v>
      </c>
    </row>
    <row r="1965" spans="2:44">
      <c r="C1965" s="14"/>
      <c r="D1965" s="14"/>
      <c r="E1965" s="14"/>
      <c r="F1965" s="14"/>
      <c r="G1965" s="14"/>
      <c r="H1965" s="14"/>
      <c r="I1965" s="14"/>
      <c r="J1965" s="14"/>
      <c r="K1965" s="14"/>
      <c r="L1965" s="14"/>
      <c r="M1965" s="14"/>
      <c r="N1965" s="14"/>
      <c r="O1965" s="14"/>
      <c r="P1965" s="14"/>
      <c r="Q1965" s="14"/>
      <c r="R1965" s="14"/>
      <c r="S1965" s="14"/>
      <c r="T1965" s="14"/>
      <c r="U1965" s="14"/>
      <c r="V1965" s="14"/>
      <c r="W1965" s="14"/>
      <c r="X1965" s="14"/>
      <c r="Y1965" s="14"/>
      <c r="Z1965" s="14"/>
      <c r="AA1965" s="14"/>
      <c r="AB1965" s="14"/>
      <c r="AC1965" s="14"/>
      <c r="AD1965" s="14"/>
      <c r="AE1965" s="14"/>
      <c r="AF1965" s="14"/>
      <c r="AG1965" s="14"/>
      <c r="AH1965" s="14"/>
      <c r="AI1965" s="14"/>
      <c r="AJ1965" s="14"/>
      <c r="AK1965" s="14"/>
      <c r="AL1965" s="14"/>
      <c r="AM1965" s="14"/>
      <c r="AN1965" s="14"/>
      <c r="AO1965" s="14"/>
      <c r="AP1965" s="14"/>
      <c r="AQ1965" s="14"/>
      <c r="AR1965" s="14"/>
    </row>
    <row r="1966" spans="2:44">
      <c r="B1966" s="6" t="s">
        <v>444</v>
      </c>
      <c r="C1966" s="14"/>
      <c r="D1966" s="14"/>
      <c r="E1966" s="14"/>
      <c r="F1966" s="14"/>
      <c r="G1966" s="14"/>
      <c r="H1966" s="14"/>
      <c r="I1966" s="14"/>
      <c r="J1966" s="14"/>
      <c r="K1966" s="14"/>
      <c r="L1966" s="14"/>
      <c r="M1966" s="14"/>
      <c r="N1966" s="14"/>
      <c r="O1966" s="14"/>
      <c r="P1966" s="14"/>
      <c r="Q1966" s="14"/>
      <c r="R1966" s="14"/>
      <c r="S1966" s="14"/>
      <c r="T1966" s="14"/>
      <c r="U1966" s="14"/>
      <c r="V1966" s="14"/>
      <c r="W1966" s="14"/>
      <c r="X1966" s="14"/>
      <c r="Y1966" s="14"/>
      <c r="Z1966" s="14"/>
      <c r="AA1966" s="14"/>
      <c r="AB1966" s="14"/>
      <c r="AC1966" s="14"/>
      <c r="AD1966" s="14"/>
      <c r="AE1966" s="14"/>
      <c r="AF1966" s="14"/>
      <c r="AG1966" s="14"/>
      <c r="AH1966" s="14"/>
      <c r="AI1966" s="14"/>
      <c r="AJ1966" s="14"/>
      <c r="AK1966" s="14"/>
      <c r="AL1966" s="14"/>
      <c r="AM1966" s="14"/>
      <c r="AN1966" s="14"/>
      <c r="AO1966" s="14"/>
      <c r="AP1966" s="14"/>
      <c r="AQ1966" s="14"/>
      <c r="AR1966" s="14"/>
    </row>
    <row r="1967" spans="2:44">
      <c r="B1967" s="24" t="s">
        <v>15</v>
      </c>
      <c r="C1967" s="14"/>
      <c r="D1967" s="14"/>
      <c r="E1967" s="14"/>
      <c r="F1967" s="14"/>
      <c r="G1967" s="14"/>
      <c r="H1967" s="14"/>
      <c r="I1967" s="14"/>
      <c r="J1967" s="14"/>
      <c r="K1967" s="14"/>
      <c r="L1967" s="14"/>
      <c r="M1967" s="14"/>
      <c r="N1967" s="14"/>
      <c r="O1967" s="14"/>
      <c r="P1967" s="14"/>
      <c r="Q1967" s="14"/>
      <c r="R1967" s="14"/>
      <c r="S1967" s="14"/>
      <c r="T1967" s="14"/>
      <c r="U1967" s="14"/>
      <c r="V1967" s="14"/>
      <c r="W1967" s="14"/>
      <c r="X1967" s="14"/>
      <c r="Y1967" s="14"/>
      <c r="Z1967" s="14"/>
      <c r="AA1967" s="14"/>
      <c r="AB1967" s="14"/>
      <c r="AC1967" s="14"/>
      <c r="AD1967" s="14"/>
      <c r="AE1967" s="14"/>
      <c r="AF1967" s="14"/>
      <c r="AG1967" s="14"/>
      <c r="AH1967" s="14"/>
      <c r="AI1967" s="14"/>
      <c r="AJ1967" s="14"/>
      <c r="AK1967" s="14"/>
      <c r="AL1967" s="14"/>
      <c r="AM1967" s="14"/>
      <c r="AN1967" s="14"/>
      <c r="AO1967" s="14"/>
      <c r="AP1967" s="14"/>
      <c r="AQ1967" s="14"/>
      <c r="AR1967" s="14"/>
    </row>
    <row r="1968" spans="2:44">
      <c r="B1968" t="s">
        <v>445</v>
      </c>
      <c r="C1968" s="14">
        <v>0.43810493784100302</v>
      </c>
      <c r="D1968" s="14">
        <v>0.44655442008980301</v>
      </c>
      <c r="E1968" s="14">
        <v>0.430963045581644</v>
      </c>
      <c r="F1968" s="14"/>
      <c r="G1968" s="14">
        <v>0.28712892632325898</v>
      </c>
      <c r="H1968" s="14">
        <v>0.38823326080648302</v>
      </c>
      <c r="I1968" s="14">
        <v>0.43745290893018401</v>
      </c>
      <c r="J1968" s="14">
        <v>0.450636407700791</v>
      </c>
      <c r="K1968" s="14">
        <v>0.49315825476625302</v>
      </c>
      <c r="L1968" s="14">
        <v>0.53328132973304798</v>
      </c>
      <c r="M1968" s="14"/>
      <c r="N1968" s="14">
        <v>0.48513414055762399</v>
      </c>
      <c r="O1968" s="14">
        <v>0.44301026552141198</v>
      </c>
      <c r="P1968" s="14">
        <v>0.43843307023183598</v>
      </c>
      <c r="Q1968" s="14">
        <v>0.38233684415726998</v>
      </c>
      <c r="R1968" s="14"/>
      <c r="S1968" s="14">
        <v>0.44747020015412498</v>
      </c>
      <c r="T1968" s="14">
        <v>0.43565985566365101</v>
      </c>
      <c r="U1968" s="14">
        <v>0.46228470731749</v>
      </c>
      <c r="V1968" s="14">
        <v>0.473693764306438</v>
      </c>
      <c r="W1968" s="14">
        <v>0.45248546192435901</v>
      </c>
      <c r="X1968" s="14">
        <v>0.44700797593344099</v>
      </c>
      <c r="Y1968" s="14">
        <v>0.38534727426477</v>
      </c>
      <c r="Z1968" s="14">
        <v>0.47320527985757499</v>
      </c>
      <c r="AA1968" s="14">
        <v>0.39050324473355202</v>
      </c>
      <c r="AB1968" s="14">
        <v>0.43527547392277499</v>
      </c>
      <c r="AC1968" s="14">
        <v>0.43572534038272598</v>
      </c>
      <c r="AD1968" s="14">
        <v>0.454419718986384</v>
      </c>
      <c r="AE1968" s="14"/>
      <c r="AF1968" s="14">
        <v>0.47236856625072499</v>
      </c>
      <c r="AG1968" s="14">
        <v>0.45006809404676301</v>
      </c>
      <c r="AH1968" s="14">
        <v>0.39561697100842802</v>
      </c>
      <c r="AI1968" s="14"/>
      <c r="AJ1968" s="14">
        <v>0.51520387428528103</v>
      </c>
      <c r="AK1968" s="14">
        <v>0.43258954628568602</v>
      </c>
      <c r="AL1968" s="14">
        <v>0.43311959001566702</v>
      </c>
      <c r="AM1968" s="14"/>
      <c r="AN1968" s="14">
        <v>0.41607833006345102</v>
      </c>
      <c r="AO1968" s="14">
        <v>0.43156764496140798</v>
      </c>
      <c r="AP1968" s="14">
        <v>0.44337330920610801</v>
      </c>
      <c r="AQ1968" s="14">
        <v>0.475223234598186</v>
      </c>
      <c r="AR1968" s="14">
        <v>0.32805081865770402</v>
      </c>
    </row>
    <row r="1969" spans="2:44">
      <c r="B1969" t="s">
        <v>446</v>
      </c>
      <c r="C1969" s="14">
        <v>0.39594570754898101</v>
      </c>
      <c r="D1969" s="14">
        <v>0.394892656703412</v>
      </c>
      <c r="E1969" s="14">
        <v>0.39532947196220197</v>
      </c>
      <c r="F1969" s="14"/>
      <c r="G1969" s="14">
        <v>0.37062883736115598</v>
      </c>
      <c r="H1969" s="14">
        <v>0.37912083378714101</v>
      </c>
      <c r="I1969" s="14">
        <v>0.42086444483443602</v>
      </c>
      <c r="J1969" s="14">
        <v>0.40966798580531599</v>
      </c>
      <c r="K1969" s="14">
        <v>0.39708605978241701</v>
      </c>
      <c r="L1969" s="14">
        <v>0.39446396223295099</v>
      </c>
      <c r="M1969" s="14"/>
      <c r="N1969" s="14">
        <v>0.45558710707892702</v>
      </c>
      <c r="O1969" s="14">
        <v>0.42250307747657001</v>
      </c>
      <c r="P1969" s="14">
        <v>0.363494528133116</v>
      </c>
      <c r="Q1969" s="14">
        <v>0.33312198700677997</v>
      </c>
      <c r="R1969" s="14"/>
      <c r="S1969" s="14">
        <v>0.40004651353217602</v>
      </c>
      <c r="T1969" s="14">
        <v>0.40929282896542302</v>
      </c>
      <c r="U1969" s="14">
        <v>0.45527006558087402</v>
      </c>
      <c r="V1969" s="14">
        <v>0.37140295237885601</v>
      </c>
      <c r="W1969" s="14">
        <v>0.41724972163111201</v>
      </c>
      <c r="X1969" s="14">
        <v>0.37983873366557502</v>
      </c>
      <c r="Y1969" s="14">
        <v>0.37245853668595202</v>
      </c>
      <c r="Z1969" s="14">
        <v>0.389434601006937</v>
      </c>
      <c r="AA1969" s="14">
        <v>0.33260940348674101</v>
      </c>
      <c r="AB1969" s="14">
        <v>0.43618688396809302</v>
      </c>
      <c r="AC1969" s="14">
        <v>0.405823475200696</v>
      </c>
      <c r="AD1969" s="14">
        <v>0.39947008574107301</v>
      </c>
      <c r="AE1969" s="14"/>
      <c r="AF1969" s="14">
        <v>0.37636608825316498</v>
      </c>
      <c r="AG1969" s="14">
        <v>0.41303352492105899</v>
      </c>
      <c r="AH1969" s="14">
        <v>0.404367132169768</v>
      </c>
      <c r="AI1969" s="14"/>
      <c r="AJ1969" s="14">
        <v>0.36860969939833399</v>
      </c>
      <c r="AK1969" s="14">
        <v>0.419916523532327</v>
      </c>
      <c r="AL1969" s="14">
        <v>0.46081110178618401</v>
      </c>
      <c r="AM1969" s="14"/>
      <c r="AN1969" s="14">
        <v>0.35229531819032001</v>
      </c>
      <c r="AO1969" s="14">
        <v>0.40600537232445499</v>
      </c>
      <c r="AP1969" s="14">
        <v>0.41706679398456797</v>
      </c>
      <c r="AQ1969" s="14">
        <v>0.45263087223899401</v>
      </c>
      <c r="AR1969" s="14">
        <v>0.47813341151462602</v>
      </c>
    </row>
    <row r="1970" spans="2:44">
      <c r="B1970" t="s">
        <v>447</v>
      </c>
      <c r="C1970" s="14">
        <v>0.26003060865177502</v>
      </c>
      <c r="D1970" s="14">
        <v>0.28673149013743798</v>
      </c>
      <c r="E1970" s="14">
        <v>0.232989256024137</v>
      </c>
      <c r="F1970" s="14"/>
      <c r="G1970" s="14">
        <v>0.188592749880542</v>
      </c>
      <c r="H1970" s="14">
        <v>0.17503854841622701</v>
      </c>
      <c r="I1970" s="14">
        <v>0.222994299688307</v>
      </c>
      <c r="J1970" s="14">
        <v>0.24915510341661401</v>
      </c>
      <c r="K1970" s="14">
        <v>0.30343510207451302</v>
      </c>
      <c r="L1970" s="14">
        <v>0.386937608993698</v>
      </c>
      <c r="M1970" s="14"/>
      <c r="N1970" s="14">
        <v>0.314911467761474</v>
      </c>
      <c r="O1970" s="14">
        <v>0.26538460451154</v>
      </c>
      <c r="P1970" s="14">
        <v>0.24725114434887799</v>
      </c>
      <c r="Q1970" s="14">
        <v>0.20248485406929201</v>
      </c>
      <c r="R1970" s="14"/>
      <c r="S1970" s="14">
        <v>0.30002131582200903</v>
      </c>
      <c r="T1970" s="14">
        <v>0.25519145616634198</v>
      </c>
      <c r="U1970" s="14">
        <v>0.250619959315867</v>
      </c>
      <c r="V1970" s="14">
        <v>0.28332441680092901</v>
      </c>
      <c r="W1970" s="14">
        <v>0.245240454415808</v>
      </c>
      <c r="X1970" s="14">
        <v>0.237125897972154</v>
      </c>
      <c r="Y1970" s="14">
        <v>0.22814841800143701</v>
      </c>
      <c r="Z1970" s="14">
        <v>0.30090832720037902</v>
      </c>
      <c r="AA1970" s="14">
        <v>0.23596323657832199</v>
      </c>
      <c r="AB1970" s="14">
        <v>0.26725433548827898</v>
      </c>
      <c r="AC1970" s="14">
        <v>0.22389649894501101</v>
      </c>
      <c r="AD1970" s="14">
        <v>0.31063835146671798</v>
      </c>
      <c r="AE1970" s="14"/>
      <c r="AF1970" s="14">
        <v>0.27429348829714001</v>
      </c>
      <c r="AG1970" s="14">
        <v>0.29127744927413102</v>
      </c>
      <c r="AH1970" s="14">
        <v>0.16589274902387099</v>
      </c>
      <c r="AI1970" s="14"/>
      <c r="AJ1970" s="14">
        <v>0.31981521358095699</v>
      </c>
      <c r="AK1970" s="14">
        <v>0.25655138673429301</v>
      </c>
      <c r="AL1970" s="14">
        <v>0.31116820242335103</v>
      </c>
      <c r="AM1970" s="14"/>
      <c r="AN1970" s="14">
        <v>0.23279060527975101</v>
      </c>
      <c r="AO1970" s="14">
        <v>0.25463204843362502</v>
      </c>
      <c r="AP1970" s="14">
        <v>0.29025739961969099</v>
      </c>
      <c r="AQ1970" s="14">
        <v>0.29542530576356302</v>
      </c>
      <c r="AR1970" s="14">
        <v>0.29832656033872601</v>
      </c>
    </row>
    <row r="1971" spans="2:44">
      <c r="B1971" t="s">
        <v>448</v>
      </c>
      <c r="C1971" s="14">
        <v>0.24803604569132701</v>
      </c>
      <c r="D1971" s="14">
        <v>0.25212080557612099</v>
      </c>
      <c r="E1971" s="14">
        <v>0.244552965735159</v>
      </c>
      <c r="F1971" s="14"/>
      <c r="G1971" s="14">
        <v>0.25819727721365598</v>
      </c>
      <c r="H1971" s="14">
        <v>0.23153721926425899</v>
      </c>
      <c r="I1971" s="14">
        <v>0.226684333552749</v>
      </c>
      <c r="J1971" s="14">
        <v>0.21983728491463</v>
      </c>
      <c r="K1971" s="14">
        <v>0.26286367248697201</v>
      </c>
      <c r="L1971" s="14">
        <v>0.28495883654750398</v>
      </c>
      <c r="M1971" s="14"/>
      <c r="N1971" s="14">
        <v>0.30042230851888202</v>
      </c>
      <c r="O1971" s="14">
        <v>0.26811046864210403</v>
      </c>
      <c r="P1971" s="14">
        <v>0.21965881788000499</v>
      </c>
      <c r="Q1971" s="14">
        <v>0.19137195475241101</v>
      </c>
      <c r="R1971" s="14"/>
      <c r="S1971" s="14">
        <v>0.26644134171485301</v>
      </c>
      <c r="T1971" s="14">
        <v>0.25719482812168998</v>
      </c>
      <c r="U1971" s="14">
        <v>0.24949028634040701</v>
      </c>
      <c r="V1971" s="14">
        <v>0.267736587219364</v>
      </c>
      <c r="W1971" s="14">
        <v>0.26681522490626902</v>
      </c>
      <c r="X1971" s="14">
        <v>0.22378834349904</v>
      </c>
      <c r="Y1971" s="14">
        <v>0.19194556229208801</v>
      </c>
      <c r="Z1971" s="14">
        <v>0.21824890173376199</v>
      </c>
      <c r="AA1971" s="14">
        <v>0.25752402411724301</v>
      </c>
      <c r="AB1971" s="14">
        <v>0.27054176271457703</v>
      </c>
      <c r="AC1971" s="14">
        <v>0.22158411492452601</v>
      </c>
      <c r="AD1971" s="14">
        <v>0.21923697876161799</v>
      </c>
      <c r="AE1971" s="14"/>
      <c r="AF1971" s="14">
        <v>0.21517179748801499</v>
      </c>
      <c r="AG1971" s="14">
        <v>0.27921787229261402</v>
      </c>
      <c r="AH1971" s="14">
        <v>0.24407205870045101</v>
      </c>
      <c r="AI1971" s="14"/>
      <c r="AJ1971" s="14">
        <v>0.246801623951383</v>
      </c>
      <c r="AK1971" s="14">
        <v>0.25999696082339302</v>
      </c>
      <c r="AL1971" s="14">
        <v>0.30609888977515798</v>
      </c>
      <c r="AM1971" s="14"/>
      <c r="AN1971" s="14">
        <v>0.16153060235299499</v>
      </c>
      <c r="AO1971" s="14">
        <v>0.22258362947591101</v>
      </c>
      <c r="AP1971" s="14">
        <v>0.31614319834273202</v>
      </c>
      <c r="AQ1971" s="14">
        <v>0.31813359863002599</v>
      </c>
      <c r="AR1971" s="14">
        <v>0.35967918122237902</v>
      </c>
    </row>
    <row r="1972" spans="2:44">
      <c r="B1972" t="s">
        <v>449</v>
      </c>
      <c r="C1972" s="14">
        <v>0.23462609440450199</v>
      </c>
      <c r="D1972" s="14">
        <v>0.22482102451508401</v>
      </c>
      <c r="E1972" s="14">
        <v>0.244621380589647</v>
      </c>
      <c r="F1972" s="14"/>
      <c r="G1972" s="14">
        <v>0.201542497229039</v>
      </c>
      <c r="H1972" s="14">
        <v>0.250626645039917</v>
      </c>
      <c r="I1972" s="14">
        <v>0.26728190226026699</v>
      </c>
      <c r="J1972" s="14">
        <v>0.23509363127799199</v>
      </c>
      <c r="K1972" s="14">
        <v>0.25184604533308502</v>
      </c>
      <c r="L1972" s="14">
        <v>0.20527076545053999</v>
      </c>
      <c r="M1972" s="14"/>
      <c r="N1972" s="14">
        <v>0.21017001940614799</v>
      </c>
      <c r="O1972" s="14">
        <v>0.231430511349243</v>
      </c>
      <c r="P1972" s="14">
        <v>0.27061374012824402</v>
      </c>
      <c r="Q1972" s="14">
        <v>0.23021046480025201</v>
      </c>
      <c r="R1972" s="14"/>
      <c r="S1972" s="14">
        <v>0.24036901987793599</v>
      </c>
      <c r="T1972" s="14">
        <v>0.20825732102023101</v>
      </c>
      <c r="U1972" s="14">
        <v>0.22164506587386101</v>
      </c>
      <c r="V1972" s="14">
        <v>0.21611395912231299</v>
      </c>
      <c r="W1972" s="14">
        <v>0.23213882848607501</v>
      </c>
      <c r="X1972" s="14">
        <v>0.25187780994823</v>
      </c>
      <c r="Y1972" s="14">
        <v>0.24043115528696099</v>
      </c>
      <c r="Z1972" s="14">
        <v>0.28103503458072598</v>
      </c>
      <c r="AA1972" s="14">
        <v>0.196360938844684</v>
      </c>
      <c r="AB1972" s="14">
        <v>0.27257805453301598</v>
      </c>
      <c r="AC1972" s="14">
        <v>0.24727348720276901</v>
      </c>
      <c r="AD1972" s="14">
        <v>0.29462686561074197</v>
      </c>
      <c r="AE1972" s="14"/>
      <c r="AF1972" s="14">
        <v>0.23992051459421401</v>
      </c>
      <c r="AG1972" s="14">
        <v>0.23850703946235799</v>
      </c>
      <c r="AH1972" s="14">
        <v>0.22449822683640799</v>
      </c>
      <c r="AI1972" s="14"/>
      <c r="AJ1972" s="14">
        <v>0.25840827332275601</v>
      </c>
      <c r="AK1972" s="14">
        <v>0.25053391657760199</v>
      </c>
      <c r="AL1972" s="14">
        <v>0.19927496908181</v>
      </c>
      <c r="AM1972" s="14"/>
      <c r="AN1972" s="14">
        <v>0.23590904917203701</v>
      </c>
      <c r="AO1972" s="14">
        <v>0.23252983028976601</v>
      </c>
      <c r="AP1972" s="14">
        <v>0.23916813630101599</v>
      </c>
      <c r="AQ1972" s="14">
        <v>0.20856260995006701</v>
      </c>
      <c r="AR1972" s="14">
        <v>0.131452796841941</v>
      </c>
    </row>
    <row r="1973" spans="2:44">
      <c r="B1973" t="s">
        <v>450</v>
      </c>
      <c r="C1973" s="14">
        <v>0.18805967101985599</v>
      </c>
      <c r="D1973" s="14">
        <v>0.24000840323835801</v>
      </c>
      <c r="E1973" s="14">
        <v>0.137066021487843</v>
      </c>
      <c r="F1973" s="14"/>
      <c r="G1973" s="14">
        <v>0.33358008579154802</v>
      </c>
      <c r="H1973" s="14">
        <v>0.29957869566558198</v>
      </c>
      <c r="I1973" s="14">
        <v>0.241557587001869</v>
      </c>
      <c r="J1973" s="14">
        <v>0.14657496531582001</v>
      </c>
      <c r="K1973" s="14">
        <v>9.4198457689933596E-2</v>
      </c>
      <c r="L1973" s="14">
        <v>5.2883989647422497E-2</v>
      </c>
      <c r="M1973" s="14"/>
      <c r="N1973" s="14">
        <v>0.19586635632681701</v>
      </c>
      <c r="O1973" s="14">
        <v>0.18916253873553901</v>
      </c>
      <c r="P1973" s="14">
        <v>0.194229342458617</v>
      </c>
      <c r="Q1973" s="14">
        <v>0.16901634724348699</v>
      </c>
      <c r="R1973" s="14"/>
      <c r="S1973" s="14">
        <v>0.246009383947597</v>
      </c>
      <c r="T1973" s="14">
        <v>0.17004348901192901</v>
      </c>
      <c r="U1973" s="14">
        <v>0.13608128136592901</v>
      </c>
      <c r="V1973" s="14">
        <v>0.15813607273911201</v>
      </c>
      <c r="W1973" s="14">
        <v>0.18820974130819501</v>
      </c>
      <c r="X1973" s="14">
        <v>0.242355230561169</v>
      </c>
      <c r="Y1973" s="14">
        <v>0.16561690595238601</v>
      </c>
      <c r="Z1973" s="14">
        <v>0.14547723118449801</v>
      </c>
      <c r="AA1973" s="14">
        <v>0.19254203280989801</v>
      </c>
      <c r="AB1973" s="14">
        <v>0.17872029207491499</v>
      </c>
      <c r="AC1973" s="14">
        <v>0.22021421714651701</v>
      </c>
      <c r="AD1973" s="14">
        <v>0.13510372014476901</v>
      </c>
      <c r="AE1973" s="14"/>
      <c r="AF1973" s="14">
        <v>0.139682238313068</v>
      </c>
      <c r="AG1973" s="14">
        <v>0.17746622415612001</v>
      </c>
      <c r="AH1973" s="14">
        <v>0.244554746564245</v>
      </c>
      <c r="AI1973" s="14"/>
      <c r="AJ1973" s="14">
        <v>0.14271226273733101</v>
      </c>
      <c r="AK1973" s="14">
        <v>0.22008021918603901</v>
      </c>
      <c r="AL1973" s="14">
        <v>0.19114926966968501</v>
      </c>
      <c r="AM1973" s="14"/>
      <c r="AN1973" s="14">
        <v>0.13898659460920601</v>
      </c>
      <c r="AO1973" s="14">
        <v>0.207834779643256</v>
      </c>
      <c r="AP1973" s="14">
        <v>0.20933793098187201</v>
      </c>
      <c r="AQ1973" s="14">
        <v>0.243386761196386</v>
      </c>
      <c r="AR1973" s="14">
        <v>0.21755458863042301</v>
      </c>
    </row>
    <row r="1974" spans="2:44">
      <c r="B1974" t="s">
        <v>451</v>
      </c>
      <c r="C1974" s="14">
        <v>0.13693959086226401</v>
      </c>
      <c r="D1974" s="14">
        <v>0.12596381620936201</v>
      </c>
      <c r="E1974" s="14">
        <v>0.14787842420266201</v>
      </c>
      <c r="F1974" s="14"/>
      <c r="G1974" s="14">
        <v>0.177240830167505</v>
      </c>
      <c r="H1974" s="14">
        <v>0.162571713914197</v>
      </c>
      <c r="I1974" s="14">
        <v>0.146414599962506</v>
      </c>
      <c r="J1974" s="14">
        <v>0.123395635505614</v>
      </c>
      <c r="K1974" s="14">
        <v>0.13103590578676699</v>
      </c>
      <c r="L1974" s="14">
        <v>9.6310219685404999E-2</v>
      </c>
      <c r="M1974" s="14"/>
      <c r="N1974" s="14">
        <v>0.12021273433553301</v>
      </c>
      <c r="O1974" s="14">
        <v>0.143432705622974</v>
      </c>
      <c r="P1974" s="14">
        <v>0.143841806882227</v>
      </c>
      <c r="Q1974" s="14">
        <v>0.141817759967278</v>
      </c>
      <c r="R1974" s="14"/>
      <c r="S1974" s="14">
        <v>0.15862298681822801</v>
      </c>
      <c r="T1974" s="14">
        <v>0.123909630420821</v>
      </c>
      <c r="U1974" s="14">
        <v>0.137603210941322</v>
      </c>
      <c r="V1974" s="14">
        <v>0.118011242850173</v>
      </c>
      <c r="W1974" s="14">
        <v>0.122221115958546</v>
      </c>
      <c r="X1974" s="14">
        <v>0.13957819610105399</v>
      </c>
      <c r="Y1974" s="14">
        <v>0.14635770941993301</v>
      </c>
      <c r="Z1974" s="14">
        <v>0.14318966483845799</v>
      </c>
      <c r="AA1974" s="14">
        <v>0.156136634449553</v>
      </c>
      <c r="AB1974" s="14">
        <v>0.14539424488882999</v>
      </c>
      <c r="AC1974" s="14">
        <v>9.3442664497949302E-2</v>
      </c>
      <c r="AD1974" s="14">
        <v>0.11711433414630699</v>
      </c>
      <c r="AE1974" s="14"/>
      <c r="AF1974" s="14">
        <v>0.11813682426896201</v>
      </c>
      <c r="AG1974" s="14">
        <v>0.14005150450196199</v>
      </c>
      <c r="AH1974" s="14">
        <v>0.15630014592417699</v>
      </c>
      <c r="AI1974" s="14"/>
      <c r="AJ1974" s="14">
        <v>0.122745144516459</v>
      </c>
      <c r="AK1974" s="14">
        <v>0.141699273112011</v>
      </c>
      <c r="AL1974" s="14">
        <v>0.154635324876467</v>
      </c>
      <c r="AM1974" s="14"/>
      <c r="AN1974" s="14">
        <v>0.129850772081015</v>
      </c>
      <c r="AO1974" s="14">
        <v>0.12936611717966701</v>
      </c>
      <c r="AP1974" s="14">
        <v>0.13920258858529599</v>
      </c>
      <c r="AQ1974" s="14">
        <v>0.15055128280122099</v>
      </c>
      <c r="AR1974" s="14">
        <v>0.23692295485063999</v>
      </c>
    </row>
    <row r="1975" spans="2:44">
      <c r="B1975" t="s">
        <v>129</v>
      </c>
      <c r="C1975" s="14">
        <v>0.124321550546618</v>
      </c>
      <c r="D1975" s="14">
        <v>0.11181347893733</v>
      </c>
      <c r="E1975" s="14">
        <v>0.13587300960196499</v>
      </c>
      <c r="F1975" s="14"/>
      <c r="G1975" s="14">
        <v>9.1500816520090802E-2</v>
      </c>
      <c r="H1975" s="14">
        <v>0.104374511938777</v>
      </c>
      <c r="I1975" s="14">
        <v>0.109370602871091</v>
      </c>
      <c r="J1975" s="14">
        <v>0.14467913816448599</v>
      </c>
      <c r="K1975" s="14">
        <v>0.14420955282056699</v>
      </c>
      <c r="L1975" s="14">
        <v>0.14484527074732301</v>
      </c>
      <c r="M1975" s="14"/>
      <c r="N1975" s="14">
        <v>8.2287426243379494E-2</v>
      </c>
      <c r="O1975" s="14">
        <v>0.109275974536792</v>
      </c>
      <c r="P1975" s="14">
        <v>0.13407679864787</v>
      </c>
      <c r="Q1975" s="14">
        <v>0.177287619749912</v>
      </c>
      <c r="R1975" s="14"/>
      <c r="S1975" s="14">
        <v>7.6169289185330405E-2</v>
      </c>
      <c r="T1975" s="14">
        <v>0.116936715973847</v>
      </c>
      <c r="U1975" s="14">
        <v>0.12342824097365999</v>
      </c>
      <c r="V1975" s="14">
        <v>0.14801444181037601</v>
      </c>
      <c r="W1975" s="14">
        <v>0.104795040070585</v>
      </c>
      <c r="X1975" s="14">
        <v>0.13498051372261</v>
      </c>
      <c r="Y1975" s="14">
        <v>0.11476214520049199</v>
      </c>
      <c r="Z1975" s="14">
        <v>0.12144860196991</v>
      </c>
      <c r="AA1975" s="14">
        <v>0.175151163145745</v>
      </c>
      <c r="AB1975" s="14">
        <v>0.12794269696661401</v>
      </c>
      <c r="AC1975" s="14">
        <v>0.12695177810074401</v>
      </c>
      <c r="AD1975" s="14">
        <v>0.15347123617526101</v>
      </c>
      <c r="AE1975" s="14"/>
      <c r="AF1975" s="14">
        <v>0.13924148984613599</v>
      </c>
      <c r="AG1975" s="14">
        <v>0.111346556997341</v>
      </c>
      <c r="AH1975" s="14">
        <v>0.13635825813917599</v>
      </c>
      <c r="AI1975" s="14"/>
      <c r="AJ1975" s="14">
        <v>9.6684688389851101E-2</v>
      </c>
      <c r="AK1975" s="14">
        <v>9.17870629561649E-2</v>
      </c>
      <c r="AL1975" s="14">
        <v>7.9533526463448204E-2</v>
      </c>
      <c r="AM1975" s="14"/>
      <c r="AN1975" s="14">
        <v>0.17802731648856299</v>
      </c>
      <c r="AO1975" s="14">
        <v>0.11778479816944901</v>
      </c>
      <c r="AP1975" s="14">
        <v>0.102932002904755</v>
      </c>
      <c r="AQ1975" s="14">
        <v>7.2413238531282703E-2</v>
      </c>
      <c r="AR1975" s="14">
        <v>4.4410830425172798E-2</v>
      </c>
    </row>
    <row r="1976" spans="2:44">
      <c r="B1976" t="s">
        <v>452</v>
      </c>
      <c r="C1976" s="14">
        <v>0.106876383287246</v>
      </c>
      <c r="D1976" s="14">
        <v>0.115533106970356</v>
      </c>
      <c r="E1976" s="14">
        <v>9.9054178453485006E-2</v>
      </c>
      <c r="F1976" s="14"/>
      <c r="G1976" s="14">
        <v>0.116250516515452</v>
      </c>
      <c r="H1976" s="14">
        <v>0.195598657581637</v>
      </c>
      <c r="I1976" s="14">
        <v>0.14793950509281401</v>
      </c>
      <c r="J1976" s="14">
        <v>7.7040381503088298E-2</v>
      </c>
      <c r="K1976" s="14">
        <v>7.2804115404110401E-2</v>
      </c>
      <c r="L1976" s="14">
        <v>4.1992991737626897E-2</v>
      </c>
      <c r="M1976" s="14"/>
      <c r="N1976" s="14">
        <v>9.84800680073952E-2</v>
      </c>
      <c r="O1976" s="14">
        <v>9.8167139124223798E-2</v>
      </c>
      <c r="P1976" s="14">
        <v>0.10391469248704099</v>
      </c>
      <c r="Q1976" s="14">
        <v>0.12628286728270299</v>
      </c>
      <c r="R1976" s="14"/>
      <c r="S1976" s="14">
        <v>0.12143528392908599</v>
      </c>
      <c r="T1976" s="14">
        <v>6.2294513858523901E-2</v>
      </c>
      <c r="U1976" s="14">
        <v>0.13086070957846299</v>
      </c>
      <c r="V1976" s="14">
        <v>6.7945292862516105E-2</v>
      </c>
      <c r="W1976" s="14">
        <v>0.102341934249974</v>
      </c>
      <c r="X1976" s="14">
        <v>0.12473643180451199</v>
      </c>
      <c r="Y1976" s="14">
        <v>0.11689913617226499</v>
      </c>
      <c r="Z1976" s="14">
        <v>0.10375696091335899</v>
      </c>
      <c r="AA1976" s="14">
        <v>9.64145520086305E-2</v>
      </c>
      <c r="AB1976" s="14">
        <v>0.11162699604385901</v>
      </c>
      <c r="AC1976" s="14">
        <v>0.177646189163398</v>
      </c>
      <c r="AD1976" s="14">
        <v>0.125650607425178</v>
      </c>
      <c r="AE1976" s="14"/>
      <c r="AF1976" s="14">
        <v>9.59916210706728E-2</v>
      </c>
      <c r="AG1976" s="14">
        <v>0.103895911496801</v>
      </c>
      <c r="AH1976" s="14">
        <v>0.11415987112364601</v>
      </c>
      <c r="AI1976" s="14"/>
      <c r="AJ1976" s="14">
        <v>0.11612630830733101</v>
      </c>
      <c r="AK1976" s="14">
        <v>0.11257620836937</v>
      </c>
      <c r="AL1976" s="14">
        <v>0.13744088392741199</v>
      </c>
      <c r="AM1976" s="14"/>
      <c r="AN1976" s="14">
        <v>8.9480423081929994E-2</v>
      </c>
      <c r="AO1976" s="14">
        <v>0.112288186207765</v>
      </c>
      <c r="AP1976" s="14">
        <v>0.109569933645494</v>
      </c>
      <c r="AQ1976" s="14">
        <v>0.12484988525344901</v>
      </c>
      <c r="AR1976" s="14">
        <v>0.19004504936028599</v>
      </c>
    </row>
    <row r="1977" spans="2:44">
      <c r="B1977" t="s">
        <v>453</v>
      </c>
      <c r="C1977" s="14">
        <v>0.10627846516133201</v>
      </c>
      <c r="D1977" s="14">
        <v>0.11151208891158899</v>
      </c>
      <c r="E1977" s="14">
        <v>0.10127382576650901</v>
      </c>
      <c r="F1977" s="14"/>
      <c r="G1977" s="14">
        <v>0.135877929115888</v>
      </c>
      <c r="H1977" s="14">
        <v>0.115197682360165</v>
      </c>
      <c r="I1977" s="14">
        <v>0.14202118477346501</v>
      </c>
      <c r="J1977" s="14">
        <v>9.1593502820903797E-2</v>
      </c>
      <c r="K1977" s="14">
        <v>8.9221335983933905E-2</v>
      </c>
      <c r="L1977" s="14">
        <v>7.3501275280944106E-2</v>
      </c>
      <c r="M1977" s="14"/>
      <c r="N1977" s="14">
        <v>0.106352105461385</v>
      </c>
      <c r="O1977" s="14">
        <v>0.110365120982445</v>
      </c>
      <c r="P1977" s="14">
        <v>0.117483103817919</v>
      </c>
      <c r="Q1977" s="14">
        <v>9.1010130315092405E-2</v>
      </c>
      <c r="R1977" s="14"/>
      <c r="S1977" s="14">
        <v>0.142322328141301</v>
      </c>
      <c r="T1977" s="14">
        <v>8.4971035226327499E-2</v>
      </c>
      <c r="U1977" s="14">
        <v>8.3162110688563107E-2</v>
      </c>
      <c r="V1977" s="14">
        <v>0.102218245863298</v>
      </c>
      <c r="W1977" s="14">
        <v>0.105799668786018</v>
      </c>
      <c r="X1977" s="14">
        <v>0.110302832650471</v>
      </c>
      <c r="Y1977" s="14">
        <v>0.11096702870323</v>
      </c>
      <c r="Z1977" s="14">
        <v>0.11778414907271301</v>
      </c>
      <c r="AA1977" s="14">
        <v>8.8018665707275401E-2</v>
      </c>
      <c r="AB1977" s="14">
        <v>0.120144092002767</v>
      </c>
      <c r="AC1977" s="14">
        <v>8.66137596830336E-2</v>
      </c>
      <c r="AD1977" s="14">
        <v>0.12382519587865801</v>
      </c>
      <c r="AE1977" s="14"/>
      <c r="AF1977" s="14">
        <v>9.0457912447705596E-2</v>
      </c>
      <c r="AG1977" s="14">
        <v>0.11795533599927099</v>
      </c>
      <c r="AH1977" s="14">
        <v>9.0966265451974407E-2</v>
      </c>
      <c r="AI1977" s="14"/>
      <c r="AJ1977" s="14">
        <v>0.10291547048282999</v>
      </c>
      <c r="AK1977" s="14">
        <v>0.119926884045798</v>
      </c>
      <c r="AL1977" s="14">
        <v>0.12168717589514901</v>
      </c>
      <c r="AM1977" s="14"/>
      <c r="AN1977" s="14">
        <v>7.4609371987481396E-2</v>
      </c>
      <c r="AO1977" s="14">
        <v>9.7924232898412497E-2</v>
      </c>
      <c r="AP1977" s="14">
        <v>0.12134954734833001</v>
      </c>
      <c r="AQ1977" s="14">
        <v>0.12173822364163001</v>
      </c>
      <c r="AR1977" s="14">
        <v>0.23042355902232201</v>
      </c>
    </row>
    <row r="1978" spans="2:44">
      <c r="B1978" t="s">
        <v>454</v>
      </c>
      <c r="C1978" s="14">
        <v>9.5048886716633404E-2</v>
      </c>
      <c r="D1978" s="14">
        <v>0.106813151997789</v>
      </c>
      <c r="E1978" s="14">
        <v>8.4124191939928303E-2</v>
      </c>
      <c r="F1978" s="14"/>
      <c r="G1978" s="14">
        <v>0.124581445303277</v>
      </c>
      <c r="H1978" s="14">
        <v>0.139651039178322</v>
      </c>
      <c r="I1978" s="14">
        <v>0.13875164923004099</v>
      </c>
      <c r="J1978" s="14">
        <v>8.6827065044923907E-2</v>
      </c>
      <c r="K1978" s="14">
        <v>6.0021784565234701E-2</v>
      </c>
      <c r="L1978" s="14">
        <v>3.3580784357285703E-2</v>
      </c>
      <c r="M1978" s="14"/>
      <c r="N1978" s="14">
        <v>0.103831624903109</v>
      </c>
      <c r="O1978" s="14">
        <v>0.10255415826154</v>
      </c>
      <c r="P1978" s="14">
        <v>8.5581362947319203E-2</v>
      </c>
      <c r="Q1978" s="14">
        <v>8.5494036916855906E-2</v>
      </c>
      <c r="R1978" s="14"/>
      <c r="S1978" s="14">
        <v>0.137594159312908</v>
      </c>
      <c r="T1978" s="14">
        <v>0.104231699582603</v>
      </c>
      <c r="U1978" s="14">
        <v>9.1508082336876406E-2</v>
      </c>
      <c r="V1978" s="14">
        <v>7.2001355565163294E-2</v>
      </c>
      <c r="W1978" s="14">
        <v>0.118521140335552</v>
      </c>
      <c r="X1978" s="14">
        <v>9.3654708268345696E-2</v>
      </c>
      <c r="Y1978" s="14">
        <v>8.5682475830472005E-2</v>
      </c>
      <c r="Z1978" s="14">
        <v>6.8479924062274905E-2</v>
      </c>
      <c r="AA1978" s="14">
        <v>9.4131930098686895E-2</v>
      </c>
      <c r="AB1978" s="14">
        <v>7.9989509420518898E-2</v>
      </c>
      <c r="AC1978" s="14">
        <v>3.7754041493366003E-2</v>
      </c>
      <c r="AD1978" s="14">
        <v>8.9391283802427293E-2</v>
      </c>
      <c r="AE1978" s="14"/>
      <c r="AF1978" s="14">
        <v>6.5776654800132797E-2</v>
      </c>
      <c r="AG1978" s="14">
        <v>0.113376583911238</v>
      </c>
      <c r="AH1978" s="14">
        <v>0.104069377216575</v>
      </c>
      <c r="AI1978" s="14"/>
      <c r="AJ1978" s="14">
        <v>7.0265553372097098E-2</v>
      </c>
      <c r="AK1978" s="14">
        <v>0.12738338734222701</v>
      </c>
      <c r="AL1978" s="14">
        <v>0.107152772778365</v>
      </c>
      <c r="AM1978" s="14"/>
      <c r="AN1978" s="14">
        <v>5.6062288392056202E-2</v>
      </c>
      <c r="AO1978" s="14">
        <v>8.6963974353141696E-2</v>
      </c>
      <c r="AP1978" s="14">
        <v>0.140308334527461</v>
      </c>
      <c r="AQ1978" s="14">
        <v>0.119849720797437</v>
      </c>
      <c r="AR1978" s="14">
        <v>0.14120542598160399</v>
      </c>
    </row>
    <row r="1979" spans="2:44">
      <c r="B1979" t="s">
        <v>455</v>
      </c>
      <c r="C1979" s="14">
        <v>7.7995616000343507E-2</v>
      </c>
      <c r="D1979" s="14">
        <v>0.100523050732752</v>
      </c>
      <c r="E1979" s="14">
        <v>5.6008691616249197E-2</v>
      </c>
      <c r="F1979" s="14"/>
      <c r="G1979" s="14">
        <v>0.13899714922933901</v>
      </c>
      <c r="H1979" s="14">
        <v>0.134133092297398</v>
      </c>
      <c r="I1979" s="14">
        <v>0.123685091258066</v>
      </c>
      <c r="J1979" s="14">
        <v>4.7058133236679997E-2</v>
      </c>
      <c r="K1979" s="14">
        <v>2.7414555769391401E-2</v>
      </c>
      <c r="L1979" s="14">
        <v>1.3304826616455699E-2</v>
      </c>
      <c r="M1979" s="14"/>
      <c r="N1979" s="14">
        <v>9.3359220506189403E-2</v>
      </c>
      <c r="O1979" s="14">
        <v>8.9132824890656895E-2</v>
      </c>
      <c r="P1979" s="14">
        <v>6.8563177681079293E-2</v>
      </c>
      <c r="Q1979" s="14">
        <v>5.82415999653179E-2</v>
      </c>
      <c r="R1979" s="14"/>
      <c r="S1979" s="14">
        <v>0.131473049573154</v>
      </c>
      <c r="T1979" s="14">
        <v>6.1237711163669502E-2</v>
      </c>
      <c r="U1979" s="14">
        <v>6.0840404468043098E-2</v>
      </c>
      <c r="V1979" s="14">
        <v>6.0328060307002003E-2</v>
      </c>
      <c r="W1979" s="14">
        <v>5.5379393374189602E-2</v>
      </c>
      <c r="X1979" s="14">
        <v>5.3936105588054402E-2</v>
      </c>
      <c r="Y1979" s="14">
        <v>7.2703556205354805E-2</v>
      </c>
      <c r="Z1979" s="14">
        <v>7.3170374028036597E-2</v>
      </c>
      <c r="AA1979" s="14">
        <v>8.6367362305977705E-2</v>
      </c>
      <c r="AB1979" s="14">
        <v>7.8485566101816603E-2</v>
      </c>
      <c r="AC1979" s="14">
        <v>8.3271037985989699E-2</v>
      </c>
      <c r="AD1979" s="14">
        <v>0.104728925669657</v>
      </c>
      <c r="AE1979" s="14"/>
      <c r="AF1979" s="14">
        <v>5.0776806348016297E-2</v>
      </c>
      <c r="AG1979" s="14">
        <v>9.5614737180777801E-2</v>
      </c>
      <c r="AH1979" s="14">
        <v>6.9382102344236099E-2</v>
      </c>
      <c r="AI1979" s="14"/>
      <c r="AJ1979" s="14">
        <v>7.26057739914589E-2</v>
      </c>
      <c r="AK1979" s="14">
        <v>9.1342886268891907E-2</v>
      </c>
      <c r="AL1979" s="14">
        <v>0.10748542018450501</v>
      </c>
      <c r="AM1979" s="14"/>
      <c r="AN1979" s="14">
        <v>3.0827296244448601E-2</v>
      </c>
      <c r="AO1979" s="14">
        <v>7.5570408651279994E-2</v>
      </c>
      <c r="AP1979" s="14">
        <v>0.11564499700367099</v>
      </c>
      <c r="AQ1979" s="14">
        <v>0.124072395089334</v>
      </c>
      <c r="AR1979" s="14">
        <v>0.19586895897940401</v>
      </c>
    </row>
    <row r="1980" spans="2:44">
      <c r="B1980" t="s">
        <v>456</v>
      </c>
      <c r="C1980" s="14">
        <v>7.7492862036330906E-2</v>
      </c>
      <c r="D1980" s="14">
        <v>8.5564348148108899E-2</v>
      </c>
      <c r="E1980" s="14">
        <v>6.9574742064152706E-2</v>
      </c>
      <c r="F1980" s="14"/>
      <c r="G1980" s="14">
        <v>0.18721554735950999</v>
      </c>
      <c r="H1980" s="14">
        <v>0.15676868314779999</v>
      </c>
      <c r="I1980" s="14">
        <v>7.7983845273943003E-2</v>
      </c>
      <c r="J1980" s="14">
        <v>3.9930339586015502E-2</v>
      </c>
      <c r="K1980" s="14">
        <v>1.9925917417315801E-2</v>
      </c>
      <c r="L1980" s="14">
        <v>8.1079889533067703E-3</v>
      </c>
      <c r="M1980" s="14"/>
      <c r="N1980" s="14">
        <v>0.100023974297745</v>
      </c>
      <c r="O1980" s="14">
        <v>8.4818899927181807E-2</v>
      </c>
      <c r="P1980" s="14">
        <v>5.7155584676550103E-2</v>
      </c>
      <c r="Q1980" s="14">
        <v>6.2348861761512997E-2</v>
      </c>
      <c r="R1980" s="14"/>
      <c r="S1980" s="14">
        <v>0.14703963277256299</v>
      </c>
      <c r="T1980" s="14">
        <v>6.7094358151217795E-2</v>
      </c>
      <c r="U1980" s="14">
        <v>3.2299054138590501E-2</v>
      </c>
      <c r="V1980" s="14">
        <v>4.3600869061999399E-2</v>
      </c>
      <c r="W1980" s="14">
        <v>8.2839621180214901E-2</v>
      </c>
      <c r="X1980" s="14">
        <v>8.1088215008502398E-2</v>
      </c>
      <c r="Y1980" s="14">
        <v>8.4784536597904803E-2</v>
      </c>
      <c r="Z1980" s="14">
        <v>4.2078744068191502E-2</v>
      </c>
      <c r="AA1980" s="14">
        <v>9.8424852016661596E-2</v>
      </c>
      <c r="AB1980" s="14">
        <v>4.3922791387272002E-2</v>
      </c>
      <c r="AC1980" s="14">
        <v>6.9942775017043005E-2</v>
      </c>
      <c r="AD1980" s="14">
        <v>6.1416673795560997E-2</v>
      </c>
      <c r="AE1980" s="14"/>
      <c r="AF1980" s="14">
        <v>4.0417635245267397E-2</v>
      </c>
      <c r="AG1980" s="14">
        <v>8.7155143700563806E-2</v>
      </c>
      <c r="AH1980" s="14">
        <v>9.69424600088135E-2</v>
      </c>
      <c r="AI1980" s="14"/>
      <c r="AJ1980" s="14">
        <v>6.3607569668540698E-2</v>
      </c>
      <c r="AK1980" s="14">
        <v>9.3454885194270407E-2</v>
      </c>
      <c r="AL1980" s="14">
        <v>0.11582272811820001</v>
      </c>
      <c r="AM1980" s="14"/>
      <c r="AN1980" s="14">
        <v>3.8590522566560197E-2</v>
      </c>
      <c r="AO1980" s="14">
        <v>7.9560295815792895E-2</v>
      </c>
      <c r="AP1980" s="14">
        <v>0.108977710466706</v>
      </c>
      <c r="AQ1980" s="14">
        <v>0.116271253446262</v>
      </c>
      <c r="AR1980" s="14">
        <v>9.3624442466851907E-2</v>
      </c>
    </row>
    <row r="1981" spans="2:44">
      <c r="B1981" t="s">
        <v>457</v>
      </c>
      <c r="C1981" s="14">
        <v>5.5223286302236101E-2</v>
      </c>
      <c r="D1981" s="14">
        <v>5.0989794777947003E-2</v>
      </c>
      <c r="E1981" s="14">
        <v>5.8743246387357999E-2</v>
      </c>
      <c r="F1981" s="14"/>
      <c r="G1981" s="14">
        <v>0.17914880814568501</v>
      </c>
      <c r="H1981" s="14">
        <v>9.6962743240688196E-2</v>
      </c>
      <c r="I1981" s="14">
        <v>4.5932012391765899E-2</v>
      </c>
      <c r="J1981" s="14">
        <v>1.7502682256331999E-2</v>
      </c>
      <c r="K1981" s="14">
        <v>1.49664494255719E-2</v>
      </c>
      <c r="L1981" s="14">
        <v>3.3804593838862298E-3</v>
      </c>
      <c r="M1981" s="14"/>
      <c r="N1981" s="14">
        <v>5.2949155317746299E-2</v>
      </c>
      <c r="O1981" s="14">
        <v>6.76383323514331E-2</v>
      </c>
      <c r="P1981" s="14">
        <v>4.4729996700007102E-2</v>
      </c>
      <c r="Q1981" s="14">
        <v>5.3883918774388903E-2</v>
      </c>
      <c r="R1981" s="14"/>
      <c r="S1981" s="14">
        <v>9.0860329804569095E-2</v>
      </c>
      <c r="T1981" s="14">
        <v>6.8006608801630702E-2</v>
      </c>
      <c r="U1981" s="14">
        <v>3.81774613331263E-2</v>
      </c>
      <c r="V1981" s="14">
        <v>2.23056155983315E-2</v>
      </c>
      <c r="W1981" s="14">
        <v>3.9912524022886101E-2</v>
      </c>
      <c r="X1981" s="14">
        <v>8.6405561772239098E-2</v>
      </c>
      <c r="Y1981" s="14">
        <v>5.8662478487178697E-2</v>
      </c>
      <c r="Z1981" s="14">
        <v>1.7264915349024999E-2</v>
      </c>
      <c r="AA1981" s="14">
        <v>5.2161735783729103E-2</v>
      </c>
      <c r="AB1981" s="14">
        <v>3.3563585124008199E-2</v>
      </c>
      <c r="AC1981" s="14">
        <v>4.4199565285962701E-2</v>
      </c>
      <c r="AD1981" s="14">
        <v>5.6096587589531101E-2</v>
      </c>
      <c r="AE1981" s="14"/>
      <c r="AF1981" s="14">
        <v>2.7763276729979799E-2</v>
      </c>
      <c r="AG1981" s="14">
        <v>6.2996753234499894E-2</v>
      </c>
      <c r="AH1981" s="14">
        <v>4.4741641520746001E-2</v>
      </c>
      <c r="AI1981" s="14"/>
      <c r="AJ1981" s="14">
        <v>4.1905169855024398E-2</v>
      </c>
      <c r="AK1981" s="14">
        <v>7.0650222196291704E-2</v>
      </c>
      <c r="AL1981" s="14">
        <v>7.0882258412045193E-2</v>
      </c>
      <c r="AM1981" s="14"/>
      <c r="AN1981" s="14">
        <v>4.0462737801679499E-2</v>
      </c>
      <c r="AO1981" s="14">
        <v>6.9373962405515299E-2</v>
      </c>
      <c r="AP1981" s="14">
        <v>5.8177143991881897E-2</v>
      </c>
      <c r="AQ1981" s="14">
        <v>6.4242390797264598E-2</v>
      </c>
      <c r="AR1981" s="14">
        <v>5.4683591330421201E-2</v>
      </c>
    </row>
    <row r="1982" spans="2:44">
      <c r="B1982" t="s">
        <v>458</v>
      </c>
      <c r="C1982" s="14">
        <v>4.2490451793126702E-2</v>
      </c>
      <c r="D1982" s="14">
        <v>5.2125485268669301E-2</v>
      </c>
      <c r="E1982" s="14">
        <v>3.33355791889842E-2</v>
      </c>
      <c r="F1982" s="14"/>
      <c r="G1982" s="14">
        <v>5.1554186159011799E-2</v>
      </c>
      <c r="H1982" s="14">
        <v>7.2152090537545593E-2</v>
      </c>
      <c r="I1982" s="14">
        <v>6.6365467901672595E-2</v>
      </c>
      <c r="J1982" s="14">
        <v>4.2400868791339003E-2</v>
      </c>
      <c r="K1982" s="14">
        <v>2.4398500765964799E-2</v>
      </c>
      <c r="L1982" s="14">
        <v>5.0574794021398597E-3</v>
      </c>
      <c r="M1982" s="14"/>
      <c r="N1982" s="14">
        <v>5.2310811636051703E-2</v>
      </c>
      <c r="O1982" s="14">
        <v>5.1518031848384598E-2</v>
      </c>
      <c r="P1982" s="14">
        <v>3.4534546471321197E-2</v>
      </c>
      <c r="Q1982" s="14">
        <v>2.89019067762675E-2</v>
      </c>
      <c r="R1982" s="14"/>
      <c r="S1982" s="14">
        <v>5.5353695602831203E-2</v>
      </c>
      <c r="T1982" s="14">
        <v>2.9113534417141401E-2</v>
      </c>
      <c r="U1982" s="14">
        <v>2.35211006675103E-2</v>
      </c>
      <c r="V1982" s="14">
        <v>4.9398588220443899E-2</v>
      </c>
      <c r="W1982" s="14">
        <v>4.5383456734129399E-2</v>
      </c>
      <c r="X1982" s="14">
        <v>4.9203973273623997E-2</v>
      </c>
      <c r="Y1982" s="14">
        <v>5.0803470721872301E-2</v>
      </c>
      <c r="Z1982" s="14">
        <v>2.56272079131507E-2</v>
      </c>
      <c r="AA1982" s="14">
        <v>4.9070994331110097E-2</v>
      </c>
      <c r="AB1982" s="14">
        <v>4.4305509327367203E-2</v>
      </c>
      <c r="AC1982" s="14">
        <v>3.1527923798927E-2</v>
      </c>
      <c r="AD1982" s="14">
        <v>3.2368264228266497E-2</v>
      </c>
      <c r="AE1982" s="14"/>
      <c r="AF1982" s="14">
        <v>3.4203910453810799E-2</v>
      </c>
      <c r="AG1982" s="14">
        <v>4.4593777549572902E-2</v>
      </c>
      <c r="AH1982" s="14">
        <v>4.3676797928867701E-2</v>
      </c>
      <c r="AI1982" s="14"/>
      <c r="AJ1982" s="14">
        <v>4.4793538582910297E-2</v>
      </c>
      <c r="AK1982" s="14">
        <v>4.7406071898244799E-2</v>
      </c>
      <c r="AL1982" s="14">
        <v>4.9344018240058303E-2</v>
      </c>
      <c r="AM1982" s="14"/>
      <c r="AN1982" s="14">
        <v>1.8911916768019101E-2</v>
      </c>
      <c r="AO1982" s="14">
        <v>4.3062170659746601E-2</v>
      </c>
      <c r="AP1982" s="14">
        <v>4.4569939078447397E-2</v>
      </c>
      <c r="AQ1982" s="14">
        <v>6.4708527885516204E-2</v>
      </c>
      <c r="AR1982" s="14">
        <v>9.5137829905417096E-2</v>
      </c>
    </row>
    <row r="1983" spans="2:44">
      <c r="B1983" t="s">
        <v>130</v>
      </c>
      <c r="C1983" s="14">
        <v>2.0712219564367199E-2</v>
      </c>
      <c r="D1983" s="14">
        <v>2.39506249695778E-2</v>
      </c>
      <c r="E1983" s="14">
        <v>1.76729340873642E-2</v>
      </c>
      <c r="F1983" s="14"/>
      <c r="G1983" s="14">
        <v>6.8951310280731901E-3</v>
      </c>
      <c r="H1983" s="14">
        <v>9.5474792651101502E-3</v>
      </c>
      <c r="I1983" s="14">
        <v>1.75849082860738E-2</v>
      </c>
      <c r="J1983" s="14">
        <v>1.75734081467466E-2</v>
      </c>
      <c r="K1983" s="14">
        <v>2.04444252783927E-2</v>
      </c>
      <c r="L1983" s="14">
        <v>4.4332876657936997E-2</v>
      </c>
      <c r="M1983" s="14"/>
      <c r="N1983" s="14">
        <v>2.07423296372004E-2</v>
      </c>
      <c r="O1983" s="14">
        <v>1.9040718257589399E-2</v>
      </c>
      <c r="P1983" s="14">
        <v>1.7063624718785302E-2</v>
      </c>
      <c r="Q1983" s="14">
        <v>2.40314467993974E-2</v>
      </c>
      <c r="R1983" s="14"/>
      <c r="S1983" s="14">
        <v>1.6414125962060599E-2</v>
      </c>
      <c r="T1983" s="14">
        <v>3.2906591349912598E-2</v>
      </c>
      <c r="U1983" s="14">
        <v>1.39031578050217E-2</v>
      </c>
      <c r="V1983" s="14">
        <v>1.34581001260583E-2</v>
      </c>
      <c r="W1983" s="14">
        <v>1.4290587606588301E-2</v>
      </c>
      <c r="X1983" s="14">
        <v>1.3277837598054201E-2</v>
      </c>
      <c r="Y1983" s="14">
        <v>3.19635264137886E-2</v>
      </c>
      <c r="Z1983" s="14">
        <v>4.9145623047435602E-3</v>
      </c>
      <c r="AA1983" s="14">
        <v>1.9995789880576001E-2</v>
      </c>
      <c r="AB1983" s="14">
        <v>3.0537914600107699E-2</v>
      </c>
      <c r="AC1983" s="14">
        <v>2.3297882450022799E-2</v>
      </c>
      <c r="AD1983" s="14">
        <v>2.50416732965551E-2</v>
      </c>
      <c r="AE1983" s="14"/>
      <c r="AF1983" s="14">
        <v>2.7451215135533402E-2</v>
      </c>
      <c r="AG1983" s="14">
        <v>2.01085429597418E-2</v>
      </c>
      <c r="AH1983" s="14">
        <v>1.37905819368799E-2</v>
      </c>
      <c r="AI1983" s="14"/>
      <c r="AJ1983" s="14">
        <v>2.4520503009292201E-2</v>
      </c>
      <c r="AK1983" s="14">
        <v>1.43727894243833E-2</v>
      </c>
      <c r="AL1983" s="14">
        <v>2.9655557100307602E-2</v>
      </c>
      <c r="AM1983" s="14"/>
      <c r="AN1983" s="14">
        <v>1.6356787192442001E-2</v>
      </c>
      <c r="AO1983" s="14">
        <v>1.9404840002980098E-2</v>
      </c>
      <c r="AP1983" s="14">
        <v>1.55771925676652E-2</v>
      </c>
      <c r="AQ1983" s="14">
        <v>2.4581885583512399E-2</v>
      </c>
      <c r="AR1983" s="14">
        <v>6.6969442197691006E-2</v>
      </c>
    </row>
    <row r="1984" spans="2:44">
      <c r="C1984" s="14"/>
      <c r="D1984" s="14"/>
      <c r="E1984" s="14"/>
      <c r="F1984" s="14"/>
      <c r="G1984" s="14"/>
      <c r="H1984" s="14"/>
      <c r="I1984" s="14"/>
      <c r="J1984" s="14"/>
      <c r="K1984" s="14"/>
      <c r="L1984" s="14"/>
      <c r="M1984" s="14"/>
      <c r="N1984" s="14"/>
      <c r="O1984" s="14"/>
      <c r="P1984" s="14"/>
      <c r="Q1984" s="14"/>
      <c r="R1984" s="14"/>
      <c r="S1984" s="14"/>
      <c r="T1984" s="14"/>
      <c r="U1984" s="14"/>
      <c r="V1984" s="14"/>
      <c r="W1984" s="14"/>
      <c r="X1984" s="14"/>
      <c r="Y1984" s="14"/>
      <c r="Z1984" s="14"/>
      <c r="AA1984" s="14"/>
      <c r="AB1984" s="14"/>
      <c r="AC1984" s="14"/>
      <c r="AD1984" s="14"/>
      <c r="AE1984" s="14"/>
      <c r="AF1984" s="14"/>
      <c r="AG1984" s="14"/>
      <c r="AH1984" s="14"/>
      <c r="AI1984" s="14"/>
      <c r="AJ1984" s="14"/>
      <c r="AK1984" s="14"/>
      <c r="AL1984" s="14"/>
      <c r="AM1984" s="14"/>
      <c r="AN1984" s="14"/>
      <c r="AO1984" s="14"/>
      <c r="AP1984" s="14"/>
      <c r="AQ1984" s="14"/>
      <c r="AR1984" s="14"/>
    </row>
    <row r="1985" spans="2:44">
      <c r="B1985" s="6" t="s">
        <v>459</v>
      </c>
      <c r="C1985" s="14"/>
      <c r="D1985" s="14"/>
      <c r="E1985" s="14"/>
      <c r="F1985" s="14"/>
      <c r="G1985" s="14"/>
      <c r="H1985" s="14"/>
      <c r="I1985" s="14"/>
      <c r="J1985" s="14"/>
      <c r="K1985" s="14"/>
      <c r="L1985" s="14"/>
      <c r="M1985" s="14"/>
      <c r="N1985" s="14"/>
      <c r="O1985" s="14"/>
      <c r="P1985" s="14"/>
      <c r="Q1985" s="14"/>
      <c r="R1985" s="14"/>
      <c r="S1985" s="14"/>
      <c r="T1985" s="14"/>
      <c r="U1985" s="14"/>
      <c r="V1985" s="14"/>
      <c r="W1985" s="14"/>
      <c r="X1985" s="14"/>
      <c r="Y1985" s="14"/>
      <c r="Z1985" s="14"/>
      <c r="AA1985" s="14"/>
      <c r="AB1985" s="14"/>
      <c r="AC1985" s="14"/>
      <c r="AD1985" s="14"/>
      <c r="AE1985" s="14"/>
      <c r="AF1985" s="14"/>
      <c r="AG1985" s="14"/>
      <c r="AH1985" s="14"/>
      <c r="AI1985" s="14"/>
      <c r="AJ1985" s="14"/>
      <c r="AK1985" s="14"/>
      <c r="AL1985" s="14"/>
      <c r="AM1985" s="14"/>
      <c r="AN1985" s="14"/>
      <c r="AO1985" s="14"/>
      <c r="AP1985" s="14"/>
      <c r="AQ1985" s="14"/>
      <c r="AR1985" s="14"/>
    </row>
    <row r="1986" spans="2:44">
      <c r="B1986" s="24" t="s">
        <v>15</v>
      </c>
      <c r="C1986" s="14"/>
      <c r="D1986" s="14"/>
      <c r="E1986" s="14"/>
      <c r="F1986" s="14"/>
      <c r="G1986" s="14"/>
      <c r="H1986" s="14"/>
      <c r="I1986" s="14"/>
      <c r="J1986" s="14"/>
      <c r="K1986" s="14"/>
      <c r="L1986" s="14"/>
      <c r="M1986" s="14"/>
      <c r="N1986" s="14"/>
      <c r="O1986" s="14"/>
      <c r="P1986" s="14"/>
      <c r="Q1986" s="14"/>
      <c r="R1986" s="14"/>
      <c r="S1986" s="14"/>
      <c r="T1986" s="14"/>
      <c r="U1986" s="14"/>
      <c r="V1986" s="14"/>
      <c r="W1986" s="14"/>
      <c r="X1986" s="14"/>
      <c r="Y1986" s="14"/>
      <c r="Z1986" s="14"/>
      <c r="AA1986" s="14"/>
      <c r="AB1986" s="14"/>
      <c r="AC1986" s="14"/>
      <c r="AD1986" s="14"/>
      <c r="AE1986" s="14"/>
      <c r="AF1986" s="14"/>
      <c r="AG1986" s="14"/>
      <c r="AH1986" s="14"/>
      <c r="AI1986" s="14"/>
      <c r="AJ1986" s="14"/>
      <c r="AK1986" s="14"/>
      <c r="AL1986" s="14"/>
      <c r="AM1986" s="14"/>
      <c r="AN1986" s="14"/>
      <c r="AO1986" s="14"/>
      <c r="AP1986" s="14"/>
      <c r="AQ1986" s="14"/>
      <c r="AR1986" s="14"/>
    </row>
    <row r="1987" spans="2:44">
      <c r="B1987" t="s">
        <v>460</v>
      </c>
      <c r="C1987" s="14">
        <v>0.35946413601824601</v>
      </c>
      <c r="D1987" s="14">
        <v>0.36905458760735199</v>
      </c>
      <c r="E1987" s="14">
        <v>0.34931951270211498</v>
      </c>
      <c r="F1987" s="14"/>
      <c r="G1987" s="14">
        <v>0.33087180297632401</v>
      </c>
      <c r="H1987" s="14">
        <v>0.33121432152788699</v>
      </c>
      <c r="I1987" s="14">
        <v>0.32578479290600199</v>
      </c>
      <c r="J1987" s="14">
        <v>0.31320082703761998</v>
      </c>
      <c r="K1987" s="14">
        <v>0.38803204983800099</v>
      </c>
      <c r="L1987" s="14">
        <v>0.44737307619994299</v>
      </c>
      <c r="M1987" s="14"/>
      <c r="N1987" s="14">
        <v>0.41562903566822401</v>
      </c>
      <c r="O1987" s="14">
        <v>0.38217067466551002</v>
      </c>
      <c r="P1987" s="14">
        <v>0.33223393006339202</v>
      </c>
      <c r="Q1987" s="14">
        <v>0.29622699627576399</v>
      </c>
      <c r="R1987" s="14"/>
      <c r="S1987" s="14">
        <v>0.37964824950611398</v>
      </c>
      <c r="T1987" s="14">
        <v>0.36833420030921799</v>
      </c>
      <c r="U1987" s="14">
        <v>0.37246559985012601</v>
      </c>
      <c r="V1987" s="14">
        <v>0.38417512791034097</v>
      </c>
      <c r="W1987" s="14">
        <v>0.33890158158295403</v>
      </c>
      <c r="X1987" s="14">
        <v>0.32220958418307</v>
      </c>
      <c r="Y1987" s="14">
        <v>0.347485667531653</v>
      </c>
      <c r="Z1987" s="14">
        <v>0.31616308383394598</v>
      </c>
      <c r="AA1987" s="14">
        <v>0.34784289183853001</v>
      </c>
      <c r="AB1987" s="14">
        <v>0.35932658309351501</v>
      </c>
      <c r="AC1987" s="14">
        <v>0.41809364152123901</v>
      </c>
      <c r="AD1987" s="14">
        <v>0.31247532513106802</v>
      </c>
      <c r="AE1987" s="14"/>
      <c r="AF1987" s="14">
        <v>0.36452075252260502</v>
      </c>
      <c r="AG1987" s="14">
        <v>0.38059909699484501</v>
      </c>
      <c r="AH1987" s="14">
        <v>0.30405789523007398</v>
      </c>
      <c r="AI1987" s="14"/>
      <c r="AJ1987" s="14">
        <v>0.38609029408309398</v>
      </c>
      <c r="AK1987" s="14">
        <v>0.36343572726998502</v>
      </c>
      <c r="AL1987" s="14">
        <v>0.45218491778935399</v>
      </c>
      <c r="AM1987" s="14"/>
      <c r="AN1987" s="14">
        <v>0.29256575149596997</v>
      </c>
      <c r="AO1987" s="14">
        <v>0.35542492698317701</v>
      </c>
      <c r="AP1987" s="14">
        <v>0.39881914748090502</v>
      </c>
      <c r="AQ1987" s="14">
        <v>0.42951666549643802</v>
      </c>
      <c r="AR1987" s="14">
        <v>0.38098737237222202</v>
      </c>
    </row>
    <row r="1988" spans="2:44">
      <c r="B1988" t="s">
        <v>461</v>
      </c>
      <c r="C1988" s="14">
        <v>0.22718502287276501</v>
      </c>
      <c r="D1988" s="14">
        <v>0.225819936212974</v>
      </c>
      <c r="E1988" s="14">
        <v>0.22881609202845299</v>
      </c>
      <c r="F1988" s="14"/>
      <c r="G1988" s="14">
        <v>0.18575087932471199</v>
      </c>
      <c r="H1988" s="14">
        <v>0.21734794416780501</v>
      </c>
      <c r="I1988" s="14">
        <v>0.217804836165188</v>
      </c>
      <c r="J1988" s="14">
        <v>0.14361432728751</v>
      </c>
      <c r="K1988" s="14">
        <v>0.26098811284753298</v>
      </c>
      <c r="L1988" s="14">
        <v>0.3156996124616</v>
      </c>
      <c r="M1988" s="14"/>
      <c r="N1988" s="14">
        <v>0.28657846997380798</v>
      </c>
      <c r="O1988" s="14">
        <v>0.224932614783563</v>
      </c>
      <c r="P1988" s="14">
        <v>0.19868459761472401</v>
      </c>
      <c r="Q1988" s="14">
        <v>0.187813112199366</v>
      </c>
      <c r="R1988" s="14"/>
      <c r="S1988" s="14">
        <v>0.25512613499192899</v>
      </c>
      <c r="T1988" s="14">
        <v>0.23845918758238899</v>
      </c>
      <c r="U1988" s="14">
        <v>0.25375925746121902</v>
      </c>
      <c r="V1988" s="14">
        <v>0.21641009694294999</v>
      </c>
      <c r="W1988" s="14">
        <v>0.19207980434639099</v>
      </c>
      <c r="X1988" s="14">
        <v>0.18184866867213401</v>
      </c>
      <c r="Y1988" s="14">
        <v>0.21979460107931401</v>
      </c>
      <c r="Z1988" s="14">
        <v>0.26134947302008699</v>
      </c>
      <c r="AA1988" s="14">
        <v>0.193337106457764</v>
      </c>
      <c r="AB1988" s="14">
        <v>0.26192850545617102</v>
      </c>
      <c r="AC1988" s="14">
        <v>0.25819093822861899</v>
      </c>
      <c r="AD1988" s="14">
        <v>0.16964126021536099</v>
      </c>
      <c r="AE1988" s="14"/>
      <c r="AF1988" s="14">
        <v>0.22255544102124</v>
      </c>
      <c r="AG1988" s="14">
        <v>0.26946174588610999</v>
      </c>
      <c r="AH1988" s="14">
        <v>0.15310069243308999</v>
      </c>
      <c r="AI1988" s="14"/>
      <c r="AJ1988" s="14">
        <v>0.25872753637637003</v>
      </c>
      <c r="AK1988" s="14">
        <v>0.25404391510679702</v>
      </c>
      <c r="AL1988" s="14">
        <v>0.23354128250561301</v>
      </c>
      <c r="AM1988" s="14"/>
      <c r="AN1988" s="14">
        <v>0.19956426660905299</v>
      </c>
      <c r="AO1988" s="14">
        <v>0.20713300118418199</v>
      </c>
      <c r="AP1988" s="14">
        <v>0.264652771196843</v>
      </c>
      <c r="AQ1988" s="14">
        <v>0.26628088026311197</v>
      </c>
      <c r="AR1988" s="14">
        <v>0.30274666182109899</v>
      </c>
    </row>
    <row r="1989" spans="2:44">
      <c r="B1989" t="s">
        <v>462</v>
      </c>
      <c r="C1989" s="14">
        <v>0.222762783801043</v>
      </c>
      <c r="D1989" s="14">
        <v>0.22924042373648501</v>
      </c>
      <c r="E1989" s="14">
        <v>0.21683371041743801</v>
      </c>
      <c r="F1989" s="14"/>
      <c r="G1989" s="14">
        <v>0.29697931146957002</v>
      </c>
      <c r="H1989" s="14">
        <v>0.28592589843823202</v>
      </c>
      <c r="I1989" s="14">
        <v>0.24098641791307901</v>
      </c>
      <c r="J1989" s="14">
        <v>0.155547372058291</v>
      </c>
      <c r="K1989" s="14">
        <v>0.17823984269659299</v>
      </c>
      <c r="L1989" s="14">
        <v>0.19118582567120401</v>
      </c>
      <c r="M1989" s="14"/>
      <c r="N1989" s="14">
        <v>0.24557865986590699</v>
      </c>
      <c r="O1989" s="14">
        <v>0.24094778583217799</v>
      </c>
      <c r="P1989" s="14">
        <v>0.217821514156332</v>
      </c>
      <c r="Q1989" s="14">
        <v>0.181493320347452</v>
      </c>
      <c r="R1989" s="14"/>
      <c r="S1989" s="14">
        <v>0.28146605846016698</v>
      </c>
      <c r="T1989" s="14">
        <v>0.20073825651337099</v>
      </c>
      <c r="U1989" s="14">
        <v>0.21863627243529901</v>
      </c>
      <c r="V1989" s="14">
        <v>0.22961583685010001</v>
      </c>
      <c r="W1989" s="14">
        <v>0.20228662571772199</v>
      </c>
      <c r="X1989" s="14">
        <v>0.20669077337237499</v>
      </c>
      <c r="Y1989" s="14">
        <v>0.19200159574692</v>
      </c>
      <c r="Z1989" s="14">
        <v>0.227466401708729</v>
      </c>
      <c r="AA1989" s="14">
        <v>0.20888485440924101</v>
      </c>
      <c r="AB1989" s="14">
        <v>0.243737256680886</v>
      </c>
      <c r="AC1989" s="14">
        <v>0.21662483724147</v>
      </c>
      <c r="AD1989" s="14">
        <v>0.20478236692031401</v>
      </c>
      <c r="AE1989" s="14"/>
      <c r="AF1989" s="14">
        <v>0.192635191436165</v>
      </c>
      <c r="AG1989" s="14">
        <v>0.22990159607976199</v>
      </c>
      <c r="AH1989" s="14">
        <v>0.23643687070494199</v>
      </c>
      <c r="AI1989" s="14"/>
      <c r="AJ1989" s="14">
        <v>0.21748071283710699</v>
      </c>
      <c r="AK1989" s="14">
        <v>0.249172330678847</v>
      </c>
      <c r="AL1989" s="14">
        <v>0.24799666390035999</v>
      </c>
      <c r="AM1989" s="14"/>
      <c r="AN1989" s="14">
        <v>0.190316815401113</v>
      </c>
      <c r="AO1989" s="14">
        <v>0.21157351883092701</v>
      </c>
      <c r="AP1989" s="14">
        <v>0.25218832653187601</v>
      </c>
      <c r="AQ1989" s="14">
        <v>0.27661364691791301</v>
      </c>
      <c r="AR1989" s="14">
        <v>0.37949666665321902</v>
      </c>
    </row>
    <row r="1990" spans="2:44">
      <c r="B1990" t="s">
        <v>463</v>
      </c>
      <c r="C1990" s="14">
        <v>0.217036339324234</v>
      </c>
      <c r="D1990" s="14">
        <v>0.25812569696765503</v>
      </c>
      <c r="E1990" s="14">
        <v>0.17665662850413899</v>
      </c>
      <c r="F1990" s="14"/>
      <c r="G1990" s="14">
        <v>0.34701211938700399</v>
      </c>
      <c r="H1990" s="14">
        <v>0.32241662840381502</v>
      </c>
      <c r="I1990" s="14">
        <v>0.245123156295563</v>
      </c>
      <c r="J1990" s="14">
        <v>0.16342200845784199</v>
      </c>
      <c r="K1990" s="14">
        <v>0.143168784297629</v>
      </c>
      <c r="L1990" s="14">
        <v>0.114349688793584</v>
      </c>
      <c r="M1990" s="14"/>
      <c r="N1990" s="14">
        <v>0.227617501941274</v>
      </c>
      <c r="O1990" s="14">
        <v>0.216100130371704</v>
      </c>
      <c r="P1990" s="14">
        <v>0.22223937628010701</v>
      </c>
      <c r="Q1990" s="14">
        <v>0.19856804015599699</v>
      </c>
      <c r="R1990" s="14"/>
      <c r="S1990" s="14">
        <v>0.28321404692218999</v>
      </c>
      <c r="T1990" s="14">
        <v>0.206511825114745</v>
      </c>
      <c r="U1990" s="14">
        <v>0.223816566625753</v>
      </c>
      <c r="V1990" s="14">
        <v>0.18416174856693299</v>
      </c>
      <c r="W1990" s="14">
        <v>0.230345643052599</v>
      </c>
      <c r="X1990" s="14">
        <v>0.234695643727515</v>
      </c>
      <c r="Y1990" s="14">
        <v>0.210186612344435</v>
      </c>
      <c r="Z1990" s="14">
        <v>0.112042813583866</v>
      </c>
      <c r="AA1990" s="14">
        <v>0.204288934727894</v>
      </c>
      <c r="AB1990" s="14">
        <v>0.199297993816486</v>
      </c>
      <c r="AC1990" s="14">
        <v>0.19352062583090901</v>
      </c>
      <c r="AD1990" s="14">
        <v>0.248135446147143</v>
      </c>
      <c r="AE1990" s="14"/>
      <c r="AF1990" s="14">
        <v>0.170836715108026</v>
      </c>
      <c r="AG1990" s="14">
        <v>0.21881670314204299</v>
      </c>
      <c r="AH1990" s="14">
        <v>0.243842349064577</v>
      </c>
      <c r="AI1990" s="14"/>
      <c r="AJ1990" s="14">
        <v>0.203858344862965</v>
      </c>
      <c r="AK1990" s="14">
        <v>0.24016903481065199</v>
      </c>
      <c r="AL1990" s="14">
        <v>0.28590899612954701</v>
      </c>
      <c r="AM1990" s="14"/>
      <c r="AN1990" s="14">
        <v>0.17143611181787</v>
      </c>
      <c r="AO1990" s="14">
        <v>0.23934687728618401</v>
      </c>
      <c r="AP1990" s="14">
        <v>0.226190879469224</v>
      </c>
      <c r="AQ1990" s="14">
        <v>0.25749589280139201</v>
      </c>
      <c r="AR1990" s="14">
        <v>0.30768771714041199</v>
      </c>
    </row>
    <row r="1991" spans="2:44">
      <c r="B1991" t="s">
        <v>464</v>
      </c>
      <c r="C1991" s="14">
        <v>0.193743822449437</v>
      </c>
      <c r="D1991" s="14">
        <v>0.19951545900860099</v>
      </c>
      <c r="E1991" s="14">
        <v>0.18725045050083</v>
      </c>
      <c r="F1991" s="14"/>
      <c r="G1991" s="14">
        <v>0.20821748779808899</v>
      </c>
      <c r="H1991" s="14">
        <v>0.27296717122945502</v>
      </c>
      <c r="I1991" s="14">
        <v>0.189617517910603</v>
      </c>
      <c r="J1991" s="14">
        <v>0.18153086999030199</v>
      </c>
      <c r="K1991" s="14">
        <v>0.159012416997697</v>
      </c>
      <c r="L1991" s="14">
        <v>0.156052403534922</v>
      </c>
      <c r="M1991" s="14"/>
      <c r="N1991" s="14">
        <v>0.19505366198492299</v>
      </c>
      <c r="O1991" s="14">
        <v>0.196724214792626</v>
      </c>
      <c r="P1991" s="14">
        <v>0.20877558175448299</v>
      </c>
      <c r="Q1991" s="14">
        <v>0.173792455825975</v>
      </c>
      <c r="R1991" s="14"/>
      <c r="S1991" s="14">
        <v>0.25134252375284399</v>
      </c>
      <c r="T1991" s="14">
        <v>0.185859343617573</v>
      </c>
      <c r="U1991" s="14">
        <v>0.15287548832907999</v>
      </c>
      <c r="V1991" s="14">
        <v>0.20868134314926901</v>
      </c>
      <c r="W1991" s="14">
        <v>0.16935369396230801</v>
      </c>
      <c r="X1991" s="14">
        <v>0.193506824513377</v>
      </c>
      <c r="Y1991" s="14">
        <v>0.19526929016990599</v>
      </c>
      <c r="Z1991" s="14">
        <v>0.148336378072879</v>
      </c>
      <c r="AA1991" s="14">
        <v>0.21395637988149699</v>
      </c>
      <c r="AB1991" s="14">
        <v>0.16972704870903399</v>
      </c>
      <c r="AC1991" s="14">
        <v>0.14408003839886799</v>
      </c>
      <c r="AD1991" s="14">
        <v>0.218488892171706</v>
      </c>
      <c r="AE1991" s="14"/>
      <c r="AF1991" s="14">
        <v>0.17708750143417401</v>
      </c>
      <c r="AG1991" s="14">
        <v>0.21226908335217801</v>
      </c>
      <c r="AH1991" s="14">
        <v>0.17286003174603501</v>
      </c>
      <c r="AI1991" s="14"/>
      <c r="AJ1991" s="14">
        <v>0.201721373352994</v>
      </c>
      <c r="AK1991" s="14">
        <v>0.21434782125017299</v>
      </c>
      <c r="AL1991" s="14">
        <v>0.22881135355938501</v>
      </c>
      <c r="AM1991" s="14"/>
      <c r="AN1991" s="14">
        <v>0.17304417025386201</v>
      </c>
      <c r="AO1991" s="14">
        <v>0.17546595559063399</v>
      </c>
      <c r="AP1991" s="14">
        <v>0.21856153027698999</v>
      </c>
      <c r="AQ1991" s="14">
        <v>0.21635749634325799</v>
      </c>
      <c r="AR1991" s="14">
        <v>0.29682636414941699</v>
      </c>
    </row>
    <row r="1992" spans="2:44">
      <c r="B1992" t="s">
        <v>465</v>
      </c>
      <c r="C1992" s="14">
        <v>0.166049237948283</v>
      </c>
      <c r="D1992" s="14">
        <v>0.171953092715599</v>
      </c>
      <c r="E1992" s="14">
        <v>0.15974647364287101</v>
      </c>
      <c r="F1992" s="14"/>
      <c r="G1992" s="14">
        <v>0.176033794694027</v>
      </c>
      <c r="H1992" s="14">
        <v>0.19164684177345501</v>
      </c>
      <c r="I1992" s="14">
        <v>0.18066735073455301</v>
      </c>
      <c r="J1992" s="14">
        <v>0.16445343649528099</v>
      </c>
      <c r="K1992" s="14">
        <v>0.14133689869116001</v>
      </c>
      <c r="L1992" s="14">
        <v>0.14449884227203899</v>
      </c>
      <c r="M1992" s="14"/>
      <c r="N1992" s="14">
        <v>0.211498353565097</v>
      </c>
      <c r="O1992" s="14">
        <v>0.17980430589285501</v>
      </c>
      <c r="P1992" s="14">
        <v>0.156243138109393</v>
      </c>
      <c r="Q1992" s="14">
        <v>0.111182540372972</v>
      </c>
      <c r="R1992" s="14"/>
      <c r="S1992" s="14">
        <v>0.24405138541810301</v>
      </c>
      <c r="T1992" s="14">
        <v>0.13862043102470401</v>
      </c>
      <c r="U1992" s="14">
        <v>0.15200324199826701</v>
      </c>
      <c r="V1992" s="14">
        <v>0.13733153194276701</v>
      </c>
      <c r="W1992" s="14">
        <v>0.14727996594064899</v>
      </c>
      <c r="X1992" s="14">
        <v>0.145852744893673</v>
      </c>
      <c r="Y1992" s="14">
        <v>0.14208793983217</v>
      </c>
      <c r="Z1992" s="14">
        <v>0.147297128312607</v>
      </c>
      <c r="AA1992" s="14">
        <v>0.183594595894469</v>
      </c>
      <c r="AB1992" s="14">
        <v>0.195889698966281</v>
      </c>
      <c r="AC1992" s="14">
        <v>0.122699252373128</v>
      </c>
      <c r="AD1992" s="14">
        <v>0.15652743162032301</v>
      </c>
      <c r="AE1992" s="14"/>
      <c r="AF1992" s="14">
        <v>0.146678073987208</v>
      </c>
      <c r="AG1992" s="14">
        <v>0.18275244482259601</v>
      </c>
      <c r="AH1992" s="14">
        <v>0.160499381622659</v>
      </c>
      <c r="AI1992" s="14"/>
      <c r="AJ1992" s="14">
        <v>0.15402023877672599</v>
      </c>
      <c r="AK1992" s="14">
        <v>0.18654689974906499</v>
      </c>
      <c r="AL1992" s="14">
        <v>0.21391503306318699</v>
      </c>
      <c r="AM1992" s="14"/>
      <c r="AN1992" s="14">
        <v>9.6632710645812303E-2</v>
      </c>
      <c r="AO1992" s="14">
        <v>0.14334841752020899</v>
      </c>
      <c r="AP1992" s="14">
        <v>0.227104998676636</v>
      </c>
      <c r="AQ1992" s="14">
        <v>0.22621160303695401</v>
      </c>
      <c r="AR1992" s="14">
        <v>0.23260938604156201</v>
      </c>
    </row>
    <row r="1993" spans="2:44">
      <c r="B1993" t="s">
        <v>466</v>
      </c>
      <c r="C1993" s="14">
        <v>0.100735431630029</v>
      </c>
      <c r="D1993" s="14">
        <v>0.107709610161061</v>
      </c>
      <c r="E1993" s="14">
        <v>9.2965049953625895E-2</v>
      </c>
      <c r="F1993" s="14"/>
      <c r="G1993" s="14">
        <v>0.162662094403349</v>
      </c>
      <c r="H1993" s="14">
        <v>0.168019031606256</v>
      </c>
      <c r="I1993" s="14">
        <v>0.128280163809223</v>
      </c>
      <c r="J1993" s="14">
        <v>7.2651014348354803E-2</v>
      </c>
      <c r="K1993" s="14">
        <v>4.8988383107320399E-2</v>
      </c>
      <c r="L1993" s="14">
        <v>3.9553555237808999E-2</v>
      </c>
      <c r="M1993" s="14"/>
      <c r="N1993" s="14">
        <v>0.12856095487253699</v>
      </c>
      <c r="O1993" s="14">
        <v>0.102638399269722</v>
      </c>
      <c r="P1993" s="14">
        <v>9.7057581407530305E-2</v>
      </c>
      <c r="Q1993" s="14">
        <v>7.1389746364096299E-2</v>
      </c>
      <c r="R1993" s="14"/>
      <c r="S1993" s="14">
        <v>0.16189797497271299</v>
      </c>
      <c r="T1993" s="14">
        <v>8.7900972933146304E-2</v>
      </c>
      <c r="U1993" s="14">
        <v>7.5849173084064095E-2</v>
      </c>
      <c r="V1993" s="14">
        <v>5.66415099275593E-2</v>
      </c>
      <c r="W1993" s="14">
        <v>9.9035988566960706E-2</v>
      </c>
      <c r="X1993" s="14">
        <v>0.110983192041425</v>
      </c>
      <c r="Y1993" s="14">
        <v>8.1684871691088207E-2</v>
      </c>
      <c r="Z1993" s="14">
        <v>0.102393558452209</v>
      </c>
      <c r="AA1993" s="14">
        <v>8.0997738697605695E-2</v>
      </c>
      <c r="AB1993" s="14">
        <v>0.105282980520544</v>
      </c>
      <c r="AC1993" s="14">
        <v>0.13116069612855799</v>
      </c>
      <c r="AD1993" s="14">
        <v>9.9542037323836402E-2</v>
      </c>
      <c r="AE1993" s="14"/>
      <c r="AF1993" s="14">
        <v>7.2396737728486898E-2</v>
      </c>
      <c r="AG1993" s="14">
        <v>0.11603333267003101</v>
      </c>
      <c r="AH1993" s="14">
        <v>0.106685982680714</v>
      </c>
      <c r="AI1993" s="14"/>
      <c r="AJ1993" s="14">
        <v>9.5632063255091104E-2</v>
      </c>
      <c r="AK1993" s="14">
        <v>0.11942813942639301</v>
      </c>
      <c r="AL1993" s="14">
        <v>0.17350321237906799</v>
      </c>
      <c r="AM1993" s="14"/>
      <c r="AN1993" s="14">
        <v>6.1188819096898897E-2</v>
      </c>
      <c r="AO1993" s="14">
        <v>8.5299110446454607E-2</v>
      </c>
      <c r="AP1993" s="14">
        <v>0.12915178587568901</v>
      </c>
      <c r="AQ1993" s="14">
        <v>0.16866672427443799</v>
      </c>
      <c r="AR1993" s="14">
        <v>0.19411728142169099</v>
      </c>
    </row>
    <row r="1994" spans="2:44">
      <c r="B1994" t="s">
        <v>129</v>
      </c>
      <c r="C1994" s="14">
        <v>8.8788580859496799E-2</v>
      </c>
      <c r="D1994" s="14">
        <v>8.2477854421320496E-2</v>
      </c>
      <c r="E1994" s="14">
        <v>9.4999473825226693E-2</v>
      </c>
      <c r="F1994" s="14"/>
      <c r="G1994" s="14">
        <v>6.50123253646466E-2</v>
      </c>
      <c r="H1994" s="14">
        <v>7.4268431587528605E-2</v>
      </c>
      <c r="I1994" s="14">
        <v>9.6265874249737302E-2</v>
      </c>
      <c r="J1994" s="14">
        <v>0.100025656373606</v>
      </c>
      <c r="K1994" s="14">
        <v>8.9634167431233897E-2</v>
      </c>
      <c r="L1994" s="14">
        <v>0.100784509892997</v>
      </c>
      <c r="M1994" s="14"/>
      <c r="N1994" s="14">
        <v>6.8845621381740399E-2</v>
      </c>
      <c r="O1994" s="14">
        <v>8.1971686626603105E-2</v>
      </c>
      <c r="P1994" s="14">
        <v>9.3065183628722195E-2</v>
      </c>
      <c r="Q1994" s="14">
        <v>0.112487696366842</v>
      </c>
      <c r="R1994" s="14"/>
      <c r="S1994" s="14">
        <v>6.3659127684251401E-2</v>
      </c>
      <c r="T1994" s="14">
        <v>9.1029484528428906E-2</v>
      </c>
      <c r="U1994" s="14">
        <v>8.7282298532449495E-2</v>
      </c>
      <c r="V1994" s="14">
        <v>9.8471883438650099E-2</v>
      </c>
      <c r="W1994" s="14">
        <v>9.6054292956822801E-2</v>
      </c>
      <c r="X1994" s="14">
        <v>7.8292278955513203E-2</v>
      </c>
      <c r="Y1994" s="14">
        <v>7.9745925930749806E-2</v>
      </c>
      <c r="Z1994" s="14">
        <v>9.9963522109860495E-2</v>
      </c>
      <c r="AA1994" s="14">
        <v>0.100533209304999</v>
      </c>
      <c r="AB1994" s="14">
        <v>9.8456070396657297E-2</v>
      </c>
      <c r="AC1994" s="14">
        <v>0.104763277198064</v>
      </c>
      <c r="AD1994" s="14">
        <v>9.6214510558499403E-2</v>
      </c>
      <c r="AE1994" s="14"/>
      <c r="AF1994" s="14">
        <v>8.5025879960171205E-2</v>
      </c>
      <c r="AG1994" s="14">
        <v>8.3599209349991196E-2</v>
      </c>
      <c r="AH1994" s="14">
        <v>0.108615056322723</v>
      </c>
      <c r="AI1994" s="14"/>
      <c r="AJ1994" s="14">
        <v>6.8851907820124694E-2</v>
      </c>
      <c r="AK1994" s="14">
        <v>7.2133024366120596E-2</v>
      </c>
      <c r="AL1994" s="14">
        <v>7.3134576335339804E-2</v>
      </c>
      <c r="AM1994" s="14"/>
      <c r="AN1994" s="14">
        <v>0.11049842005598801</v>
      </c>
      <c r="AO1994" s="14">
        <v>9.0751792653964894E-2</v>
      </c>
      <c r="AP1994" s="14">
        <v>6.6122243124457594E-2</v>
      </c>
      <c r="AQ1994" s="14">
        <v>6.4610099001722501E-2</v>
      </c>
      <c r="AR1994" s="14">
        <v>5.4859730754167398E-2</v>
      </c>
    </row>
    <row r="1995" spans="2:44">
      <c r="B1995" t="s">
        <v>467</v>
      </c>
      <c r="C1995" s="14">
        <v>8.5120380281212896E-2</v>
      </c>
      <c r="D1995" s="14">
        <v>9.5460795107412205E-2</v>
      </c>
      <c r="E1995" s="14">
        <v>7.4613434907862597E-2</v>
      </c>
      <c r="F1995" s="14"/>
      <c r="G1995" s="14">
        <v>0.104704722313023</v>
      </c>
      <c r="H1995" s="14">
        <v>0.12141670088919999</v>
      </c>
      <c r="I1995" s="14">
        <v>0.118374692933295</v>
      </c>
      <c r="J1995" s="14">
        <v>6.70148356207904E-2</v>
      </c>
      <c r="K1995" s="14">
        <v>6.7020604572014003E-2</v>
      </c>
      <c r="L1995" s="14">
        <v>4.2235572130764898E-2</v>
      </c>
      <c r="M1995" s="14"/>
      <c r="N1995" s="14">
        <v>0.106442501658505</v>
      </c>
      <c r="O1995" s="14">
        <v>6.5970222944815707E-2</v>
      </c>
      <c r="P1995" s="14">
        <v>8.5959807412224004E-2</v>
      </c>
      <c r="Q1995" s="14">
        <v>7.9810503104721001E-2</v>
      </c>
      <c r="R1995" s="14"/>
      <c r="S1995" s="14">
        <v>0.14802141442581301</v>
      </c>
      <c r="T1995" s="14">
        <v>9.0166962968723993E-2</v>
      </c>
      <c r="U1995" s="14">
        <v>5.1507302110915899E-2</v>
      </c>
      <c r="V1995" s="14">
        <v>6.8065931718837097E-2</v>
      </c>
      <c r="W1995" s="14">
        <v>7.6522692117131294E-2</v>
      </c>
      <c r="X1995" s="14">
        <v>7.2864435803451796E-2</v>
      </c>
      <c r="Y1995" s="14">
        <v>8.5005410131218803E-2</v>
      </c>
      <c r="Z1995" s="14">
        <v>5.0758186133818099E-2</v>
      </c>
      <c r="AA1995" s="14">
        <v>6.6041098158854394E-2</v>
      </c>
      <c r="AB1995" s="14">
        <v>9.9052206100793405E-2</v>
      </c>
      <c r="AC1995" s="14">
        <v>5.1641772102228402E-2</v>
      </c>
      <c r="AD1995" s="14">
        <v>9.7774998920311093E-2</v>
      </c>
      <c r="AE1995" s="14"/>
      <c r="AF1995" s="14">
        <v>6.1112025374519499E-2</v>
      </c>
      <c r="AG1995" s="14">
        <v>0.102833292466376</v>
      </c>
      <c r="AH1995" s="14">
        <v>0.10144649179286901</v>
      </c>
      <c r="AI1995" s="14"/>
      <c r="AJ1995" s="14">
        <v>7.4935386040489202E-2</v>
      </c>
      <c r="AK1995" s="14">
        <v>9.6207465106752696E-2</v>
      </c>
      <c r="AL1995" s="14">
        <v>0.123899437194982</v>
      </c>
      <c r="AM1995" s="14"/>
      <c r="AN1995" s="14">
        <v>5.4720624634305402E-2</v>
      </c>
      <c r="AO1995" s="14">
        <v>7.3795608281101904E-2</v>
      </c>
      <c r="AP1995" s="14">
        <v>0.10710321549971701</v>
      </c>
      <c r="AQ1995" s="14">
        <v>0.119262920768041</v>
      </c>
      <c r="AR1995" s="14">
        <v>0.17855717702263699</v>
      </c>
    </row>
    <row r="1996" spans="2:44">
      <c r="B1996" t="s">
        <v>468</v>
      </c>
      <c r="C1996" s="14">
        <v>3.97318457906582E-2</v>
      </c>
      <c r="D1996" s="14">
        <v>5.0513471093754203E-2</v>
      </c>
      <c r="E1996" s="14">
        <v>2.9441665225733101E-2</v>
      </c>
      <c r="F1996" s="14"/>
      <c r="G1996" s="14">
        <v>6.8994778386643099E-2</v>
      </c>
      <c r="H1996" s="14">
        <v>4.7352662367840102E-2</v>
      </c>
      <c r="I1996" s="14">
        <v>5.5395660447231501E-2</v>
      </c>
      <c r="J1996" s="14">
        <v>2.7546746824327902E-2</v>
      </c>
      <c r="K1996" s="14">
        <v>2.5973151072548099E-2</v>
      </c>
      <c r="L1996" s="14">
        <v>2.0313335185690898E-2</v>
      </c>
      <c r="M1996" s="14"/>
      <c r="N1996" s="14">
        <v>5.0055299633130802E-2</v>
      </c>
      <c r="O1996" s="14">
        <v>3.8531955080512201E-2</v>
      </c>
      <c r="P1996" s="14">
        <v>4.0475154325834803E-2</v>
      </c>
      <c r="Q1996" s="14">
        <v>2.99216188177177E-2</v>
      </c>
      <c r="R1996" s="14"/>
      <c r="S1996" s="14">
        <v>4.9300713754440999E-2</v>
      </c>
      <c r="T1996" s="14">
        <v>3.8044074853105798E-2</v>
      </c>
      <c r="U1996" s="14">
        <v>2.8850312700825002E-2</v>
      </c>
      <c r="V1996" s="14">
        <v>3.3122682370791398E-2</v>
      </c>
      <c r="W1996" s="14">
        <v>4.7758799105114901E-2</v>
      </c>
      <c r="X1996" s="14">
        <v>5.8909686368232697E-2</v>
      </c>
      <c r="Y1996" s="14">
        <v>4.4350259146915101E-2</v>
      </c>
      <c r="Z1996" s="14">
        <v>3.3032020252283897E-2</v>
      </c>
      <c r="AA1996" s="14">
        <v>3.28897755340068E-2</v>
      </c>
      <c r="AB1996" s="14">
        <v>5.0043949637609698E-2</v>
      </c>
      <c r="AC1996" s="14">
        <v>1.3988375285718301E-2</v>
      </c>
      <c r="AD1996" s="14">
        <v>8.5325649533409594E-3</v>
      </c>
      <c r="AE1996" s="14"/>
      <c r="AF1996" s="14">
        <v>3.7292353351928903E-2</v>
      </c>
      <c r="AG1996" s="14">
        <v>4.4003378412808498E-2</v>
      </c>
      <c r="AH1996" s="14">
        <v>2.38070454259251E-2</v>
      </c>
      <c r="AI1996" s="14"/>
      <c r="AJ1996" s="14">
        <v>3.8972353777218603E-2</v>
      </c>
      <c r="AK1996" s="14">
        <v>5.3385895916151102E-2</v>
      </c>
      <c r="AL1996" s="14">
        <v>5.9546961264862801E-2</v>
      </c>
      <c r="AM1996" s="14"/>
      <c r="AN1996" s="14">
        <v>2.4719374586294099E-2</v>
      </c>
      <c r="AO1996" s="14">
        <v>3.23937658988021E-2</v>
      </c>
      <c r="AP1996" s="14">
        <v>5.1510204074223798E-2</v>
      </c>
      <c r="AQ1996" s="14">
        <v>5.7284020998617999E-2</v>
      </c>
      <c r="AR1996" s="14">
        <v>4.88417493254042E-2</v>
      </c>
    </row>
    <row r="1997" spans="2:44">
      <c r="B1997" t="s">
        <v>262</v>
      </c>
      <c r="C1997" s="14">
        <v>0.211486507407667</v>
      </c>
      <c r="D1997" s="14">
        <v>0.19569837668481699</v>
      </c>
      <c r="E1997" s="14">
        <v>0.227293028250934</v>
      </c>
      <c r="F1997" s="14"/>
      <c r="G1997" s="14">
        <v>0.117411823887646</v>
      </c>
      <c r="H1997" s="14">
        <v>0.136968282890787</v>
      </c>
      <c r="I1997" s="14">
        <v>0.18774082989449201</v>
      </c>
      <c r="J1997" s="14">
        <v>0.28842336235350602</v>
      </c>
      <c r="K1997" s="14">
        <v>0.26941172142923497</v>
      </c>
      <c r="L1997" s="14">
        <v>0.25322342480739402</v>
      </c>
      <c r="M1997" s="14"/>
      <c r="N1997" s="14">
        <v>0.152176369765541</v>
      </c>
      <c r="O1997" s="14">
        <v>0.197762572071394</v>
      </c>
      <c r="P1997" s="14">
        <v>0.23248996563525401</v>
      </c>
      <c r="Q1997" s="14">
        <v>0.27532809549762099</v>
      </c>
      <c r="R1997" s="14"/>
      <c r="S1997" s="14">
        <v>0.134524841130572</v>
      </c>
      <c r="T1997" s="14">
        <v>0.226729817238536</v>
      </c>
      <c r="U1997" s="14">
        <v>0.23957309003912899</v>
      </c>
      <c r="V1997" s="14">
        <v>0.21178158058093899</v>
      </c>
      <c r="W1997" s="14">
        <v>0.25801889734165201</v>
      </c>
      <c r="X1997" s="14">
        <v>0.23110125424504899</v>
      </c>
      <c r="Y1997" s="14">
        <v>0.239976176682417</v>
      </c>
      <c r="Z1997" s="14">
        <v>0.23564093785585</v>
      </c>
      <c r="AA1997" s="14">
        <v>0.224062666882928</v>
      </c>
      <c r="AB1997" s="14">
        <v>0.175616365323919</v>
      </c>
      <c r="AC1997" s="14">
        <v>0.21296824715658599</v>
      </c>
      <c r="AD1997" s="14">
        <v>0.21198311086763</v>
      </c>
      <c r="AE1997" s="14"/>
      <c r="AF1997" s="14">
        <v>0.25696751861164702</v>
      </c>
      <c r="AG1997" s="14">
        <v>0.18006825919514899</v>
      </c>
      <c r="AH1997" s="14">
        <v>0.23151341385686799</v>
      </c>
      <c r="AI1997" s="14"/>
      <c r="AJ1997" s="14">
        <v>0.20508003070592201</v>
      </c>
      <c r="AK1997" s="14">
        <v>0.16977443910411599</v>
      </c>
      <c r="AL1997" s="14">
        <v>0.158621214251423</v>
      </c>
      <c r="AM1997" s="14"/>
      <c r="AN1997" s="14">
        <v>0.28983509484866599</v>
      </c>
      <c r="AO1997" s="14">
        <v>0.212201128451947</v>
      </c>
      <c r="AP1997" s="14">
        <v>0.17092295764592499</v>
      </c>
      <c r="AQ1997" s="14">
        <v>0.13715684655989199</v>
      </c>
      <c r="AR1997" s="14">
        <v>0.113263935650761</v>
      </c>
    </row>
    <row r="1998" spans="2:44">
      <c r="C1998" s="14"/>
      <c r="D1998" s="14"/>
      <c r="E1998" s="14"/>
      <c r="F1998" s="14"/>
      <c r="G1998" s="14"/>
      <c r="H1998" s="14"/>
      <c r="I1998" s="14"/>
      <c r="J1998" s="14"/>
      <c r="K1998" s="14"/>
      <c r="L1998" s="14"/>
      <c r="M1998" s="14"/>
      <c r="N1998" s="14"/>
      <c r="O1998" s="14"/>
      <c r="P1998" s="14"/>
      <c r="Q1998" s="14"/>
      <c r="R1998" s="14"/>
      <c r="S1998" s="14"/>
      <c r="T1998" s="14"/>
      <c r="U1998" s="14"/>
      <c r="V1998" s="14"/>
      <c r="W1998" s="14"/>
      <c r="X1998" s="14"/>
      <c r="Y1998" s="14"/>
      <c r="Z1998" s="14"/>
      <c r="AA1998" s="14"/>
      <c r="AB1998" s="14"/>
      <c r="AC1998" s="14"/>
      <c r="AD1998" s="14"/>
      <c r="AE1998" s="14"/>
      <c r="AF1998" s="14"/>
      <c r="AG1998" s="14"/>
      <c r="AH1998" s="14"/>
      <c r="AI1998" s="14"/>
      <c r="AJ1998" s="14"/>
      <c r="AK1998" s="14"/>
      <c r="AL1998" s="14"/>
      <c r="AM1998" s="14"/>
      <c r="AN1998" s="14"/>
      <c r="AO1998" s="14"/>
      <c r="AP1998" s="14"/>
      <c r="AQ1998" s="14"/>
      <c r="AR1998" s="14"/>
    </row>
    <row r="1999" spans="2:44">
      <c r="B1999" s="6" t="s">
        <v>469</v>
      </c>
      <c r="C1999" s="14"/>
      <c r="D1999" s="14"/>
      <c r="E1999" s="14"/>
      <c r="F1999" s="14"/>
      <c r="G1999" s="14"/>
      <c r="H1999" s="14"/>
      <c r="I1999" s="14"/>
      <c r="J1999" s="14"/>
      <c r="K1999" s="14"/>
      <c r="L1999" s="14"/>
      <c r="M1999" s="14"/>
      <c r="N1999" s="14"/>
      <c r="O1999" s="14"/>
      <c r="P1999" s="14"/>
      <c r="Q1999" s="14"/>
      <c r="R1999" s="14"/>
      <c r="S1999" s="14"/>
      <c r="T1999" s="14"/>
      <c r="U1999" s="14"/>
      <c r="V1999" s="14"/>
      <c r="W1999" s="14"/>
      <c r="X1999" s="14"/>
      <c r="Y1999" s="14"/>
      <c r="Z1999" s="14"/>
      <c r="AA1999" s="14"/>
      <c r="AB1999" s="14"/>
      <c r="AC1999" s="14"/>
      <c r="AD1999" s="14"/>
      <c r="AE1999" s="14"/>
      <c r="AF1999" s="14"/>
      <c r="AG1999" s="14"/>
      <c r="AH1999" s="14"/>
      <c r="AI1999" s="14"/>
      <c r="AJ1999" s="14"/>
      <c r="AK1999" s="14"/>
      <c r="AL1999" s="14"/>
      <c r="AM1999" s="14"/>
      <c r="AN1999" s="14"/>
      <c r="AO1999" s="14"/>
      <c r="AP1999" s="14"/>
      <c r="AQ1999" s="14"/>
      <c r="AR1999" s="14"/>
    </row>
    <row r="2000" spans="2:44">
      <c r="B2000" s="24" t="s">
        <v>15</v>
      </c>
      <c r="C2000" s="14"/>
      <c r="D2000" s="14"/>
      <c r="E2000" s="14"/>
      <c r="F2000" s="14"/>
      <c r="G2000" s="14"/>
      <c r="H2000" s="14"/>
      <c r="I2000" s="14"/>
      <c r="J2000" s="14"/>
      <c r="K2000" s="14"/>
      <c r="L2000" s="14"/>
      <c r="M2000" s="14"/>
      <c r="N2000" s="14"/>
      <c r="O2000" s="14"/>
      <c r="P2000" s="14"/>
      <c r="Q2000" s="14"/>
      <c r="R2000" s="14"/>
      <c r="S2000" s="14"/>
      <c r="T2000" s="14"/>
      <c r="U2000" s="14"/>
      <c r="V2000" s="14"/>
      <c r="W2000" s="14"/>
      <c r="X2000" s="14"/>
      <c r="Y2000" s="14"/>
      <c r="Z2000" s="14"/>
      <c r="AA2000" s="14"/>
      <c r="AB2000" s="14"/>
      <c r="AC2000" s="14"/>
      <c r="AD2000" s="14"/>
      <c r="AE2000" s="14"/>
      <c r="AF2000" s="14"/>
      <c r="AG2000" s="14"/>
      <c r="AH2000" s="14"/>
      <c r="AI2000" s="14"/>
      <c r="AJ2000" s="14"/>
      <c r="AK2000" s="14"/>
      <c r="AL2000" s="14"/>
      <c r="AM2000" s="14"/>
      <c r="AN2000" s="14"/>
      <c r="AO2000" s="14"/>
      <c r="AP2000" s="14"/>
      <c r="AQ2000" s="14"/>
      <c r="AR2000" s="14"/>
    </row>
    <row r="2001" spans="2:44">
      <c r="B2001" t="s">
        <v>470</v>
      </c>
      <c r="C2001" s="14">
        <v>0.35277859487541602</v>
      </c>
      <c r="D2001" s="14">
        <v>0.37480395746608802</v>
      </c>
      <c r="E2001" s="14">
        <v>0.33089895500973798</v>
      </c>
      <c r="F2001" s="14"/>
      <c r="G2001" s="14">
        <v>0.36584503861879403</v>
      </c>
      <c r="H2001" s="14">
        <v>0.35923759964569102</v>
      </c>
      <c r="I2001" s="14">
        <v>0.36534247925275998</v>
      </c>
      <c r="J2001" s="14">
        <v>0.32570247556675402</v>
      </c>
      <c r="K2001" s="14">
        <v>0.34707901149361597</v>
      </c>
      <c r="L2001" s="14">
        <v>0.35434769304297797</v>
      </c>
      <c r="M2001" s="14"/>
      <c r="N2001" s="14">
        <v>0.39549729724190402</v>
      </c>
      <c r="O2001" s="14">
        <v>0.36530935909627699</v>
      </c>
      <c r="P2001" s="14">
        <v>0.34361809764811202</v>
      </c>
      <c r="Q2001" s="14">
        <v>0.29721882932391502</v>
      </c>
      <c r="R2001" s="14"/>
      <c r="S2001" s="14">
        <v>0.40100828941973998</v>
      </c>
      <c r="T2001" s="14">
        <v>0.33768008045495101</v>
      </c>
      <c r="U2001" s="14">
        <v>0.31488767695763198</v>
      </c>
      <c r="V2001" s="14">
        <v>0.29910830867066701</v>
      </c>
      <c r="W2001" s="14">
        <v>0.37048580231400302</v>
      </c>
      <c r="X2001" s="14">
        <v>0.38565513369435001</v>
      </c>
      <c r="Y2001" s="14">
        <v>0.36154523690286</v>
      </c>
      <c r="Z2001" s="14">
        <v>0.388484770835135</v>
      </c>
      <c r="AA2001" s="14">
        <v>0.31424317486597397</v>
      </c>
      <c r="AB2001" s="14">
        <v>0.36995705751923003</v>
      </c>
      <c r="AC2001" s="14">
        <v>0.31135768865045899</v>
      </c>
      <c r="AD2001" s="14">
        <v>0.40359794929486498</v>
      </c>
      <c r="AE2001" s="14"/>
      <c r="AF2001" s="14">
        <v>0.34956771555730798</v>
      </c>
      <c r="AG2001" s="14">
        <v>0.36554139809931901</v>
      </c>
      <c r="AH2001" s="14">
        <v>0.32677878901408702</v>
      </c>
      <c r="AI2001" s="14"/>
      <c r="AJ2001" s="14">
        <v>0.37457851990687302</v>
      </c>
      <c r="AK2001" s="14">
        <v>0.36995036798480202</v>
      </c>
      <c r="AL2001" s="14">
        <v>0.40113791960589401</v>
      </c>
      <c r="AM2001" s="14"/>
      <c r="AN2001" s="14">
        <v>0.31558149442282901</v>
      </c>
      <c r="AO2001" s="14">
        <v>0.33921019718168699</v>
      </c>
      <c r="AP2001" s="14">
        <v>0.38400428514416102</v>
      </c>
      <c r="AQ2001" s="14">
        <v>0.40495521225045</v>
      </c>
      <c r="AR2001" s="14">
        <v>0.391441814824804</v>
      </c>
    </row>
    <row r="2002" spans="2:44">
      <c r="B2002" t="s">
        <v>471</v>
      </c>
      <c r="C2002" s="14">
        <v>0.278586044193741</v>
      </c>
      <c r="D2002" s="14">
        <v>0.282664190610665</v>
      </c>
      <c r="E2002" s="14">
        <v>0.27329896746329002</v>
      </c>
      <c r="F2002" s="14"/>
      <c r="G2002" s="14">
        <v>0.33109604381387397</v>
      </c>
      <c r="H2002" s="14">
        <v>0.33286363465678798</v>
      </c>
      <c r="I2002" s="14">
        <v>0.31760806847716799</v>
      </c>
      <c r="J2002" s="14">
        <v>0.22768507078528699</v>
      </c>
      <c r="K2002" s="14">
        <v>0.221310523874967</v>
      </c>
      <c r="L2002" s="14">
        <v>0.24720657341315599</v>
      </c>
      <c r="M2002" s="14"/>
      <c r="N2002" s="14">
        <v>0.30972691169000799</v>
      </c>
      <c r="O2002" s="14">
        <v>0.30338511158731901</v>
      </c>
      <c r="P2002" s="14">
        <v>0.25569058555650498</v>
      </c>
      <c r="Q2002" s="14">
        <v>0.23816946875304201</v>
      </c>
      <c r="R2002" s="14"/>
      <c r="S2002" s="14">
        <v>0.321517589074093</v>
      </c>
      <c r="T2002" s="14">
        <v>0.27253982617029698</v>
      </c>
      <c r="U2002" s="14">
        <v>0.30392071367755003</v>
      </c>
      <c r="V2002" s="14">
        <v>0.25402540581806998</v>
      </c>
      <c r="W2002" s="14">
        <v>0.26541927333406701</v>
      </c>
      <c r="X2002" s="14">
        <v>0.25688024182402203</v>
      </c>
      <c r="Y2002" s="14">
        <v>0.25986711157136699</v>
      </c>
      <c r="Z2002" s="14">
        <v>0.25822010498606601</v>
      </c>
      <c r="AA2002" s="14">
        <v>0.28851529918500801</v>
      </c>
      <c r="AB2002" s="14">
        <v>0.29476732870757</v>
      </c>
      <c r="AC2002" s="14">
        <v>0.24357902391335801</v>
      </c>
      <c r="AD2002" s="14">
        <v>0.257087396629058</v>
      </c>
      <c r="AE2002" s="14"/>
      <c r="AF2002" s="14">
        <v>0.23474639146891299</v>
      </c>
      <c r="AG2002" s="14">
        <v>0.31048748922230501</v>
      </c>
      <c r="AH2002" s="14">
        <v>0.267114992735135</v>
      </c>
      <c r="AI2002" s="14"/>
      <c r="AJ2002" s="14">
        <v>0.26458027618390001</v>
      </c>
      <c r="AK2002" s="14">
        <v>0.31125388761968997</v>
      </c>
      <c r="AL2002" s="14">
        <v>0.328272597723618</v>
      </c>
      <c r="AM2002" s="14"/>
      <c r="AN2002" s="14">
        <v>0.22620820245238499</v>
      </c>
      <c r="AO2002" s="14">
        <v>0.272083525384203</v>
      </c>
      <c r="AP2002" s="14">
        <v>0.31373963510005398</v>
      </c>
      <c r="AQ2002" s="14">
        <v>0.33535218627490598</v>
      </c>
      <c r="AR2002" s="14">
        <v>0.30948305592311298</v>
      </c>
    </row>
    <row r="2003" spans="2:44">
      <c r="B2003" t="s">
        <v>472</v>
      </c>
      <c r="C2003" s="14">
        <v>0.238297779631232</v>
      </c>
      <c r="D2003" s="14">
        <v>0.242989700648063</v>
      </c>
      <c r="E2003" s="14">
        <v>0.23364074463735399</v>
      </c>
      <c r="F2003" s="14"/>
      <c r="G2003" s="14">
        <v>0.29272981287847899</v>
      </c>
      <c r="H2003" s="14">
        <v>0.271503017524163</v>
      </c>
      <c r="I2003" s="14">
        <v>0.26971531391036102</v>
      </c>
      <c r="J2003" s="14">
        <v>0.20358273125174101</v>
      </c>
      <c r="K2003" s="14">
        <v>0.210201978713595</v>
      </c>
      <c r="L2003" s="14">
        <v>0.19627101503272301</v>
      </c>
      <c r="M2003" s="14"/>
      <c r="N2003" s="14">
        <v>0.26240981709700101</v>
      </c>
      <c r="O2003" s="14">
        <v>0.26109496267693899</v>
      </c>
      <c r="P2003" s="14">
        <v>0.21383677113703001</v>
      </c>
      <c r="Q2003" s="14">
        <v>0.207960401297138</v>
      </c>
      <c r="R2003" s="14"/>
      <c r="S2003" s="14">
        <v>0.27395369126200397</v>
      </c>
      <c r="T2003" s="14">
        <v>0.230319014318835</v>
      </c>
      <c r="U2003" s="14">
        <v>0.22090851905287801</v>
      </c>
      <c r="V2003" s="14">
        <v>0.28775309162121399</v>
      </c>
      <c r="W2003" s="14">
        <v>0.24726167006852801</v>
      </c>
      <c r="X2003" s="14">
        <v>0.26826133931386098</v>
      </c>
      <c r="Y2003" s="14">
        <v>0.22727886588120899</v>
      </c>
      <c r="Z2003" s="14">
        <v>0.17780466422865601</v>
      </c>
      <c r="AA2003" s="14">
        <v>0.21767096994395799</v>
      </c>
      <c r="AB2003" s="14">
        <v>0.23893816229136</v>
      </c>
      <c r="AC2003" s="14">
        <v>0.174973910296847</v>
      </c>
      <c r="AD2003" s="14">
        <v>0.18275190283835999</v>
      </c>
      <c r="AE2003" s="14"/>
      <c r="AF2003" s="14">
        <v>0.20796695292133199</v>
      </c>
      <c r="AG2003" s="14">
        <v>0.26312897058603302</v>
      </c>
      <c r="AH2003" s="14">
        <v>0.228593825771228</v>
      </c>
      <c r="AI2003" s="14"/>
      <c r="AJ2003" s="14">
        <v>0.248764360483827</v>
      </c>
      <c r="AK2003" s="14">
        <v>0.26583094531310503</v>
      </c>
      <c r="AL2003" s="14">
        <v>0.24926062169449401</v>
      </c>
      <c r="AM2003" s="14"/>
      <c r="AN2003" s="14">
        <v>0.206986944828874</v>
      </c>
      <c r="AO2003" s="14">
        <v>0.24651781926649199</v>
      </c>
      <c r="AP2003" s="14">
        <v>0.28117307943394199</v>
      </c>
      <c r="AQ2003" s="14">
        <v>0.24546203829616001</v>
      </c>
      <c r="AR2003" s="14">
        <v>0.258639460804715</v>
      </c>
    </row>
    <row r="2004" spans="2:44">
      <c r="B2004" t="s">
        <v>473</v>
      </c>
      <c r="C2004" s="14">
        <v>0.224899896886222</v>
      </c>
      <c r="D2004" s="14">
        <v>0.26270743020998699</v>
      </c>
      <c r="E2004" s="14">
        <v>0.18778392354665999</v>
      </c>
      <c r="F2004" s="14"/>
      <c r="G2004" s="14">
        <v>0.22217646737435301</v>
      </c>
      <c r="H2004" s="14">
        <v>0.24791217313745301</v>
      </c>
      <c r="I2004" s="14">
        <v>0.22105104450868199</v>
      </c>
      <c r="J2004" s="14">
        <v>0.19042818107125301</v>
      </c>
      <c r="K2004" s="14">
        <v>0.207726034984413</v>
      </c>
      <c r="L2004" s="14">
        <v>0.25059085211529503</v>
      </c>
      <c r="M2004" s="14"/>
      <c r="N2004" s="14">
        <v>0.248413945540673</v>
      </c>
      <c r="O2004" s="14">
        <v>0.23716589246963601</v>
      </c>
      <c r="P2004" s="14">
        <v>0.210290404896632</v>
      </c>
      <c r="Q2004" s="14">
        <v>0.19614429574959799</v>
      </c>
      <c r="R2004" s="14"/>
      <c r="S2004" s="14">
        <v>0.21681684898537701</v>
      </c>
      <c r="T2004" s="14">
        <v>0.21874664018750001</v>
      </c>
      <c r="U2004" s="14">
        <v>0.18899763633269701</v>
      </c>
      <c r="V2004" s="14">
        <v>0.24721346812442799</v>
      </c>
      <c r="W2004" s="14">
        <v>0.223701985653221</v>
      </c>
      <c r="X2004" s="14">
        <v>0.22665748678606501</v>
      </c>
      <c r="Y2004" s="14">
        <v>0.20738145174143399</v>
      </c>
      <c r="Z2004" s="14">
        <v>0.252657400460429</v>
      </c>
      <c r="AA2004" s="14">
        <v>0.24144806844198399</v>
      </c>
      <c r="AB2004" s="14">
        <v>0.23537162076801499</v>
      </c>
      <c r="AC2004" s="14">
        <v>0.261442988847155</v>
      </c>
      <c r="AD2004" s="14">
        <v>0.17176558477974899</v>
      </c>
      <c r="AE2004" s="14"/>
      <c r="AF2004" s="14">
        <v>0.22449595060671201</v>
      </c>
      <c r="AG2004" s="14">
        <v>0.25279700310044101</v>
      </c>
      <c r="AH2004" s="14">
        <v>0.16979016368799699</v>
      </c>
      <c r="AI2004" s="14"/>
      <c r="AJ2004" s="14">
        <v>0.243157265100333</v>
      </c>
      <c r="AK2004" s="14">
        <v>0.25665277051602198</v>
      </c>
      <c r="AL2004" s="14">
        <v>0.25966838691935101</v>
      </c>
      <c r="AM2004" s="14"/>
      <c r="AN2004" s="14">
        <v>0.17987318045283901</v>
      </c>
      <c r="AO2004" s="14">
        <v>0.21716846163040199</v>
      </c>
      <c r="AP2004" s="14">
        <v>0.23964201392748699</v>
      </c>
      <c r="AQ2004" s="14">
        <v>0.248992115017201</v>
      </c>
      <c r="AR2004" s="14">
        <v>0.289612891533858</v>
      </c>
    </row>
    <row r="2005" spans="2:44">
      <c r="B2005" t="s">
        <v>474</v>
      </c>
      <c r="C2005" s="14">
        <v>0.19834516463333501</v>
      </c>
      <c r="D2005" s="14">
        <v>0.238231605593618</v>
      </c>
      <c r="E2005" s="14">
        <v>0.158606620023863</v>
      </c>
      <c r="F2005" s="14"/>
      <c r="G2005" s="14">
        <v>0.24572457720121901</v>
      </c>
      <c r="H2005" s="14">
        <v>0.19845183229402899</v>
      </c>
      <c r="I2005" s="14">
        <v>0.166314592266216</v>
      </c>
      <c r="J2005" s="14">
        <v>0.18390003414844899</v>
      </c>
      <c r="K2005" s="14">
        <v>0.18509865718781399</v>
      </c>
      <c r="L2005" s="14">
        <v>0.21316586727769801</v>
      </c>
      <c r="M2005" s="14"/>
      <c r="N2005" s="14">
        <v>0.25157536651211498</v>
      </c>
      <c r="O2005" s="14">
        <v>0.19360673396629699</v>
      </c>
      <c r="P2005" s="14">
        <v>0.175011588192729</v>
      </c>
      <c r="Q2005" s="14">
        <v>0.161401848386761</v>
      </c>
      <c r="R2005" s="14"/>
      <c r="S2005" s="14">
        <v>0.24663910842422901</v>
      </c>
      <c r="T2005" s="14">
        <v>0.20868836454306999</v>
      </c>
      <c r="U2005" s="14">
        <v>0.202337881102539</v>
      </c>
      <c r="V2005" s="14">
        <v>0.21775352809350401</v>
      </c>
      <c r="W2005" s="14">
        <v>0.18137651392670701</v>
      </c>
      <c r="X2005" s="14">
        <v>0.19333483585915601</v>
      </c>
      <c r="Y2005" s="14">
        <v>0.171362986180331</v>
      </c>
      <c r="Z2005" s="14">
        <v>0.23820419786276201</v>
      </c>
      <c r="AA2005" s="14">
        <v>0.15196258849505501</v>
      </c>
      <c r="AB2005" s="14">
        <v>0.18843509708898601</v>
      </c>
      <c r="AC2005" s="14">
        <v>0.199730471940545</v>
      </c>
      <c r="AD2005" s="14">
        <v>0.13011813342004599</v>
      </c>
      <c r="AE2005" s="14"/>
      <c r="AF2005" s="14">
        <v>0.18248174677679499</v>
      </c>
      <c r="AG2005" s="14">
        <v>0.22938373641243401</v>
      </c>
      <c r="AH2005" s="14">
        <v>0.14435088240716401</v>
      </c>
      <c r="AI2005" s="14"/>
      <c r="AJ2005" s="14">
        <v>0.20063670107079601</v>
      </c>
      <c r="AK2005" s="14">
        <v>0.22128118256416601</v>
      </c>
      <c r="AL2005" s="14">
        <v>0.28181949960563202</v>
      </c>
      <c r="AM2005" s="14"/>
      <c r="AN2005" s="14">
        <v>0.158840667345717</v>
      </c>
      <c r="AO2005" s="14">
        <v>0.19708750707662301</v>
      </c>
      <c r="AP2005" s="14">
        <v>0.207625598382739</v>
      </c>
      <c r="AQ2005" s="14">
        <v>0.26238933571950601</v>
      </c>
      <c r="AR2005" s="14">
        <v>0.31982002531913201</v>
      </c>
    </row>
    <row r="2006" spans="2:44">
      <c r="B2006" t="s">
        <v>475</v>
      </c>
      <c r="C2006" s="14">
        <v>0.185247401144612</v>
      </c>
      <c r="D2006" s="14">
        <v>0.198118172094017</v>
      </c>
      <c r="E2006" s="14">
        <v>0.173330548839815</v>
      </c>
      <c r="F2006" s="14"/>
      <c r="G2006" s="14">
        <v>0.18717729561830301</v>
      </c>
      <c r="H2006" s="14">
        <v>0.19130377129022799</v>
      </c>
      <c r="I2006" s="14">
        <v>0.207312637203975</v>
      </c>
      <c r="J2006" s="14">
        <v>0.15232207958493599</v>
      </c>
      <c r="K2006" s="14">
        <v>0.18500580010382001</v>
      </c>
      <c r="L2006" s="14">
        <v>0.18796539472064899</v>
      </c>
      <c r="M2006" s="14"/>
      <c r="N2006" s="14">
        <v>0.178534383783922</v>
      </c>
      <c r="O2006" s="14">
        <v>0.20544122906534501</v>
      </c>
      <c r="P2006" s="14">
        <v>0.19370619526390301</v>
      </c>
      <c r="Q2006" s="14">
        <v>0.161139824560279</v>
      </c>
      <c r="R2006" s="14"/>
      <c r="S2006" s="14">
        <v>0.19645958066595001</v>
      </c>
      <c r="T2006" s="14">
        <v>0.16789367162885599</v>
      </c>
      <c r="U2006" s="14">
        <v>0.184112116066077</v>
      </c>
      <c r="V2006" s="14">
        <v>0.17153460560272199</v>
      </c>
      <c r="W2006" s="14">
        <v>0.148313660359254</v>
      </c>
      <c r="X2006" s="14">
        <v>0.195604924730793</v>
      </c>
      <c r="Y2006" s="14">
        <v>0.19154817384416201</v>
      </c>
      <c r="Z2006" s="14">
        <v>0.22775171641912001</v>
      </c>
      <c r="AA2006" s="14">
        <v>0.174773233900959</v>
      </c>
      <c r="AB2006" s="14">
        <v>0.18260352840930999</v>
      </c>
      <c r="AC2006" s="14">
        <v>0.24306943324981201</v>
      </c>
      <c r="AD2006" s="14">
        <v>0.183936900176322</v>
      </c>
      <c r="AE2006" s="14"/>
      <c r="AF2006" s="14">
        <v>0.18574132820171099</v>
      </c>
      <c r="AG2006" s="14">
        <v>0.196078230209872</v>
      </c>
      <c r="AH2006" s="14">
        <v>0.14851190723233501</v>
      </c>
      <c r="AI2006" s="14"/>
      <c r="AJ2006" s="14">
        <v>0.187533083846672</v>
      </c>
      <c r="AK2006" s="14">
        <v>0.21450630534765899</v>
      </c>
      <c r="AL2006" s="14">
        <v>0.21548301636006501</v>
      </c>
      <c r="AM2006" s="14"/>
      <c r="AN2006" s="14">
        <v>0.17509388360880901</v>
      </c>
      <c r="AO2006" s="14">
        <v>0.179608475372635</v>
      </c>
      <c r="AP2006" s="14">
        <v>0.19200946779178699</v>
      </c>
      <c r="AQ2006" s="14">
        <v>0.20633617925450301</v>
      </c>
      <c r="AR2006" s="14">
        <v>0.25561630625674497</v>
      </c>
    </row>
    <row r="2007" spans="2:44">
      <c r="B2007" t="s">
        <v>129</v>
      </c>
      <c r="C2007" s="14">
        <v>0.139698663744106</v>
      </c>
      <c r="D2007" s="14">
        <v>0.112565924643707</v>
      </c>
      <c r="E2007" s="14">
        <v>0.16556063933580401</v>
      </c>
      <c r="F2007" s="14"/>
      <c r="G2007" s="14">
        <v>9.9103445175126995E-2</v>
      </c>
      <c r="H2007" s="14">
        <v>0.124838874989755</v>
      </c>
      <c r="I2007" s="14">
        <v>0.15123402313370801</v>
      </c>
      <c r="J2007" s="14">
        <v>0.173333316318355</v>
      </c>
      <c r="K2007" s="14">
        <v>0.12916000336087299</v>
      </c>
      <c r="L2007" s="14">
        <v>0.14940371196972599</v>
      </c>
      <c r="M2007" s="14"/>
      <c r="N2007" s="14">
        <v>0.108765165226299</v>
      </c>
      <c r="O2007" s="14">
        <v>0.13373124950213899</v>
      </c>
      <c r="P2007" s="14">
        <v>0.143184851641186</v>
      </c>
      <c r="Q2007" s="14">
        <v>0.17568947403023999</v>
      </c>
      <c r="R2007" s="14"/>
      <c r="S2007" s="14">
        <v>0.106136885003992</v>
      </c>
      <c r="T2007" s="14">
        <v>0.149395949953091</v>
      </c>
      <c r="U2007" s="14">
        <v>0.14359371702250801</v>
      </c>
      <c r="V2007" s="14">
        <v>0.13328359855553301</v>
      </c>
      <c r="W2007" s="14">
        <v>0.119611077429793</v>
      </c>
      <c r="X2007" s="14">
        <v>0.14034397758660799</v>
      </c>
      <c r="Y2007" s="14">
        <v>9.8146274374289896E-2</v>
      </c>
      <c r="Z2007" s="14">
        <v>0.137263653116145</v>
      </c>
      <c r="AA2007" s="14">
        <v>0.17258409040557901</v>
      </c>
      <c r="AB2007" s="14">
        <v>0.17284405032619099</v>
      </c>
      <c r="AC2007" s="14">
        <v>0.14981277549785699</v>
      </c>
      <c r="AD2007" s="14">
        <v>0.18521125225000901</v>
      </c>
      <c r="AE2007" s="14"/>
      <c r="AF2007" s="14">
        <v>0.136804601780317</v>
      </c>
      <c r="AG2007" s="14">
        <v>0.12880766895778101</v>
      </c>
      <c r="AH2007" s="14">
        <v>0.17577593759833901</v>
      </c>
      <c r="AI2007" s="14"/>
      <c r="AJ2007" s="14">
        <v>0.118726748981452</v>
      </c>
      <c r="AK2007" s="14">
        <v>0.107531072570685</v>
      </c>
      <c r="AL2007" s="14">
        <v>0.101071590843791</v>
      </c>
      <c r="AM2007" s="14"/>
      <c r="AN2007" s="14">
        <v>0.17484401498628899</v>
      </c>
      <c r="AO2007" s="14">
        <v>0.14600060597286901</v>
      </c>
      <c r="AP2007" s="14">
        <v>0.106886863467369</v>
      </c>
      <c r="AQ2007" s="14">
        <v>0.12412881611120199</v>
      </c>
      <c r="AR2007" s="14">
        <v>0.10698898492393299</v>
      </c>
    </row>
    <row r="2008" spans="2:44">
      <c r="B2008" t="s">
        <v>476</v>
      </c>
      <c r="C2008" s="14">
        <v>0.123267666249211</v>
      </c>
      <c r="D2008" s="14">
        <v>0.118167985780601</v>
      </c>
      <c r="E2008" s="14">
        <v>0.128968463020108</v>
      </c>
      <c r="F2008" s="14"/>
      <c r="G2008" s="14">
        <v>7.9904147091463401E-2</v>
      </c>
      <c r="H2008" s="14">
        <v>6.8628151561877807E-2</v>
      </c>
      <c r="I2008" s="14">
        <v>8.9281367702889705E-2</v>
      </c>
      <c r="J2008" s="14">
        <v>0.14358660390828401</v>
      </c>
      <c r="K2008" s="14">
        <v>0.173915091422715</v>
      </c>
      <c r="L2008" s="14">
        <v>0.173985908052085</v>
      </c>
      <c r="M2008" s="14"/>
      <c r="N2008" s="14">
        <v>0.101970546474874</v>
      </c>
      <c r="O2008" s="14">
        <v>0.100419006333098</v>
      </c>
      <c r="P2008" s="14">
        <v>0.12840326004210101</v>
      </c>
      <c r="Q2008" s="14">
        <v>0.16785346590883901</v>
      </c>
      <c r="R2008" s="14"/>
      <c r="S2008" s="14">
        <v>9.0707454909706803E-2</v>
      </c>
      <c r="T2008" s="14">
        <v>0.12730565808192201</v>
      </c>
      <c r="U2008" s="14">
        <v>0.140861945493403</v>
      </c>
      <c r="V2008" s="14">
        <v>0.13709114017993901</v>
      </c>
      <c r="W2008" s="14">
        <v>0.14315170684071701</v>
      </c>
      <c r="X2008" s="14">
        <v>0.107639719739548</v>
      </c>
      <c r="Y2008" s="14">
        <v>0.14512601893507299</v>
      </c>
      <c r="Z2008" s="14">
        <v>0.12583461334400101</v>
      </c>
      <c r="AA2008" s="14">
        <v>0.13308565889750501</v>
      </c>
      <c r="AB2008" s="14">
        <v>0.103171231504678</v>
      </c>
      <c r="AC2008" s="14">
        <v>0.146514082074364</v>
      </c>
      <c r="AD2008" s="14">
        <v>9.3381226782976098E-2</v>
      </c>
      <c r="AE2008" s="14"/>
      <c r="AF2008" s="14">
        <v>0.159725367959305</v>
      </c>
      <c r="AG2008" s="14">
        <v>9.3223878321575401E-2</v>
      </c>
      <c r="AH2008" s="14">
        <v>0.127888450769058</v>
      </c>
      <c r="AI2008" s="14"/>
      <c r="AJ2008" s="14">
        <v>0.113510755251851</v>
      </c>
      <c r="AK2008" s="14">
        <v>0.100715197112295</v>
      </c>
      <c r="AL2008" s="14">
        <v>0.103993199109331</v>
      </c>
      <c r="AM2008" s="14"/>
      <c r="AN2008" s="14">
        <v>0.164721557653107</v>
      </c>
      <c r="AO2008" s="14">
        <v>0.104928251189704</v>
      </c>
      <c r="AP2008" s="14">
        <v>0.122586343706691</v>
      </c>
      <c r="AQ2008" s="14">
        <v>6.4263714070070296E-2</v>
      </c>
      <c r="AR2008" s="14">
        <v>0.10476053132605399</v>
      </c>
    </row>
    <row r="2009" spans="2:44">
      <c r="C2009" s="14"/>
      <c r="D2009" s="14"/>
      <c r="E2009" s="14"/>
      <c r="F2009" s="14"/>
      <c r="G2009" s="14"/>
      <c r="H2009" s="14"/>
      <c r="I2009" s="14"/>
      <c r="J2009" s="14"/>
      <c r="K2009" s="14"/>
      <c r="L2009" s="14"/>
      <c r="M2009" s="14"/>
      <c r="N2009" s="14"/>
      <c r="O2009" s="14"/>
      <c r="P2009" s="14"/>
      <c r="Q2009" s="14"/>
      <c r="R2009" s="14"/>
      <c r="S2009" s="14"/>
      <c r="T2009" s="14"/>
      <c r="U2009" s="14"/>
      <c r="V2009" s="14"/>
      <c r="W2009" s="14"/>
      <c r="X2009" s="14"/>
      <c r="Y2009" s="14"/>
      <c r="Z2009" s="14"/>
      <c r="AA2009" s="14"/>
      <c r="AB2009" s="14"/>
      <c r="AC2009" s="14"/>
      <c r="AD2009" s="14"/>
      <c r="AE2009" s="14"/>
      <c r="AF2009" s="14"/>
      <c r="AG2009" s="14"/>
      <c r="AH2009" s="14"/>
      <c r="AI2009" s="14"/>
      <c r="AJ2009" s="14"/>
      <c r="AK2009" s="14"/>
      <c r="AL2009" s="14"/>
      <c r="AM2009" s="14"/>
      <c r="AN2009" s="14"/>
      <c r="AO2009" s="14"/>
      <c r="AP2009" s="14"/>
      <c r="AQ2009" s="14"/>
      <c r="AR2009" s="14"/>
    </row>
    <row r="2010" spans="2:44">
      <c r="C2010" s="14"/>
      <c r="D2010" s="14"/>
      <c r="E2010" s="14"/>
      <c r="F2010" s="14"/>
      <c r="G2010" s="14"/>
      <c r="H2010" s="14"/>
      <c r="I2010" s="14"/>
      <c r="J2010" s="14"/>
      <c r="K2010" s="14"/>
      <c r="L2010" s="14"/>
      <c r="M2010" s="14"/>
      <c r="N2010" s="14"/>
      <c r="O2010" s="14"/>
      <c r="P2010" s="14"/>
      <c r="Q2010" s="14"/>
      <c r="R2010" s="14"/>
      <c r="S2010" s="14"/>
      <c r="T2010" s="14"/>
      <c r="U2010" s="14"/>
      <c r="V2010" s="14"/>
      <c r="W2010" s="14"/>
      <c r="X2010" s="14"/>
      <c r="Y2010" s="14"/>
      <c r="Z2010" s="14"/>
      <c r="AA2010" s="14"/>
      <c r="AB2010" s="14"/>
      <c r="AC2010" s="14"/>
      <c r="AD2010" s="14"/>
      <c r="AE2010" s="14"/>
      <c r="AF2010" s="14"/>
      <c r="AG2010" s="14"/>
      <c r="AH2010" s="14"/>
      <c r="AI2010" s="14"/>
      <c r="AJ2010" s="14"/>
      <c r="AK2010" s="14"/>
      <c r="AL2010" s="14"/>
      <c r="AM2010" s="14"/>
      <c r="AN2010" s="14"/>
      <c r="AO2010" s="14"/>
      <c r="AP2010" s="14"/>
      <c r="AQ2010" s="14"/>
      <c r="AR2010" s="14"/>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166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158</v>
      </c>
      <c r="C9" s="14">
        <v>0.168523135113536</v>
      </c>
      <c r="D9" s="14">
        <v>0.20670154615445999</v>
      </c>
      <c r="E9" s="14">
        <v>0.13023701665236501</v>
      </c>
      <c r="F9" s="14"/>
      <c r="G9" s="14">
        <v>0.137656761718781</v>
      </c>
      <c r="H9" s="14">
        <v>0.191319219961117</v>
      </c>
      <c r="I9" s="14">
        <v>0.189444081505908</v>
      </c>
      <c r="J9" s="14">
        <v>0.16581044362361799</v>
      </c>
      <c r="K9" s="14">
        <v>0.17171111247901999</v>
      </c>
      <c r="L9" s="14">
        <v>0.15367702136008601</v>
      </c>
      <c r="M9" s="14"/>
      <c r="N9" s="14">
        <v>0.17968881556029101</v>
      </c>
      <c r="O9" s="14">
        <v>0.17497214496798599</v>
      </c>
      <c r="P9" s="14">
        <v>0.16243652935750999</v>
      </c>
      <c r="Q9" s="14">
        <v>0.155844822666306</v>
      </c>
      <c r="R9" s="14"/>
      <c r="S9" s="14">
        <v>0.178591668258026</v>
      </c>
      <c r="T9" s="14">
        <v>0.13170595573159999</v>
      </c>
      <c r="U9" s="14">
        <v>0.148742691478257</v>
      </c>
      <c r="V9" s="14">
        <v>0.15376232873826801</v>
      </c>
      <c r="W9" s="14">
        <v>0.15806211260623701</v>
      </c>
      <c r="X9" s="14">
        <v>0.14637387926602299</v>
      </c>
      <c r="Y9" s="14">
        <v>0.164907971193576</v>
      </c>
      <c r="Z9" s="14">
        <v>0.17942750403739899</v>
      </c>
      <c r="AA9" s="14">
        <v>0.16510113392322501</v>
      </c>
      <c r="AB9" s="14">
        <v>0.202224899471349</v>
      </c>
      <c r="AC9" s="14">
        <v>0.240041421746858</v>
      </c>
      <c r="AD9" s="14">
        <v>0.25660697653872999</v>
      </c>
      <c r="AE9" s="14"/>
      <c r="AF9" s="14">
        <v>0.16073222593248301</v>
      </c>
      <c r="AG9" s="14">
        <v>0.19273445050642299</v>
      </c>
      <c r="AH9" s="14">
        <v>0.15074690720186901</v>
      </c>
      <c r="AI9" s="14"/>
      <c r="AJ9" s="14">
        <v>0.15829065054132699</v>
      </c>
      <c r="AK9" s="14">
        <v>0.196756362691657</v>
      </c>
      <c r="AL9" s="14">
        <v>0.22703983419910401</v>
      </c>
      <c r="AM9" s="14"/>
      <c r="AN9" s="14">
        <v>0.14217564470816499</v>
      </c>
      <c r="AO9" s="14">
        <v>0.15776919989322699</v>
      </c>
      <c r="AP9" s="14">
        <v>0.19270701686064801</v>
      </c>
      <c r="AQ9" s="14">
        <v>0.20637623910550901</v>
      </c>
      <c r="AR9" s="14">
        <v>0.23721638747480001</v>
      </c>
    </row>
    <row r="10" spans="2:44">
      <c r="B10" s="15" t="s">
        <v>159</v>
      </c>
      <c r="C10" s="14">
        <v>0.38276113685888702</v>
      </c>
      <c r="D10" s="14">
        <v>0.37153285756252002</v>
      </c>
      <c r="E10" s="14">
        <v>0.39596632838017298</v>
      </c>
      <c r="F10" s="14"/>
      <c r="G10" s="14">
        <v>0.37790031585519901</v>
      </c>
      <c r="H10" s="14">
        <v>0.38069923016629797</v>
      </c>
      <c r="I10" s="14">
        <v>0.37460734824560699</v>
      </c>
      <c r="J10" s="14">
        <v>0.41952824960777502</v>
      </c>
      <c r="K10" s="14">
        <v>0.35841229737625102</v>
      </c>
      <c r="L10" s="14">
        <v>0.38082941982021401</v>
      </c>
      <c r="M10" s="14"/>
      <c r="N10" s="14">
        <v>0.40988601677557501</v>
      </c>
      <c r="O10" s="14">
        <v>0.38691100129296202</v>
      </c>
      <c r="P10" s="14">
        <v>0.38727648297454398</v>
      </c>
      <c r="Q10" s="14">
        <v>0.34545703691035901</v>
      </c>
      <c r="R10" s="14"/>
      <c r="S10" s="14">
        <v>0.38518656915168997</v>
      </c>
      <c r="T10" s="14">
        <v>0.33558446404786302</v>
      </c>
      <c r="U10" s="14">
        <v>0.37587241912115799</v>
      </c>
      <c r="V10" s="14">
        <v>0.36515864592921898</v>
      </c>
      <c r="W10" s="14">
        <v>0.36750829980330602</v>
      </c>
      <c r="X10" s="14">
        <v>0.38946763023002801</v>
      </c>
      <c r="Y10" s="14">
        <v>0.37782302628523801</v>
      </c>
      <c r="Z10" s="14">
        <v>0.44625530395326501</v>
      </c>
      <c r="AA10" s="14">
        <v>0.38869299542637697</v>
      </c>
      <c r="AB10" s="14">
        <v>0.42466039940045103</v>
      </c>
      <c r="AC10" s="14">
        <v>0.39799679992704001</v>
      </c>
      <c r="AD10" s="14">
        <v>0.41838225059595502</v>
      </c>
      <c r="AE10" s="14"/>
      <c r="AF10" s="14">
        <v>0.383882389124307</v>
      </c>
      <c r="AG10" s="14">
        <v>0.40749038446914498</v>
      </c>
      <c r="AH10" s="14">
        <v>0.32585768746655902</v>
      </c>
      <c r="AI10" s="14"/>
      <c r="AJ10" s="14">
        <v>0.415459871576421</v>
      </c>
      <c r="AK10" s="14">
        <v>0.41700015511421201</v>
      </c>
      <c r="AL10" s="14">
        <v>0.38336475269026199</v>
      </c>
      <c r="AM10" s="14"/>
      <c r="AN10" s="14">
        <v>0.34710609996098901</v>
      </c>
      <c r="AO10" s="14">
        <v>0.37055853666905397</v>
      </c>
      <c r="AP10" s="14">
        <v>0.40387658112330499</v>
      </c>
      <c r="AQ10" s="14">
        <v>0.43262740341005301</v>
      </c>
      <c r="AR10" s="14">
        <v>0.50349684025254204</v>
      </c>
    </row>
    <row r="11" spans="2:44">
      <c r="B11" s="15" t="s">
        <v>160</v>
      </c>
      <c r="C11" s="14">
        <v>0.24346541107154401</v>
      </c>
      <c r="D11" s="14">
        <v>0.24385517964412601</v>
      </c>
      <c r="E11" s="14">
        <v>0.24315534444439699</v>
      </c>
      <c r="F11" s="14"/>
      <c r="G11" s="14">
        <v>0.23245018898890499</v>
      </c>
      <c r="H11" s="14">
        <v>0.226664209710908</v>
      </c>
      <c r="I11" s="14">
        <v>0.26040205797292798</v>
      </c>
      <c r="J11" s="14">
        <v>0.20397658614435399</v>
      </c>
      <c r="K11" s="14">
        <v>0.26656373394581001</v>
      </c>
      <c r="L11" s="14">
        <v>0.26731322454999001</v>
      </c>
      <c r="M11" s="14"/>
      <c r="N11" s="14">
        <v>0.22846766271692701</v>
      </c>
      <c r="O11" s="14">
        <v>0.23742657999852401</v>
      </c>
      <c r="P11" s="14">
        <v>0.24464878730471401</v>
      </c>
      <c r="Q11" s="14">
        <v>0.263764989183008</v>
      </c>
      <c r="R11" s="14"/>
      <c r="S11" s="14">
        <v>0.24245228431000801</v>
      </c>
      <c r="T11" s="14">
        <v>0.26896686625622002</v>
      </c>
      <c r="U11" s="14">
        <v>0.252530139592478</v>
      </c>
      <c r="V11" s="14">
        <v>0.27285771357878003</v>
      </c>
      <c r="W11" s="14">
        <v>0.242554350474673</v>
      </c>
      <c r="X11" s="14">
        <v>0.26783203554820101</v>
      </c>
      <c r="Y11" s="14">
        <v>0.248218394755987</v>
      </c>
      <c r="Z11" s="14">
        <v>0.15852958453920701</v>
      </c>
      <c r="AA11" s="14">
        <v>0.24335225396186899</v>
      </c>
      <c r="AB11" s="14">
        <v>0.20411412678142901</v>
      </c>
      <c r="AC11" s="14">
        <v>0.22035287065530099</v>
      </c>
      <c r="AD11" s="14">
        <v>0.21172739093152501</v>
      </c>
      <c r="AE11" s="14"/>
      <c r="AF11" s="14">
        <v>0.24663540825017499</v>
      </c>
      <c r="AG11" s="14">
        <v>0.22186761718984499</v>
      </c>
      <c r="AH11" s="14">
        <v>0.29819837073114402</v>
      </c>
      <c r="AI11" s="14"/>
      <c r="AJ11" s="14">
        <v>0.23355591549636801</v>
      </c>
      <c r="AK11" s="14">
        <v>0.20811496888213399</v>
      </c>
      <c r="AL11" s="14">
        <v>0.22734355617383101</v>
      </c>
      <c r="AM11" s="14"/>
      <c r="AN11" s="14">
        <v>0.264468257910496</v>
      </c>
      <c r="AO11" s="14">
        <v>0.24576338140298801</v>
      </c>
      <c r="AP11" s="14">
        <v>0.23253968622310001</v>
      </c>
      <c r="AQ11" s="14">
        <v>0.197582197293522</v>
      </c>
      <c r="AR11" s="14">
        <v>0.21887806863328799</v>
      </c>
    </row>
    <row r="12" spans="2:44">
      <c r="B12" s="15" t="s">
        <v>161</v>
      </c>
      <c r="C12" s="14">
        <v>0.13768916700648601</v>
      </c>
      <c r="D12" s="14">
        <v>0.123307932570835</v>
      </c>
      <c r="E12" s="14">
        <v>0.151019085370034</v>
      </c>
      <c r="F12" s="14"/>
      <c r="G12" s="14">
        <v>0.19647961955573501</v>
      </c>
      <c r="H12" s="14">
        <v>0.13007992068797</v>
      </c>
      <c r="I12" s="14">
        <v>0.10803025730745899</v>
      </c>
      <c r="J12" s="14">
        <v>0.131614301882473</v>
      </c>
      <c r="K12" s="14">
        <v>0.14116450065371799</v>
      </c>
      <c r="L12" s="14">
        <v>0.131216363426299</v>
      </c>
      <c r="M12" s="14"/>
      <c r="N12" s="14">
        <v>0.128959344590069</v>
      </c>
      <c r="O12" s="14">
        <v>0.14094794809531799</v>
      </c>
      <c r="P12" s="14">
        <v>0.13440975078893699</v>
      </c>
      <c r="Q12" s="14">
        <v>0.145459161862556</v>
      </c>
      <c r="R12" s="14"/>
      <c r="S12" s="14">
        <v>0.14880896944774299</v>
      </c>
      <c r="T12" s="14">
        <v>0.17685799904323099</v>
      </c>
      <c r="U12" s="14">
        <v>0.138448855986678</v>
      </c>
      <c r="V12" s="14">
        <v>0.13138534566278301</v>
      </c>
      <c r="W12" s="14">
        <v>0.15693267972623401</v>
      </c>
      <c r="X12" s="14">
        <v>0.124666825020726</v>
      </c>
      <c r="Y12" s="14">
        <v>0.14088152814395599</v>
      </c>
      <c r="Z12" s="14">
        <v>0.13069118497905899</v>
      </c>
      <c r="AA12" s="14">
        <v>0.143773577515799</v>
      </c>
      <c r="AB12" s="14">
        <v>0.105368031937986</v>
      </c>
      <c r="AC12" s="14">
        <v>8.7787870397399798E-2</v>
      </c>
      <c r="AD12" s="14">
        <v>8.5693385937975403E-2</v>
      </c>
      <c r="AE12" s="14"/>
      <c r="AF12" s="14">
        <v>0.13792755306048901</v>
      </c>
      <c r="AG12" s="14">
        <v>0.12104350292969</v>
      </c>
      <c r="AH12" s="14">
        <v>0.14476549454785501</v>
      </c>
      <c r="AI12" s="14"/>
      <c r="AJ12" s="14">
        <v>0.145607179357302</v>
      </c>
      <c r="AK12" s="14">
        <v>0.123558765781227</v>
      </c>
      <c r="AL12" s="14">
        <v>0.123173403001064</v>
      </c>
      <c r="AM12" s="14"/>
      <c r="AN12" s="14">
        <v>0.15915483901528499</v>
      </c>
      <c r="AO12" s="14">
        <v>0.164434904649987</v>
      </c>
      <c r="AP12" s="14">
        <v>0.11106579294779</v>
      </c>
      <c r="AQ12" s="14">
        <v>0.109368028737707</v>
      </c>
      <c r="AR12" s="14">
        <v>2.0829152072008798E-2</v>
      </c>
    </row>
    <row r="13" spans="2:44">
      <c r="B13" s="15" t="s">
        <v>162</v>
      </c>
      <c r="C13" s="14">
        <v>4.43422385817029E-2</v>
      </c>
      <c r="D13" s="14">
        <v>4.1138067873756998E-2</v>
      </c>
      <c r="E13" s="14">
        <v>4.7729828999428701E-2</v>
      </c>
      <c r="F13" s="14"/>
      <c r="G13" s="14">
        <v>3.3838261810703499E-2</v>
      </c>
      <c r="H13" s="14">
        <v>4.7117990500660997E-2</v>
      </c>
      <c r="I13" s="14">
        <v>3.6935108593804299E-2</v>
      </c>
      <c r="J13" s="14">
        <v>5.98563980057309E-2</v>
      </c>
      <c r="K13" s="14">
        <v>4.4516811514482203E-2</v>
      </c>
      <c r="L13" s="14">
        <v>4.24288732070323E-2</v>
      </c>
      <c r="M13" s="14"/>
      <c r="N13" s="14">
        <v>3.83442472575116E-2</v>
      </c>
      <c r="O13" s="14">
        <v>3.8482813983472301E-2</v>
      </c>
      <c r="P13" s="14">
        <v>4.98716933002901E-2</v>
      </c>
      <c r="Q13" s="14">
        <v>5.2884595425487797E-2</v>
      </c>
      <c r="R13" s="14"/>
      <c r="S13" s="14">
        <v>3.2439587095757901E-2</v>
      </c>
      <c r="T13" s="14">
        <v>6.0831406056333803E-2</v>
      </c>
      <c r="U13" s="14">
        <v>5.23833586482177E-2</v>
      </c>
      <c r="V13" s="14">
        <v>5.8711616868617499E-2</v>
      </c>
      <c r="W13" s="14">
        <v>5.0347994660284903E-2</v>
      </c>
      <c r="X13" s="14">
        <v>4.0164148261310199E-2</v>
      </c>
      <c r="Y13" s="14">
        <v>4.0273426554069E-2</v>
      </c>
      <c r="Z13" s="14">
        <v>5.8497520919421002E-2</v>
      </c>
      <c r="AA13" s="14">
        <v>4.0739144486611797E-2</v>
      </c>
      <c r="AB13" s="14">
        <v>3.4959869971302598E-2</v>
      </c>
      <c r="AC13" s="14">
        <v>3.50995632581039E-2</v>
      </c>
      <c r="AD13" s="14">
        <v>1.09615325513365E-2</v>
      </c>
      <c r="AE13" s="14"/>
      <c r="AF13" s="14">
        <v>5.2744316795919503E-2</v>
      </c>
      <c r="AG13" s="14">
        <v>3.8437508408393599E-2</v>
      </c>
      <c r="AH13" s="14">
        <v>4.31873111535045E-2</v>
      </c>
      <c r="AI13" s="14"/>
      <c r="AJ13" s="14">
        <v>3.7357460540908098E-2</v>
      </c>
      <c r="AK13" s="14">
        <v>3.6732962348769903E-2</v>
      </c>
      <c r="AL13" s="14">
        <v>2.1419626689307799E-2</v>
      </c>
      <c r="AM13" s="14"/>
      <c r="AN13" s="14">
        <v>5.0701943325816901E-2</v>
      </c>
      <c r="AO13" s="14">
        <v>4.4628807589578198E-2</v>
      </c>
      <c r="AP13" s="14">
        <v>4.1299295537455601E-2</v>
      </c>
      <c r="AQ13" s="14">
        <v>3.4215616383779401E-2</v>
      </c>
      <c r="AR13" s="14">
        <v>1.9579551567361599E-2</v>
      </c>
    </row>
    <row r="14" spans="2:44">
      <c r="B14" s="15" t="s">
        <v>129</v>
      </c>
      <c r="C14" s="14">
        <v>2.3218911367844101E-2</v>
      </c>
      <c r="D14" s="14">
        <v>1.34644161943021E-2</v>
      </c>
      <c r="E14" s="14">
        <v>3.18923961536038E-2</v>
      </c>
      <c r="F14" s="14"/>
      <c r="G14" s="14">
        <v>2.1674852070676098E-2</v>
      </c>
      <c r="H14" s="14">
        <v>2.4119428973046302E-2</v>
      </c>
      <c r="I14" s="14">
        <v>3.0581146374294099E-2</v>
      </c>
      <c r="J14" s="14">
        <v>1.92140207360493E-2</v>
      </c>
      <c r="K14" s="14">
        <v>1.7631544030719499E-2</v>
      </c>
      <c r="L14" s="14">
        <v>2.4535097636379701E-2</v>
      </c>
      <c r="M14" s="14"/>
      <c r="N14" s="14">
        <v>1.46539130996256E-2</v>
      </c>
      <c r="O14" s="14">
        <v>2.1259511661737101E-2</v>
      </c>
      <c r="P14" s="14">
        <v>2.1356756274004601E-2</v>
      </c>
      <c r="Q14" s="14">
        <v>3.6589393952283299E-2</v>
      </c>
      <c r="R14" s="14"/>
      <c r="S14" s="14">
        <v>1.2520921736775201E-2</v>
      </c>
      <c r="T14" s="14">
        <v>2.6053308864751702E-2</v>
      </c>
      <c r="U14" s="14">
        <v>3.2022535173211797E-2</v>
      </c>
      <c r="V14" s="14">
        <v>1.81243492223335E-2</v>
      </c>
      <c r="W14" s="14">
        <v>2.4594562729264299E-2</v>
      </c>
      <c r="X14" s="14">
        <v>3.1495481673712598E-2</v>
      </c>
      <c r="Y14" s="14">
        <v>2.7895653067174099E-2</v>
      </c>
      <c r="Z14" s="14">
        <v>2.6598901571648799E-2</v>
      </c>
      <c r="AA14" s="14">
        <v>1.83408946861181E-2</v>
      </c>
      <c r="AB14" s="14">
        <v>2.8672672437482699E-2</v>
      </c>
      <c r="AC14" s="14">
        <v>1.8721474015296401E-2</v>
      </c>
      <c r="AD14" s="14">
        <v>1.66284634444781E-2</v>
      </c>
      <c r="AE14" s="14"/>
      <c r="AF14" s="14">
        <v>1.8078106836626199E-2</v>
      </c>
      <c r="AG14" s="14">
        <v>1.8426536496503599E-2</v>
      </c>
      <c r="AH14" s="14">
        <v>3.7244228899069101E-2</v>
      </c>
      <c r="AI14" s="14"/>
      <c r="AJ14" s="14">
        <v>9.7289224876734807E-3</v>
      </c>
      <c r="AK14" s="14">
        <v>1.7836785181999999E-2</v>
      </c>
      <c r="AL14" s="14">
        <v>1.7658827246431599E-2</v>
      </c>
      <c r="AM14" s="14"/>
      <c r="AN14" s="14">
        <v>3.6393215079248399E-2</v>
      </c>
      <c r="AO14" s="14">
        <v>1.68451697951661E-2</v>
      </c>
      <c r="AP14" s="14">
        <v>1.8511627307701499E-2</v>
      </c>
      <c r="AQ14" s="14">
        <v>1.9830515069429899E-2</v>
      </c>
      <c r="AR14" s="14">
        <v>0</v>
      </c>
    </row>
    <row r="15" spans="2:44">
      <c r="B15" s="15" t="s">
        <v>163</v>
      </c>
      <c r="C15" s="18">
        <v>0.55128427197242302</v>
      </c>
      <c r="D15" s="18">
        <v>0.57823440371697998</v>
      </c>
      <c r="E15" s="18">
        <v>0.52620334503253696</v>
      </c>
      <c r="F15" s="18"/>
      <c r="G15" s="18">
        <v>0.51555707757397995</v>
      </c>
      <c r="H15" s="18">
        <v>0.57201845012741503</v>
      </c>
      <c r="I15" s="18">
        <v>0.56405142975151501</v>
      </c>
      <c r="J15" s="18">
        <v>0.58533869323139298</v>
      </c>
      <c r="K15" s="18">
        <v>0.53012340985527096</v>
      </c>
      <c r="L15" s="18">
        <v>0.5345064411803</v>
      </c>
      <c r="M15" s="18"/>
      <c r="N15" s="18">
        <v>0.58957483233586605</v>
      </c>
      <c r="O15" s="18">
        <v>0.56188314626094804</v>
      </c>
      <c r="P15" s="18">
        <v>0.54971301233205405</v>
      </c>
      <c r="Q15" s="18">
        <v>0.50130185957666495</v>
      </c>
      <c r="R15" s="18"/>
      <c r="S15" s="18">
        <v>0.563778237409716</v>
      </c>
      <c r="T15" s="18">
        <v>0.46729041977946301</v>
      </c>
      <c r="U15" s="18">
        <v>0.52461511059941501</v>
      </c>
      <c r="V15" s="18">
        <v>0.51892097466748599</v>
      </c>
      <c r="W15" s="18">
        <v>0.52557041240954305</v>
      </c>
      <c r="X15" s="18">
        <v>0.53584150949605103</v>
      </c>
      <c r="Y15" s="18">
        <v>0.54273099747881404</v>
      </c>
      <c r="Z15" s="18">
        <v>0.625682807990664</v>
      </c>
      <c r="AA15" s="18">
        <v>0.55379412934960204</v>
      </c>
      <c r="AB15" s="18">
        <v>0.626885298871799</v>
      </c>
      <c r="AC15" s="18">
        <v>0.63803822167389901</v>
      </c>
      <c r="AD15" s="18">
        <v>0.67498922713468501</v>
      </c>
      <c r="AE15" s="18"/>
      <c r="AF15" s="18">
        <v>0.54461461505678999</v>
      </c>
      <c r="AG15" s="18">
        <v>0.600224834975568</v>
      </c>
      <c r="AH15" s="18">
        <v>0.47660459466842803</v>
      </c>
      <c r="AI15" s="18"/>
      <c r="AJ15" s="18">
        <v>0.57375052211774802</v>
      </c>
      <c r="AK15" s="18">
        <v>0.61375651780586904</v>
      </c>
      <c r="AL15" s="18">
        <v>0.61040458688936605</v>
      </c>
      <c r="AM15" s="18"/>
      <c r="AN15" s="18">
        <v>0.48928174466915397</v>
      </c>
      <c r="AO15" s="18">
        <v>0.52832773656228105</v>
      </c>
      <c r="AP15" s="18">
        <v>0.596583597983953</v>
      </c>
      <c r="AQ15" s="18">
        <v>0.63900364251556196</v>
      </c>
      <c r="AR15" s="18">
        <v>0.74071322772734105</v>
      </c>
    </row>
    <row r="16" spans="2:44">
      <c r="B16" s="15" t="s">
        <v>164</v>
      </c>
      <c r="C16" s="18">
        <v>0.182031405588189</v>
      </c>
      <c r="D16" s="18">
        <v>0.16444600044459201</v>
      </c>
      <c r="E16" s="18">
        <v>0.19874891436946199</v>
      </c>
      <c r="F16" s="18"/>
      <c r="G16" s="18">
        <v>0.23031788136643799</v>
      </c>
      <c r="H16" s="18">
        <v>0.17719791118863101</v>
      </c>
      <c r="I16" s="18">
        <v>0.14496536590126299</v>
      </c>
      <c r="J16" s="18">
        <v>0.19147069988820301</v>
      </c>
      <c r="K16" s="18">
        <v>0.1856813121682</v>
      </c>
      <c r="L16" s="18">
        <v>0.17364523663333101</v>
      </c>
      <c r="M16" s="18"/>
      <c r="N16" s="18">
        <v>0.16730359184758001</v>
      </c>
      <c r="O16" s="18">
        <v>0.179430762078791</v>
      </c>
      <c r="P16" s="18">
        <v>0.184281444089227</v>
      </c>
      <c r="Q16" s="18">
        <v>0.19834375728804399</v>
      </c>
      <c r="R16" s="18"/>
      <c r="S16" s="18">
        <v>0.181248556543501</v>
      </c>
      <c r="T16" s="18">
        <v>0.23768940509956499</v>
      </c>
      <c r="U16" s="18">
        <v>0.190832214634895</v>
      </c>
      <c r="V16" s="18">
        <v>0.19009696253139999</v>
      </c>
      <c r="W16" s="18">
        <v>0.20728067438651901</v>
      </c>
      <c r="X16" s="18">
        <v>0.164830973282036</v>
      </c>
      <c r="Y16" s="18">
        <v>0.18115495469802501</v>
      </c>
      <c r="Z16" s="18">
        <v>0.18918870589848</v>
      </c>
      <c r="AA16" s="18">
        <v>0.18451272200241001</v>
      </c>
      <c r="AB16" s="18">
        <v>0.14032790190928901</v>
      </c>
      <c r="AC16" s="18">
        <v>0.122887433655504</v>
      </c>
      <c r="AD16" s="18">
        <v>9.6654918489312E-2</v>
      </c>
      <c r="AE16" s="18"/>
      <c r="AF16" s="18">
        <v>0.19067186985640899</v>
      </c>
      <c r="AG16" s="18">
        <v>0.15948101133808301</v>
      </c>
      <c r="AH16" s="18">
        <v>0.187952805701359</v>
      </c>
      <c r="AI16" s="18"/>
      <c r="AJ16" s="18">
        <v>0.18296463989820999</v>
      </c>
      <c r="AK16" s="18">
        <v>0.16029172812999701</v>
      </c>
      <c r="AL16" s="18">
        <v>0.14459302969037199</v>
      </c>
      <c r="AM16" s="18"/>
      <c r="AN16" s="18">
        <v>0.209856782341102</v>
      </c>
      <c r="AO16" s="18">
        <v>0.20906371223956499</v>
      </c>
      <c r="AP16" s="18">
        <v>0.15236508848524499</v>
      </c>
      <c r="AQ16" s="18">
        <v>0.143583645121486</v>
      </c>
      <c r="AR16" s="18">
        <v>4.0408703639370401E-2</v>
      </c>
    </row>
    <row r="17" spans="2:44">
      <c r="B17" s="15" t="s">
        <v>106</v>
      </c>
      <c r="C17" s="19">
        <v>0.36925286638423399</v>
      </c>
      <c r="D17" s="19">
        <v>0.41378840327238797</v>
      </c>
      <c r="E17" s="19">
        <v>0.327454430663075</v>
      </c>
      <c r="F17" s="19"/>
      <c r="G17" s="19">
        <v>0.28523919620754201</v>
      </c>
      <c r="H17" s="19">
        <v>0.39482053893878399</v>
      </c>
      <c r="I17" s="19">
        <v>0.41908606385025199</v>
      </c>
      <c r="J17" s="19">
        <v>0.39386799334319</v>
      </c>
      <c r="K17" s="19">
        <v>0.34444209768707101</v>
      </c>
      <c r="L17" s="19">
        <v>0.36086120454696902</v>
      </c>
      <c r="M17" s="19"/>
      <c r="N17" s="19">
        <v>0.42227124048828601</v>
      </c>
      <c r="O17" s="19">
        <v>0.38245238418215699</v>
      </c>
      <c r="P17" s="19">
        <v>0.36543156824282702</v>
      </c>
      <c r="Q17" s="19">
        <v>0.30295810228862102</v>
      </c>
      <c r="R17" s="19"/>
      <c r="S17" s="19">
        <v>0.38252968086621503</v>
      </c>
      <c r="T17" s="19">
        <v>0.22960101467989799</v>
      </c>
      <c r="U17" s="19">
        <v>0.33378289596451899</v>
      </c>
      <c r="V17" s="19">
        <v>0.32882401213608597</v>
      </c>
      <c r="W17" s="19">
        <v>0.31828973802302402</v>
      </c>
      <c r="X17" s="19">
        <v>0.37101053621401497</v>
      </c>
      <c r="Y17" s="19">
        <v>0.36157604278078997</v>
      </c>
      <c r="Z17" s="19">
        <v>0.43649410209218398</v>
      </c>
      <c r="AA17" s="19">
        <v>0.369281407347192</v>
      </c>
      <c r="AB17" s="19">
        <v>0.48655739696250999</v>
      </c>
      <c r="AC17" s="19">
        <v>0.51515078801839498</v>
      </c>
      <c r="AD17" s="19">
        <v>0.57833430864537305</v>
      </c>
      <c r="AE17" s="19"/>
      <c r="AF17" s="19">
        <v>0.35394274520038099</v>
      </c>
      <c r="AG17" s="19">
        <v>0.44074382363748499</v>
      </c>
      <c r="AH17" s="19">
        <v>0.288651788967069</v>
      </c>
      <c r="AI17" s="19"/>
      <c r="AJ17" s="19">
        <v>0.39078588221953803</v>
      </c>
      <c r="AK17" s="19">
        <v>0.453464789675872</v>
      </c>
      <c r="AL17" s="19">
        <v>0.46581155719899398</v>
      </c>
      <c r="AM17" s="19"/>
      <c r="AN17" s="19">
        <v>0.27942496232805197</v>
      </c>
      <c r="AO17" s="19">
        <v>0.319264024322716</v>
      </c>
      <c r="AP17" s="19">
        <v>0.444218509498708</v>
      </c>
      <c r="AQ17" s="19">
        <v>0.495419997394075</v>
      </c>
      <c r="AR17" s="19">
        <v>0.70030452408797095</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167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158</v>
      </c>
      <c r="C9" s="14">
        <v>0.22504006751317901</v>
      </c>
      <c r="D9" s="14">
        <v>0.25439220630296</v>
      </c>
      <c r="E9" s="14">
        <v>0.19667726106005901</v>
      </c>
      <c r="F9" s="14"/>
      <c r="G9" s="14">
        <v>0.21920632809414201</v>
      </c>
      <c r="H9" s="14">
        <v>0.249402807574619</v>
      </c>
      <c r="I9" s="14">
        <v>0.240845383269262</v>
      </c>
      <c r="J9" s="14">
        <v>0.22847175676029799</v>
      </c>
      <c r="K9" s="14">
        <v>0.21366876913562999</v>
      </c>
      <c r="L9" s="14">
        <v>0.20109364830955101</v>
      </c>
      <c r="M9" s="14"/>
      <c r="N9" s="14">
        <v>0.234081602777373</v>
      </c>
      <c r="O9" s="14">
        <v>0.21801740556249199</v>
      </c>
      <c r="P9" s="14">
        <v>0.25593397072027502</v>
      </c>
      <c r="Q9" s="14">
        <v>0.19515439066366699</v>
      </c>
      <c r="R9" s="14"/>
      <c r="S9" s="14">
        <v>0.28185138667730197</v>
      </c>
      <c r="T9" s="14">
        <v>0.20399762334204799</v>
      </c>
      <c r="U9" s="14">
        <v>0.20794780834936999</v>
      </c>
      <c r="V9" s="14">
        <v>0.219725482380799</v>
      </c>
      <c r="W9" s="14">
        <v>0.17178779468970501</v>
      </c>
      <c r="X9" s="14">
        <v>0.20393428191020499</v>
      </c>
      <c r="Y9" s="14">
        <v>0.18757455458716499</v>
      </c>
      <c r="Z9" s="14">
        <v>0.23136712908698401</v>
      </c>
      <c r="AA9" s="14">
        <v>0.21783374634411301</v>
      </c>
      <c r="AB9" s="14">
        <v>0.26120348671601401</v>
      </c>
      <c r="AC9" s="14">
        <v>0.25644230809468199</v>
      </c>
      <c r="AD9" s="14">
        <v>0.25757403391213701</v>
      </c>
      <c r="AE9" s="14"/>
      <c r="AF9" s="14">
        <v>0.20688396082927199</v>
      </c>
      <c r="AG9" s="14">
        <v>0.25145795922337</v>
      </c>
      <c r="AH9" s="14">
        <v>0.21919428115477399</v>
      </c>
      <c r="AI9" s="14"/>
      <c r="AJ9" s="14">
        <v>0.230463086612475</v>
      </c>
      <c r="AK9" s="14">
        <v>0.25996192492713299</v>
      </c>
      <c r="AL9" s="14">
        <v>0.22288057983991599</v>
      </c>
      <c r="AM9" s="14"/>
      <c r="AN9" s="14">
        <v>0.199565953296268</v>
      </c>
      <c r="AO9" s="14">
        <v>0.21410462865447599</v>
      </c>
      <c r="AP9" s="14">
        <v>0.244228768840237</v>
      </c>
      <c r="AQ9" s="14">
        <v>0.25244104460567701</v>
      </c>
      <c r="AR9" s="14">
        <v>0.40514133655560203</v>
      </c>
    </row>
    <row r="10" spans="2:44">
      <c r="B10" s="15" t="s">
        <v>159</v>
      </c>
      <c r="C10" s="14">
        <v>0.461572706440806</v>
      </c>
      <c r="D10" s="14">
        <v>0.443592893119511</v>
      </c>
      <c r="E10" s="14">
        <v>0.48049111114599202</v>
      </c>
      <c r="F10" s="14"/>
      <c r="G10" s="14">
        <v>0.41932112076893202</v>
      </c>
      <c r="H10" s="14">
        <v>0.46526617796064801</v>
      </c>
      <c r="I10" s="14">
        <v>0.48205006938531297</v>
      </c>
      <c r="J10" s="14">
        <v>0.44971789294075898</v>
      </c>
      <c r="K10" s="14">
        <v>0.45792211386491299</v>
      </c>
      <c r="L10" s="14">
        <v>0.482287224745931</v>
      </c>
      <c r="M10" s="14"/>
      <c r="N10" s="14">
        <v>0.49259111325036598</v>
      </c>
      <c r="O10" s="14">
        <v>0.47281412820720398</v>
      </c>
      <c r="P10" s="14">
        <v>0.43023941523874198</v>
      </c>
      <c r="Q10" s="14">
        <v>0.44497676298528799</v>
      </c>
      <c r="R10" s="14"/>
      <c r="S10" s="14">
        <v>0.41474920933412301</v>
      </c>
      <c r="T10" s="14">
        <v>0.46493904044314399</v>
      </c>
      <c r="U10" s="14">
        <v>0.43579643677933699</v>
      </c>
      <c r="V10" s="14">
        <v>0.45600119145075602</v>
      </c>
      <c r="W10" s="14">
        <v>0.48561002241724199</v>
      </c>
      <c r="X10" s="14">
        <v>0.43917288490065398</v>
      </c>
      <c r="Y10" s="14">
        <v>0.50031470421601898</v>
      </c>
      <c r="Z10" s="14">
        <v>0.49185676415326202</v>
      </c>
      <c r="AA10" s="14">
        <v>0.49591127047057598</v>
      </c>
      <c r="AB10" s="14">
        <v>0.48001250904162202</v>
      </c>
      <c r="AC10" s="14">
        <v>0.45348082991737299</v>
      </c>
      <c r="AD10" s="14">
        <v>0.45039714307522699</v>
      </c>
      <c r="AE10" s="14"/>
      <c r="AF10" s="14">
        <v>0.45987071147543501</v>
      </c>
      <c r="AG10" s="14">
        <v>0.48014757682575299</v>
      </c>
      <c r="AH10" s="14">
        <v>0.45027358080291502</v>
      </c>
      <c r="AI10" s="14"/>
      <c r="AJ10" s="14">
        <v>0.48739411515243902</v>
      </c>
      <c r="AK10" s="14">
        <v>0.46447248969114402</v>
      </c>
      <c r="AL10" s="14">
        <v>0.50189070160378302</v>
      </c>
      <c r="AM10" s="14"/>
      <c r="AN10" s="14">
        <v>0.438445138524444</v>
      </c>
      <c r="AO10" s="14">
        <v>0.472244170832129</v>
      </c>
      <c r="AP10" s="14">
        <v>0.46873269737054502</v>
      </c>
      <c r="AQ10" s="14">
        <v>0.47937767433355799</v>
      </c>
      <c r="AR10" s="14">
        <v>0.390104106375879</v>
      </c>
    </row>
    <row r="11" spans="2:44">
      <c r="B11" s="15" t="s">
        <v>160</v>
      </c>
      <c r="C11" s="14">
        <v>0.19791220274969801</v>
      </c>
      <c r="D11" s="14">
        <v>0.194931470048997</v>
      </c>
      <c r="E11" s="14">
        <v>0.200448918137383</v>
      </c>
      <c r="F11" s="14"/>
      <c r="G11" s="14">
        <v>0.20694277265750599</v>
      </c>
      <c r="H11" s="14">
        <v>0.176429823496767</v>
      </c>
      <c r="I11" s="14">
        <v>0.184928374340282</v>
      </c>
      <c r="J11" s="14">
        <v>0.19337015643811101</v>
      </c>
      <c r="K11" s="14">
        <v>0.21635849685073999</v>
      </c>
      <c r="L11" s="14">
        <v>0.211230706171503</v>
      </c>
      <c r="M11" s="14"/>
      <c r="N11" s="14">
        <v>0.18234009484432601</v>
      </c>
      <c r="O11" s="14">
        <v>0.20015227987234699</v>
      </c>
      <c r="P11" s="14">
        <v>0.17780404721721699</v>
      </c>
      <c r="Q11" s="14">
        <v>0.231105403010887</v>
      </c>
      <c r="R11" s="14"/>
      <c r="S11" s="14">
        <v>0.20008313497701399</v>
      </c>
      <c r="T11" s="14">
        <v>0.19663083831976499</v>
      </c>
      <c r="U11" s="14">
        <v>0.200526051294488</v>
      </c>
      <c r="V11" s="14">
        <v>0.239625763128093</v>
      </c>
      <c r="W11" s="14">
        <v>0.21337047662364</v>
      </c>
      <c r="X11" s="14">
        <v>0.23344043252385799</v>
      </c>
      <c r="Y11" s="14">
        <v>0.181773315734688</v>
      </c>
      <c r="Z11" s="14">
        <v>0.18998964974238</v>
      </c>
      <c r="AA11" s="14">
        <v>0.17334150334111501</v>
      </c>
      <c r="AB11" s="14">
        <v>0.14688083670066199</v>
      </c>
      <c r="AC11" s="14">
        <v>0.19114248286715299</v>
      </c>
      <c r="AD11" s="14">
        <v>0.226718240567578</v>
      </c>
      <c r="AE11" s="14"/>
      <c r="AF11" s="14">
        <v>0.206271243706249</v>
      </c>
      <c r="AG11" s="14">
        <v>0.17349039084203999</v>
      </c>
      <c r="AH11" s="14">
        <v>0.23024971050154899</v>
      </c>
      <c r="AI11" s="14"/>
      <c r="AJ11" s="14">
        <v>0.18138435036995901</v>
      </c>
      <c r="AK11" s="14">
        <v>0.18231464936222699</v>
      </c>
      <c r="AL11" s="14">
        <v>0.168027066869084</v>
      </c>
      <c r="AM11" s="14"/>
      <c r="AN11" s="14">
        <v>0.220069129671395</v>
      </c>
      <c r="AO11" s="14">
        <v>0.192888635500061</v>
      </c>
      <c r="AP11" s="14">
        <v>0.192535222010463</v>
      </c>
      <c r="AQ11" s="14">
        <v>0.180796976339825</v>
      </c>
      <c r="AR11" s="14">
        <v>0.13697324550738099</v>
      </c>
    </row>
    <row r="12" spans="2:44">
      <c r="B12" s="15" t="s">
        <v>161</v>
      </c>
      <c r="C12" s="14">
        <v>6.3301956405266993E-2</v>
      </c>
      <c r="D12" s="14">
        <v>6.5269115531555996E-2</v>
      </c>
      <c r="E12" s="14">
        <v>6.07764842626883E-2</v>
      </c>
      <c r="F12" s="14"/>
      <c r="G12" s="14">
        <v>9.24297356847784E-2</v>
      </c>
      <c r="H12" s="14">
        <v>6.1262946814645898E-2</v>
      </c>
      <c r="I12" s="14">
        <v>4.4807292952352099E-2</v>
      </c>
      <c r="J12" s="14">
        <v>6.9770856191680206E-2</v>
      </c>
      <c r="K12" s="14">
        <v>5.8662486247802098E-2</v>
      </c>
      <c r="L12" s="14">
        <v>5.8350103172084299E-2</v>
      </c>
      <c r="M12" s="14"/>
      <c r="N12" s="14">
        <v>5.3824170483857202E-2</v>
      </c>
      <c r="O12" s="14">
        <v>5.9393724660880297E-2</v>
      </c>
      <c r="P12" s="14">
        <v>7.2069617539545994E-2</v>
      </c>
      <c r="Q12" s="14">
        <v>6.7896485630289397E-2</v>
      </c>
      <c r="R12" s="14"/>
      <c r="S12" s="14">
        <v>6.6747811276857097E-2</v>
      </c>
      <c r="T12" s="14">
        <v>6.86639287313969E-2</v>
      </c>
      <c r="U12" s="14">
        <v>8.3829232704299497E-2</v>
      </c>
      <c r="V12" s="14">
        <v>4.9161282988217703E-2</v>
      </c>
      <c r="W12" s="14">
        <v>7.4423555955742196E-2</v>
      </c>
      <c r="X12" s="14">
        <v>7.0641607896408498E-2</v>
      </c>
      <c r="Y12" s="14">
        <v>8.1093722080270506E-2</v>
      </c>
      <c r="Z12" s="14">
        <v>3.2708692137798999E-2</v>
      </c>
      <c r="AA12" s="14">
        <v>5.5889558290142402E-2</v>
      </c>
      <c r="AB12" s="14">
        <v>5.5353876189541497E-2</v>
      </c>
      <c r="AC12" s="14">
        <v>5.23795692038427E-2</v>
      </c>
      <c r="AD12" s="14">
        <v>2.6187709166091699E-2</v>
      </c>
      <c r="AE12" s="14"/>
      <c r="AF12" s="14">
        <v>7.2136026335340803E-2</v>
      </c>
      <c r="AG12" s="14">
        <v>5.5904648765340501E-2</v>
      </c>
      <c r="AH12" s="14">
        <v>4.5292462591245398E-2</v>
      </c>
      <c r="AI12" s="14"/>
      <c r="AJ12" s="14">
        <v>6.6325101487835506E-2</v>
      </c>
      <c r="AK12" s="14">
        <v>5.5394290052243299E-2</v>
      </c>
      <c r="AL12" s="14">
        <v>6.7874203048467696E-2</v>
      </c>
      <c r="AM12" s="14"/>
      <c r="AN12" s="14">
        <v>7.9288154064987904E-2</v>
      </c>
      <c r="AO12" s="14">
        <v>6.2754115411758404E-2</v>
      </c>
      <c r="AP12" s="14">
        <v>5.3857015783621599E-2</v>
      </c>
      <c r="AQ12" s="14">
        <v>5.1204790159966998E-2</v>
      </c>
      <c r="AR12" s="14">
        <v>6.7781311561138202E-2</v>
      </c>
    </row>
    <row r="13" spans="2:44">
      <c r="B13" s="15" t="s">
        <v>162</v>
      </c>
      <c r="C13" s="14">
        <v>3.0427643626874501E-2</v>
      </c>
      <c r="D13" s="14">
        <v>2.91371148059551E-2</v>
      </c>
      <c r="E13" s="14">
        <v>3.18657934305712E-2</v>
      </c>
      <c r="F13" s="14"/>
      <c r="G13" s="14">
        <v>3.8217435533783699E-2</v>
      </c>
      <c r="H13" s="14">
        <v>2.2200824887215798E-2</v>
      </c>
      <c r="I13" s="14">
        <v>2.7001005191459398E-2</v>
      </c>
      <c r="J13" s="14">
        <v>3.7022471215849999E-2</v>
      </c>
      <c r="K13" s="14">
        <v>3.5518413796577199E-2</v>
      </c>
      <c r="L13" s="14">
        <v>2.5933037241717999E-2</v>
      </c>
      <c r="M13" s="14"/>
      <c r="N13" s="14">
        <v>2.09042182810334E-2</v>
      </c>
      <c r="O13" s="14">
        <v>2.71674981876995E-2</v>
      </c>
      <c r="P13" s="14">
        <v>4.3428735411772099E-2</v>
      </c>
      <c r="Q13" s="14">
        <v>3.24467114258652E-2</v>
      </c>
      <c r="R13" s="14"/>
      <c r="S13" s="14">
        <v>2.4822069363907399E-2</v>
      </c>
      <c r="T13" s="14">
        <v>4.1061805183844002E-2</v>
      </c>
      <c r="U13" s="14">
        <v>3.2116607437532203E-2</v>
      </c>
      <c r="V13" s="14">
        <v>2.6136842353744499E-2</v>
      </c>
      <c r="W13" s="14">
        <v>3.3343958561914501E-2</v>
      </c>
      <c r="X13" s="14">
        <v>1.8361144904972999E-2</v>
      </c>
      <c r="Y13" s="14">
        <v>2.9467783829757999E-2</v>
      </c>
      <c r="Z13" s="14">
        <v>3.7768861339933298E-2</v>
      </c>
      <c r="AA13" s="14">
        <v>3.2198219040484602E-2</v>
      </c>
      <c r="AB13" s="14">
        <v>4.0418968031775901E-2</v>
      </c>
      <c r="AC13" s="14">
        <v>2.8810143770564799E-2</v>
      </c>
      <c r="AD13" s="14">
        <v>7.1437771754079204E-3</v>
      </c>
      <c r="AE13" s="14"/>
      <c r="AF13" s="14">
        <v>3.7712886812671598E-2</v>
      </c>
      <c r="AG13" s="14">
        <v>1.9875296340841599E-2</v>
      </c>
      <c r="AH13" s="14">
        <v>3.47236396600469E-2</v>
      </c>
      <c r="AI13" s="14"/>
      <c r="AJ13" s="14">
        <v>2.2229165181030699E-2</v>
      </c>
      <c r="AK13" s="14">
        <v>2.1660442355574901E-2</v>
      </c>
      <c r="AL13" s="14">
        <v>2.9408593991273699E-2</v>
      </c>
      <c r="AM13" s="14"/>
      <c r="AN13" s="14">
        <v>3.9340211255118003E-2</v>
      </c>
      <c r="AO13" s="14">
        <v>3.3967929289869601E-2</v>
      </c>
      <c r="AP13" s="14">
        <v>2.8024142831735901E-2</v>
      </c>
      <c r="AQ13" s="14">
        <v>1.2074429358486001E-2</v>
      </c>
      <c r="AR13" s="14">
        <v>0</v>
      </c>
    </row>
    <row r="14" spans="2:44">
      <c r="B14" s="15" t="s">
        <v>129</v>
      </c>
      <c r="C14" s="14">
        <v>2.17454232641754E-2</v>
      </c>
      <c r="D14" s="14">
        <v>1.26772001910204E-2</v>
      </c>
      <c r="E14" s="14">
        <v>2.97404319633062E-2</v>
      </c>
      <c r="F14" s="14"/>
      <c r="G14" s="14">
        <v>2.38826072608583E-2</v>
      </c>
      <c r="H14" s="14">
        <v>2.5437419266104801E-2</v>
      </c>
      <c r="I14" s="14">
        <v>2.0367874861330602E-2</v>
      </c>
      <c r="J14" s="14">
        <v>2.1646866453302299E-2</v>
      </c>
      <c r="K14" s="14">
        <v>1.7869720104337902E-2</v>
      </c>
      <c r="L14" s="14">
        <v>2.1105280359213101E-2</v>
      </c>
      <c r="M14" s="14"/>
      <c r="N14" s="14">
        <v>1.6258800363044501E-2</v>
      </c>
      <c r="O14" s="14">
        <v>2.2454963509377701E-2</v>
      </c>
      <c r="P14" s="14">
        <v>2.0524213872448301E-2</v>
      </c>
      <c r="Q14" s="14">
        <v>2.8420246284004101E-2</v>
      </c>
      <c r="R14" s="14"/>
      <c r="S14" s="14">
        <v>1.1746388370796799E-2</v>
      </c>
      <c r="T14" s="14">
        <v>2.4706763979802E-2</v>
      </c>
      <c r="U14" s="14">
        <v>3.9783863434972797E-2</v>
      </c>
      <c r="V14" s="14">
        <v>9.3494376983902002E-3</v>
      </c>
      <c r="W14" s="14">
        <v>2.1464191751755901E-2</v>
      </c>
      <c r="X14" s="14">
        <v>3.44496478639012E-2</v>
      </c>
      <c r="Y14" s="14">
        <v>1.97759195520993E-2</v>
      </c>
      <c r="Z14" s="14">
        <v>1.6308903539641501E-2</v>
      </c>
      <c r="AA14" s="14">
        <v>2.48257025135688E-2</v>
      </c>
      <c r="AB14" s="14">
        <v>1.6130323320383999E-2</v>
      </c>
      <c r="AC14" s="14">
        <v>1.7744666146383498E-2</v>
      </c>
      <c r="AD14" s="14">
        <v>3.1979096103558501E-2</v>
      </c>
      <c r="AE14" s="14"/>
      <c r="AF14" s="14">
        <v>1.71251708410315E-2</v>
      </c>
      <c r="AG14" s="14">
        <v>1.9124128002654998E-2</v>
      </c>
      <c r="AH14" s="14">
        <v>2.0266325289469998E-2</v>
      </c>
      <c r="AI14" s="14"/>
      <c r="AJ14" s="14">
        <v>1.2204181196260501E-2</v>
      </c>
      <c r="AK14" s="14">
        <v>1.6196203611677999E-2</v>
      </c>
      <c r="AL14" s="14">
        <v>9.9188546474755102E-3</v>
      </c>
      <c r="AM14" s="14"/>
      <c r="AN14" s="14">
        <v>2.3291413187787598E-2</v>
      </c>
      <c r="AO14" s="14">
        <v>2.40405203117065E-2</v>
      </c>
      <c r="AP14" s="14">
        <v>1.2622153163397201E-2</v>
      </c>
      <c r="AQ14" s="14">
        <v>2.4105085202485901E-2</v>
      </c>
      <c r="AR14" s="14">
        <v>0</v>
      </c>
    </row>
    <row r="15" spans="2:44">
      <c r="B15" s="15" t="s">
        <v>163</v>
      </c>
      <c r="C15" s="18">
        <v>0.68661277395398501</v>
      </c>
      <c r="D15" s="18">
        <v>0.697985099422471</v>
      </c>
      <c r="E15" s="18">
        <v>0.67716837220605097</v>
      </c>
      <c r="F15" s="18"/>
      <c r="G15" s="18">
        <v>0.638527448863073</v>
      </c>
      <c r="H15" s="18">
        <v>0.71466898553526703</v>
      </c>
      <c r="I15" s="18">
        <v>0.722895452654576</v>
      </c>
      <c r="J15" s="18">
        <v>0.678189649701056</v>
      </c>
      <c r="K15" s="18">
        <v>0.67159088300054204</v>
      </c>
      <c r="L15" s="18">
        <v>0.68338087305548201</v>
      </c>
      <c r="M15" s="18"/>
      <c r="N15" s="18">
        <v>0.72667271602773897</v>
      </c>
      <c r="O15" s="18">
        <v>0.69083153376969497</v>
      </c>
      <c r="P15" s="18">
        <v>0.686173385959017</v>
      </c>
      <c r="Q15" s="18">
        <v>0.64013115364895401</v>
      </c>
      <c r="R15" s="18"/>
      <c r="S15" s="18">
        <v>0.69660059601142499</v>
      </c>
      <c r="T15" s="18">
        <v>0.66893666378519201</v>
      </c>
      <c r="U15" s="18">
        <v>0.64374424512870698</v>
      </c>
      <c r="V15" s="18">
        <v>0.67572667383155505</v>
      </c>
      <c r="W15" s="18">
        <v>0.657397817106947</v>
      </c>
      <c r="X15" s="18">
        <v>0.643107166810859</v>
      </c>
      <c r="Y15" s="18">
        <v>0.68788925880318397</v>
      </c>
      <c r="Z15" s="18">
        <v>0.72322389324024605</v>
      </c>
      <c r="AA15" s="18">
        <v>0.71374501681468905</v>
      </c>
      <c r="AB15" s="18">
        <v>0.74121599575763597</v>
      </c>
      <c r="AC15" s="18">
        <v>0.70992313801205498</v>
      </c>
      <c r="AD15" s="18">
        <v>0.707971176987364</v>
      </c>
      <c r="AE15" s="18"/>
      <c r="AF15" s="18">
        <v>0.66675467230470697</v>
      </c>
      <c r="AG15" s="18">
        <v>0.73160553604912304</v>
      </c>
      <c r="AH15" s="18">
        <v>0.66946786195768904</v>
      </c>
      <c r="AI15" s="18"/>
      <c r="AJ15" s="18">
        <v>0.71785720176491397</v>
      </c>
      <c r="AK15" s="18">
        <v>0.72443441461827696</v>
      </c>
      <c r="AL15" s="18">
        <v>0.72477128144369896</v>
      </c>
      <c r="AM15" s="18"/>
      <c r="AN15" s="18">
        <v>0.63801109182071103</v>
      </c>
      <c r="AO15" s="18">
        <v>0.68634879948660499</v>
      </c>
      <c r="AP15" s="18">
        <v>0.71296146621078205</v>
      </c>
      <c r="AQ15" s="18">
        <v>0.731818718939236</v>
      </c>
      <c r="AR15" s="18">
        <v>0.79524544293148103</v>
      </c>
    </row>
    <row r="16" spans="2:44">
      <c r="B16" s="15" t="s">
        <v>164</v>
      </c>
      <c r="C16" s="18">
        <v>9.3729600032141494E-2</v>
      </c>
      <c r="D16" s="18">
        <v>9.4406230337511096E-2</v>
      </c>
      <c r="E16" s="18">
        <v>9.2642277693259598E-2</v>
      </c>
      <c r="F16" s="18"/>
      <c r="G16" s="18">
        <v>0.13064717121856201</v>
      </c>
      <c r="H16" s="18">
        <v>8.3463771701861603E-2</v>
      </c>
      <c r="I16" s="18">
        <v>7.1808298143811497E-2</v>
      </c>
      <c r="J16" s="18">
        <v>0.10679332740753</v>
      </c>
      <c r="K16" s="18">
        <v>9.4180900044379207E-2</v>
      </c>
      <c r="L16" s="18">
        <v>8.4283140413802304E-2</v>
      </c>
      <c r="M16" s="18"/>
      <c r="N16" s="18">
        <v>7.4728388764890602E-2</v>
      </c>
      <c r="O16" s="18">
        <v>8.6561222848579797E-2</v>
      </c>
      <c r="P16" s="18">
        <v>0.115498352951318</v>
      </c>
      <c r="Q16" s="18">
        <v>0.10034319705615501</v>
      </c>
      <c r="R16" s="18"/>
      <c r="S16" s="18">
        <v>9.15698806407646E-2</v>
      </c>
      <c r="T16" s="18">
        <v>0.109725733915241</v>
      </c>
      <c r="U16" s="18">
        <v>0.115945840141832</v>
      </c>
      <c r="V16" s="18">
        <v>7.5298125341962202E-2</v>
      </c>
      <c r="W16" s="18">
        <v>0.107767514517657</v>
      </c>
      <c r="X16" s="18">
        <v>8.9002752801381493E-2</v>
      </c>
      <c r="Y16" s="18">
        <v>0.110561505910028</v>
      </c>
      <c r="Z16" s="18">
        <v>7.0477553477732199E-2</v>
      </c>
      <c r="AA16" s="18">
        <v>8.8087777330627101E-2</v>
      </c>
      <c r="AB16" s="18">
        <v>9.5772844221317405E-2</v>
      </c>
      <c r="AC16" s="18">
        <v>8.1189712974407593E-2</v>
      </c>
      <c r="AD16" s="18">
        <v>3.33314863414996E-2</v>
      </c>
      <c r="AE16" s="18"/>
      <c r="AF16" s="18">
        <v>0.109848913148012</v>
      </c>
      <c r="AG16" s="18">
        <v>7.5779945106182106E-2</v>
      </c>
      <c r="AH16" s="18">
        <v>8.0016102251292395E-2</v>
      </c>
      <c r="AI16" s="18"/>
      <c r="AJ16" s="18">
        <v>8.8554266668866205E-2</v>
      </c>
      <c r="AK16" s="18">
        <v>7.7054732407818197E-2</v>
      </c>
      <c r="AL16" s="18">
        <v>9.7282797039741506E-2</v>
      </c>
      <c r="AM16" s="18"/>
      <c r="AN16" s="18">
        <v>0.118628365320106</v>
      </c>
      <c r="AO16" s="18">
        <v>9.6722044701627999E-2</v>
      </c>
      <c r="AP16" s="18">
        <v>8.1881158615357594E-2</v>
      </c>
      <c r="AQ16" s="18">
        <v>6.3279219518453E-2</v>
      </c>
      <c r="AR16" s="18">
        <v>6.7781311561138202E-2</v>
      </c>
    </row>
    <row r="17" spans="2:44">
      <c r="B17" s="15" t="s">
        <v>106</v>
      </c>
      <c r="C17" s="19">
        <v>0.59288317392184398</v>
      </c>
      <c r="D17" s="19">
        <v>0.60357886908495995</v>
      </c>
      <c r="E17" s="19">
        <v>0.58452609451279103</v>
      </c>
      <c r="F17" s="19"/>
      <c r="G17" s="19">
        <v>0.50788027764451105</v>
      </c>
      <c r="H17" s="19">
        <v>0.631205213833405</v>
      </c>
      <c r="I17" s="19">
        <v>0.65108715451076404</v>
      </c>
      <c r="J17" s="19">
        <v>0.57139632229352599</v>
      </c>
      <c r="K17" s="19">
        <v>0.57740998295616297</v>
      </c>
      <c r="L17" s="19">
        <v>0.59909773264167898</v>
      </c>
      <c r="M17" s="19"/>
      <c r="N17" s="19">
        <v>0.65194432726284801</v>
      </c>
      <c r="O17" s="19">
        <v>0.60427031092111505</v>
      </c>
      <c r="P17" s="19">
        <v>0.57067503300769895</v>
      </c>
      <c r="Q17" s="19">
        <v>0.53978795659279999</v>
      </c>
      <c r="R17" s="19"/>
      <c r="S17" s="19">
        <v>0.60503071537066</v>
      </c>
      <c r="T17" s="19">
        <v>0.55921092986995202</v>
      </c>
      <c r="U17" s="19">
        <v>0.52779840498687502</v>
      </c>
      <c r="V17" s="19">
        <v>0.60042854848959304</v>
      </c>
      <c r="W17" s="19">
        <v>0.54963030258929002</v>
      </c>
      <c r="X17" s="19">
        <v>0.55410441400947796</v>
      </c>
      <c r="Y17" s="19">
        <v>0.57732775289315497</v>
      </c>
      <c r="Z17" s="19">
        <v>0.65274633976251395</v>
      </c>
      <c r="AA17" s="19">
        <v>0.62565723948406204</v>
      </c>
      <c r="AB17" s="19">
        <v>0.64544315153631904</v>
      </c>
      <c r="AC17" s="19">
        <v>0.62873342503764795</v>
      </c>
      <c r="AD17" s="19">
        <v>0.67463969064586404</v>
      </c>
      <c r="AE17" s="19"/>
      <c r="AF17" s="19">
        <v>0.55690575915669505</v>
      </c>
      <c r="AG17" s="19">
        <v>0.65582559094294102</v>
      </c>
      <c r="AH17" s="19">
        <v>0.58945175970639596</v>
      </c>
      <c r="AI17" s="19"/>
      <c r="AJ17" s="19">
        <v>0.62930293509604796</v>
      </c>
      <c r="AK17" s="19">
        <v>0.64737968221045805</v>
      </c>
      <c r="AL17" s="19">
        <v>0.62748848440395699</v>
      </c>
      <c r="AM17" s="19"/>
      <c r="AN17" s="19">
        <v>0.51938272650060502</v>
      </c>
      <c r="AO17" s="19">
        <v>0.58962675478497695</v>
      </c>
      <c r="AP17" s="19">
        <v>0.63108030759542499</v>
      </c>
      <c r="AQ17" s="19">
        <v>0.66853949942078295</v>
      </c>
      <c r="AR17" s="19">
        <v>0.72746413137034305</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168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158</v>
      </c>
      <c r="C9" s="14">
        <v>0.20568420399595899</v>
      </c>
      <c r="D9" s="14">
        <v>0.25118646900681402</v>
      </c>
      <c r="E9" s="14">
        <v>0.161565261548203</v>
      </c>
      <c r="F9" s="14"/>
      <c r="G9" s="14">
        <v>0.173077567625261</v>
      </c>
      <c r="H9" s="14">
        <v>0.21242640319825401</v>
      </c>
      <c r="I9" s="14">
        <v>0.210948620678929</v>
      </c>
      <c r="J9" s="14">
        <v>0.20421053037047701</v>
      </c>
      <c r="K9" s="14">
        <v>0.22089843730347</v>
      </c>
      <c r="L9" s="14">
        <v>0.20873513629607099</v>
      </c>
      <c r="M9" s="14"/>
      <c r="N9" s="14">
        <v>0.25135845022687803</v>
      </c>
      <c r="O9" s="14">
        <v>0.202099082852747</v>
      </c>
      <c r="P9" s="14">
        <v>0.19476895845334999</v>
      </c>
      <c r="Q9" s="14">
        <v>0.16847221407530999</v>
      </c>
      <c r="R9" s="14"/>
      <c r="S9" s="14">
        <v>0.22224859199456501</v>
      </c>
      <c r="T9" s="14">
        <v>0.18371099647538899</v>
      </c>
      <c r="U9" s="14">
        <v>0.16403492897571301</v>
      </c>
      <c r="V9" s="14">
        <v>0.19783679695121001</v>
      </c>
      <c r="W9" s="14">
        <v>0.20804157085886399</v>
      </c>
      <c r="X9" s="14">
        <v>0.20023417699293999</v>
      </c>
      <c r="Y9" s="14">
        <v>0.199588533029885</v>
      </c>
      <c r="Z9" s="14">
        <v>0.25621681604469498</v>
      </c>
      <c r="AA9" s="14">
        <v>0.21470425657799599</v>
      </c>
      <c r="AB9" s="14">
        <v>0.219961474906395</v>
      </c>
      <c r="AC9" s="14">
        <v>0.24504992091448799</v>
      </c>
      <c r="AD9" s="14">
        <v>0.17618006165125699</v>
      </c>
      <c r="AE9" s="14"/>
      <c r="AF9" s="14">
        <v>0.203908092318799</v>
      </c>
      <c r="AG9" s="14">
        <v>0.228254323997863</v>
      </c>
      <c r="AH9" s="14">
        <v>0.192279477995316</v>
      </c>
      <c r="AI9" s="14"/>
      <c r="AJ9" s="14">
        <v>0.23104132980886899</v>
      </c>
      <c r="AK9" s="14">
        <v>0.231541200373512</v>
      </c>
      <c r="AL9" s="14">
        <v>0.256503159371124</v>
      </c>
      <c r="AM9" s="14"/>
      <c r="AN9" s="14">
        <v>0.16805026105520501</v>
      </c>
      <c r="AO9" s="14">
        <v>0.17823354062914501</v>
      </c>
      <c r="AP9" s="14">
        <v>0.209993889876427</v>
      </c>
      <c r="AQ9" s="14">
        <v>0.31113799435983702</v>
      </c>
      <c r="AR9" s="14">
        <v>0.50137196181789201</v>
      </c>
    </row>
    <row r="10" spans="2:44">
      <c r="B10" s="15" t="s">
        <v>159</v>
      </c>
      <c r="C10" s="14">
        <v>0.45763981934599401</v>
      </c>
      <c r="D10" s="14">
        <v>0.46290422571766998</v>
      </c>
      <c r="E10" s="14">
        <v>0.45269631403169702</v>
      </c>
      <c r="F10" s="14"/>
      <c r="G10" s="14">
        <v>0.42418202202176097</v>
      </c>
      <c r="H10" s="14">
        <v>0.40898235617919299</v>
      </c>
      <c r="I10" s="14">
        <v>0.45936327884771</v>
      </c>
      <c r="J10" s="14">
        <v>0.45430652988480602</v>
      </c>
      <c r="K10" s="14">
        <v>0.43380726738807202</v>
      </c>
      <c r="L10" s="14">
        <v>0.53699922588462001</v>
      </c>
      <c r="M10" s="14"/>
      <c r="N10" s="14">
        <v>0.49509218687980899</v>
      </c>
      <c r="O10" s="14">
        <v>0.46536013706792501</v>
      </c>
      <c r="P10" s="14">
        <v>0.43333594382262303</v>
      </c>
      <c r="Q10" s="14">
        <v>0.43017196687378401</v>
      </c>
      <c r="R10" s="14"/>
      <c r="S10" s="14">
        <v>0.46544120754048601</v>
      </c>
      <c r="T10" s="14">
        <v>0.42205740389854102</v>
      </c>
      <c r="U10" s="14">
        <v>0.47298721767410301</v>
      </c>
      <c r="V10" s="14">
        <v>0.49691461355993199</v>
      </c>
      <c r="W10" s="14">
        <v>0.46508968501263698</v>
      </c>
      <c r="X10" s="14">
        <v>0.41186134330694302</v>
      </c>
      <c r="Y10" s="14">
        <v>0.51074298449134803</v>
      </c>
      <c r="Z10" s="14">
        <v>0.49017599216653002</v>
      </c>
      <c r="AA10" s="14">
        <v>0.413391552310934</v>
      </c>
      <c r="AB10" s="14">
        <v>0.47724648084292498</v>
      </c>
      <c r="AC10" s="14">
        <v>0.45353447274865399</v>
      </c>
      <c r="AD10" s="14">
        <v>0.46218334879807199</v>
      </c>
      <c r="AE10" s="14"/>
      <c r="AF10" s="14">
        <v>0.46449463659975898</v>
      </c>
      <c r="AG10" s="14">
        <v>0.48570122103135199</v>
      </c>
      <c r="AH10" s="14">
        <v>0.385238139469743</v>
      </c>
      <c r="AI10" s="14"/>
      <c r="AJ10" s="14">
        <v>0.50692435889638598</v>
      </c>
      <c r="AK10" s="14">
        <v>0.46054388845667599</v>
      </c>
      <c r="AL10" s="14">
        <v>0.50785490720626403</v>
      </c>
      <c r="AM10" s="14"/>
      <c r="AN10" s="14">
        <v>0.43339349022288498</v>
      </c>
      <c r="AO10" s="14">
        <v>0.451270608750728</v>
      </c>
      <c r="AP10" s="14">
        <v>0.49354009476320099</v>
      </c>
      <c r="AQ10" s="14">
        <v>0.45197248106465499</v>
      </c>
      <c r="AR10" s="14">
        <v>0.30441478325833898</v>
      </c>
    </row>
    <row r="11" spans="2:44">
      <c r="B11" s="15" t="s">
        <v>160</v>
      </c>
      <c r="C11" s="14">
        <v>0.23793095502455</v>
      </c>
      <c r="D11" s="14">
        <v>0.21189433253751999</v>
      </c>
      <c r="E11" s="14">
        <v>0.26274606366571501</v>
      </c>
      <c r="F11" s="14"/>
      <c r="G11" s="14">
        <v>0.28935122627382498</v>
      </c>
      <c r="H11" s="14">
        <v>0.24827731301842301</v>
      </c>
      <c r="I11" s="14">
        <v>0.22723510754679399</v>
      </c>
      <c r="J11" s="14">
        <v>0.24237080023455199</v>
      </c>
      <c r="K11" s="14">
        <v>0.25170443760309902</v>
      </c>
      <c r="L11" s="14">
        <v>0.19090843524801901</v>
      </c>
      <c r="M11" s="14"/>
      <c r="N11" s="14">
        <v>0.19243074837326399</v>
      </c>
      <c r="O11" s="14">
        <v>0.231653131769918</v>
      </c>
      <c r="P11" s="14">
        <v>0.25587901780158401</v>
      </c>
      <c r="Q11" s="14">
        <v>0.27851475027816203</v>
      </c>
      <c r="R11" s="14"/>
      <c r="S11" s="14">
        <v>0.21085513754176699</v>
      </c>
      <c r="T11" s="14">
        <v>0.27355420645220702</v>
      </c>
      <c r="U11" s="14">
        <v>0.26845767310969698</v>
      </c>
      <c r="V11" s="14">
        <v>0.221816788083667</v>
      </c>
      <c r="W11" s="14">
        <v>0.232007702474888</v>
      </c>
      <c r="X11" s="14">
        <v>0.27310101025126499</v>
      </c>
      <c r="Y11" s="14">
        <v>0.21588619616372601</v>
      </c>
      <c r="Z11" s="14">
        <v>0.177120592904634</v>
      </c>
      <c r="AA11" s="14">
        <v>0.263798450834068</v>
      </c>
      <c r="AB11" s="14">
        <v>0.21690384560532699</v>
      </c>
      <c r="AC11" s="14">
        <v>0.17956035140917601</v>
      </c>
      <c r="AD11" s="14">
        <v>0.29078279263117901</v>
      </c>
      <c r="AE11" s="14"/>
      <c r="AF11" s="14">
        <v>0.23386144621628599</v>
      </c>
      <c r="AG11" s="14">
        <v>0.206634047571403</v>
      </c>
      <c r="AH11" s="14">
        <v>0.28649814858089001</v>
      </c>
      <c r="AI11" s="14"/>
      <c r="AJ11" s="14">
        <v>0.18293290552968</v>
      </c>
      <c r="AK11" s="14">
        <v>0.22406687731369701</v>
      </c>
      <c r="AL11" s="14">
        <v>0.16802259160015601</v>
      </c>
      <c r="AM11" s="14"/>
      <c r="AN11" s="14">
        <v>0.27908400170743702</v>
      </c>
      <c r="AO11" s="14">
        <v>0.26136114623780798</v>
      </c>
      <c r="AP11" s="14">
        <v>0.215270124123359</v>
      </c>
      <c r="AQ11" s="14">
        <v>0.17341836314442699</v>
      </c>
      <c r="AR11" s="14">
        <v>0.15597003277150101</v>
      </c>
    </row>
    <row r="12" spans="2:44">
      <c r="B12" s="15" t="s">
        <v>161</v>
      </c>
      <c r="C12" s="14">
        <v>4.3176906474440099E-2</v>
      </c>
      <c r="D12" s="14">
        <v>3.5769535364925401E-2</v>
      </c>
      <c r="E12" s="14">
        <v>5.0660157501559999E-2</v>
      </c>
      <c r="F12" s="14"/>
      <c r="G12" s="14">
        <v>6.0292581520481101E-2</v>
      </c>
      <c r="H12" s="14">
        <v>5.19357367601576E-2</v>
      </c>
      <c r="I12" s="14">
        <v>4.1189072630438299E-2</v>
      </c>
      <c r="J12" s="14">
        <v>4.1711482977462501E-2</v>
      </c>
      <c r="K12" s="14">
        <v>4.5398911322575002E-2</v>
      </c>
      <c r="L12" s="14">
        <v>2.5889158425296099E-2</v>
      </c>
      <c r="M12" s="14"/>
      <c r="N12" s="14">
        <v>2.54005348842418E-2</v>
      </c>
      <c r="O12" s="14">
        <v>4.3040594535929198E-2</v>
      </c>
      <c r="P12" s="14">
        <v>5.9484091853500898E-2</v>
      </c>
      <c r="Q12" s="14">
        <v>4.8971589501853E-2</v>
      </c>
      <c r="R12" s="14"/>
      <c r="S12" s="14">
        <v>3.9018118013546002E-2</v>
      </c>
      <c r="T12" s="14">
        <v>6.0171592441502803E-2</v>
      </c>
      <c r="U12" s="14">
        <v>3.0752208733058201E-2</v>
      </c>
      <c r="V12" s="14">
        <v>3.8666904601999202E-2</v>
      </c>
      <c r="W12" s="14">
        <v>4.0215340883862201E-2</v>
      </c>
      <c r="X12" s="14">
        <v>5.5282064891638297E-2</v>
      </c>
      <c r="Y12" s="14">
        <v>4.0564741075646199E-2</v>
      </c>
      <c r="Z12" s="14">
        <v>2.5644066549457299E-2</v>
      </c>
      <c r="AA12" s="14">
        <v>5.3994071087911502E-2</v>
      </c>
      <c r="AB12" s="14">
        <v>2.84843517031158E-2</v>
      </c>
      <c r="AC12" s="14">
        <v>4.0473045326162901E-2</v>
      </c>
      <c r="AD12" s="14">
        <v>4.5408475573714399E-2</v>
      </c>
      <c r="AE12" s="14"/>
      <c r="AF12" s="14">
        <v>4.4196477592803103E-2</v>
      </c>
      <c r="AG12" s="14">
        <v>3.9545196024060897E-2</v>
      </c>
      <c r="AH12" s="14">
        <v>4.0291681130522103E-2</v>
      </c>
      <c r="AI12" s="14"/>
      <c r="AJ12" s="14">
        <v>4.8535552898008302E-2</v>
      </c>
      <c r="AK12" s="14">
        <v>3.8348043372444199E-2</v>
      </c>
      <c r="AL12" s="14">
        <v>3.0746502569305001E-2</v>
      </c>
      <c r="AM12" s="14"/>
      <c r="AN12" s="14">
        <v>4.9114976997543497E-2</v>
      </c>
      <c r="AO12" s="14">
        <v>4.98784121622282E-2</v>
      </c>
      <c r="AP12" s="14">
        <v>3.47782722538474E-2</v>
      </c>
      <c r="AQ12" s="14">
        <v>3.1618313123000598E-2</v>
      </c>
      <c r="AR12" s="14">
        <v>2.5607424146814502E-2</v>
      </c>
    </row>
    <row r="13" spans="2:44">
      <c r="B13" s="15" t="s">
        <v>162</v>
      </c>
      <c r="C13" s="14">
        <v>2.2667779963356199E-2</v>
      </c>
      <c r="D13" s="14">
        <v>2.0479893908755001E-2</v>
      </c>
      <c r="E13" s="14">
        <v>2.4936255272645098E-2</v>
      </c>
      <c r="F13" s="14"/>
      <c r="G13" s="14">
        <v>2.7247369626360301E-2</v>
      </c>
      <c r="H13" s="14">
        <v>2.5642867288667898E-2</v>
      </c>
      <c r="I13" s="14">
        <v>2.1790735109149102E-2</v>
      </c>
      <c r="J13" s="14">
        <v>2.45486266369612E-2</v>
      </c>
      <c r="K13" s="14">
        <v>2.2838423749782101E-2</v>
      </c>
      <c r="L13" s="14">
        <v>1.62481636195866E-2</v>
      </c>
      <c r="M13" s="14"/>
      <c r="N13" s="14">
        <v>1.51112837823825E-2</v>
      </c>
      <c r="O13" s="14">
        <v>2.09380979165813E-2</v>
      </c>
      <c r="P13" s="14">
        <v>2.7969737390225201E-2</v>
      </c>
      <c r="Q13" s="14">
        <v>2.8388028408188899E-2</v>
      </c>
      <c r="R13" s="14"/>
      <c r="S13" s="14">
        <v>3.4369132837848398E-2</v>
      </c>
      <c r="T13" s="14">
        <v>2.9753582984303199E-2</v>
      </c>
      <c r="U13" s="14">
        <v>2.51361873422907E-2</v>
      </c>
      <c r="V13" s="14">
        <v>2.4688224901974799E-2</v>
      </c>
      <c r="W13" s="14">
        <v>2.4554811586967401E-2</v>
      </c>
      <c r="X13" s="14">
        <v>1.11922546488893E-2</v>
      </c>
      <c r="Y13" s="14">
        <v>1.11389231190222E-2</v>
      </c>
      <c r="Z13" s="14">
        <v>4.8902082815144802E-3</v>
      </c>
      <c r="AA13" s="14">
        <v>2.3796266855278001E-2</v>
      </c>
      <c r="AB13" s="14">
        <v>2.3731720643872599E-2</v>
      </c>
      <c r="AC13" s="14">
        <v>2.3717595121395998E-2</v>
      </c>
      <c r="AD13" s="14">
        <v>0</v>
      </c>
      <c r="AE13" s="14"/>
      <c r="AF13" s="14">
        <v>2.71455715632095E-2</v>
      </c>
      <c r="AG13" s="14">
        <v>1.2088470995064601E-2</v>
      </c>
      <c r="AH13" s="14">
        <v>4.1591452939705002E-2</v>
      </c>
      <c r="AI13" s="14"/>
      <c r="AJ13" s="14">
        <v>1.2724826527922201E-2</v>
      </c>
      <c r="AK13" s="14">
        <v>1.8475620429985601E-2</v>
      </c>
      <c r="AL13" s="14">
        <v>2.3266303806009501E-2</v>
      </c>
      <c r="AM13" s="14"/>
      <c r="AN13" s="14">
        <v>3.0848641191040201E-2</v>
      </c>
      <c r="AO13" s="14">
        <v>2.5092689118056101E-2</v>
      </c>
      <c r="AP13" s="14">
        <v>2.3003319788846299E-2</v>
      </c>
      <c r="AQ13" s="14">
        <v>2.0194921351139599E-3</v>
      </c>
      <c r="AR13" s="14">
        <v>1.2635798005454E-2</v>
      </c>
    </row>
    <row r="14" spans="2:44">
      <c r="B14" s="15" t="s">
        <v>129</v>
      </c>
      <c r="C14" s="14">
        <v>3.2900335195701701E-2</v>
      </c>
      <c r="D14" s="14">
        <v>1.77655434643154E-2</v>
      </c>
      <c r="E14" s="14">
        <v>4.7395947980179799E-2</v>
      </c>
      <c r="F14" s="14"/>
      <c r="G14" s="14">
        <v>2.5849232932311499E-2</v>
      </c>
      <c r="H14" s="14">
        <v>5.2735323555304199E-2</v>
      </c>
      <c r="I14" s="14">
        <v>3.9473185186979703E-2</v>
      </c>
      <c r="J14" s="14">
        <v>3.2852029895740903E-2</v>
      </c>
      <c r="K14" s="14">
        <v>2.53525226330025E-2</v>
      </c>
      <c r="L14" s="14">
        <v>2.1219880526406502E-2</v>
      </c>
      <c r="M14" s="14"/>
      <c r="N14" s="14">
        <v>2.06067958534247E-2</v>
      </c>
      <c r="O14" s="14">
        <v>3.6908955856898698E-2</v>
      </c>
      <c r="P14" s="14">
        <v>2.8562250678717802E-2</v>
      </c>
      <c r="Q14" s="14">
        <v>4.5481450862701597E-2</v>
      </c>
      <c r="R14" s="14"/>
      <c r="S14" s="14">
        <v>2.8067812071788101E-2</v>
      </c>
      <c r="T14" s="14">
        <v>3.0752217748057201E-2</v>
      </c>
      <c r="U14" s="14">
        <v>3.8631784165137503E-2</v>
      </c>
      <c r="V14" s="14">
        <v>2.0076671901217799E-2</v>
      </c>
      <c r="W14" s="14">
        <v>3.0090889182781799E-2</v>
      </c>
      <c r="X14" s="14">
        <v>4.8329149908324098E-2</v>
      </c>
      <c r="Y14" s="14">
        <v>2.2078622120371798E-2</v>
      </c>
      <c r="Z14" s="14">
        <v>4.5952324053168701E-2</v>
      </c>
      <c r="AA14" s="14">
        <v>3.0315402333812299E-2</v>
      </c>
      <c r="AB14" s="14">
        <v>3.3672126298364302E-2</v>
      </c>
      <c r="AC14" s="14">
        <v>5.7664614480123097E-2</v>
      </c>
      <c r="AD14" s="14">
        <v>2.5445321345776602E-2</v>
      </c>
      <c r="AE14" s="14"/>
      <c r="AF14" s="14">
        <v>2.6393775709144002E-2</v>
      </c>
      <c r="AG14" s="14">
        <v>2.7776740380256199E-2</v>
      </c>
      <c r="AH14" s="14">
        <v>5.41010998838235E-2</v>
      </c>
      <c r="AI14" s="14"/>
      <c r="AJ14" s="14">
        <v>1.78410263391348E-2</v>
      </c>
      <c r="AK14" s="14">
        <v>2.7024370053685999E-2</v>
      </c>
      <c r="AL14" s="14">
        <v>1.36065354471423E-2</v>
      </c>
      <c r="AM14" s="14"/>
      <c r="AN14" s="14">
        <v>3.9508628825889701E-2</v>
      </c>
      <c r="AO14" s="14">
        <v>3.4163603102034701E-2</v>
      </c>
      <c r="AP14" s="14">
        <v>2.3414299194320101E-2</v>
      </c>
      <c r="AQ14" s="14">
        <v>2.9833356172967101E-2</v>
      </c>
      <c r="AR14" s="14">
        <v>0</v>
      </c>
    </row>
    <row r="15" spans="2:44">
      <c r="B15" s="15" t="s">
        <v>163</v>
      </c>
      <c r="C15" s="18">
        <v>0.66332402334195195</v>
      </c>
      <c r="D15" s="18">
        <v>0.71409069472448405</v>
      </c>
      <c r="E15" s="18">
        <v>0.61426157557990002</v>
      </c>
      <c r="F15" s="18"/>
      <c r="G15" s="18">
        <v>0.59725958964702197</v>
      </c>
      <c r="H15" s="18">
        <v>0.62140875937744799</v>
      </c>
      <c r="I15" s="18">
        <v>0.67031189952663905</v>
      </c>
      <c r="J15" s="18">
        <v>0.658517060255283</v>
      </c>
      <c r="K15" s="18">
        <v>0.65470570469154199</v>
      </c>
      <c r="L15" s="18">
        <v>0.745734362180692</v>
      </c>
      <c r="M15" s="18"/>
      <c r="N15" s="18">
        <v>0.74645063710668702</v>
      </c>
      <c r="O15" s="18">
        <v>0.66745921992067203</v>
      </c>
      <c r="P15" s="18">
        <v>0.62810490227597204</v>
      </c>
      <c r="Q15" s="18">
        <v>0.598644180949094</v>
      </c>
      <c r="R15" s="18"/>
      <c r="S15" s="18">
        <v>0.68768979953505105</v>
      </c>
      <c r="T15" s="18">
        <v>0.60576840037392998</v>
      </c>
      <c r="U15" s="18">
        <v>0.63702214664981605</v>
      </c>
      <c r="V15" s="18">
        <v>0.69475141051114098</v>
      </c>
      <c r="W15" s="18">
        <v>0.67313125587150002</v>
      </c>
      <c r="X15" s="18">
        <v>0.61209552029988301</v>
      </c>
      <c r="Y15" s="18">
        <v>0.71033151752123402</v>
      </c>
      <c r="Z15" s="18">
        <v>0.746392808211225</v>
      </c>
      <c r="AA15" s="18">
        <v>0.62809580888893002</v>
      </c>
      <c r="AB15" s="18">
        <v>0.69720795574932004</v>
      </c>
      <c r="AC15" s="18">
        <v>0.69858439366314196</v>
      </c>
      <c r="AD15" s="18">
        <v>0.63836341044932998</v>
      </c>
      <c r="AE15" s="18"/>
      <c r="AF15" s="18">
        <v>0.66840272891855701</v>
      </c>
      <c r="AG15" s="18">
        <v>0.71395554502921499</v>
      </c>
      <c r="AH15" s="18">
        <v>0.57751761746505903</v>
      </c>
      <c r="AI15" s="18"/>
      <c r="AJ15" s="18">
        <v>0.73796568870525503</v>
      </c>
      <c r="AK15" s="18">
        <v>0.69208508883018705</v>
      </c>
      <c r="AL15" s="18">
        <v>0.76435806657738803</v>
      </c>
      <c r="AM15" s="18"/>
      <c r="AN15" s="18">
        <v>0.60144375127809002</v>
      </c>
      <c r="AO15" s="18">
        <v>0.62950414937987298</v>
      </c>
      <c r="AP15" s="18">
        <v>0.70353398463962702</v>
      </c>
      <c r="AQ15" s="18">
        <v>0.76311047542449195</v>
      </c>
      <c r="AR15" s="18">
        <v>0.80578674507623005</v>
      </c>
    </row>
    <row r="16" spans="2:44">
      <c r="B16" s="15" t="s">
        <v>164</v>
      </c>
      <c r="C16" s="18">
        <v>6.5844686437796299E-2</v>
      </c>
      <c r="D16" s="18">
        <v>5.6249429273680401E-2</v>
      </c>
      <c r="E16" s="18">
        <v>7.5596412774204994E-2</v>
      </c>
      <c r="F16" s="18"/>
      <c r="G16" s="18">
        <v>8.7539951146841405E-2</v>
      </c>
      <c r="H16" s="18">
        <v>7.7578604048825495E-2</v>
      </c>
      <c r="I16" s="18">
        <v>6.2979807739587404E-2</v>
      </c>
      <c r="J16" s="18">
        <v>6.6260109614423607E-2</v>
      </c>
      <c r="K16" s="18">
        <v>6.8237335072357103E-2</v>
      </c>
      <c r="L16" s="18">
        <v>4.21373220448827E-2</v>
      </c>
      <c r="M16" s="18"/>
      <c r="N16" s="18">
        <v>4.0511818666624302E-2</v>
      </c>
      <c r="O16" s="18">
        <v>6.3978692452510505E-2</v>
      </c>
      <c r="P16" s="18">
        <v>8.7453829243726106E-2</v>
      </c>
      <c r="Q16" s="18">
        <v>7.7359617910042006E-2</v>
      </c>
      <c r="R16" s="18"/>
      <c r="S16" s="18">
        <v>7.3387250851394303E-2</v>
      </c>
      <c r="T16" s="18">
        <v>8.9925175425805998E-2</v>
      </c>
      <c r="U16" s="18">
        <v>5.5888396075348901E-2</v>
      </c>
      <c r="V16" s="18">
        <v>6.3355129503973998E-2</v>
      </c>
      <c r="W16" s="18">
        <v>6.4770152470829595E-2</v>
      </c>
      <c r="X16" s="18">
        <v>6.6474319540527599E-2</v>
      </c>
      <c r="Y16" s="18">
        <v>5.1703664194668403E-2</v>
      </c>
      <c r="Z16" s="18">
        <v>3.0534274830971798E-2</v>
      </c>
      <c r="AA16" s="18">
        <v>7.7790337943189597E-2</v>
      </c>
      <c r="AB16" s="18">
        <v>5.2216072346988399E-2</v>
      </c>
      <c r="AC16" s="18">
        <v>6.41906404475589E-2</v>
      </c>
      <c r="AD16" s="18">
        <v>4.5408475573714399E-2</v>
      </c>
      <c r="AE16" s="18"/>
      <c r="AF16" s="18">
        <v>7.1342049156012596E-2</v>
      </c>
      <c r="AG16" s="18">
        <v>5.1633667019125501E-2</v>
      </c>
      <c r="AH16" s="18">
        <v>8.1883134070227098E-2</v>
      </c>
      <c r="AI16" s="18"/>
      <c r="AJ16" s="18">
        <v>6.1260379425930503E-2</v>
      </c>
      <c r="AK16" s="18">
        <v>5.6823663802429702E-2</v>
      </c>
      <c r="AL16" s="18">
        <v>5.4012806375314498E-2</v>
      </c>
      <c r="AM16" s="18"/>
      <c r="AN16" s="18">
        <v>7.9963618188583593E-2</v>
      </c>
      <c r="AO16" s="18">
        <v>7.4971101280284294E-2</v>
      </c>
      <c r="AP16" s="18">
        <v>5.7781592042693702E-2</v>
      </c>
      <c r="AQ16" s="18">
        <v>3.3637805258114502E-2</v>
      </c>
      <c r="AR16" s="18">
        <v>3.8243222152268497E-2</v>
      </c>
    </row>
    <row r="17" spans="2:44">
      <c r="B17" s="15" t="s">
        <v>106</v>
      </c>
      <c r="C17" s="19">
        <v>0.597479336904156</v>
      </c>
      <c r="D17" s="19">
        <v>0.65784126545080401</v>
      </c>
      <c r="E17" s="19">
        <v>0.53866516280569499</v>
      </c>
      <c r="F17" s="19"/>
      <c r="G17" s="19">
        <v>0.50971963850017998</v>
      </c>
      <c r="H17" s="19">
        <v>0.543830155328622</v>
      </c>
      <c r="I17" s="19">
        <v>0.60733209178705205</v>
      </c>
      <c r="J17" s="19">
        <v>0.59225695064085904</v>
      </c>
      <c r="K17" s="19">
        <v>0.58646836961918503</v>
      </c>
      <c r="L17" s="19">
        <v>0.70359704013580904</v>
      </c>
      <c r="M17" s="19"/>
      <c r="N17" s="19">
        <v>0.70593881844006301</v>
      </c>
      <c r="O17" s="19">
        <v>0.60348052746816205</v>
      </c>
      <c r="P17" s="19">
        <v>0.54065107303224602</v>
      </c>
      <c r="Q17" s="19">
        <v>0.52128456303905202</v>
      </c>
      <c r="R17" s="19"/>
      <c r="S17" s="19">
        <v>0.61430254868365597</v>
      </c>
      <c r="T17" s="19">
        <v>0.51584322494812396</v>
      </c>
      <c r="U17" s="19">
        <v>0.58113375057446803</v>
      </c>
      <c r="V17" s="19">
        <v>0.63139628100716705</v>
      </c>
      <c r="W17" s="19">
        <v>0.60836110340067096</v>
      </c>
      <c r="X17" s="19">
        <v>0.54562120075935505</v>
      </c>
      <c r="Y17" s="19">
        <v>0.65862785332656504</v>
      </c>
      <c r="Z17" s="19">
        <v>0.71585853338025296</v>
      </c>
      <c r="AA17" s="19">
        <v>0.55030547094574001</v>
      </c>
      <c r="AB17" s="19">
        <v>0.64499188340233204</v>
      </c>
      <c r="AC17" s="19">
        <v>0.634393753215583</v>
      </c>
      <c r="AD17" s="19">
        <v>0.59295493487561501</v>
      </c>
      <c r="AE17" s="19"/>
      <c r="AF17" s="19">
        <v>0.59706067976254495</v>
      </c>
      <c r="AG17" s="19">
        <v>0.66232187801009001</v>
      </c>
      <c r="AH17" s="19">
        <v>0.49563448339483201</v>
      </c>
      <c r="AI17" s="19"/>
      <c r="AJ17" s="19">
        <v>0.67670530927932404</v>
      </c>
      <c r="AK17" s="19">
        <v>0.63526142502775795</v>
      </c>
      <c r="AL17" s="19">
        <v>0.710345260202073</v>
      </c>
      <c r="AM17" s="19"/>
      <c r="AN17" s="19">
        <v>0.52148013308950603</v>
      </c>
      <c r="AO17" s="19">
        <v>0.55453304809958903</v>
      </c>
      <c r="AP17" s="19">
        <v>0.64575239259693396</v>
      </c>
      <c r="AQ17" s="19">
        <v>0.72947267016637696</v>
      </c>
      <c r="AR17" s="19">
        <v>0.767543522923962</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169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158</v>
      </c>
      <c r="C9" s="14">
        <v>0.110843642923785</v>
      </c>
      <c r="D9" s="14">
        <v>0.147845795971982</v>
      </c>
      <c r="E9" s="14">
        <v>7.5378398697041493E-2</v>
      </c>
      <c r="F9" s="14"/>
      <c r="G9" s="14">
        <v>8.3780732841453501E-2</v>
      </c>
      <c r="H9" s="14">
        <v>0.125606174550834</v>
      </c>
      <c r="I9" s="14">
        <v>0.102035087085819</v>
      </c>
      <c r="J9" s="14">
        <v>0.10921811200645801</v>
      </c>
      <c r="K9" s="14">
        <v>0.123028207807378</v>
      </c>
      <c r="L9" s="14">
        <v>0.117237707684891</v>
      </c>
      <c r="M9" s="14"/>
      <c r="N9" s="14">
        <v>0.10851624400889499</v>
      </c>
      <c r="O9" s="14">
        <v>9.9218431373186006E-2</v>
      </c>
      <c r="P9" s="14">
        <v>0.119151781132219</v>
      </c>
      <c r="Q9" s="14">
        <v>0.119232484733316</v>
      </c>
      <c r="R9" s="14"/>
      <c r="S9" s="14">
        <v>0.102018930458792</v>
      </c>
      <c r="T9" s="14">
        <v>7.0104815553469202E-2</v>
      </c>
      <c r="U9" s="14">
        <v>8.3614316073385195E-2</v>
      </c>
      <c r="V9" s="14">
        <v>6.5396480180410596E-2</v>
      </c>
      <c r="W9" s="14">
        <v>8.7533978386910197E-2</v>
      </c>
      <c r="X9" s="14">
        <v>9.4784288368269506E-2</v>
      </c>
      <c r="Y9" s="14">
        <v>0.13827834366873801</v>
      </c>
      <c r="Z9" s="14">
        <v>0.208927473546206</v>
      </c>
      <c r="AA9" s="14">
        <v>0.110340413185203</v>
      </c>
      <c r="AB9" s="14">
        <v>0.15231234780064901</v>
      </c>
      <c r="AC9" s="14">
        <v>0.17454054661038701</v>
      </c>
      <c r="AD9" s="14">
        <v>0.20791062778288799</v>
      </c>
      <c r="AE9" s="14"/>
      <c r="AF9" s="14">
        <v>0.120595889211809</v>
      </c>
      <c r="AG9" s="14">
        <v>0.121180689736966</v>
      </c>
      <c r="AH9" s="14">
        <v>9.6806361135871696E-2</v>
      </c>
      <c r="AI9" s="14"/>
      <c r="AJ9" s="14">
        <v>0.109345679180355</v>
      </c>
      <c r="AK9" s="14">
        <v>0.125882116216983</v>
      </c>
      <c r="AL9" s="14">
        <v>0.10892574399640199</v>
      </c>
      <c r="AM9" s="14"/>
      <c r="AN9" s="14">
        <v>0.117495301334979</v>
      </c>
      <c r="AO9" s="14">
        <v>9.5854357203301196E-2</v>
      </c>
      <c r="AP9" s="14">
        <v>0.106229991992403</v>
      </c>
      <c r="AQ9" s="14">
        <v>0.123838341844535</v>
      </c>
      <c r="AR9" s="14">
        <v>0.12253172363025699</v>
      </c>
    </row>
    <row r="10" spans="2:44">
      <c r="B10" s="15" t="s">
        <v>159</v>
      </c>
      <c r="C10" s="14">
        <v>0.33055226856113101</v>
      </c>
      <c r="D10" s="14">
        <v>0.36173835396825899</v>
      </c>
      <c r="E10" s="14">
        <v>0.30155821254833198</v>
      </c>
      <c r="F10" s="14"/>
      <c r="G10" s="14">
        <v>0.19312108566122499</v>
      </c>
      <c r="H10" s="14">
        <v>0.30557793066871902</v>
      </c>
      <c r="I10" s="14">
        <v>0.329245455315957</v>
      </c>
      <c r="J10" s="14">
        <v>0.35548930435120302</v>
      </c>
      <c r="K10" s="14">
        <v>0.36423994476163601</v>
      </c>
      <c r="L10" s="14">
        <v>0.40116957945434101</v>
      </c>
      <c r="M10" s="14"/>
      <c r="N10" s="14">
        <v>0.32681339436679302</v>
      </c>
      <c r="O10" s="14">
        <v>0.32244162753989603</v>
      </c>
      <c r="P10" s="14">
        <v>0.35819161505208202</v>
      </c>
      <c r="Q10" s="14">
        <v>0.31959660538031298</v>
      </c>
      <c r="R10" s="14"/>
      <c r="S10" s="14">
        <v>0.29624161227843299</v>
      </c>
      <c r="T10" s="14">
        <v>0.27800966155546097</v>
      </c>
      <c r="U10" s="14">
        <v>0.30264501759561402</v>
      </c>
      <c r="V10" s="14">
        <v>0.31061387325803202</v>
      </c>
      <c r="W10" s="14">
        <v>0.33940987492324198</v>
      </c>
      <c r="X10" s="14">
        <v>0.33036723910774402</v>
      </c>
      <c r="Y10" s="14">
        <v>0.354615215175003</v>
      </c>
      <c r="Z10" s="14">
        <v>0.449728130642158</v>
      </c>
      <c r="AA10" s="14">
        <v>0.346744785708406</v>
      </c>
      <c r="AB10" s="14">
        <v>0.37852232218665099</v>
      </c>
      <c r="AC10" s="14">
        <v>0.33533904330698</v>
      </c>
      <c r="AD10" s="14">
        <v>0.39840430391885601</v>
      </c>
      <c r="AE10" s="14"/>
      <c r="AF10" s="14">
        <v>0.37809299504416499</v>
      </c>
      <c r="AG10" s="14">
        <v>0.34864158882232599</v>
      </c>
      <c r="AH10" s="14">
        <v>0.25646978359578698</v>
      </c>
      <c r="AI10" s="14"/>
      <c r="AJ10" s="14">
        <v>0.401948924290145</v>
      </c>
      <c r="AK10" s="14">
        <v>0.33249562237220498</v>
      </c>
      <c r="AL10" s="14">
        <v>0.32750428921894698</v>
      </c>
      <c r="AM10" s="14"/>
      <c r="AN10" s="14">
        <v>0.34622974605006301</v>
      </c>
      <c r="AO10" s="14">
        <v>0.31418483058503699</v>
      </c>
      <c r="AP10" s="14">
        <v>0.31490810448416301</v>
      </c>
      <c r="AQ10" s="14">
        <v>0.30864531836463399</v>
      </c>
      <c r="AR10" s="14">
        <v>0.28495897350170601</v>
      </c>
    </row>
    <row r="11" spans="2:44">
      <c r="B11" s="15" t="s">
        <v>160</v>
      </c>
      <c r="C11" s="14">
        <v>0.30260573237857302</v>
      </c>
      <c r="D11" s="14">
        <v>0.28711109173902799</v>
      </c>
      <c r="E11" s="14">
        <v>0.31677593124411502</v>
      </c>
      <c r="F11" s="14"/>
      <c r="G11" s="14">
        <v>0.306074459560854</v>
      </c>
      <c r="H11" s="14">
        <v>0.28546532508401701</v>
      </c>
      <c r="I11" s="14">
        <v>0.31285427404891197</v>
      </c>
      <c r="J11" s="14">
        <v>0.31561685965488701</v>
      </c>
      <c r="K11" s="14">
        <v>0.30662751210838601</v>
      </c>
      <c r="L11" s="14">
        <v>0.29266783747818498</v>
      </c>
      <c r="M11" s="14"/>
      <c r="N11" s="14">
        <v>0.299406776728188</v>
      </c>
      <c r="O11" s="14">
        <v>0.30932844839361701</v>
      </c>
      <c r="P11" s="14">
        <v>0.29641939610076401</v>
      </c>
      <c r="Q11" s="14">
        <v>0.30419349599169099</v>
      </c>
      <c r="R11" s="14"/>
      <c r="S11" s="14">
        <v>0.28826486709438598</v>
      </c>
      <c r="T11" s="14">
        <v>0.33575494313425602</v>
      </c>
      <c r="U11" s="14">
        <v>0.35257222967276902</v>
      </c>
      <c r="V11" s="14">
        <v>0.34972732125475298</v>
      </c>
      <c r="W11" s="14">
        <v>0.29831333904538698</v>
      </c>
      <c r="X11" s="14">
        <v>0.28861110110814597</v>
      </c>
      <c r="Y11" s="14">
        <v>0.28527882587651698</v>
      </c>
      <c r="Z11" s="14">
        <v>0.16373883341241799</v>
      </c>
      <c r="AA11" s="14">
        <v>0.30677856958265198</v>
      </c>
      <c r="AB11" s="14">
        <v>0.27260315026079102</v>
      </c>
      <c r="AC11" s="14">
        <v>0.32895243656107698</v>
      </c>
      <c r="AD11" s="14">
        <v>0.26501646568530202</v>
      </c>
      <c r="AE11" s="14"/>
      <c r="AF11" s="14">
        <v>0.29127915963766599</v>
      </c>
      <c r="AG11" s="14">
        <v>0.29567489882926401</v>
      </c>
      <c r="AH11" s="14">
        <v>0.34079292967881197</v>
      </c>
      <c r="AI11" s="14"/>
      <c r="AJ11" s="14">
        <v>0.26364294236380897</v>
      </c>
      <c r="AK11" s="14">
        <v>0.29400675026069001</v>
      </c>
      <c r="AL11" s="14">
        <v>0.325441866649816</v>
      </c>
      <c r="AM11" s="14"/>
      <c r="AN11" s="14">
        <v>0.29342087000542999</v>
      </c>
      <c r="AO11" s="14">
        <v>0.306786753708293</v>
      </c>
      <c r="AP11" s="14">
        <v>0.33122431202858998</v>
      </c>
      <c r="AQ11" s="14">
        <v>0.28101711536576501</v>
      </c>
      <c r="AR11" s="14">
        <v>0.48981896621166798</v>
      </c>
    </row>
    <row r="12" spans="2:44">
      <c r="B12" s="15" t="s">
        <v>161</v>
      </c>
      <c r="C12" s="14">
        <v>0.15996087534963399</v>
      </c>
      <c r="D12" s="14">
        <v>0.132583921813102</v>
      </c>
      <c r="E12" s="14">
        <v>0.18652300916009101</v>
      </c>
      <c r="F12" s="14"/>
      <c r="G12" s="14">
        <v>0.259051471097694</v>
      </c>
      <c r="H12" s="14">
        <v>0.18654755464306599</v>
      </c>
      <c r="I12" s="14">
        <v>0.166050630244716</v>
      </c>
      <c r="J12" s="14">
        <v>0.12894928093335001</v>
      </c>
      <c r="K12" s="14">
        <v>0.116495769289612</v>
      </c>
      <c r="L12" s="14">
        <v>0.121310016688618</v>
      </c>
      <c r="M12" s="14"/>
      <c r="N12" s="14">
        <v>0.16979315992955499</v>
      </c>
      <c r="O12" s="14">
        <v>0.17196823377833101</v>
      </c>
      <c r="P12" s="14">
        <v>0.13728142628668699</v>
      </c>
      <c r="Q12" s="14">
        <v>0.15545676823810201</v>
      </c>
      <c r="R12" s="14"/>
      <c r="S12" s="14">
        <v>0.20820009233161599</v>
      </c>
      <c r="T12" s="14">
        <v>0.19906495251321199</v>
      </c>
      <c r="U12" s="14">
        <v>0.15835251291601701</v>
      </c>
      <c r="V12" s="14">
        <v>0.172679811165938</v>
      </c>
      <c r="W12" s="14">
        <v>0.14674137388344</v>
      </c>
      <c r="X12" s="14">
        <v>0.17373863736905101</v>
      </c>
      <c r="Y12" s="14">
        <v>0.150660335622717</v>
      </c>
      <c r="Z12" s="14">
        <v>0.109763737153277</v>
      </c>
      <c r="AA12" s="14">
        <v>0.155705445351976</v>
      </c>
      <c r="AB12" s="14">
        <v>0.114735948778035</v>
      </c>
      <c r="AC12" s="14">
        <v>8.8246207913634106E-2</v>
      </c>
      <c r="AD12" s="14">
        <v>8.3538080606098894E-2</v>
      </c>
      <c r="AE12" s="14"/>
      <c r="AF12" s="14">
        <v>0.12829413975079601</v>
      </c>
      <c r="AG12" s="14">
        <v>0.15372910521555999</v>
      </c>
      <c r="AH12" s="14">
        <v>0.20058879139753599</v>
      </c>
      <c r="AI12" s="14"/>
      <c r="AJ12" s="14">
        <v>0.15593117242299401</v>
      </c>
      <c r="AK12" s="14">
        <v>0.16127498681378399</v>
      </c>
      <c r="AL12" s="14">
        <v>0.15025807941243999</v>
      </c>
      <c r="AM12" s="14"/>
      <c r="AN12" s="14">
        <v>0.15097108833588499</v>
      </c>
      <c r="AO12" s="14">
        <v>0.18529055372102199</v>
      </c>
      <c r="AP12" s="14">
        <v>0.158083267818482</v>
      </c>
      <c r="AQ12" s="14">
        <v>0.18339549975507599</v>
      </c>
      <c r="AR12" s="14">
        <v>8.0799004326426602E-2</v>
      </c>
    </row>
    <row r="13" spans="2:44">
      <c r="B13" s="15" t="s">
        <v>162</v>
      </c>
      <c r="C13" s="14">
        <v>6.3780129662606197E-2</v>
      </c>
      <c r="D13" s="14">
        <v>4.8515501317505802E-2</v>
      </c>
      <c r="E13" s="14">
        <v>7.8490185035587703E-2</v>
      </c>
      <c r="F13" s="14"/>
      <c r="G13" s="14">
        <v>0.12265818410387</v>
      </c>
      <c r="H13" s="14">
        <v>5.9588934158603002E-2</v>
      </c>
      <c r="I13" s="14">
        <v>6.00319331003943E-2</v>
      </c>
      <c r="J13" s="14">
        <v>4.9051699458109901E-2</v>
      </c>
      <c r="K13" s="14">
        <v>5.7907038758778902E-2</v>
      </c>
      <c r="L13" s="14">
        <v>4.6701506618483997E-2</v>
      </c>
      <c r="M13" s="14"/>
      <c r="N13" s="14">
        <v>6.6871520359128397E-2</v>
      </c>
      <c r="O13" s="14">
        <v>6.8642233494543903E-2</v>
      </c>
      <c r="P13" s="14">
        <v>6.02006978501625E-2</v>
      </c>
      <c r="Q13" s="14">
        <v>5.8574747830989801E-2</v>
      </c>
      <c r="R13" s="14"/>
      <c r="S13" s="14">
        <v>8.4111696128774602E-2</v>
      </c>
      <c r="T13" s="14">
        <v>7.9172886018370595E-2</v>
      </c>
      <c r="U13" s="14">
        <v>5.1510102638794901E-2</v>
      </c>
      <c r="V13" s="14">
        <v>6.9663923095402702E-2</v>
      </c>
      <c r="W13" s="14">
        <v>8.5475220274168595E-2</v>
      </c>
      <c r="X13" s="14">
        <v>6.1355393789603398E-2</v>
      </c>
      <c r="Y13" s="14">
        <v>5.3620300813483297E-2</v>
      </c>
      <c r="Z13" s="14">
        <v>4.21544176476569E-2</v>
      </c>
      <c r="AA13" s="14">
        <v>5.7549306466268803E-2</v>
      </c>
      <c r="AB13" s="14">
        <v>5.22725661040516E-2</v>
      </c>
      <c r="AC13" s="14">
        <v>3.9095586587539498E-2</v>
      </c>
      <c r="AD13" s="14">
        <v>2.8217765614419899E-2</v>
      </c>
      <c r="AE13" s="14"/>
      <c r="AF13" s="14">
        <v>5.6097090864356401E-2</v>
      </c>
      <c r="AG13" s="14">
        <v>5.1414374816560998E-2</v>
      </c>
      <c r="AH13" s="14">
        <v>6.7760936542891698E-2</v>
      </c>
      <c r="AI13" s="14"/>
      <c r="AJ13" s="14">
        <v>4.11855758011717E-2</v>
      </c>
      <c r="AK13" s="14">
        <v>6.0044950070139901E-2</v>
      </c>
      <c r="AL13" s="14">
        <v>6.6080440192507098E-2</v>
      </c>
      <c r="AM13" s="14"/>
      <c r="AN13" s="14">
        <v>6.1300292616923303E-2</v>
      </c>
      <c r="AO13" s="14">
        <v>6.4849326867164103E-2</v>
      </c>
      <c r="AP13" s="14">
        <v>6.7064585888078398E-2</v>
      </c>
      <c r="AQ13" s="14">
        <v>6.8618931222637403E-2</v>
      </c>
      <c r="AR13" s="14">
        <v>2.18913323299431E-2</v>
      </c>
    </row>
    <row r="14" spans="2:44">
      <c r="B14" s="15" t="s">
        <v>129</v>
      </c>
      <c r="C14" s="14">
        <v>3.2257351124271402E-2</v>
      </c>
      <c r="D14" s="14">
        <v>2.2205335190122001E-2</v>
      </c>
      <c r="E14" s="14">
        <v>4.1274263314832998E-2</v>
      </c>
      <c r="F14" s="14"/>
      <c r="G14" s="14">
        <v>3.5314066734903997E-2</v>
      </c>
      <c r="H14" s="14">
        <v>3.7214080894761303E-2</v>
      </c>
      <c r="I14" s="14">
        <v>2.9782620204200898E-2</v>
      </c>
      <c r="J14" s="14">
        <v>4.1674743595991902E-2</v>
      </c>
      <c r="K14" s="14">
        <v>3.1701527274208101E-2</v>
      </c>
      <c r="L14" s="14">
        <v>2.09133520754817E-2</v>
      </c>
      <c r="M14" s="14"/>
      <c r="N14" s="14">
        <v>2.8598904607441501E-2</v>
      </c>
      <c r="O14" s="14">
        <v>2.8401025420425399E-2</v>
      </c>
      <c r="P14" s="14">
        <v>2.8755083578086E-2</v>
      </c>
      <c r="Q14" s="14">
        <v>4.2945897825588497E-2</v>
      </c>
      <c r="R14" s="14"/>
      <c r="S14" s="14">
        <v>2.1162801707998599E-2</v>
      </c>
      <c r="T14" s="14">
        <v>3.7892741225230897E-2</v>
      </c>
      <c r="U14" s="14">
        <v>5.1305821103419899E-2</v>
      </c>
      <c r="V14" s="14">
        <v>3.1918591045464198E-2</v>
      </c>
      <c r="W14" s="14">
        <v>4.2526213486852697E-2</v>
      </c>
      <c r="X14" s="14">
        <v>5.11433402571859E-2</v>
      </c>
      <c r="Y14" s="14">
        <v>1.7546978843541599E-2</v>
      </c>
      <c r="Z14" s="14">
        <v>2.5687407598284102E-2</v>
      </c>
      <c r="AA14" s="14">
        <v>2.2881479705494801E-2</v>
      </c>
      <c r="AB14" s="14">
        <v>2.9553664869822801E-2</v>
      </c>
      <c r="AC14" s="14">
        <v>3.3826179020382499E-2</v>
      </c>
      <c r="AD14" s="14">
        <v>1.69127563924357E-2</v>
      </c>
      <c r="AE14" s="14"/>
      <c r="AF14" s="14">
        <v>2.5640725491207599E-2</v>
      </c>
      <c r="AG14" s="14">
        <v>2.9359342579322399E-2</v>
      </c>
      <c r="AH14" s="14">
        <v>3.7581197649101998E-2</v>
      </c>
      <c r="AI14" s="14"/>
      <c r="AJ14" s="14">
        <v>2.7945705941525699E-2</v>
      </c>
      <c r="AK14" s="14">
        <v>2.6295574266197799E-2</v>
      </c>
      <c r="AL14" s="14">
        <v>2.1789580529888102E-2</v>
      </c>
      <c r="AM14" s="14"/>
      <c r="AN14" s="14">
        <v>3.0582701656719599E-2</v>
      </c>
      <c r="AO14" s="14">
        <v>3.3034177915182698E-2</v>
      </c>
      <c r="AP14" s="14">
        <v>2.2489737788283701E-2</v>
      </c>
      <c r="AQ14" s="14">
        <v>3.4484793447352897E-2</v>
      </c>
      <c r="AR14" s="14">
        <v>0</v>
      </c>
    </row>
    <row r="15" spans="2:44">
      <c r="B15" s="15" t="s">
        <v>163</v>
      </c>
      <c r="C15" s="18">
        <v>0.44139591148491503</v>
      </c>
      <c r="D15" s="18">
        <v>0.50958414994024204</v>
      </c>
      <c r="E15" s="18">
        <v>0.37693661124537298</v>
      </c>
      <c r="F15" s="18"/>
      <c r="G15" s="18">
        <v>0.27690181850267798</v>
      </c>
      <c r="H15" s="18">
        <v>0.43118410521955303</v>
      </c>
      <c r="I15" s="18">
        <v>0.43128054240177699</v>
      </c>
      <c r="J15" s="18">
        <v>0.464707416357661</v>
      </c>
      <c r="K15" s="18">
        <v>0.48726815256901401</v>
      </c>
      <c r="L15" s="18">
        <v>0.51840728713923201</v>
      </c>
      <c r="M15" s="18"/>
      <c r="N15" s="18">
        <v>0.435329638375687</v>
      </c>
      <c r="O15" s="18">
        <v>0.421660058913082</v>
      </c>
      <c r="P15" s="18">
        <v>0.47734339618430099</v>
      </c>
      <c r="Q15" s="18">
        <v>0.43882909011362897</v>
      </c>
      <c r="R15" s="18"/>
      <c r="S15" s="18">
        <v>0.398260542737225</v>
      </c>
      <c r="T15" s="18">
        <v>0.34811447710893001</v>
      </c>
      <c r="U15" s="18">
        <v>0.386259333669</v>
      </c>
      <c r="V15" s="18">
        <v>0.37601035343844202</v>
      </c>
      <c r="W15" s="18">
        <v>0.426943853310152</v>
      </c>
      <c r="X15" s="18">
        <v>0.42515152747601398</v>
      </c>
      <c r="Y15" s="18">
        <v>0.49289355884374098</v>
      </c>
      <c r="Z15" s="18">
        <v>0.658655604188364</v>
      </c>
      <c r="AA15" s="18">
        <v>0.45708519889360899</v>
      </c>
      <c r="AB15" s="18">
        <v>0.5308346699873</v>
      </c>
      <c r="AC15" s="18">
        <v>0.50987958991736604</v>
      </c>
      <c r="AD15" s="18">
        <v>0.606314931701744</v>
      </c>
      <c r="AE15" s="18"/>
      <c r="AF15" s="18">
        <v>0.49868888425597402</v>
      </c>
      <c r="AG15" s="18">
        <v>0.46982227855929298</v>
      </c>
      <c r="AH15" s="18">
        <v>0.35327614473165803</v>
      </c>
      <c r="AI15" s="18"/>
      <c r="AJ15" s="18">
        <v>0.51129460347050004</v>
      </c>
      <c r="AK15" s="18">
        <v>0.45837773858918801</v>
      </c>
      <c r="AL15" s="18">
        <v>0.43643003321534901</v>
      </c>
      <c r="AM15" s="18"/>
      <c r="AN15" s="18">
        <v>0.463725047385042</v>
      </c>
      <c r="AO15" s="18">
        <v>0.41003918778833798</v>
      </c>
      <c r="AP15" s="18">
        <v>0.42113809647656603</v>
      </c>
      <c r="AQ15" s="18">
        <v>0.43248366020916901</v>
      </c>
      <c r="AR15" s="18">
        <v>0.40749069713196301</v>
      </c>
    </row>
    <row r="16" spans="2:44">
      <c r="B16" s="15" t="s">
        <v>164</v>
      </c>
      <c r="C16" s="18">
        <v>0.22374100501224001</v>
      </c>
      <c r="D16" s="18">
        <v>0.18109942313060801</v>
      </c>
      <c r="E16" s="18">
        <v>0.26501319419567898</v>
      </c>
      <c r="F16" s="18"/>
      <c r="G16" s="18">
        <v>0.38170965520156402</v>
      </c>
      <c r="H16" s="18">
        <v>0.246136488801669</v>
      </c>
      <c r="I16" s="18">
        <v>0.22608256334511001</v>
      </c>
      <c r="J16" s="18">
        <v>0.17800098039146001</v>
      </c>
      <c r="K16" s="18">
        <v>0.17440280804839101</v>
      </c>
      <c r="L16" s="18">
        <v>0.16801152330710201</v>
      </c>
      <c r="M16" s="18"/>
      <c r="N16" s="18">
        <v>0.23666468028868301</v>
      </c>
      <c r="O16" s="18">
        <v>0.24061046727287499</v>
      </c>
      <c r="P16" s="18">
        <v>0.19748212413684901</v>
      </c>
      <c r="Q16" s="18">
        <v>0.21403151606909199</v>
      </c>
      <c r="R16" s="18"/>
      <c r="S16" s="18">
        <v>0.29231178846039102</v>
      </c>
      <c r="T16" s="18">
        <v>0.27823783853158301</v>
      </c>
      <c r="U16" s="18">
        <v>0.209862615554812</v>
      </c>
      <c r="V16" s="18">
        <v>0.24234373426134101</v>
      </c>
      <c r="W16" s="18">
        <v>0.23221659415760901</v>
      </c>
      <c r="X16" s="18">
        <v>0.23509403115865399</v>
      </c>
      <c r="Y16" s="18">
        <v>0.20428063643620101</v>
      </c>
      <c r="Z16" s="18">
        <v>0.15191815480093401</v>
      </c>
      <c r="AA16" s="18">
        <v>0.21325475181824499</v>
      </c>
      <c r="AB16" s="18">
        <v>0.16700851488208701</v>
      </c>
      <c r="AC16" s="18">
        <v>0.127341794501174</v>
      </c>
      <c r="AD16" s="18">
        <v>0.111755846220519</v>
      </c>
      <c r="AE16" s="18"/>
      <c r="AF16" s="18">
        <v>0.184391230615152</v>
      </c>
      <c r="AG16" s="18">
        <v>0.20514348003212099</v>
      </c>
      <c r="AH16" s="18">
        <v>0.268349727940428</v>
      </c>
      <c r="AI16" s="18"/>
      <c r="AJ16" s="18">
        <v>0.197116748224166</v>
      </c>
      <c r="AK16" s="18">
        <v>0.22131993688392401</v>
      </c>
      <c r="AL16" s="18">
        <v>0.21633851960494699</v>
      </c>
      <c r="AM16" s="18"/>
      <c r="AN16" s="18">
        <v>0.21227138095280901</v>
      </c>
      <c r="AO16" s="18">
        <v>0.25013988058818598</v>
      </c>
      <c r="AP16" s="18">
        <v>0.22514785370656101</v>
      </c>
      <c r="AQ16" s="18">
        <v>0.25201443097771298</v>
      </c>
      <c r="AR16" s="18">
        <v>0.10269033665636999</v>
      </c>
    </row>
    <row r="17" spans="2:44">
      <c r="B17" s="15" t="s">
        <v>106</v>
      </c>
      <c r="C17" s="19">
        <v>0.21765490647267599</v>
      </c>
      <c r="D17" s="19">
        <v>0.32848472680963398</v>
      </c>
      <c r="E17" s="19">
        <v>0.111923417049694</v>
      </c>
      <c r="F17" s="19"/>
      <c r="G17" s="19">
        <v>-0.10480783669888501</v>
      </c>
      <c r="H17" s="19">
        <v>0.185047616417885</v>
      </c>
      <c r="I17" s="19">
        <v>0.20519797905666601</v>
      </c>
      <c r="J17" s="19">
        <v>0.28670643596620099</v>
      </c>
      <c r="K17" s="19">
        <v>0.31286534452062298</v>
      </c>
      <c r="L17" s="19">
        <v>0.35039576383213</v>
      </c>
      <c r="M17" s="19"/>
      <c r="N17" s="19">
        <v>0.19866495808700399</v>
      </c>
      <c r="O17" s="19">
        <v>0.18104959164020801</v>
      </c>
      <c r="P17" s="19">
        <v>0.27986127204745198</v>
      </c>
      <c r="Q17" s="19">
        <v>0.22479757404453701</v>
      </c>
      <c r="R17" s="19"/>
      <c r="S17" s="19">
        <v>0.10594875427683401</v>
      </c>
      <c r="T17" s="19">
        <v>6.98766385773473E-2</v>
      </c>
      <c r="U17" s="19">
        <v>0.176396718114188</v>
      </c>
      <c r="V17" s="19">
        <v>0.13366661917710199</v>
      </c>
      <c r="W17" s="19">
        <v>0.19472725915254299</v>
      </c>
      <c r="X17" s="19">
        <v>0.19005749631735899</v>
      </c>
      <c r="Y17" s="19">
        <v>0.28861292240754</v>
      </c>
      <c r="Z17" s="19">
        <v>0.50673744938743004</v>
      </c>
      <c r="AA17" s="19">
        <v>0.243830447075364</v>
      </c>
      <c r="AB17" s="19">
        <v>0.36382615510521299</v>
      </c>
      <c r="AC17" s="19">
        <v>0.38253779541619298</v>
      </c>
      <c r="AD17" s="19">
        <v>0.49455908548122501</v>
      </c>
      <c r="AE17" s="19"/>
      <c r="AF17" s="19">
        <v>0.31429765364082202</v>
      </c>
      <c r="AG17" s="19">
        <v>0.26467879852717202</v>
      </c>
      <c r="AH17" s="19">
        <v>8.49264167912306E-2</v>
      </c>
      <c r="AI17" s="19"/>
      <c r="AJ17" s="19">
        <v>0.31417785524633401</v>
      </c>
      <c r="AK17" s="19">
        <v>0.237057801705264</v>
      </c>
      <c r="AL17" s="19">
        <v>0.220091513610402</v>
      </c>
      <c r="AM17" s="19"/>
      <c r="AN17" s="19">
        <v>0.25145366643223299</v>
      </c>
      <c r="AO17" s="19">
        <v>0.159899307200152</v>
      </c>
      <c r="AP17" s="19">
        <v>0.19599024277000501</v>
      </c>
      <c r="AQ17" s="19">
        <v>0.180469229231456</v>
      </c>
      <c r="AR17" s="19">
        <v>0.304800360475593</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170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2684</v>
      </c>
      <c r="D7" s="10">
        <v>1369</v>
      </c>
      <c r="E7" s="10">
        <v>1308</v>
      </c>
      <c r="F7" s="10"/>
      <c r="G7" s="10">
        <v>304</v>
      </c>
      <c r="H7" s="10">
        <v>402</v>
      </c>
      <c r="I7" s="10">
        <v>407</v>
      </c>
      <c r="J7" s="10">
        <v>451</v>
      </c>
      <c r="K7" s="10">
        <v>442</v>
      </c>
      <c r="L7" s="10">
        <v>678</v>
      </c>
      <c r="M7" s="10"/>
      <c r="N7" s="10">
        <v>771</v>
      </c>
      <c r="O7" s="10">
        <v>735</v>
      </c>
      <c r="P7" s="10">
        <v>542</v>
      </c>
      <c r="Q7" s="10">
        <v>622</v>
      </c>
      <c r="R7" s="10"/>
      <c r="S7" s="10">
        <v>348</v>
      </c>
      <c r="T7" s="10">
        <v>336</v>
      </c>
      <c r="U7" s="10">
        <v>212</v>
      </c>
      <c r="V7" s="10">
        <v>232</v>
      </c>
      <c r="W7" s="10">
        <v>212</v>
      </c>
      <c r="X7" s="10">
        <v>220</v>
      </c>
      <c r="Y7" s="10">
        <v>241</v>
      </c>
      <c r="Z7" s="10">
        <v>131</v>
      </c>
      <c r="AA7" s="10">
        <v>296</v>
      </c>
      <c r="AB7" s="10">
        <v>246</v>
      </c>
      <c r="AC7" s="10">
        <v>144</v>
      </c>
      <c r="AD7" s="10">
        <v>66</v>
      </c>
      <c r="AE7" s="10"/>
      <c r="AF7" s="10">
        <v>1030</v>
      </c>
      <c r="AG7" s="10">
        <v>1150</v>
      </c>
      <c r="AH7" s="10">
        <v>315</v>
      </c>
      <c r="AI7" s="10"/>
      <c r="AJ7" s="10">
        <v>651</v>
      </c>
      <c r="AK7" s="10">
        <v>1037</v>
      </c>
      <c r="AL7" s="10">
        <v>197</v>
      </c>
      <c r="AM7" s="10"/>
      <c r="AN7" s="10">
        <v>615</v>
      </c>
      <c r="AO7" s="10">
        <v>613</v>
      </c>
      <c r="AP7" s="10">
        <v>674</v>
      </c>
      <c r="AQ7" s="10">
        <v>334</v>
      </c>
      <c r="AR7" s="10">
        <v>42</v>
      </c>
    </row>
    <row r="8" spans="2:44" ht="30" customHeight="1">
      <c r="B8" s="11" t="s">
        <v>96</v>
      </c>
      <c r="C8" s="11">
        <v>2688</v>
      </c>
      <c r="D8" s="11">
        <v>1425</v>
      </c>
      <c r="E8" s="11">
        <v>1256</v>
      </c>
      <c r="F8" s="11"/>
      <c r="G8" s="11">
        <v>339</v>
      </c>
      <c r="H8" s="11">
        <v>429</v>
      </c>
      <c r="I8" s="11">
        <v>462</v>
      </c>
      <c r="J8" s="11">
        <v>453</v>
      </c>
      <c r="K8" s="11">
        <v>373</v>
      </c>
      <c r="L8" s="11">
        <v>632</v>
      </c>
      <c r="M8" s="11"/>
      <c r="N8" s="11">
        <v>813</v>
      </c>
      <c r="O8" s="11">
        <v>700</v>
      </c>
      <c r="P8" s="11">
        <v>558</v>
      </c>
      <c r="Q8" s="11">
        <v>603</v>
      </c>
      <c r="R8" s="11"/>
      <c r="S8" s="11">
        <v>390</v>
      </c>
      <c r="T8" s="11">
        <v>319</v>
      </c>
      <c r="U8" s="11">
        <v>206</v>
      </c>
      <c r="V8" s="11">
        <v>254</v>
      </c>
      <c r="W8" s="11">
        <v>191</v>
      </c>
      <c r="X8" s="11">
        <v>223</v>
      </c>
      <c r="Y8" s="11">
        <v>230</v>
      </c>
      <c r="Z8" s="11">
        <v>121</v>
      </c>
      <c r="AA8" s="11">
        <v>280</v>
      </c>
      <c r="AB8" s="11">
        <v>254</v>
      </c>
      <c r="AC8" s="11">
        <v>142</v>
      </c>
      <c r="AD8" s="11">
        <v>77</v>
      </c>
      <c r="AE8" s="11"/>
      <c r="AF8" s="11">
        <v>994</v>
      </c>
      <c r="AG8" s="11">
        <v>1153</v>
      </c>
      <c r="AH8" s="11">
        <v>335</v>
      </c>
      <c r="AI8" s="11"/>
      <c r="AJ8" s="11">
        <v>637</v>
      </c>
      <c r="AK8" s="11">
        <v>1050</v>
      </c>
      <c r="AL8" s="11">
        <v>201</v>
      </c>
      <c r="AM8" s="11"/>
      <c r="AN8" s="11">
        <v>593</v>
      </c>
      <c r="AO8" s="11">
        <v>618</v>
      </c>
      <c r="AP8" s="11">
        <v>689</v>
      </c>
      <c r="AQ8" s="11">
        <v>347</v>
      </c>
      <c r="AR8" s="11">
        <v>44</v>
      </c>
    </row>
    <row r="9" spans="2:44" ht="29.1">
      <c r="B9" s="15" t="s">
        <v>171</v>
      </c>
      <c r="C9" s="14">
        <v>0.617483035229065</v>
      </c>
      <c r="D9" s="14">
        <v>0.64204977585831902</v>
      </c>
      <c r="E9" s="14">
        <v>0.59073715544652505</v>
      </c>
      <c r="F9" s="14"/>
      <c r="G9" s="14">
        <v>0.421737327226473</v>
      </c>
      <c r="H9" s="14">
        <v>0.51770185708138095</v>
      </c>
      <c r="I9" s="14">
        <v>0.60355355929048604</v>
      </c>
      <c r="J9" s="14">
        <v>0.67457199530497103</v>
      </c>
      <c r="K9" s="14">
        <v>0.67637014586380995</v>
      </c>
      <c r="L9" s="14">
        <v>0.72482001046131195</v>
      </c>
      <c r="M9" s="14"/>
      <c r="N9" s="14">
        <v>0.63046351678697199</v>
      </c>
      <c r="O9" s="14">
        <v>0.61834711413037002</v>
      </c>
      <c r="P9" s="14">
        <v>0.64474216655380601</v>
      </c>
      <c r="Q9" s="14">
        <v>0.572714326656658</v>
      </c>
      <c r="R9" s="14"/>
      <c r="S9" s="14">
        <v>0.54845671154922404</v>
      </c>
      <c r="T9" s="14">
        <v>0.64197870431869597</v>
      </c>
      <c r="U9" s="14">
        <v>0.65749588356593602</v>
      </c>
      <c r="V9" s="14">
        <v>0.65298692769511302</v>
      </c>
      <c r="W9" s="14">
        <v>0.55980647160358599</v>
      </c>
      <c r="X9" s="14">
        <v>0.52787516641727505</v>
      </c>
      <c r="Y9" s="14">
        <v>0.60856364627711002</v>
      </c>
      <c r="Z9" s="14">
        <v>0.65808064953914902</v>
      </c>
      <c r="AA9" s="14">
        <v>0.64182177329290202</v>
      </c>
      <c r="AB9" s="14">
        <v>0.69552539449329298</v>
      </c>
      <c r="AC9" s="14">
        <v>0.60719240588161505</v>
      </c>
      <c r="AD9" s="14">
        <v>0.67966969492539497</v>
      </c>
      <c r="AE9" s="14"/>
      <c r="AF9" s="14">
        <v>0.65814521662245895</v>
      </c>
      <c r="AG9" s="14">
        <v>0.667464999639231</v>
      </c>
      <c r="AH9" s="14">
        <v>0.44626489410464598</v>
      </c>
      <c r="AI9" s="14"/>
      <c r="AJ9" s="14">
        <v>0.64516932241806402</v>
      </c>
      <c r="AK9" s="14">
        <v>0.60021605369794795</v>
      </c>
      <c r="AL9" s="14">
        <v>0.60407087804820703</v>
      </c>
      <c r="AM9" s="14"/>
      <c r="AN9" s="14">
        <v>0.60253093439372796</v>
      </c>
      <c r="AO9" s="14">
        <v>0.58002716201975801</v>
      </c>
      <c r="AP9" s="14">
        <v>0.64949717055158396</v>
      </c>
      <c r="AQ9" s="14">
        <v>0.59994135462991904</v>
      </c>
      <c r="AR9" s="14">
        <v>0.60389809652223303</v>
      </c>
    </row>
    <row r="10" spans="2:44" ht="29.1">
      <c r="B10" s="15" t="s">
        <v>172</v>
      </c>
      <c r="C10" s="14">
        <v>0.60091859210193599</v>
      </c>
      <c r="D10" s="14">
        <v>0.60723639342855096</v>
      </c>
      <c r="E10" s="14">
        <v>0.59468457314849499</v>
      </c>
      <c r="F10" s="14"/>
      <c r="G10" s="14">
        <v>0.52859167528498396</v>
      </c>
      <c r="H10" s="14">
        <v>0.525705906500614</v>
      </c>
      <c r="I10" s="14">
        <v>0.59235987509435095</v>
      </c>
      <c r="J10" s="14">
        <v>0.618547805378316</v>
      </c>
      <c r="K10" s="14">
        <v>0.66268606013860598</v>
      </c>
      <c r="L10" s="14">
        <v>0.64802386448362903</v>
      </c>
      <c r="M10" s="14"/>
      <c r="N10" s="14">
        <v>0.58349322306490203</v>
      </c>
      <c r="O10" s="14">
        <v>0.63111543667655001</v>
      </c>
      <c r="P10" s="14">
        <v>0.59810955093048601</v>
      </c>
      <c r="Q10" s="14">
        <v>0.58719095251127595</v>
      </c>
      <c r="R10" s="14"/>
      <c r="S10" s="14">
        <v>0.55405667479061405</v>
      </c>
      <c r="T10" s="14">
        <v>0.59053951054834497</v>
      </c>
      <c r="U10" s="14">
        <v>0.63168461071837401</v>
      </c>
      <c r="V10" s="14">
        <v>0.59606127337755099</v>
      </c>
      <c r="W10" s="14">
        <v>0.59235308981369195</v>
      </c>
      <c r="X10" s="14">
        <v>0.49317814055588599</v>
      </c>
      <c r="Y10" s="14">
        <v>0.623059345237162</v>
      </c>
      <c r="Z10" s="14">
        <v>0.56758410476460697</v>
      </c>
      <c r="AA10" s="14">
        <v>0.65525982056094401</v>
      </c>
      <c r="AB10" s="14">
        <v>0.65509769508728999</v>
      </c>
      <c r="AC10" s="14">
        <v>0.62343404350425502</v>
      </c>
      <c r="AD10" s="14">
        <v>0.71624281222140196</v>
      </c>
      <c r="AE10" s="14"/>
      <c r="AF10" s="14">
        <v>0.60659868226447999</v>
      </c>
      <c r="AG10" s="14">
        <v>0.633322191706024</v>
      </c>
      <c r="AH10" s="14">
        <v>0.499916201826335</v>
      </c>
      <c r="AI10" s="14"/>
      <c r="AJ10" s="14">
        <v>0.58892435354116701</v>
      </c>
      <c r="AK10" s="14">
        <v>0.61493999383939302</v>
      </c>
      <c r="AL10" s="14">
        <v>0.57803763050238399</v>
      </c>
      <c r="AM10" s="14"/>
      <c r="AN10" s="14">
        <v>0.61185526442959903</v>
      </c>
      <c r="AO10" s="14">
        <v>0.57499980782385796</v>
      </c>
      <c r="AP10" s="14">
        <v>0.64412708660807605</v>
      </c>
      <c r="AQ10" s="14">
        <v>0.56391486226696996</v>
      </c>
      <c r="AR10" s="14">
        <v>0.54563084660921601</v>
      </c>
    </row>
    <row r="11" spans="2:44" ht="29.1">
      <c r="B11" s="15" t="s">
        <v>173</v>
      </c>
      <c r="C11" s="14">
        <v>0.57029536589031904</v>
      </c>
      <c r="D11" s="14">
        <v>0.53792161460395305</v>
      </c>
      <c r="E11" s="14">
        <v>0.604647358590641</v>
      </c>
      <c r="F11" s="14"/>
      <c r="G11" s="14">
        <v>0.58881440658475304</v>
      </c>
      <c r="H11" s="14">
        <v>0.50522517189107297</v>
      </c>
      <c r="I11" s="14">
        <v>0.58295902182984105</v>
      </c>
      <c r="J11" s="14">
        <v>0.54460024761296799</v>
      </c>
      <c r="K11" s="14">
        <v>0.59931192041881498</v>
      </c>
      <c r="L11" s="14">
        <v>0.59661872410633698</v>
      </c>
      <c r="M11" s="14"/>
      <c r="N11" s="14">
        <v>0.58391655084718797</v>
      </c>
      <c r="O11" s="14">
        <v>0.60292043646100701</v>
      </c>
      <c r="P11" s="14">
        <v>0.51326560691933498</v>
      </c>
      <c r="Q11" s="14">
        <v>0.559480903531274</v>
      </c>
      <c r="R11" s="14"/>
      <c r="S11" s="14">
        <v>0.58758165858818301</v>
      </c>
      <c r="T11" s="14">
        <v>0.59670590045907801</v>
      </c>
      <c r="U11" s="14">
        <v>0.59657791811813199</v>
      </c>
      <c r="V11" s="14">
        <v>0.53337363630097601</v>
      </c>
      <c r="W11" s="14">
        <v>0.63752797383613502</v>
      </c>
      <c r="X11" s="14">
        <v>0.594612448410755</v>
      </c>
      <c r="Y11" s="14">
        <v>0.53649267620354002</v>
      </c>
      <c r="Z11" s="14">
        <v>0.57492252405169697</v>
      </c>
      <c r="AA11" s="14">
        <v>0.50185277874883805</v>
      </c>
      <c r="AB11" s="14">
        <v>0.55412733754385002</v>
      </c>
      <c r="AC11" s="14">
        <v>0.59047002530127102</v>
      </c>
      <c r="AD11" s="14">
        <v>0.54605573180244804</v>
      </c>
      <c r="AE11" s="14"/>
      <c r="AF11" s="14">
        <v>0.56529704923095203</v>
      </c>
      <c r="AG11" s="14">
        <v>0.56987478766125199</v>
      </c>
      <c r="AH11" s="14">
        <v>0.54364397236331496</v>
      </c>
      <c r="AI11" s="14"/>
      <c r="AJ11" s="14">
        <v>0.54388511774758297</v>
      </c>
      <c r="AK11" s="14">
        <v>0.57403949537075505</v>
      </c>
      <c r="AL11" s="14">
        <v>0.59470219774248401</v>
      </c>
      <c r="AM11" s="14"/>
      <c r="AN11" s="14">
        <v>0.54778783250557495</v>
      </c>
      <c r="AO11" s="14">
        <v>0.58529448725254496</v>
      </c>
      <c r="AP11" s="14">
        <v>0.58827016490439199</v>
      </c>
      <c r="AQ11" s="14">
        <v>0.56438652601799599</v>
      </c>
      <c r="AR11" s="14">
        <v>0.65872954022337804</v>
      </c>
    </row>
    <row r="12" spans="2:44" ht="43.5">
      <c r="B12" s="15" t="s">
        <v>174</v>
      </c>
      <c r="C12" s="14">
        <v>0.55929951396192801</v>
      </c>
      <c r="D12" s="14">
        <v>0.54026688096210496</v>
      </c>
      <c r="E12" s="14">
        <v>0.58082341491196299</v>
      </c>
      <c r="F12" s="14"/>
      <c r="G12" s="14">
        <v>0.51347737969530405</v>
      </c>
      <c r="H12" s="14">
        <v>0.50781210566475199</v>
      </c>
      <c r="I12" s="14">
        <v>0.50377894324091499</v>
      </c>
      <c r="J12" s="14">
        <v>0.53577419778909496</v>
      </c>
      <c r="K12" s="14">
        <v>0.62223679954625399</v>
      </c>
      <c r="L12" s="14">
        <v>0.63917668205213596</v>
      </c>
      <c r="M12" s="14"/>
      <c r="N12" s="14">
        <v>0.57261575194614101</v>
      </c>
      <c r="O12" s="14">
        <v>0.569644664823582</v>
      </c>
      <c r="P12" s="14">
        <v>0.55688471579662202</v>
      </c>
      <c r="Q12" s="14">
        <v>0.52885325788999005</v>
      </c>
      <c r="R12" s="14"/>
      <c r="S12" s="14">
        <v>0.53523229730705901</v>
      </c>
      <c r="T12" s="14">
        <v>0.58582081809167297</v>
      </c>
      <c r="U12" s="14">
        <v>0.65090868716971195</v>
      </c>
      <c r="V12" s="14">
        <v>0.57530899837822003</v>
      </c>
      <c r="W12" s="14">
        <v>0.55315386695934299</v>
      </c>
      <c r="X12" s="14">
        <v>0.48103176057587999</v>
      </c>
      <c r="Y12" s="14">
        <v>0.49363158350668201</v>
      </c>
      <c r="Z12" s="14">
        <v>0.436501585832826</v>
      </c>
      <c r="AA12" s="14">
        <v>0.58293019069974805</v>
      </c>
      <c r="AB12" s="14">
        <v>0.64093501608166703</v>
      </c>
      <c r="AC12" s="14">
        <v>0.54005548230338896</v>
      </c>
      <c r="AD12" s="14">
        <v>0.58399433074700002</v>
      </c>
      <c r="AE12" s="14"/>
      <c r="AF12" s="14">
        <v>0.55365841656525505</v>
      </c>
      <c r="AG12" s="14">
        <v>0.58563495969507895</v>
      </c>
      <c r="AH12" s="14">
        <v>0.47266047512072401</v>
      </c>
      <c r="AI12" s="14"/>
      <c r="AJ12" s="14">
        <v>0.55688084816386596</v>
      </c>
      <c r="AK12" s="14">
        <v>0.55172732155412896</v>
      </c>
      <c r="AL12" s="14">
        <v>0.54604041153393201</v>
      </c>
      <c r="AM12" s="14"/>
      <c r="AN12" s="14">
        <v>0.55891030696169197</v>
      </c>
      <c r="AO12" s="14">
        <v>0.53936021183256</v>
      </c>
      <c r="AP12" s="14">
        <v>0.59245520769425597</v>
      </c>
      <c r="AQ12" s="14">
        <v>0.53881252609700103</v>
      </c>
      <c r="AR12" s="14">
        <v>0.529560667283413</v>
      </c>
    </row>
    <row r="13" spans="2:44" ht="29.1">
      <c r="B13" s="15" t="s">
        <v>175</v>
      </c>
      <c r="C13" s="14">
        <v>0.42391009842696997</v>
      </c>
      <c r="D13" s="14">
        <v>0.453389983996902</v>
      </c>
      <c r="E13" s="14">
        <v>0.39126041595102701</v>
      </c>
      <c r="F13" s="14"/>
      <c r="G13" s="14">
        <v>0.31993535606128298</v>
      </c>
      <c r="H13" s="14">
        <v>0.39576788049350298</v>
      </c>
      <c r="I13" s="14">
        <v>0.43230235671834</v>
      </c>
      <c r="J13" s="14">
        <v>0.41978400443996</v>
      </c>
      <c r="K13" s="14">
        <v>0.446815436396787</v>
      </c>
      <c r="L13" s="14">
        <v>0.482124308076814</v>
      </c>
      <c r="M13" s="14"/>
      <c r="N13" s="14">
        <v>0.456158771013223</v>
      </c>
      <c r="O13" s="14">
        <v>0.42920174050264198</v>
      </c>
      <c r="P13" s="14">
        <v>0.39848852861571699</v>
      </c>
      <c r="Q13" s="14">
        <v>0.39591908720200703</v>
      </c>
      <c r="R13" s="14"/>
      <c r="S13" s="14">
        <v>0.42449886155444799</v>
      </c>
      <c r="T13" s="14">
        <v>0.43664029507408297</v>
      </c>
      <c r="U13" s="14">
        <v>0.43518933599714699</v>
      </c>
      <c r="V13" s="14">
        <v>0.467032445591957</v>
      </c>
      <c r="W13" s="14">
        <v>0.46480560076306099</v>
      </c>
      <c r="X13" s="14">
        <v>0.320862178619227</v>
      </c>
      <c r="Y13" s="14">
        <v>0.367964923190023</v>
      </c>
      <c r="Z13" s="14">
        <v>0.38024689989485599</v>
      </c>
      <c r="AA13" s="14">
        <v>0.45371006027622601</v>
      </c>
      <c r="AB13" s="14">
        <v>0.47830130130701798</v>
      </c>
      <c r="AC13" s="14">
        <v>0.38252050826115003</v>
      </c>
      <c r="AD13" s="14">
        <v>0.41722165298693198</v>
      </c>
      <c r="AE13" s="14"/>
      <c r="AF13" s="14">
        <v>0.44136565191907201</v>
      </c>
      <c r="AG13" s="14">
        <v>0.44993980988843402</v>
      </c>
      <c r="AH13" s="14">
        <v>0.348258523193963</v>
      </c>
      <c r="AI13" s="14"/>
      <c r="AJ13" s="14">
        <v>0.44240743422900802</v>
      </c>
      <c r="AK13" s="14">
        <v>0.42512548574505599</v>
      </c>
      <c r="AL13" s="14">
        <v>0.43206219094860898</v>
      </c>
      <c r="AM13" s="14"/>
      <c r="AN13" s="14">
        <v>0.38653779936718502</v>
      </c>
      <c r="AO13" s="14">
        <v>0.40169920373028101</v>
      </c>
      <c r="AP13" s="14">
        <v>0.44138950922109399</v>
      </c>
      <c r="AQ13" s="14">
        <v>0.41972026108066901</v>
      </c>
      <c r="AR13" s="14">
        <v>0.39140927817314097</v>
      </c>
    </row>
    <row r="14" spans="2:44" ht="43.5">
      <c r="B14" s="15" t="s">
        <v>176</v>
      </c>
      <c r="C14" s="14">
        <v>0.415888103401232</v>
      </c>
      <c r="D14" s="14">
        <v>0.41289721842085397</v>
      </c>
      <c r="E14" s="14">
        <v>0.41925252372135802</v>
      </c>
      <c r="F14" s="14"/>
      <c r="G14" s="14">
        <v>0.42409693553168998</v>
      </c>
      <c r="H14" s="14">
        <v>0.39567335690164201</v>
      </c>
      <c r="I14" s="14">
        <v>0.43488160824337302</v>
      </c>
      <c r="J14" s="14">
        <v>0.41641942886870997</v>
      </c>
      <c r="K14" s="14">
        <v>0.408761370694879</v>
      </c>
      <c r="L14" s="14">
        <v>0.41515741567742098</v>
      </c>
      <c r="M14" s="14"/>
      <c r="N14" s="14">
        <v>0.418161987723008</v>
      </c>
      <c r="O14" s="14">
        <v>0.43421715943636702</v>
      </c>
      <c r="P14" s="14">
        <v>0.41441229199621299</v>
      </c>
      <c r="Q14" s="14">
        <v>0.39140033358269899</v>
      </c>
      <c r="R14" s="14"/>
      <c r="S14" s="14">
        <v>0.44392280899974701</v>
      </c>
      <c r="T14" s="14">
        <v>0.37768145214972498</v>
      </c>
      <c r="U14" s="14">
        <v>0.38096814455080202</v>
      </c>
      <c r="V14" s="14">
        <v>0.35990345923740003</v>
      </c>
      <c r="W14" s="14">
        <v>0.39206108190598798</v>
      </c>
      <c r="X14" s="14">
        <v>0.39103223068913401</v>
      </c>
      <c r="Y14" s="14">
        <v>0.46036891694230497</v>
      </c>
      <c r="Z14" s="14">
        <v>0.44181896374386698</v>
      </c>
      <c r="AA14" s="14">
        <v>0.38175309750257103</v>
      </c>
      <c r="AB14" s="14">
        <v>0.44814309986948903</v>
      </c>
      <c r="AC14" s="14">
        <v>0.52186078944498204</v>
      </c>
      <c r="AD14" s="14">
        <v>0.49009577468916599</v>
      </c>
      <c r="AE14" s="14"/>
      <c r="AF14" s="14">
        <v>0.37485769400264202</v>
      </c>
      <c r="AG14" s="14">
        <v>0.45034105308539302</v>
      </c>
      <c r="AH14" s="14">
        <v>0.36882040881300598</v>
      </c>
      <c r="AI14" s="14"/>
      <c r="AJ14" s="14">
        <v>0.36937482317237302</v>
      </c>
      <c r="AK14" s="14">
        <v>0.423880321488385</v>
      </c>
      <c r="AL14" s="14">
        <v>0.42072331827387</v>
      </c>
      <c r="AM14" s="14"/>
      <c r="AN14" s="14">
        <v>0.39178452182172502</v>
      </c>
      <c r="AO14" s="14">
        <v>0.405568557700549</v>
      </c>
      <c r="AP14" s="14">
        <v>0.45782544847163098</v>
      </c>
      <c r="AQ14" s="14">
        <v>0.40849670653053899</v>
      </c>
      <c r="AR14" s="14">
        <v>0.42957819501546601</v>
      </c>
    </row>
    <row r="15" spans="2:44" ht="29.1">
      <c r="B15" s="15" t="s">
        <v>177</v>
      </c>
      <c r="C15" s="14">
        <v>0.19729172081034499</v>
      </c>
      <c r="D15" s="14">
        <v>0.21958478599105899</v>
      </c>
      <c r="E15" s="14">
        <v>0.17160238620573501</v>
      </c>
      <c r="F15" s="14"/>
      <c r="G15" s="14">
        <v>0.18361316792592899</v>
      </c>
      <c r="H15" s="14">
        <v>0.19514836952557599</v>
      </c>
      <c r="I15" s="14">
        <v>0.22204550618180899</v>
      </c>
      <c r="J15" s="14">
        <v>0.20246014673613</v>
      </c>
      <c r="K15" s="14">
        <v>0.199082364155233</v>
      </c>
      <c r="L15" s="14">
        <v>0.18324486088617001</v>
      </c>
      <c r="M15" s="14"/>
      <c r="N15" s="14">
        <v>0.17925291221398701</v>
      </c>
      <c r="O15" s="14">
        <v>0.19941767152084899</v>
      </c>
      <c r="P15" s="14">
        <v>0.19186502566955599</v>
      </c>
      <c r="Q15" s="14">
        <v>0.21859310163849099</v>
      </c>
      <c r="R15" s="14"/>
      <c r="S15" s="14">
        <v>0.166291930912248</v>
      </c>
      <c r="T15" s="14">
        <v>0.18226952188009701</v>
      </c>
      <c r="U15" s="14">
        <v>0.148005109916583</v>
      </c>
      <c r="V15" s="14">
        <v>0.190784681873712</v>
      </c>
      <c r="W15" s="14">
        <v>0.199075029012208</v>
      </c>
      <c r="X15" s="14">
        <v>0.20347160142346399</v>
      </c>
      <c r="Y15" s="14">
        <v>0.23703921620763899</v>
      </c>
      <c r="Z15" s="14">
        <v>0.205717296828</v>
      </c>
      <c r="AA15" s="14">
        <v>0.216529068017106</v>
      </c>
      <c r="AB15" s="14">
        <v>0.229269358800856</v>
      </c>
      <c r="AC15" s="14">
        <v>0.198474344472888</v>
      </c>
      <c r="AD15" s="14">
        <v>0.23772544260550599</v>
      </c>
      <c r="AE15" s="14"/>
      <c r="AF15" s="14">
        <v>0.19414848831331599</v>
      </c>
      <c r="AG15" s="14">
        <v>0.21477472759534799</v>
      </c>
      <c r="AH15" s="14">
        <v>0.17861710963976499</v>
      </c>
      <c r="AI15" s="14"/>
      <c r="AJ15" s="14">
        <v>0.223117575380545</v>
      </c>
      <c r="AK15" s="14">
        <v>0.195568869395636</v>
      </c>
      <c r="AL15" s="14">
        <v>0.17868228401303701</v>
      </c>
      <c r="AM15" s="14"/>
      <c r="AN15" s="14">
        <v>0.20721130474043101</v>
      </c>
      <c r="AO15" s="14">
        <v>0.18910332241098901</v>
      </c>
      <c r="AP15" s="14">
        <v>0.19568170083691599</v>
      </c>
      <c r="AQ15" s="14">
        <v>0.183536969381246</v>
      </c>
      <c r="AR15" s="14">
        <v>0.20136055074092299</v>
      </c>
    </row>
    <row r="16" spans="2:44">
      <c r="B16" s="15" t="s">
        <v>129</v>
      </c>
      <c r="C16" s="14">
        <v>7.6411092721746501E-3</v>
      </c>
      <c r="D16" s="14">
        <v>7.3661770971844504E-3</v>
      </c>
      <c r="E16" s="14">
        <v>7.9954128042416198E-3</v>
      </c>
      <c r="F16" s="14"/>
      <c r="G16" s="14">
        <v>1.34587496169175E-2</v>
      </c>
      <c r="H16" s="14">
        <v>7.45606010996234E-3</v>
      </c>
      <c r="I16" s="14">
        <v>1.55506297564549E-2</v>
      </c>
      <c r="J16" s="14">
        <v>1.05635831673508E-2</v>
      </c>
      <c r="K16" s="14">
        <v>2.1666837188172201E-3</v>
      </c>
      <c r="L16" s="14">
        <v>0</v>
      </c>
      <c r="M16" s="14"/>
      <c r="N16" s="14">
        <v>7.2731469075323404E-3</v>
      </c>
      <c r="O16" s="14">
        <v>4.6975470002041204E-3</v>
      </c>
      <c r="P16" s="14">
        <v>8.6724051548221007E-3</v>
      </c>
      <c r="Q16" s="14">
        <v>1.0778944933912699E-2</v>
      </c>
      <c r="R16" s="14"/>
      <c r="S16" s="14">
        <v>8.3247165230464094E-3</v>
      </c>
      <c r="T16" s="14">
        <v>0</v>
      </c>
      <c r="U16" s="14">
        <v>0</v>
      </c>
      <c r="V16" s="14">
        <v>9.6276861143821408E-3</v>
      </c>
      <c r="W16" s="14">
        <v>4.5743351459719798E-3</v>
      </c>
      <c r="X16" s="14">
        <v>1.48867624045501E-2</v>
      </c>
      <c r="Y16" s="14">
        <v>1.7510947893565901E-2</v>
      </c>
      <c r="Z16" s="14">
        <v>0</v>
      </c>
      <c r="AA16" s="14">
        <v>1.06084808038236E-2</v>
      </c>
      <c r="AB16" s="14">
        <v>1.1129342606181701E-2</v>
      </c>
      <c r="AC16" s="14">
        <v>5.7885426226835998E-3</v>
      </c>
      <c r="AD16" s="14">
        <v>0</v>
      </c>
      <c r="AE16" s="14"/>
      <c r="AF16" s="14">
        <v>5.1997444807327098E-3</v>
      </c>
      <c r="AG16" s="14">
        <v>8.7365300395800295E-3</v>
      </c>
      <c r="AH16" s="14">
        <v>1.5822489991084099E-2</v>
      </c>
      <c r="AI16" s="14"/>
      <c r="AJ16" s="14">
        <v>4.0919023757584197E-3</v>
      </c>
      <c r="AK16" s="14">
        <v>7.9438541273997507E-3</v>
      </c>
      <c r="AL16" s="14">
        <v>6.0984453346668603E-3</v>
      </c>
      <c r="AM16" s="14"/>
      <c r="AN16" s="14">
        <v>9.3245808276666408E-3</v>
      </c>
      <c r="AO16" s="14">
        <v>9.3231816039654903E-3</v>
      </c>
      <c r="AP16" s="14">
        <v>6.35818192173092E-3</v>
      </c>
      <c r="AQ16" s="14">
        <v>6.9946404694702698E-3</v>
      </c>
      <c r="AR16" s="14">
        <v>0</v>
      </c>
    </row>
    <row r="17" spans="2:44">
      <c r="B17" s="15" t="s">
        <v>130</v>
      </c>
      <c r="C17" s="23">
        <v>3.9189229128068596E-3</v>
      </c>
      <c r="D17" s="23">
        <v>3.2603756911592698E-3</v>
      </c>
      <c r="E17" s="23">
        <v>4.6878733027801997E-3</v>
      </c>
      <c r="F17" s="23"/>
      <c r="G17" s="23">
        <v>0</v>
      </c>
      <c r="H17" s="23">
        <v>2.7045069324784401E-3</v>
      </c>
      <c r="I17" s="23">
        <v>2.4540172054808001E-3</v>
      </c>
      <c r="J17" s="23">
        <v>6.1638135248726798E-3</v>
      </c>
      <c r="K17" s="23">
        <v>1.99272553234671E-3</v>
      </c>
      <c r="L17" s="23">
        <v>7.44204302023092E-3</v>
      </c>
      <c r="M17" s="23"/>
      <c r="N17" s="23">
        <v>8.4322013601393197E-3</v>
      </c>
      <c r="O17" s="23">
        <v>2.5631584789562799E-3</v>
      </c>
      <c r="P17" s="23">
        <v>1.8163696833002701E-3</v>
      </c>
      <c r="Q17" s="23">
        <v>1.4478865660231899E-3</v>
      </c>
      <c r="R17" s="23"/>
      <c r="S17" s="23">
        <v>1.9038627811854801E-3</v>
      </c>
      <c r="T17" s="23">
        <v>2.2076292276371101E-3</v>
      </c>
      <c r="U17" s="23">
        <v>5.20265300416643E-3</v>
      </c>
      <c r="V17" s="23">
        <v>1.21563599942228E-2</v>
      </c>
      <c r="W17" s="23">
        <v>0</v>
      </c>
      <c r="X17" s="23">
        <v>0</v>
      </c>
      <c r="Y17" s="23">
        <v>0</v>
      </c>
      <c r="Z17" s="23">
        <v>0</v>
      </c>
      <c r="AA17" s="23">
        <v>7.31870201998261E-3</v>
      </c>
      <c r="AB17" s="23">
        <v>7.5406633536972498E-3</v>
      </c>
      <c r="AC17" s="23">
        <v>6.7913204695850497E-3</v>
      </c>
      <c r="AD17" s="23">
        <v>0</v>
      </c>
      <c r="AE17" s="23"/>
      <c r="AF17" s="23">
        <v>5.8536137526246897E-3</v>
      </c>
      <c r="AG17" s="23">
        <v>2.3291090605701901E-3</v>
      </c>
      <c r="AH17" s="23">
        <v>6.0677723874103797E-3</v>
      </c>
      <c r="AI17" s="23"/>
      <c r="AJ17" s="23">
        <v>3.3689924798538202E-3</v>
      </c>
      <c r="AK17" s="23">
        <v>3.8396843532451401E-3</v>
      </c>
      <c r="AL17" s="23">
        <v>0</v>
      </c>
      <c r="AM17" s="23"/>
      <c r="AN17" s="23">
        <v>0</v>
      </c>
      <c r="AO17" s="23">
        <v>3.4800128076614102E-3</v>
      </c>
      <c r="AP17" s="23">
        <v>4.3756117794707897E-3</v>
      </c>
      <c r="AQ17" s="23">
        <v>6.7826348241908597E-3</v>
      </c>
      <c r="AR17" s="23">
        <v>0</v>
      </c>
    </row>
    <row r="18" spans="2:44">
      <c r="B18" s="16" t="s">
        <v>16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2:AR24"/>
  <sheetViews>
    <sheetView showGridLines="0" topLeftCell="A2"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178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266</v>
      </c>
      <c r="D7" s="10">
        <v>105</v>
      </c>
      <c r="E7" s="10">
        <v>161</v>
      </c>
      <c r="F7" s="10"/>
      <c r="G7" s="10">
        <v>45</v>
      </c>
      <c r="H7" s="10">
        <v>51</v>
      </c>
      <c r="I7" s="10">
        <v>39</v>
      </c>
      <c r="J7" s="10">
        <v>47</v>
      </c>
      <c r="K7" s="10">
        <v>47</v>
      </c>
      <c r="L7" s="10">
        <v>37</v>
      </c>
      <c r="M7" s="10"/>
      <c r="N7" s="10">
        <v>42</v>
      </c>
      <c r="O7" s="10">
        <v>70</v>
      </c>
      <c r="P7" s="10">
        <v>72</v>
      </c>
      <c r="Q7" s="10">
        <v>82</v>
      </c>
      <c r="R7" s="10"/>
      <c r="S7" s="10">
        <v>37</v>
      </c>
      <c r="T7" s="10">
        <v>49</v>
      </c>
      <c r="U7" s="10">
        <v>19</v>
      </c>
      <c r="V7" s="10">
        <v>21</v>
      </c>
      <c r="W7" s="10">
        <v>20</v>
      </c>
      <c r="X7" s="10">
        <v>24</v>
      </c>
      <c r="Y7" s="10">
        <v>18</v>
      </c>
      <c r="Z7" s="10">
        <v>6</v>
      </c>
      <c r="AA7" s="10">
        <v>37</v>
      </c>
      <c r="AB7" s="10">
        <v>18</v>
      </c>
      <c r="AC7" s="10">
        <v>13</v>
      </c>
      <c r="AD7" s="10">
        <v>4</v>
      </c>
      <c r="AE7" s="10"/>
      <c r="AF7" s="10">
        <v>108</v>
      </c>
      <c r="AG7" s="10">
        <v>81</v>
      </c>
      <c r="AH7" s="10">
        <v>49</v>
      </c>
      <c r="AI7" s="10"/>
      <c r="AJ7" s="10">
        <v>52</v>
      </c>
      <c r="AK7" s="10">
        <v>85</v>
      </c>
      <c r="AL7" s="10">
        <v>15</v>
      </c>
      <c r="AM7" s="10"/>
      <c r="AN7" s="10">
        <v>82</v>
      </c>
      <c r="AO7" s="10">
        <v>73</v>
      </c>
      <c r="AP7" s="10">
        <v>55</v>
      </c>
      <c r="AQ7" s="10">
        <v>15</v>
      </c>
      <c r="AR7" s="10">
        <v>2</v>
      </c>
    </row>
    <row r="8" spans="2:44" ht="30" customHeight="1">
      <c r="B8" s="11" t="s">
        <v>96</v>
      </c>
      <c r="C8" s="11">
        <v>267</v>
      </c>
      <c r="D8" s="11">
        <v>112</v>
      </c>
      <c r="E8" s="11">
        <v>155</v>
      </c>
      <c r="F8" s="11"/>
      <c r="G8" s="11">
        <v>50</v>
      </c>
      <c r="H8" s="11">
        <v>54</v>
      </c>
      <c r="I8" s="11">
        <v>43</v>
      </c>
      <c r="J8" s="11">
        <v>46</v>
      </c>
      <c r="K8" s="11">
        <v>39</v>
      </c>
      <c r="L8" s="11">
        <v>36</v>
      </c>
      <c r="M8" s="11"/>
      <c r="N8" s="11">
        <v>44</v>
      </c>
      <c r="O8" s="11">
        <v>67</v>
      </c>
      <c r="P8" s="11">
        <v>78</v>
      </c>
      <c r="Q8" s="11">
        <v>78</v>
      </c>
      <c r="R8" s="11"/>
      <c r="S8" s="11">
        <v>42</v>
      </c>
      <c r="T8" s="11">
        <v>47</v>
      </c>
      <c r="U8" s="11">
        <v>18</v>
      </c>
      <c r="V8" s="11">
        <v>23</v>
      </c>
      <c r="W8" s="11">
        <v>18</v>
      </c>
      <c r="X8" s="11">
        <v>24</v>
      </c>
      <c r="Y8" s="11">
        <v>17</v>
      </c>
      <c r="Z8" s="11">
        <v>5</v>
      </c>
      <c r="AA8" s="11">
        <v>35</v>
      </c>
      <c r="AB8" s="11">
        <v>19</v>
      </c>
      <c r="AC8" s="11">
        <v>13</v>
      </c>
      <c r="AD8" s="11">
        <v>5</v>
      </c>
      <c r="AE8" s="11"/>
      <c r="AF8" s="11">
        <v>106</v>
      </c>
      <c r="AG8" s="11">
        <v>83</v>
      </c>
      <c r="AH8" s="11">
        <v>48</v>
      </c>
      <c r="AI8" s="11"/>
      <c r="AJ8" s="11">
        <v>53</v>
      </c>
      <c r="AK8" s="11">
        <v>86</v>
      </c>
      <c r="AL8" s="11">
        <v>14</v>
      </c>
      <c r="AM8" s="11"/>
      <c r="AN8" s="11">
        <v>79</v>
      </c>
      <c r="AO8" s="11">
        <v>74</v>
      </c>
      <c r="AP8" s="11">
        <v>57</v>
      </c>
      <c r="AQ8" s="11">
        <v>15</v>
      </c>
      <c r="AR8" s="11">
        <v>2</v>
      </c>
    </row>
    <row r="9" spans="2:44" ht="29.1">
      <c r="B9" s="15" t="s">
        <v>179</v>
      </c>
      <c r="C9" s="14">
        <v>0.43073406644885098</v>
      </c>
      <c r="D9" s="14">
        <v>0.39138277085960899</v>
      </c>
      <c r="E9" s="14">
        <v>0.45931288646665802</v>
      </c>
      <c r="F9" s="14"/>
      <c r="G9" s="14">
        <v>0.46476002938316702</v>
      </c>
      <c r="H9" s="14">
        <v>0.35285178715847998</v>
      </c>
      <c r="I9" s="14">
        <v>0.51973891833232599</v>
      </c>
      <c r="J9" s="14">
        <v>0.33565631851177702</v>
      </c>
      <c r="K9" s="14">
        <v>0.43002095553484299</v>
      </c>
      <c r="L9" s="14">
        <v>0.51423264807511504</v>
      </c>
      <c r="M9" s="14"/>
      <c r="N9" s="14">
        <v>0.33337720099138901</v>
      </c>
      <c r="O9" s="14">
        <v>0.38729000413262399</v>
      </c>
      <c r="P9" s="14">
        <v>0.420370546875804</v>
      </c>
      <c r="Q9" s="14">
        <v>0.53352700974498302</v>
      </c>
      <c r="R9" s="14"/>
      <c r="S9" s="14">
        <v>0.365958236624498</v>
      </c>
      <c r="T9" s="14">
        <v>0.49676550234307199</v>
      </c>
      <c r="U9" s="14">
        <v>0.52091475110762397</v>
      </c>
      <c r="V9" s="14">
        <v>0.48098041786296097</v>
      </c>
      <c r="W9" s="14">
        <v>0.40845718137792603</v>
      </c>
      <c r="X9" s="14">
        <v>0.30062517497328201</v>
      </c>
      <c r="Y9" s="14">
        <v>0.30240524758848297</v>
      </c>
      <c r="Z9" s="14">
        <v>0.29043268926430998</v>
      </c>
      <c r="AA9" s="14">
        <v>0.435860264524846</v>
      </c>
      <c r="AB9" s="14">
        <v>0.49642605754115099</v>
      </c>
      <c r="AC9" s="14">
        <v>0.54204804174059495</v>
      </c>
      <c r="AD9" s="14">
        <v>0.485556837457917</v>
      </c>
      <c r="AE9" s="14"/>
      <c r="AF9" s="14">
        <v>0.44627001061557597</v>
      </c>
      <c r="AG9" s="14">
        <v>0.45128927798257101</v>
      </c>
      <c r="AH9" s="14">
        <v>0.33743866006180701</v>
      </c>
      <c r="AI9" s="14"/>
      <c r="AJ9" s="14">
        <v>0.38074812207308001</v>
      </c>
      <c r="AK9" s="14">
        <v>0.48875718505196097</v>
      </c>
      <c r="AL9" s="14">
        <v>0.486959852760038</v>
      </c>
      <c r="AM9" s="14"/>
      <c r="AN9" s="14">
        <v>0.386842038370173</v>
      </c>
      <c r="AO9" s="14">
        <v>0.45649541825728701</v>
      </c>
      <c r="AP9" s="14">
        <v>0.48229376171259403</v>
      </c>
      <c r="AQ9" s="14">
        <v>0.32665003493509498</v>
      </c>
      <c r="AR9" s="14">
        <v>0.66959379219816895</v>
      </c>
    </row>
    <row r="10" spans="2:44">
      <c r="B10" s="15" t="s">
        <v>180</v>
      </c>
      <c r="C10" s="14">
        <v>0.346646226520194</v>
      </c>
      <c r="D10" s="14">
        <v>0.31197789596832698</v>
      </c>
      <c r="E10" s="14">
        <v>0.37182405012990599</v>
      </c>
      <c r="F10" s="14"/>
      <c r="G10" s="14">
        <v>0.33374901869526402</v>
      </c>
      <c r="H10" s="14">
        <v>0.33324037154471797</v>
      </c>
      <c r="I10" s="14">
        <v>0.31776777097858899</v>
      </c>
      <c r="J10" s="14">
        <v>0.25974033553220999</v>
      </c>
      <c r="K10" s="14">
        <v>0.41323029417139601</v>
      </c>
      <c r="L10" s="14">
        <v>0.45830906161254398</v>
      </c>
      <c r="M10" s="14"/>
      <c r="N10" s="14">
        <v>0.40202272498003699</v>
      </c>
      <c r="O10" s="14">
        <v>0.280176173438418</v>
      </c>
      <c r="P10" s="14">
        <v>0.302877939658524</v>
      </c>
      <c r="Q10" s="14">
        <v>0.41611388789427101</v>
      </c>
      <c r="R10" s="14"/>
      <c r="S10" s="14">
        <v>0.36631700163595399</v>
      </c>
      <c r="T10" s="14">
        <v>0.31523359676111801</v>
      </c>
      <c r="U10" s="14">
        <v>0.41950635966634198</v>
      </c>
      <c r="V10" s="14">
        <v>0.39551584867919598</v>
      </c>
      <c r="W10" s="14">
        <v>0.34220903707844902</v>
      </c>
      <c r="X10" s="14">
        <v>0.31014346320929098</v>
      </c>
      <c r="Y10" s="14">
        <v>0.44511630722967999</v>
      </c>
      <c r="Z10" s="14">
        <v>0.49619923695964602</v>
      </c>
      <c r="AA10" s="14">
        <v>0.33261204730427302</v>
      </c>
      <c r="AB10" s="14">
        <v>0.44082679337609398</v>
      </c>
      <c r="AC10" s="14">
        <v>0.14674788113154499</v>
      </c>
      <c r="AD10" s="14">
        <v>0</v>
      </c>
      <c r="AE10" s="14"/>
      <c r="AF10" s="14">
        <v>0.37347657053517402</v>
      </c>
      <c r="AG10" s="14">
        <v>0.32592065485510102</v>
      </c>
      <c r="AH10" s="14">
        <v>0.36254820758324802</v>
      </c>
      <c r="AI10" s="14"/>
      <c r="AJ10" s="14">
        <v>0.36827781726750503</v>
      </c>
      <c r="AK10" s="14">
        <v>0.38508743397047002</v>
      </c>
      <c r="AL10" s="14">
        <v>0.26242853454380499</v>
      </c>
      <c r="AM10" s="14"/>
      <c r="AN10" s="14">
        <v>0.37571063064662202</v>
      </c>
      <c r="AO10" s="14">
        <v>0.31639763837239498</v>
      </c>
      <c r="AP10" s="14">
        <v>0.42192957636476502</v>
      </c>
      <c r="AQ10" s="14">
        <v>0.25143762489444099</v>
      </c>
      <c r="AR10" s="14">
        <v>0</v>
      </c>
    </row>
    <row r="11" spans="2:44" ht="29.1">
      <c r="B11" s="15" t="s">
        <v>181</v>
      </c>
      <c r="C11" s="14">
        <v>0.27779900193377899</v>
      </c>
      <c r="D11" s="14">
        <v>0.291042082310214</v>
      </c>
      <c r="E11" s="14">
        <v>0.26818123446533199</v>
      </c>
      <c r="F11" s="14"/>
      <c r="G11" s="14">
        <v>0.221525237680781</v>
      </c>
      <c r="H11" s="14">
        <v>0.28917160397400199</v>
      </c>
      <c r="I11" s="14">
        <v>0.40496030855471299</v>
      </c>
      <c r="J11" s="14">
        <v>0.27978283544587601</v>
      </c>
      <c r="K11" s="14">
        <v>0.298353634710536</v>
      </c>
      <c r="L11" s="14">
        <v>0.15971434575938701</v>
      </c>
      <c r="M11" s="14"/>
      <c r="N11" s="14">
        <v>0.18788494503735001</v>
      </c>
      <c r="O11" s="14">
        <v>0.31836584442752502</v>
      </c>
      <c r="P11" s="14">
        <v>0.27949313825080901</v>
      </c>
      <c r="Q11" s="14">
        <v>0.292067269484657</v>
      </c>
      <c r="R11" s="14"/>
      <c r="S11" s="14">
        <v>0.25334533563662998</v>
      </c>
      <c r="T11" s="14">
        <v>0.25311985619198502</v>
      </c>
      <c r="U11" s="14">
        <v>0.336928081751177</v>
      </c>
      <c r="V11" s="14">
        <v>0.29212031480491002</v>
      </c>
      <c r="W11" s="14">
        <v>0.31340618283932598</v>
      </c>
      <c r="X11" s="14">
        <v>0.31202381299663701</v>
      </c>
      <c r="Y11" s="14">
        <v>0.28683903854095399</v>
      </c>
      <c r="Z11" s="14">
        <v>0</v>
      </c>
      <c r="AA11" s="14">
        <v>0.15157407941439399</v>
      </c>
      <c r="AB11" s="14">
        <v>0.38609951702628498</v>
      </c>
      <c r="AC11" s="14">
        <v>0.48056543543027203</v>
      </c>
      <c r="AD11" s="14">
        <v>0.31340735852375301</v>
      </c>
      <c r="AE11" s="14"/>
      <c r="AF11" s="14">
        <v>0.31873787176806601</v>
      </c>
      <c r="AG11" s="14">
        <v>0.27596362516624001</v>
      </c>
      <c r="AH11" s="14">
        <v>0.20621954080639801</v>
      </c>
      <c r="AI11" s="14"/>
      <c r="AJ11" s="14">
        <v>0.30161318490115202</v>
      </c>
      <c r="AK11" s="14">
        <v>0.31731425463416002</v>
      </c>
      <c r="AL11" s="14">
        <v>0.123533567097199</v>
      </c>
      <c r="AM11" s="14"/>
      <c r="AN11" s="14">
        <v>0.262263061915818</v>
      </c>
      <c r="AO11" s="14">
        <v>0.32591019062010301</v>
      </c>
      <c r="AP11" s="14">
        <v>0.32305849747960802</v>
      </c>
      <c r="AQ11" s="14">
        <v>0.12529630844701101</v>
      </c>
      <c r="AR11" s="14">
        <v>0</v>
      </c>
    </row>
    <row r="12" spans="2:44" ht="29.1">
      <c r="B12" s="15" t="s">
        <v>182</v>
      </c>
      <c r="C12" s="14">
        <v>0.25630882084433398</v>
      </c>
      <c r="D12" s="14">
        <v>0.21326238430010799</v>
      </c>
      <c r="E12" s="14">
        <v>0.287571231496491</v>
      </c>
      <c r="F12" s="14"/>
      <c r="G12" s="14">
        <v>0.21623956133890801</v>
      </c>
      <c r="H12" s="14">
        <v>0.17133563836216401</v>
      </c>
      <c r="I12" s="14">
        <v>0.106419863215338</v>
      </c>
      <c r="J12" s="14">
        <v>0.283896091488268</v>
      </c>
      <c r="K12" s="14">
        <v>0.37348838094372799</v>
      </c>
      <c r="L12" s="14">
        <v>0.45907892867616501</v>
      </c>
      <c r="M12" s="14"/>
      <c r="N12" s="14">
        <v>0.27376282585832301</v>
      </c>
      <c r="O12" s="14">
        <v>0.16819199142126001</v>
      </c>
      <c r="P12" s="14">
        <v>0.32478087587083698</v>
      </c>
      <c r="Q12" s="14">
        <v>0.25408187036575902</v>
      </c>
      <c r="R12" s="14"/>
      <c r="S12" s="14">
        <v>0.13676848869897601</v>
      </c>
      <c r="T12" s="14">
        <v>0.25346800194568098</v>
      </c>
      <c r="U12" s="14">
        <v>0.32067977962738697</v>
      </c>
      <c r="V12" s="14">
        <v>0.35831511612400702</v>
      </c>
      <c r="W12" s="14">
        <v>0.30441154973187501</v>
      </c>
      <c r="X12" s="14">
        <v>0.29790168254625399</v>
      </c>
      <c r="Y12" s="14">
        <v>0.32893611676974399</v>
      </c>
      <c r="Z12" s="14">
        <v>0.51967688803896295</v>
      </c>
      <c r="AA12" s="14">
        <v>0.236439479922403</v>
      </c>
      <c r="AB12" s="14">
        <v>0.15236341822506999</v>
      </c>
      <c r="AC12" s="14">
        <v>0.22004587807901199</v>
      </c>
      <c r="AD12" s="14">
        <v>0.31340735852375301</v>
      </c>
      <c r="AE12" s="14"/>
      <c r="AF12" s="14">
        <v>0.29539088555536003</v>
      </c>
      <c r="AG12" s="14">
        <v>0.194921311585358</v>
      </c>
      <c r="AH12" s="14">
        <v>0.344834455669361</v>
      </c>
      <c r="AI12" s="14"/>
      <c r="AJ12" s="14">
        <v>0.34800323395100202</v>
      </c>
      <c r="AK12" s="14">
        <v>0.17128319180771601</v>
      </c>
      <c r="AL12" s="14">
        <v>0.188229385359686</v>
      </c>
      <c r="AM12" s="14"/>
      <c r="AN12" s="14">
        <v>0.32273002120567201</v>
      </c>
      <c r="AO12" s="14">
        <v>0.25482253221599899</v>
      </c>
      <c r="AP12" s="14">
        <v>0.18719925890506101</v>
      </c>
      <c r="AQ12" s="14">
        <v>0.25217921278269301</v>
      </c>
      <c r="AR12" s="14">
        <v>0</v>
      </c>
    </row>
    <row r="13" spans="2:44" ht="43.5">
      <c r="B13" s="15" t="s">
        <v>183</v>
      </c>
      <c r="C13" s="14">
        <v>0.16163101863016599</v>
      </c>
      <c r="D13" s="14">
        <v>0.118867564878569</v>
      </c>
      <c r="E13" s="14">
        <v>0.19268791344917099</v>
      </c>
      <c r="F13" s="14"/>
      <c r="G13" s="14">
        <v>0.13359165201657899</v>
      </c>
      <c r="H13" s="14">
        <v>0.183769961690147</v>
      </c>
      <c r="I13" s="14">
        <v>0.163285585585176</v>
      </c>
      <c r="J13" s="14">
        <v>0.16599313981882499</v>
      </c>
      <c r="K13" s="14">
        <v>0.12662238754449201</v>
      </c>
      <c r="L13" s="14">
        <v>0.197891929162751</v>
      </c>
      <c r="M13" s="14"/>
      <c r="N13" s="14">
        <v>0.18412515323140799</v>
      </c>
      <c r="O13" s="14">
        <v>0.167299766330406</v>
      </c>
      <c r="P13" s="14">
        <v>0.13092503779525799</v>
      </c>
      <c r="Q13" s="14">
        <v>0.174605921108619</v>
      </c>
      <c r="R13" s="14"/>
      <c r="S13" s="14">
        <v>0.13007123828766701</v>
      </c>
      <c r="T13" s="14">
        <v>0.101561139399093</v>
      </c>
      <c r="U13" s="14">
        <v>0.22296532720589299</v>
      </c>
      <c r="V13" s="14">
        <v>0.25709340207185899</v>
      </c>
      <c r="W13" s="14">
        <v>0.32578431759189902</v>
      </c>
      <c r="X13" s="14">
        <v>0.193945557529206</v>
      </c>
      <c r="Y13" s="14">
        <v>5.9595636445437403E-2</v>
      </c>
      <c r="Z13" s="14">
        <v>0.18989042269672701</v>
      </c>
      <c r="AA13" s="14">
        <v>0.129544143366737</v>
      </c>
      <c r="AB13" s="14">
        <v>9.6598853819486005E-2</v>
      </c>
      <c r="AC13" s="14">
        <v>0.23089783200215799</v>
      </c>
      <c r="AD13" s="14">
        <v>0.17214947893416299</v>
      </c>
      <c r="AE13" s="14"/>
      <c r="AF13" s="14">
        <v>0.183916285864308</v>
      </c>
      <c r="AG13" s="14">
        <v>0.16370276233004</v>
      </c>
      <c r="AH13" s="14">
        <v>7.4304548370684106E-2</v>
      </c>
      <c r="AI13" s="14"/>
      <c r="AJ13" s="14">
        <v>9.21213067920751E-2</v>
      </c>
      <c r="AK13" s="14">
        <v>0.17351247895722</v>
      </c>
      <c r="AL13" s="14">
        <v>0.32598987028161203</v>
      </c>
      <c r="AM13" s="14"/>
      <c r="AN13" s="14">
        <v>0.169595924748046</v>
      </c>
      <c r="AO13" s="14">
        <v>0.17468396552679499</v>
      </c>
      <c r="AP13" s="14">
        <v>0.13544870280594601</v>
      </c>
      <c r="AQ13" s="14">
        <v>0.13558516836430001</v>
      </c>
      <c r="AR13" s="14">
        <v>0</v>
      </c>
    </row>
    <row r="14" spans="2:44" ht="29.1">
      <c r="B14" s="15" t="s">
        <v>184</v>
      </c>
      <c r="C14" s="14">
        <v>0.13605148237439699</v>
      </c>
      <c r="D14" s="14">
        <v>0.135297806355796</v>
      </c>
      <c r="E14" s="14">
        <v>0.136598838464325</v>
      </c>
      <c r="F14" s="14"/>
      <c r="G14" s="14">
        <v>0.19238777987327901</v>
      </c>
      <c r="H14" s="14">
        <v>0.118533329200475</v>
      </c>
      <c r="I14" s="14">
        <v>0.12871626522520299</v>
      </c>
      <c r="J14" s="14">
        <v>0.104111314746667</v>
      </c>
      <c r="K14" s="14">
        <v>0.14927426340048899</v>
      </c>
      <c r="L14" s="14">
        <v>0.119246905019487</v>
      </c>
      <c r="M14" s="14"/>
      <c r="N14" s="14">
        <v>6.4528690777217207E-2</v>
      </c>
      <c r="O14" s="14">
        <v>0.134044027293589</v>
      </c>
      <c r="P14" s="14">
        <v>0.13040755875587701</v>
      </c>
      <c r="Q14" s="14">
        <v>0.18386500590940399</v>
      </c>
      <c r="R14" s="14"/>
      <c r="S14" s="14">
        <v>0.15100138118676401</v>
      </c>
      <c r="T14" s="14">
        <v>0.16060442388391899</v>
      </c>
      <c r="U14" s="14">
        <v>0.30038186878371298</v>
      </c>
      <c r="V14" s="14">
        <v>0.16198284959131501</v>
      </c>
      <c r="W14" s="14">
        <v>0.18068181393544999</v>
      </c>
      <c r="X14" s="14">
        <v>0.117340128948229</v>
      </c>
      <c r="Y14" s="14">
        <v>0</v>
      </c>
      <c r="Z14" s="14">
        <v>0</v>
      </c>
      <c r="AA14" s="14">
        <v>5.6154040125630397E-2</v>
      </c>
      <c r="AB14" s="14">
        <v>0.167760475520599</v>
      </c>
      <c r="AC14" s="14">
        <v>0.14674788113154499</v>
      </c>
      <c r="AD14" s="14">
        <v>0</v>
      </c>
      <c r="AE14" s="14"/>
      <c r="AF14" s="14">
        <v>0.115748252175686</v>
      </c>
      <c r="AG14" s="14">
        <v>6.7795411612137604E-2</v>
      </c>
      <c r="AH14" s="14">
        <v>0.27564926285795599</v>
      </c>
      <c r="AI14" s="14"/>
      <c r="AJ14" s="14">
        <v>8.9998790537087606E-2</v>
      </c>
      <c r="AK14" s="14">
        <v>0.15976201147574601</v>
      </c>
      <c r="AL14" s="14">
        <v>0.116659122789186</v>
      </c>
      <c r="AM14" s="14"/>
      <c r="AN14" s="14">
        <v>0.202519759680554</v>
      </c>
      <c r="AO14" s="14">
        <v>0.10039598688684601</v>
      </c>
      <c r="AP14" s="14">
        <v>0.16307232468687299</v>
      </c>
      <c r="AQ14" s="14">
        <v>0</v>
      </c>
      <c r="AR14" s="14">
        <v>0.330406207801831</v>
      </c>
    </row>
    <row r="15" spans="2:44" ht="29.1">
      <c r="B15" s="15" t="s">
        <v>185</v>
      </c>
      <c r="C15" s="14">
        <v>0.13588593003263399</v>
      </c>
      <c r="D15" s="14">
        <v>0.15422228711186101</v>
      </c>
      <c r="E15" s="14">
        <v>0.12256917791805499</v>
      </c>
      <c r="F15" s="14"/>
      <c r="G15" s="14">
        <v>0.16215840416041699</v>
      </c>
      <c r="H15" s="14">
        <v>0.203050614750727</v>
      </c>
      <c r="I15" s="14">
        <v>0.12753916924068601</v>
      </c>
      <c r="J15" s="14">
        <v>0.114039348651632</v>
      </c>
      <c r="K15" s="14">
        <v>5.8101126259130297E-2</v>
      </c>
      <c r="L15" s="14">
        <v>0.121091116307288</v>
      </c>
      <c r="M15" s="14"/>
      <c r="N15" s="14">
        <v>0.159332153561343</v>
      </c>
      <c r="O15" s="14">
        <v>0.113958524268293</v>
      </c>
      <c r="P15" s="14">
        <v>0.108435624477261</v>
      </c>
      <c r="Q15" s="14">
        <v>0.168830984481114</v>
      </c>
      <c r="R15" s="14"/>
      <c r="S15" s="14">
        <v>0.12925342642359999</v>
      </c>
      <c r="T15" s="14">
        <v>0.12666618842363001</v>
      </c>
      <c r="U15" s="14">
        <v>0.28765747520301599</v>
      </c>
      <c r="V15" s="14">
        <v>0.10601743023401</v>
      </c>
      <c r="W15" s="14">
        <v>5.40514545842063E-2</v>
      </c>
      <c r="X15" s="14">
        <v>0</v>
      </c>
      <c r="Y15" s="14">
        <v>0.106164511000158</v>
      </c>
      <c r="Z15" s="14">
        <v>0</v>
      </c>
      <c r="AA15" s="14">
        <v>0.184373080357741</v>
      </c>
      <c r="AB15" s="14">
        <v>0.33723255039151001</v>
      </c>
      <c r="AC15" s="14">
        <v>0.12473604757607</v>
      </c>
      <c r="AD15" s="14">
        <v>0</v>
      </c>
      <c r="AE15" s="14"/>
      <c r="AF15" s="14">
        <v>0.154762682004386</v>
      </c>
      <c r="AG15" s="14">
        <v>0.12628818181749499</v>
      </c>
      <c r="AH15" s="14">
        <v>0.12569552787239199</v>
      </c>
      <c r="AI15" s="14"/>
      <c r="AJ15" s="14">
        <v>0.100511052632484</v>
      </c>
      <c r="AK15" s="14">
        <v>0.198506597558987</v>
      </c>
      <c r="AL15" s="14">
        <v>0.13481138043509</v>
      </c>
      <c r="AM15" s="14"/>
      <c r="AN15" s="14">
        <v>0.165376296824226</v>
      </c>
      <c r="AO15" s="14">
        <v>0.174147543490282</v>
      </c>
      <c r="AP15" s="14">
        <v>0.11160340485277399</v>
      </c>
      <c r="AQ15" s="14">
        <v>0.128450534967399</v>
      </c>
      <c r="AR15" s="14">
        <v>0</v>
      </c>
    </row>
    <row r="16" spans="2:44" ht="29.1">
      <c r="B16" s="15" t="s">
        <v>186</v>
      </c>
      <c r="C16" s="14">
        <v>0.11430623845108</v>
      </c>
      <c r="D16" s="14">
        <v>0.112561225302097</v>
      </c>
      <c r="E16" s="14">
        <v>0.115573551660639</v>
      </c>
      <c r="F16" s="14"/>
      <c r="G16" s="14">
        <v>0.118430444011868</v>
      </c>
      <c r="H16" s="14">
        <v>0.143944540529265</v>
      </c>
      <c r="I16" s="14">
        <v>7.5848777896623906E-2</v>
      </c>
      <c r="J16" s="14">
        <v>0.161106857580326</v>
      </c>
      <c r="K16" s="14">
        <v>9.9285696279987207E-2</v>
      </c>
      <c r="L16" s="14">
        <v>6.7416266575944003E-2</v>
      </c>
      <c r="M16" s="14"/>
      <c r="N16" s="14">
        <v>0.15399352698225199</v>
      </c>
      <c r="O16" s="14">
        <v>8.2402826127654594E-2</v>
      </c>
      <c r="P16" s="14">
        <v>0.122634173801141</v>
      </c>
      <c r="Q16" s="14">
        <v>0.111017080954536</v>
      </c>
      <c r="R16" s="14"/>
      <c r="S16" s="14">
        <v>0.16338805691810199</v>
      </c>
      <c r="T16" s="14">
        <v>2.3223457966072902E-2</v>
      </c>
      <c r="U16" s="14">
        <v>0.17734565877801101</v>
      </c>
      <c r="V16" s="14">
        <v>0.11071988950496001</v>
      </c>
      <c r="W16" s="14">
        <v>4.5926561638124301E-2</v>
      </c>
      <c r="X16" s="14">
        <v>8.0899275727385603E-2</v>
      </c>
      <c r="Y16" s="14">
        <v>4.1096889458457901E-2</v>
      </c>
      <c r="Z16" s="14">
        <v>0</v>
      </c>
      <c r="AA16" s="14">
        <v>0.20895476232561999</v>
      </c>
      <c r="AB16" s="14">
        <v>0.21910429640510201</v>
      </c>
      <c r="AC16" s="14">
        <v>0.14674788113154499</v>
      </c>
      <c r="AD16" s="14">
        <v>0</v>
      </c>
      <c r="AE16" s="14"/>
      <c r="AF16" s="14">
        <v>0.104437154703082</v>
      </c>
      <c r="AG16" s="14">
        <v>8.7958883639121702E-2</v>
      </c>
      <c r="AH16" s="14">
        <v>0.17669659636033999</v>
      </c>
      <c r="AI16" s="14"/>
      <c r="AJ16" s="14">
        <v>0.16990253795260499</v>
      </c>
      <c r="AK16" s="14">
        <v>0.11693435761380901</v>
      </c>
      <c r="AL16" s="14">
        <v>0</v>
      </c>
      <c r="AM16" s="14"/>
      <c r="AN16" s="14">
        <v>0.158124407406318</v>
      </c>
      <c r="AO16" s="14">
        <v>6.1045139896715298E-2</v>
      </c>
      <c r="AP16" s="14">
        <v>0.187099462820108</v>
      </c>
      <c r="AQ16" s="14">
        <v>0.14823637622719901</v>
      </c>
      <c r="AR16" s="14">
        <v>0</v>
      </c>
    </row>
    <row r="17" spans="2:44" ht="29.1">
      <c r="B17" s="15" t="s">
        <v>187</v>
      </c>
      <c r="C17" s="14">
        <v>8.7402821342046202E-2</v>
      </c>
      <c r="D17" s="14">
        <v>8.2193421202286607E-2</v>
      </c>
      <c r="E17" s="14">
        <v>9.1186140461928605E-2</v>
      </c>
      <c r="F17" s="14"/>
      <c r="G17" s="14">
        <v>0.137686473733412</v>
      </c>
      <c r="H17" s="14">
        <v>0.102264396943337</v>
      </c>
      <c r="I17" s="14">
        <v>6.2568350414637305E-2</v>
      </c>
      <c r="J17" s="14">
        <v>5.7009657740353797E-2</v>
      </c>
      <c r="K17" s="14">
        <v>8.08890302552151E-2</v>
      </c>
      <c r="L17" s="14">
        <v>7.1162216734703798E-2</v>
      </c>
      <c r="M17" s="14"/>
      <c r="N17" s="14">
        <v>5.3267866108233301E-2</v>
      </c>
      <c r="O17" s="14">
        <v>0.117151458129088</v>
      </c>
      <c r="P17" s="14">
        <v>5.11811808909578E-2</v>
      </c>
      <c r="Q17" s="14">
        <v>0.117184638910083</v>
      </c>
      <c r="R17" s="14"/>
      <c r="S17" s="14">
        <v>0.15345654772582301</v>
      </c>
      <c r="T17" s="14">
        <v>4.0392393129638299E-2</v>
      </c>
      <c r="U17" s="14">
        <v>0.116352502940821</v>
      </c>
      <c r="V17" s="14">
        <v>4.78368214484177E-2</v>
      </c>
      <c r="W17" s="14">
        <v>0.184089383027572</v>
      </c>
      <c r="X17" s="14">
        <v>8.5358496902015898E-2</v>
      </c>
      <c r="Y17" s="14">
        <v>0</v>
      </c>
      <c r="Z17" s="14">
        <v>0</v>
      </c>
      <c r="AA17" s="14">
        <v>9.6870108844408498E-2</v>
      </c>
      <c r="AB17" s="14">
        <v>4.96101651101356E-2</v>
      </c>
      <c r="AC17" s="14">
        <v>0.157219664040577</v>
      </c>
      <c r="AD17" s="14">
        <v>0</v>
      </c>
      <c r="AE17" s="14"/>
      <c r="AF17" s="14">
        <v>8.0020517521524503E-2</v>
      </c>
      <c r="AG17" s="14">
        <v>9.5236367309302003E-2</v>
      </c>
      <c r="AH17" s="14">
        <v>5.1246391993405402E-2</v>
      </c>
      <c r="AI17" s="14"/>
      <c r="AJ17" s="14">
        <v>6.9216845552514894E-2</v>
      </c>
      <c r="AK17" s="14">
        <v>8.5497441450748696E-2</v>
      </c>
      <c r="AL17" s="14">
        <v>6.5965891898079096E-2</v>
      </c>
      <c r="AM17" s="14"/>
      <c r="AN17" s="14">
        <v>0.108161569271678</v>
      </c>
      <c r="AO17" s="14">
        <v>0.13224826054324701</v>
      </c>
      <c r="AP17" s="14">
        <v>1.8077252317448798E-2</v>
      </c>
      <c r="AQ17" s="14">
        <v>0</v>
      </c>
      <c r="AR17" s="14">
        <v>0</v>
      </c>
    </row>
    <row r="18" spans="2:44">
      <c r="B18" s="15" t="s">
        <v>130</v>
      </c>
      <c r="C18" s="14">
        <v>9.6177113001881601E-2</v>
      </c>
      <c r="D18" s="14">
        <v>0.12552957247635399</v>
      </c>
      <c r="E18" s="14">
        <v>7.4859932872488502E-2</v>
      </c>
      <c r="F18" s="14"/>
      <c r="G18" s="14">
        <v>4.2750271471809799E-2</v>
      </c>
      <c r="H18" s="14">
        <v>7.5260099780042597E-2</v>
      </c>
      <c r="I18" s="14">
        <v>2.2374847711542498E-2</v>
      </c>
      <c r="J18" s="14">
        <v>0.148049362963207</v>
      </c>
      <c r="K18" s="14">
        <v>0.105201208113129</v>
      </c>
      <c r="L18" s="14">
        <v>0.21554738162396</v>
      </c>
      <c r="M18" s="14"/>
      <c r="N18" s="14">
        <v>0.129708663148702</v>
      </c>
      <c r="O18" s="14">
        <v>0.118870853199705</v>
      </c>
      <c r="P18" s="14">
        <v>0.109301760084486</v>
      </c>
      <c r="Q18" s="14">
        <v>4.4603528483268103E-2</v>
      </c>
      <c r="R18" s="14"/>
      <c r="S18" s="14">
        <v>4.72302352853778E-2</v>
      </c>
      <c r="T18" s="14">
        <v>0.10179037183011599</v>
      </c>
      <c r="U18" s="14">
        <v>0</v>
      </c>
      <c r="V18" s="14">
        <v>0.13726725847857699</v>
      </c>
      <c r="W18" s="14">
        <v>9.0442782564723406E-2</v>
      </c>
      <c r="X18" s="14">
        <v>0.23150474273964999</v>
      </c>
      <c r="Y18" s="14">
        <v>0.14122913403255899</v>
      </c>
      <c r="Z18" s="14">
        <v>0</v>
      </c>
      <c r="AA18" s="14">
        <v>8.5919224142712497E-2</v>
      </c>
      <c r="AB18" s="14">
        <v>0</v>
      </c>
      <c r="AC18" s="14">
        <v>0.15126498494076901</v>
      </c>
      <c r="AD18" s="14">
        <v>0.20103580401832999</v>
      </c>
      <c r="AE18" s="14"/>
      <c r="AF18" s="14">
        <v>0.13039883454873</v>
      </c>
      <c r="AG18" s="14">
        <v>9.5652663140254807E-2</v>
      </c>
      <c r="AH18" s="14">
        <v>3.6569503121852698E-2</v>
      </c>
      <c r="AI18" s="14"/>
      <c r="AJ18" s="14">
        <v>0.126978909953603</v>
      </c>
      <c r="AK18" s="14">
        <v>6.7564040096410705E-2</v>
      </c>
      <c r="AL18" s="14">
        <v>0</v>
      </c>
      <c r="AM18" s="14"/>
      <c r="AN18" s="14">
        <v>6.2537182580167106E-2</v>
      </c>
      <c r="AO18" s="14">
        <v>0.12865815947866299</v>
      </c>
      <c r="AP18" s="14">
        <v>7.9391475914462301E-2</v>
      </c>
      <c r="AQ18" s="14">
        <v>0.13906253712119801</v>
      </c>
      <c r="AR18" s="14">
        <v>0</v>
      </c>
    </row>
    <row r="19" spans="2:44">
      <c r="B19" s="15" t="s">
        <v>103</v>
      </c>
      <c r="C19" s="23">
        <v>4.7870585622627297E-2</v>
      </c>
      <c r="D19" s="23">
        <v>6.9174056679483606E-2</v>
      </c>
      <c r="E19" s="23">
        <v>3.23989713854873E-2</v>
      </c>
      <c r="F19" s="23"/>
      <c r="G19" s="23">
        <v>2.13843146110907E-2</v>
      </c>
      <c r="H19" s="23">
        <v>2.4102393750274301E-2</v>
      </c>
      <c r="I19" s="23">
        <v>0</v>
      </c>
      <c r="J19" s="23">
        <v>0.12958101867104499</v>
      </c>
      <c r="K19" s="23">
        <v>4.2730502183916302E-2</v>
      </c>
      <c r="L19" s="23">
        <v>7.98605622077741E-2</v>
      </c>
      <c r="M19" s="23"/>
      <c r="N19" s="23">
        <v>4.2962001822323299E-2</v>
      </c>
      <c r="O19" s="23">
        <v>4.1544677333950397E-2</v>
      </c>
      <c r="P19" s="23">
        <v>4.4368353207680497E-2</v>
      </c>
      <c r="Q19" s="23">
        <v>5.9580076360978902E-2</v>
      </c>
      <c r="R19" s="23"/>
      <c r="S19" s="23">
        <v>5.2107026066119E-2</v>
      </c>
      <c r="T19" s="23">
        <v>4.2796700878165103E-2</v>
      </c>
      <c r="U19" s="23">
        <v>0</v>
      </c>
      <c r="V19" s="23">
        <v>3.3864640531493399E-2</v>
      </c>
      <c r="W19" s="23">
        <v>0</v>
      </c>
      <c r="X19" s="23">
        <v>4.27126168677089E-2</v>
      </c>
      <c r="Y19" s="23">
        <v>0.127444957841788</v>
      </c>
      <c r="Z19" s="23">
        <v>0</v>
      </c>
      <c r="AA19" s="23">
        <v>5.1288168545448501E-2</v>
      </c>
      <c r="AB19" s="23">
        <v>0</v>
      </c>
      <c r="AC19" s="23">
        <v>0.218329649858125</v>
      </c>
      <c r="AD19" s="23">
        <v>0</v>
      </c>
      <c r="AE19" s="23"/>
      <c r="AF19" s="23">
        <v>3.9577017903578801E-2</v>
      </c>
      <c r="AG19" s="23">
        <v>7.2784431461028198E-2</v>
      </c>
      <c r="AH19" s="23">
        <v>3.2362055338941799E-2</v>
      </c>
      <c r="AI19" s="23"/>
      <c r="AJ19" s="23">
        <v>3.6155357611872302E-2</v>
      </c>
      <c r="AK19" s="23">
        <v>4.0274136495288902E-2</v>
      </c>
      <c r="AL19" s="23">
        <v>0</v>
      </c>
      <c r="AM19" s="23"/>
      <c r="AN19" s="23">
        <v>9.0257229002098205E-2</v>
      </c>
      <c r="AO19" s="23">
        <v>2.4555468948908098E-2</v>
      </c>
      <c r="AP19" s="23">
        <v>3.5891406149572001E-2</v>
      </c>
      <c r="AQ19" s="23">
        <v>6.9399831413478302E-2</v>
      </c>
      <c r="AR19" s="23">
        <v>0</v>
      </c>
    </row>
    <row r="20" spans="2:44">
      <c r="B20" s="16" t="s">
        <v>17</v>
      </c>
    </row>
    <row r="21" spans="2:44">
      <c r="B21" t="s">
        <v>481</v>
      </c>
    </row>
    <row r="22" spans="2:44">
      <c r="B22" t="s">
        <v>482</v>
      </c>
    </row>
    <row r="24" spans="2:44">
      <c r="B24"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188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189</v>
      </c>
      <c r="C9" s="14">
        <v>0.34413190874177702</v>
      </c>
      <c r="D9" s="14">
        <v>0.42057423988155701</v>
      </c>
      <c r="E9" s="14">
        <v>0.27108340836640998</v>
      </c>
      <c r="F9" s="14"/>
      <c r="G9" s="14">
        <v>0.22826571369255599</v>
      </c>
      <c r="H9" s="14">
        <v>0.29505133581304099</v>
      </c>
      <c r="I9" s="14">
        <v>0.29124059834632998</v>
      </c>
      <c r="J9" s="14">
        <v>0.29987870370021702</v>
      </c>
      <c r="K9" s="14">
        <v>0.43289312151889803</v>
      </c>
      <c r="L9" s="14">
        <v>0.48105667856697998</v>
      </c>
      <c r="M9" s="14"/>
      <c r="N9" s="14">
        <v>0.45021203150846301</v>
      </c>
      <c r="O9" s="14">
        <v>0.330215893492188</v>
      </c>
      <c r="P9" s="14">
        <v>0.30608389743819597</v>
      </c>
      <c r="Q9" s="14">
        <v>0.276288985700406</v>
      </c>
      <c r="R9" s="14"/>
      <c r="S9" s="14">
        <v>0.39585727849671798</v>
      </c>
      <c r="T9" s="14">
        <v>0.32531622679793698</v>
      </c>
      <c r="U9" s="14">
        <v>0.34824068284543602</v>
      </c>
      <c r="V9" s="14">
        <v>0.38561508176649101</v>
      </c>
      <c r="W9" s="14">
        <v>0.33861601484431902</v>
      </c>
      <c r="X9" s="14">
        <v>0.29643678724539502</v>
      </c>
      <c r="Y9" s="14">
        <v>0.34270427346363702</v>
      </c>
      <c r="Z9" s="14">
        <v>0.38187391276583099</v>
      </c>
      <c r="AA9" s="14">
        <v>0.29568437116809299</v>
      </c>
      <c r="AB9" s="14">
        <v>0.33477627869217802</v>
      </c>
      <c r="AC9" s="14">
        <v>0.33919520818534898</v>
      </c>
      <c r="AD9" s="14">
        <v>0.37275735293039403</v>
      </c>
      <c r="AE9" s="14"/>
      <c r="AF9" s="14">
        <v>0.359615615420808</v>
      </c>
      <c r="AG9" s="14">
        <v>0.38577044624596502</v>
      </c>
      <c r="AH9" s="14">
        <v>0.28928706536749799</v>
      </c>
      <c r="AI9" s="14"/>
      <c r="AJ9" s="14">
        <v>0.40655729200619001</v>
      </c>
      <c r="AK9" s="14">
        <v>0.33186880586371098</v>
      </c>
      <c r="AL9" s="14">
        <v>0.44843658208598203</v>
      </c>
      <c r="AM9" s="14"/>
      <c r="AN9" s="14">
        <v>0.28486761116334403</v>
      </c>
      <c r="AO9" s="14">
        <v>0.28569795255625102</v>
      </c>
      <c r="AP9" s="14">
        <v>0.38911596966539702</v>
      </c>
      <c r="AQ9" s="14">
        <v>0.44356479628619599</v>
      </c>
      <c r="AR9" s="14">
        <v>0.521811112635718</v>
      </c>
    </row>
    <row r="10" spans="2:44" ht="57.95">
      <c r="B10" s="15" t="s">
        <v>190</v>
      </c>
      <c r="C10" s="14">
        <v>0.53644335915397801</v>
      </c>
      <c r="D10" s="14">
        <v>0.48409141881928602</v>
      </c>
      <c r="E10" s="14">
        <v>0.58626143834264</v>
      </c>
      <c r="F10" s="14"/>
      <c r="G10" s="14">
        <v>0.59717423911648204</v>
      </c>
      <c r="H10" s="14">
        <v>0.54626292845886704</v>
      </c>
      <c r="I10" s="14">
        <v>0.56048884865600002</v>
      </c>
      <c r="J10" s="14">
        <v>0.59624076188225505</v>
      </c>
      <c r="K10" s="14">
        <v>0.46776946671286002</v>
      </c>
      <c r="L10" s="14">
        <v>0.46579087739923802</v>
      </c>
      <c r="M10" s="14"/>
      <c r="N10" s="14">
        <v>0.46655259357162698</v>
      </c>
      <c r="O10" s="14">
        <v>0.57767821530166397</v>
      </c>
      <c r="P10" s="14">
        <v>0.566720165087779</v>
      </c>
      <c r="Q10" s="14">
        <v>0.54135382820977396</v>
      </c>
      <c r="R10" s="14"/>
      <c r="S10" s="14">
        <v>0.48710798409060202</v>
      </c>
      <c r="T10" s="14">
        <v>0.56336269898292801</v>
      </c>
      <c r="U10" s="14">
        <v>0.52284790171724804</v>
      </c>
      <c r="V10" s="14">
        <v>0.52680009318398202</v>
      </c>
      <c r="W10" s="14">
        <v>0.55541505572369698</v>
      </c>
      <c r="X10" s="14">
        <v>0.55732566434768105</v>
      </c>
      <c r="Y10" s="14">
        <v>0.52880298769773204</v>
      </c>
      <c r="Z10" s="14">
        <v>0.535059413339251</v>
      </c>
      <c r="AA10" s="14">
        <v>0.56790788479627896</v>
      </c>
      <c r="AB10" s="14">
        <v>0.53612530474167297</v>
      </c>
      <c r="AC10" s="14">
        <v>0.52287351071211996</v>
      </c>
      <c r="AD10" s="14">
        <v>0.53841154361254395</v>
      </c>
      <c r="AE10" s="14"/>
      <c r="AF10" s="14">
        <v>0.53313652411121604</v>
      </c>
      <c r="AG10" s="14">
        <v>0.52412929018168597</v>
      </c>
      <c r="AH10" s="14">
        <v>0.52723800366059403</v>
      </c>
      <c r="AI10" s="14"/>
      <c r="AJ10" s="14">
        <v>0.522781731593985</v>
      </c>
      <c r="AK10" s="14">
        <v>0.55829343761449401</v>
      </c>
      <c r="AL10" s="14">
        <v>0.48868829057373703</v>
      </c>
      <c r="AM10" s="14"/>
      <c r="AN10" s="14">
        <v>0.55761175756071402</v>
      </c>
      <c r="AO10" s="14">
        <v>0.57431328120193403</v>
      </c>
      <c r="AP10" s="14">
        <v>0.52783400145216497</v>
      </c>
      <c r="AQ10" s="14">
        <v>0.469723465076202</v>
      </c>
      <c r="AR10" s="14">
        <v>0.38720418394240602</v>
      </c>
    </row>
    <row r="11" spans="2:44" ht="29.1">
      <c r="B11" s="15" t="s">
        <v>191</v>
      </c>
      <c r="C11" s="14">
        <v>4.88562512311356E-2</v>
      </c>
      <c r="D11" s="14">
        <v>4.3257401353262601E-2</v>
      </c>
      <c r="E11" s="14">
        <v>5.4607634951064597E-2</v>
      </c>
      <c r="F11" s="14"/>
      <c r="G11" s="14">
        <v>8.5230370333241906E-2</v>
      </c>
      <c r="H11" s="14">
        <v>7.8725110384467001E-2</v>
      </c>
      <c r="I11" s="14">
        <v>6.2374460011701001E-2</v>
      </c>
      <c r="J11" s="14">
        <v>2.7319913700326701E-2</v>
      </c>
      <c r="K11" s="14">
        <v>2.8529718180698299E-2</v>
      </c>
      <c r="L11" s="14">
        <v>2.0281510647241999E-2</v>
      </c>
      <c r="M11" s="14"/>
      <c r="N11" s="14">
        <v>4.4015377133368103E-2</v>
      </c>
      <c r="O11" s="14">
        <v>3.5721955324907601E-2</v>
      </c>
      <c r="P11" s="14">
        <v>4.8086229715829598E-2</v>
      </c>
      <c r="Q11" s="14">
        <v>6.9353906168720197E-2</v>
      </c>
      <c r="R11" s="14"/>
      <c r="S11" s="14">
        <v>5.3826647664542898E-2</v>
      </c>
      <c r="T11" s="14">
        <v>4.9854622800044199E-2</v>
      </c>
      <c r="U11" s="14">
        <v>4.5363923578550298E-2</v>
      </c>
      <c r="V11" s="14">
        <v>1.86968694993448E-2</v>
      </c>
      <c r="W11" s="14">
        <v>3.8030353848574602E-2</v>
      </c>
      <c r="X11" s="14">
        <v>6.7148490624354795E-2</v>
      </c>
      <c r="Y11" s="14">
        <v>4.8429046701671703E-2</v>
      </c>
      <c r="Z11" s="14">
        <v>3.5534557740365902E-2</v>
      </c>
      <c r="AA11" s="14">
        <v>6.2176307988742997E-2</v>
      </c>
      <c r="AB11" s="14">
        <v>5.3119507438137398E-2</v>
      </c>
      <c r="AC11" s="14">
        <v>6.71492401751662E-2</v>
      </c>
      <c r="AD11" s="14">
        <v>1.8107965058193901E-2</v>
      </c>
      <c r="AE11" s="14"/>
      <c r="AF11" s="14">
        <v>4.8682010052835303E-2</v>
      </c>
      <c r="AG11" s="14">
        <v>3.8928486281676299E-2</v>
      </c>
      <c r="AH11" s="14">
        <v>6.1628267973651701E-2</v>
      </c>
      <c r="AI11" s="14"/>
      <c r="AJ11" s="14">
        <v>3.4976047401712798E-2</v>
      </c>
      <c r="AK11" s="14">
        <v>5.8842972263660802E-2</v>
      </c>
      <c r="AL11" s="14">
        <v>1.16083763582561E-2</v>
      </c>
      <c r="AM11" s="14"/>
      <c r="AN11" s="14">
        <v>5.8004231227629398E-2</v>
      </c>
      <c r="AO11" s="14">
        <v>6.2094472276219198E-2</v>
      </c>
      <c r="AP11" s="14">
        <v>2.83424141213078E-2</v>
      </c>
      <c r="AQ11" s="14">
        <v>4.5043764844322001E-2</v>
      </c>
      <c r="AR11" s="14">
        <v>6.2290168566762401E-2</v>
      </c>
    </row>
    <row r="12" spans="2:44" ht="29.1">
      <c r="B12" s="15" t="s">
        <v>192</v>
      </c>
      <c r="C12" s="14">
        <v>1.16639042568409E-2</v>
      </c>
      <c r="D12" s="14">
        <v>1.2256150582921999E-2</v>
      </c>
      <c r="E12" s="14">
        <v>1.1154287389775801E-2</v>
      </c>
      <c r="F12" s="14"/>
      <c r="G12" s="14">
        <v>1.77524452603137E-2</v>
      </c>
      <c r="H12" s="14">
        <v>1.06151451046613E-2</v>
      </c>
      <c r="I12" s="14">
        <v>1.3326395030326401E-2</v>
      </c>
      <c r="J12" s="14">
        <v>1.5645421270318802E-2</v>
      </c>
      <c r="K12" s="14">
        <v>9.8338635914960101E-3</v>
      </c>
      <c r="L12" s="14">
        <v>5.0874699726957198E-3</v>
      </c>
      <c r="M12" s="14"/>
      <c r="N12" s="14">
        <v>7.1144794545561097E-3</v>
      </c>
      <c r="O12" s="14">
        <v>9.8653788051055093E-3</v>
      </c>
      <c r="P12" s="14">
        <v>1.6565798003527699E-2</v>
      </c>
      <c r="Q12" s="14">
        <v>1.4352107969520101E-2</v>
      </c>
      <c r="R12" s="14"/>
      <c r="S12" s="14">
        <v>9.9369793896313501E-3</v>
      </c>
      <c r="T12" s="14">
        <v>5.6555102512798302E-3</v>
      </c>
      <c r="U12" s="14">
        <v>1.48318164602852E-2</v>
      </c>
      <c r="V12" s="14">
        <v>7.0784445086533596E-3</v>
      </c>
      <c r="W12" s="14">
        <v>1.41346571723552E-2</v>
      </c>
      <c r="X12" s="14">
        <v>1.3530233435153499E-2</v>
      </c>
      <c r="Y12" s="14">
        <v>1.53636588000779E-2</v>
      </c>
      <c r="Z12" s="14">
        <v>1.1384342865598199E-2</v>
      </c>
      <c r="AA12" s="14">
        <v>1.25220609057792E-2</v>
      </c>
      <c r="AB12" s="14">
        <v>1.9018587029450501E-2</v>
      </c>
      <c r="AC12" s="14">
        <v>1.46229884477129E-2</v>
      </c>
      <c r="AD12" s="14">
        <v>0</v>
      </c>
      <c r="AE12" s="14"/>
      <c r="AF12" s="14">
        <v>1.10244750363248E-2</v>
      </c>
      <c r="AG12" s="14">
        <v>7.4368713467081902E-3</v>
      </c>
      <c r="AH12" s="14">
        <v>2.5293221738609699E-2</v>
      </c>
      <c r="AI12" s="14"/>
      <c r="AJ12" s="14">
        <v>4.0577479141606296E-3</v>
      </c>
      <c r="AK12" s="14">
        <v>8.5361817783420404E-3</v>
      </c>
      <c r="AL12" s="14">
        <v>1.79674607103242E-2</v>
      </c>
      <c r="AM12" s="14"/>
      <c r="AN12" s="14">
        <v>1.5574578812561E-2</v>
      </c>
      <c r="AO12" s="14">
        <v>8.5774042359867599E-3</v>
      </c>
      <c r="AP12" s="14">
        <v>1.6941855830130501E-2</v>
      </c>
      <c r="AQ12" s="14">
        <v>2.3091343043619901E-3</v>
      </c>
      <c r="AR12" s="14">
        <v>0</v>
      </c>
    </row>
    <row r="13" spans="2:44">
      <c r="B13" s="15" t="s">
        <v>129</v>
      </c>
      <c r="C13" s="23">
        <v>5.89045766162683E-2</v>
      </c>
      <c r="D13" s="23">
        <v>3.9820789362972599E-2</v>
      </c>
      <c r="E13" s="23">
        <v>7.6893230950109998E-2</v>
      </c>
      <c r="F13" s="23"/>
      <c r="G13" s="23">
        <v>7.1577231597407101E-2</v>
      </c>
      <c r="H13" s="23">
        <v>6.9345480238964002E-2</v>
      </c>
      <c r="I13" s="23">
        <v>7.2569697955642401E-2</v>
      </c>
      <c r="J13" s="23">
        <v>6.0915199446882798E-2</v>
      </c>
      <c r="K13" s="23">
        <v>6.0973829996048501E-2</v>
      </c>
      <c r="L13" s="23">
        <v>2.77834634138437E-2</v>
      </c>
      <c r="M13" s="23"/>
      <c r="N13" s="23">
        <v>3.2105518331985203E-2</v>
      </c>
      <c r="O13" s="23">
        <v>4.65185570761356E-2</v>
      </c>
      <c r="P13" s="23">
        <v>6.2543909754667795E-2</v>
      </c>
      <c r="Q13" s="23">
        <v>9.8651171951579505E-2</v>
      </c>
      <c r="R13" s="23"/>
      <c r="S13" s="23">
        <v>5.3271110358506603E-2</v>
      </c>
      <c r="T13" s="23">
        <v>5.5810941167811101E-2</v>
      </c>
      <c r="U13" s="23">
        <v>6.8715675398479795E-2</v>
      </c>
      <c r="V13" s="23">
        <v>6.1809511041529097E-2</v>
      </c>
      <c r="W13" s="23">
        <v>5.3803918411053898E-2</v>
      </c>
      <c r="X13" s="23">
        <v>6.5558824347415001E-2</v>
      </c>
      <c r="Y13" s="23">
        <v>6.4700033336881596E-2</v>
      </c>
      <c r="Z13" s="23">
        <v>3.6147773288953099E-2</v>
      </c>
      <c r="AA13" s="23">
        <v>6.1709375141105902E-2</v>
      </c>
      <c r="AB13" s="23">
        <v>5.6960322098560799E-2</v>
      </c>
      <c r="AC13" s="23">
        <v>5.6159052479652298E-2</v>
      </c>
      <c r="AD13" s="23">
        <v>7.0723138398867902E-2</v>
      </c>
      <c r="AE13" s="23"/>
      <c r="AF13" s="23">
        <v>4.7541375378815802E-2</v>
      </c>
      <c r="AG13" s="23">
        <v>4.3734905943964002E-2</v>
      </c>
      <c r="AH13" s="23">
        <v>9.6553441259646502E-2</v>
      </c>
      <c r="AI13" s="23"/>
      <c r="AJ13" s="23">
        <v>3.1627181083950802E-2</v>
      </c>
      <c r="AK13" s="23">
        <v>4.2458602479792003E-2</v>
      </c>
      <c r="AL13" s="23">
        <v>3.3299290271701198E-2</v>
      </c>
      <c r="AM13" s="23"/>
      <c r="AN13" s="23">
        <v>8.3941821235752501E-2</v>
      </c>
      <c r="AO13" s="23">
        <v>6.9316889729609005E-2</v>
      </c>
      <c r="AP13" s="23">
        <v>3.7765758931000003E-2</v>
      </c>
      <c r="AQ13" s="23">
        <v>3.9358839488917399E-2</v>
      </c>
      <c r="AR13" s="23">
        <v>2.8694534855113502E-2</v>
      </c>
    </row>
    <row r="14" spans="2:44">
      <c r="B14" s="16"/>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193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194</v>
      </c>
      <c r="C9" s="14">
        <v>0.23828725794376401</v>
      </c>
      <c r="D9" s="14">
        <v>0.32315909021800499</v>
      </c>
      <c r="E9" s="14">
        <v>0.15547641973176499</v>
      </c>
      <c r="F9" s="14"/>
      <c r="G9" s="14">
        <v>0.210561402069809</v>
      </c>
      <c r="H9" s="14">
        <v>0.21881724368580599</v>
      </c>
      <c r="I9" s="14">
        <v>0.23146083550163801</v>
      </c>
      <c r="J9" s="14">
        <v>0.187584172264737</v>
      </c>
      <c r="K9" s="14">
        <v>0.24824737154252699</v>
      </c>
      <c r="L9" s="14">
        <v>0.31272759059403399</v>
      </c>
      <c r="M9" s="14"/>
      <c r="N9" s="14">
        <v>0.34257862778076198</v>
      </c>
      <c r="O9" s="14">
        <v>0.223977554126054</v>
      </c>
      <c r="P9" s="14">
        <v>0.19775371259067601</v>
      </c>
      <c r="Q9" s="14">
        <v>0.173792127186813</v>
      </c>
      <c r="R9" s="14"/>
      <c r="S9" s="14">
        <v>0.26465155772384202</v>
      </c>
      <c r="T9" s="14">
        <v>0.240486818043569</v>
      </c>
      <c r="U9" s="14">
        <v>0.26417333433166901</v>
      </c>
      <c r="V9" s="14">
        <v>0.25296191498326198</v>
      </c>
      <c r="W9" s="14">
        <v>0.206615375534591</v>
      </c>
      <c r="X9" s="14">
        <v>0.217191095204948</v>
      </c>
      <c r="Y9" s="14">
        <v>0.21469813089505199</v>
      </c>
      <c r="Z9" s="14">
        <v>0.234830123897703</v>
      </c>
      <c r="AA9" s="14">
        <v>0.229491669858533</v>
      </c>
      <c r="AB9" s="14">
        <v>0.23844774500275001</v>
      </c>
      <c r="AC9" s="14">
        <v>0.27058866464819298</v>
      </c>
      <c r="AD9" s="14">
        <v>0.17509697320513801</v>
      </c>
      <c r="AE9" s="14"/>
      <c r="AF9" s="14">
        <v>0.21882190346539501</v>
      </c>
      <c r="AG9" s="14">
        <v>0.29130098359721102</v>
      </c>
      <c r="AH9" s="14">
        <v>0.18442642243480201</v>
      </c>
      <c r="AI9" s="14"/>
      <c r="AJ9" s="14">
        <v>0.253190515893573</v>
      </c>
      <c r="AK9" s="14">
        <v>0.256837547496295</v>
      </c>
      <c r="AL9" s="14">
        <v>0.333399558004629</v>
      </c>
      <c r="AM9" s="14"/>
      <c r="AN9" s="14">
        <v>0.16656910982606299</v>
      </c>
      <c r="AO9" s="14">
        <v>0.21145165428896501</v>
      </c>
      <c r="AP9" s="14">
        <v>0.28028642661738701</v>
      </c>
      <c r="AQ9" s="14">
        <v>0.33718314533563598</v>
      </c>
      <c r="AR9" s="14">
        <v>0.49597438453116</v>
      </c>
    </row>
    <row r="10" spans="2:44" ht="57.95">
      <c r="B10" s="15" t="s">
        <v>195</v>
      </c>
      <c r="C10" s="14">
        <v>0.46412334141214601</v>
      </c>
      <c r="D10" s="14">
        <v>0.44829975450901099</v>
      </c>
      <c r="E10" s="14">
        <v>0.47984569630447399</v>
      </c>
      <c r="F10" s="14"/>
      <c r="G10" s="14">
        <v>0.43959494000114202</v>
      </c>
      <c r="H10" s="14">
        <v>0.46116783573848102</v>
      </c>
      <c r="I10" s="14">
        <v>0.433233336560926</v>
      </c>
      <c r="J10" s="14">
        <v>0.48758778595799401</v>
      </c>
      <c r="K10" s="14">
        <v>0.46002596533236501</v>
      </c>
      <c r="L10" s="14">
        <v>0.49177221514173303</v>
      </c>
      <c r="M10" s="14"/>
      <c r="N10" s="14">
        <v>0.449110186473757</v>
      </c>
      <c r="O10" s="14">
        <v>0.485665427610383</v>
      </c>
      <c r="P10" s="14">
        <v>0.48203960108410399</v>
      </c>
      <c r="Q10" s="14">
        <v>0.440841251812992</v>
      </c>
      <c r="R10" s="14"/>
      <c r="S10" s="14">
        <v>0.460452975297519</v>
      </c>
      <c r="T10" s="14">
        <v>0.44616572618047401</v>
      </c>
      <c r="U10" s="14">
        <v>0.443271649609011</v>
      </c>
      <c r="V10" s="14">
        <v>0.472938606838052</v>
      </c>
      <c r="W10" s="14">
        <v>0.52205817554402301</v>
      </c>
      <c r="X10" s="14">
        <v>0.45458516371248298</v>
      </c>
      <c r="Y10" s="14">
        <v>0.486921756858257</v>
      </c>
      <c r="Z10" s="14">
        <v>0.49221227693696701</v>
      </c>
      <c r="AA10" s="14">
        <v>0.458318013227064</v>
      </c>
      <c r="AB10" s="14">
        <v>0.46903560741046302</v>
      </c>
      <c r="AC10" s="14">
        <v>0.40603692198731201</v>
      </c>
      <c r="AD10" s="14">
        <v>0.48694829139555301</v>
      </c>
      <c r="AE10" s="14"/>
      <c r="AF10" s="14">
        <v>0.51119747607853006</v>
      </c>
      <c r="AG10" s="14">
        <v>0.44855553145962102</v>
      </c>
      <c r="AH10" s="14">
        <v>0.41448995797553601</v>
      </c>
      <c r="AI10" s="14"/>
      <c r="AJ10" s="14">
        <v>0.55283839581523997</v>
      </c>
      <c r="AK10" s="14">
        <v>0.46265440818182302</v>
      </c>
      <c r="AL10" s="14">
        <v>0.47547627472245002</v>
      </c>
      <c r="AM10" s="14"/>
      <c r="AN10" s="14">
        <v>0.47629453179842401</v>
      </c>
      <c r="AO10" s="14">
        <v>0.46958685652694099</v>
      </c>
      <c r="AP10" s="14">
        <v>0.462221280273862</v>
      </c>
      <c r="AQ10" s="14">
        <v>0.450911555997767</v>
      </c>
      <c r="AR10" s="14">
        <v>0.349918943633241</v>
      </c>
    </row>
    <row r="11" spans="2:44" ht="43.5">
      <c r="B11" s="15" t="s">
        <v>196</v>
      </c>
      <c r="C11" s="14">
        <v>0.13788507417083001</v>
      </c>
      <c r="D11" s="14">
        <v>0.112491581608351</v>
      </c>
      <c r="E11" s="14">
        <v>0.162916147196977</v>
      </c>
      <c r="F11" s="14"/>
      <c r="G11" s="14">
        <v>0.19328354375550999</v>
      </c>
      <c r="H11" s="14">
        <v>0.17338325585720199</v>
      </c>
      <c r="I11" s="14">
        <v>0.15148029278835701</v>
      </c>
      <c r="J11" s="14">
        <v>0.142365993980724</v>
      </c>
      <c r="K11" s="14">
        <v>0.120928755092608</v>
      </c>
      <c r="L11" s="14">
        <v>6.8547232024098903E-2</v>
      </c>
      <c r="M11" s="14"/>
      <c r="N11" s="14">
        <v>9.0175198828289796E-2</v>
      </c>
      <c r="O11" s="14">
        <v>0.134002674652518</v>
      </c>
      <c r="P11" s="14">
        <v>0.162956974760812</v>
      </c>
      <c r="Q11" s="14">
        <v>0.173071905318818</v>
      </c>
      <c r="R11" s="14"/>
      <c r="S11" s="14">
        <v>0.140411646978125</v>
      </c>
      <c r="T11" s="14">
        <v>0.14698339634287599</v>
      </c>
      <c r="U11" s="14">
        <v>9.8841414177198203E-2</v>
      </c>
      <c r="V11" s="14">
        <v>0.116171298507028</v>
      </c>
      <c r="W11" s="14">
        <v>0.13738409538524701</v>
      </c>
      <c r="X11" s="14">
        <v>0.149244603322403</v>
      </c>
      <c r="Y11" s="14">
        <v>0.177672795792993</v>
      </c>
      <c r="Z11" s="14">
        <v>9.7989429510057902E-2</v>
      </c>
      <c r="AA11" s="14">
        <v>0.14448567579719299</v>
      </c>
      <c r="AB11" s="14">
        <v>0.13814052977015001</v>
      </c>
      <c r="AC11" s="14">
        <v>0.138532403328571</v>
      </c>
      <c r="AD11" s="14">
        <v>0.144065282955153</v>
      </c>
      <c r="AE11" s="14"/>
      <c r="AF11" s="14">
        <v>0.12665763379811301</v>
      </c>
      <c r="AG11" s="14">
        <v>0.111140100533963</v>
      </c>
      <c r="AH11" s="14">
        <v>0.194554020035201</v>
      </c>
      <c r="AI11" s="14"/>
      <c r="AJ11" s="14">
        <v>8.7886256293164502E-2</v>
      </c>
      <c r="AK11" s="14">
        <v>0.147874318715328</v>
      </c>
      <c r="AL11" s="14">
        <v>8.3235560951217397E-2</v>
      </c>
      <c r="AM11" s="14"/>
      <c r="AN11" s="14">
        <v>0.16530425359322001</v>
      </c>
      <c r="AO11" s="14">
        <v>0.15087255547478301</v>
      </c>
      <c r="AP11" s="14">
        <v>0.12373696578933099</v>
      </c>
      <c r="AQ11" s="14">
        <v>8.6258047296965804E-2</v>
      </c>
      <c r="AR11" s="14">
        <v>7.2598661985941296E-2</v>
      </c>
    </row>
    <row r="12" spans="2:44">
      <c r="B12" s="15" t="s">
        <v>129</v>
      </c>
      <c r="C12" s="23">
        <v>0.15970432647325999</v>
      </c>
      <c r="D12" s="23">
        <v>0.116049573664633</v>
      </c>
      <c r="E12" s="23">
        <v>0.20176173676678399</v>
      </c>
      <c r="F12" s="23"/>
      <c r="G12" s="23">
        <v>0.15656011417353899</v>
      </c>
      <c r="H12" s="23">
        <v>0.146631664718511</v>
      </c>
      <c r="I12" s="23">
        <v>0.18382553514907901</v>
      </c>
      <c r="J12" s="23">
        <v>0.18246204779654501</v>
      </c>
      <c r="K12" s="23">
        <v>0.170797908032501</v>
      </c>
      <c r="L12" s="23">
        <v>0.126952962240135</v>
      </c>
      <c r="M12" s="23"/>
      <c r="N12" s="23">
        <v>0.118135986917191</v>
      </c>
      <c r="O12" s="23">
        <v>0.156354343611045</v>
      </c>
      <c r="P12" s="23">
        <v>0.15724971156440801</v>
      </c>
      <c r="Q12" s="23">
        <v>0.21229471568137701</v>
      </c>
      <c r="R12" s="23"/>
      <c r="S12" s="23">
        <v>0.13448382000051301</v>
      </c>
      <c r="T12" s="23">
        <v>0.166364059433081</v>
      </c>
      <c r="U12" s="23">
        <v>0.193713601882122</v>
      </c>
      <c r="V12" s="23">
        <v>0.15792817967165801</v>
      </c>
      <c r="W12" s="23">
        <v>0.13394235353614001</v>
      </c>
      <c r="X12" s="23">
        <v>0.178979137760166</v>
      </c>
      <c r="Y12" s="23">
        <v>0.120707316453698</v>
      </c>
      <c r="Z12" s="23">
        <v>0.17496816965527101</v>
      </c>
      <c r="AA12" s="23">
        <v>0.16770464111720901</v>
      </c>
      <c r="AB12" s="23">
        <v>0.15437611781663699</v>
      </c>
      <c r="AC12" s="23">
        <v>0.18484201003592399</v>
      </c>
      <c r="AD12" s="23">
        <v>0.19388945244415701</v>
      </c>
      <c r="AE12" s="23"/>
      <c r="AF12" s="23">
        <v>0.143322986657962</v>
      </c>
      <c r="AG12" s="23">
        <v>0.14900338440920599</v>
      </c>
      <c r="AH12" s="23">
        <v>0.20652959955446101</v>
      </c>
      <c r="AI12" s="23"/>
      <c r="AJ12" s="23">
        <v>0.106084831998022</v>
      </c>
      <c r="AK12" s="23">
        <v>0.13263372560655301</v>
      </c>
      <c r="AL12" s="23">
        <v>0.10788860632170399</v>
      </c>
      <c r="AM12" s="23"/>
      <c r="AN12" s="23">
        <v>0.19183210478229301</v>
      </c>
      <c r="AO12" s="23">
        <v>0.16808893370931099</v>
      </c>
      <c r="AP12" s="23">
        <v>0.133755327319421</v>
      </c>
      <c r="AQ12" s="23">
        <v>0.12564725136963101</v>
      </c>
      <c r="AR12" s="23">
        <v>8.1508009849657198E-2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197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981</v>
      </c>
      <c r="D7" s="10">
        <v>466</v>
      </c>
      <c r="E7" s="10">
        <v>515</v>
      </c>
      <c r="F7" s="10"/>
      <c r="G7" s="10">
        <v>120</v>
      </c>
      <c r="H7" s="10">
        <v>159</v>
      </c>
      <c r="I7" s="10">
        <v>138</v>
      </c>
      <c r="J7" s="10">
        <v>167</v>
      </c>
      <c r="K7" s="10">
        <v>172</v>
      </c>
      <c r="L7" s="10">
        <v>225</v>
      </c>
      <c r="M7" s="10"/>
      <c r="N7" s="10">
        <v>257</v>
      </c>
      <c r="O7" s="10">
        <v>264</v>
      </c>
      <c r="P7" s="10">
        <v>215</v>
      </c>
      <c r="Q7" s="10">
        <v>240</v>
      </c>
      <c r="R7" s="10"/>
      <c r="S7" s="10">
        <v>109</v>
      </c>
      <c r="T7" s="10">
        <v>130</v>
      </c>
      <c r="U7" s="10">
        <v>87</v>
      </c>
      <c r="V7" s="10">
        <v>77</v>
      </c>
      <c r="W7" s="10">
        <v>84</v>
      </c>
      <c r="X7" s="10">
        <v>102</v>
      </c>
      <c r="Y7" s="10">
        <v>67</v>
      </c>
      <c r="Z7" s="10">
        <v>51</v>
      </c>
      <c r="AA7" s="10">
        <v>121</v>
      </c>
      <c r="AB7" s="10">
        <v>77</v>
      </c>
      <c r="AC7" s="10">
        <v>52</v>
      </c>
      <c r="AD7" s="10">
        <v>24</v>
      </c>
      <c r="AE7" s="10"/>
      <c r="AF7" s="10">
        <v>355</v>
      </c>
      <c r="AG7" s="10">
        <v>410</v>
      </c>
      <c r="AH7" s="10">
        <v>131</v>
      </c>
      <c r="AI7" s="10"/>
      <c r="AJ7" s="10">
        <v>195</v>
      </c>
      <c r="AK7" s="10">
        <v>383</v>
      </c>
      <c r="AL7" s="10">
        <v>57</v>
      </c>
      <c r="AM7" s="10"/>
      <c r="AN7" s="10">
        <v>245</v>
      </c>
      <c r="AO7" s="10">
        <v>247</v>
      </c>
      <c r="AP7" s="10">
        <v>227</v>
      </c>
      <c r="AQ7" s="10">
        <v>106</v>
      </c>
      <c r="AR7" s="10">
        <v>10</v>
      </c>
    </row>
    <row r="8" spans="2:44" ht="30" customHeight="1">
      <c r="B8" s="11" t="s">
        <v>96</v>
      </c>
      <c r="C8" s="11">
        <v>971</v>
      </c>
      <c r="D8" s="11">
        <v>480</v>
      </c>
      <c r="E8" s="11">
        <v>491</v>
      </c>
      <c r="F8" s="11"/>
      <c r="G8" s="11">
        <v>132</v>
      </c>
      <c r="H8" s="11">
        <v>170</v>
      </c>
      <c r="I8" s="11">
        <v>150</v>
      </c>
      <c r="J8" s="11">
        <v>165</v>
      </c>
      <c r="K8" s="11">
        <v>145</v>
      </c>
      <c r="L8" s="11">
        <v>210</v>
      </c>
      <c r="M8" s="11"/>
      <c r="N8" s="11">
        <v>267</v>
      </c>
      <c r="O8" s="11">
        <v>251</v>
      </c>
      <c r="P8" s="11">
        <v>222</v>
      </c>
      <c r="Q8" s="11">
        <v>226</v>
      </c>
      <c r="R8" s="11"/>
      <c r="S8" s="11">
        <v>120</v>
      </c>
      <c r="T8" s="11">
        <v>125</v>
      </c>
      <c r="U8" s="11">
        <v>84</v>
      </c>
      <c r="V8" s="11">
        <v>84</v>
      </c>
      <c r="W8" s="11">
        <v>77</v>
      </c>
      <c r="X8" s="11">
        <v>102</v>
      </c>
      <c r="Y8" s="11">
        <v>63</v>
      </c>
      <c r="Z8" s="11">
        <v>46</v>
      </c>
      <c r="AA8" s="11">
        <v>114</v>
      </c>
      <c r="AB8" s="11">
        <v>78</v>
      </c>
      <c r="AC8" s="11">
        <v>52</v>
      </c>
      <c r="AD8" s="11">
        <v>26</v>
      </c>
      <c r="AE8" s="11"/>
      <c r="AF8" s="11">
        <v>338</v>
      </c>
      <c r="AG8" s="11">
        <v>404</v>
      </c>
      <c r="AH8" s="11">
        <v>138</v>
      </c>
      <c r="AI8" s="11"/>
      <c r="AJ8" s="11">
        <v>187</v>
      </c>
      <c r="AK8" s="11">
        <v>387</v>
      </c>
      <c r="AL8" s="11">
        <v>57</v>
      </c>
      <c r="AM8" s="11"/>
      <c r="AN8" s="11">
        <v>237</v>
      </c>
      <c r="AO8" s="11">
        <v>246</v>
      </c>
      <c r="AP8" s="11">
        <v>229</v>
      </c>
      <c r="AQ8" s="11">
        <v>107</v>
      </c>
      <c r="AR8" s="11">
        <v>10</v>
      </c>
    </row>
    <row r="9" spans="2:44">
      <c r="B9" s="15" t="s">
        <v>198</v>
      </c>
      <c r="C9" s="14">
        <v>0.20207518382699999</v>
      </c>
      <c r="D9" s="14">
        <v>0.239941709063938</v>
      </c>
      <c r="E9" s="14">
        <v>0.16511803653819099</v>
      </c>
      <c r="F9" s="14"/>
      <c r="G9" s="14">
        <v>0.112216855553189</v>
      </c>
      <c r="H9" s="14">
        <v>0.25187022266169801</v>
      </c>
      <c r="I9" s="14">
        <v>0.158019798517054</v>
      </c>
      <c r="J9" s="14">
        <v>0.23648161509781199</v>
      </c>
      <c r="K9" s="14">
        <v>0.213264088594982</v>
      </c>
      <c r="L9" s="14">
        <v>0.21489624400474799</v>
      </c>
      <c r="M9" s="14"/>
      <c r="N9" s="14">
        <v>0.186216225636963</v>
      </c>
      <c r="O9" s="14">
        <v>0.17887546801959101</v>
      </c>
      <c r="P9" s="14">
        <v>0.23766371500691499</v>
      </c>
      <c r="Q9" s="14">
        <v>0.211586423821301</v>
      </c>
      <c r="R9" s="14"/>
      <c r="S9" s="14">
        <v>0.22994064047641999</v>
      </c>
      <c r="T9" s="14">
        <v>0.248304250095988</v>
      </c>
      <c r="U9" s="14">
        <v>0.22675652033680699</v>
      </c>
      <c r="V9" s="14">
        <v>0.199554994506808</v>
      </c>
      <c r="W9" s="14">
        <v>0.11441933216950501</v>
      </c>
      <c r="X9" s="14">
        <v>0.17294265650215199</v>
      </c>
      <c r="Y9" s="14">
        <v>0.19014236041202201</v>
      </c>
      <c r="Z9" s="14">
        <v>0.22518840644681701</v>
      </c>
      <c r="AA9" s="14">
        <v>0.185726866684048</v>
      </c>
      <c r="AB9" s="14">
        <v>0.165150273119125</v>
      </c>
      <c r="AC9" s="14">
        <v>0.21756632119452099</v>
      </c>
      <c r="AD9" s="14">
        <v>0.290265319263043</v>
      </c>
      <c r="AE9" s="14"/>
      <c r="AF9" s="14">
        <v>0.26143120857069302</v>
      </c>
      <c r="AG9" s="14">
        <v>0.187165966718218</v>
      </c>
      <c r="AH9" s="14">
        <v>0.154912523763196</v>
      </c>
      <c r="AI9" s="14"/>
      <c r="AJ9" s="14">
        <v>0.24349877508196299</v>
      </c>
      <c r="AK9" s="14">
        <v>0.214041078026521</v>
      </c>
      <c r="AL9" s="14">
        <v>0.15362889307791699</v>
      </c>
      <c r="AM9" s="14"/>
      <c r="AN9" s="14">
        <v>0.23224821059919701</v>
      </c>
      <c r="AO9" s="14">
        <v>0.18284371721260201</v>
      </c>
      <c r="AP9" s="14">
        <v>0.183622751565021</v>
      </c>
      <c r="AQ9" s="14">
        <v>0.20250433568055601</v>
      </c>
      <c r="AR9" s="14">
        <v>0.32946848503161402</v>
      </c>
    </row>
    <row r="10" spans="2:44">
      <c r="B10" s="15" t="s">
        <v>199</v>
      </c>
      <c r="C10" s="14">
        <v>0.52650927419391103</v>
      </c>
      <c r="D10" s="14">
        <v>0.52185762753352805</v>
      </c>
      <c r="E10" s="14">
        <v>0.53104920992045401</v>
      </c>
      <c r="F10" s="14"/>
      <c r="G10" s="14">
        <v>0.56171447769835203</v>
      </c>
      <c r="H10" s="14">
        <v>0.51012142675231398</v>
      </c>
      <c r="I10" s="14">
        <v>0.54058982605359496</v>
      </c>
      <c r="J10" s="14">
        <v>0.47075525744009999</v>
      </c>
      <c r="K10" s="14">
        <v>0.53699827977539405</v>
      </c>
      <c r="L10" s="14">
        <v>0.54412087915453999</v>
      </c>
      <c r="M10" s="14"/>
      <c r="N10" s="14">
        <v>0.62648490314758498</v>
      </c>
      <c r="O10" s="14">
        <v>0.535269803875839</v>
      </c>
      <c r="P10" s="14">
        <v>0.49332964600778401</v>
      </c>
      <c r="Q10" s="14">
        <v>0.42530800163072102</v>
      </c>
      <c r="R10" s="14"/>
      <c r="S10" s="14">
        <v>0.51643371761392198</v>
      </c>
      <c r="T10" s="14">
        <v>0.42932486164437</v>
      </c>
      <c r="U10" s="14">
        <v>0.54123891868007801</v>
      </c>
      <c r="V10" s="14">
        <v>0.48158942708400199</v>
      </c>
      <c r="W10" s="14">
        <v>0.66649905799128095</v>
      </c>
      <c r="X10" s="14">
        <v>0.51872381886819297</v>
      </c>
      <c r="Y10" s="14">
        <v>0.58955321996921195</v>
      </c>
      <c r="Z10" s="14">
        <v>0.57311173335098597</v>
      </c>
      <c r="AA10" s="14">
        <v>0.53076841487566495</v>
      </c>
      <c r="AB10" s="14">
        <v>0.50267873293902998</v>
      </c>
      <c r="AC10" s="14">
        <v>0.55964176133810295</v>
      </c>
      <c r="AD10" s="14">
        <v>0.50894050462086804</v>
      </c>
      <c r="AE10" s="14"/>
      <c r="AF10" s="14">
        <v>0.46134177186285902</v>
      </c>
      <c r="AG10" s="14">
        <v>0.58880279054178097</v>
      </c>
      <c r="AH10" s="14">
        <v>0.46037774794212999</v>
      </c>
      <c r="AI10" s="14"/>
      <c r="AJ10" s="14">
        <v>0.57666392590815296</v>
      </c>
      <c r="AK10" s="14">
        <v>0.54010561511676203</v>
      </c>
      <c r="AL10" s="14">
        <v>0.65454961532795597</v>
      </c>
      <c r="AM10" s="14"/>
      <c r="AN10" s="14">
        <v>0.414799256475476</v>
      </c>
      <c r="AO10" s="14">
        <v>0.53724785845811895</v>
      </c>
      <c r="AP10" s="14">
        <v>0.61686231090182997</v>
      </c>
      <c r="AQ10" s="14">
        <v>0.55868063606909002</v>
      </c>
      <c r="AR10" s="14">
        <v>0.36975222724124601</v>
      </c>
    </row>
    <row r="11" spans="2:44">
      <c r="B11" s="15" t="s">
        <v>200</v>
      </c>
      <c r="C11" s="14">
        <v>0.20709568352583099</v>
      </c>
      <c r="D11" s="14">
        <v>0.18773928816782801</v>
      </c>
      <c r="E11" s="14">
        <v>0.22598722822791301</v>
      </c>
      <c r="F11" s="14"/>
      <c r="G11" s="14">
        <v>0.24734809299136701</v>
      </c>
      <c r="H11" s="14">
        <v>0.17062698788352099</v>
      </c>
      <c r="I11" s="14">
        <v>0.24141109213569401</v>
      </c>
      <c r="J11" s="14">
        <v>0.20157955337756001</v>
      </c>
      <c r="K11" s="14">
        <v>0.183996860145652</v>
      </c>
      <c r="L11" s="14">
        <v>0.20709912030120101</v>
      </c>
      <c r="M11" s="14"/>
      <c r="N11" s="14">
        <v>0.136655435607524</v>
      </c>
      <c r="O11" s="14">
        <v>0.23058329518232301</v>
      </c>
      <c r="P11" s="14">
        <v>0.19709646324285801</v>
      </c>
      <c r="Q11" s="14">
        <v>0.27860589198187002</v>
      </c>
      <c r="R11" s="14"/>
      <c r="S11" s="14">
        <v>0.172449635485285</v>
      </c>
      <c r="T11" s="14">
        <v>0.24949349351813399</v>
      </c>
      <c r="U11" s="14">
        <v>0.200357109267781</v>
      </c>
      <c r="V11" s="14">
        <v>0.26688592463743499</v>
      </c>
      <c r="W11" s="14">
        <v>0.163678161656273</v>
      </c>
      <c r="X11" s="14">
        <v>0.19143823552919001</v>
      </c>
      <c r="Y11" s="14">
        <v>0.17672870442007599</v>
      </c>
      <c r="Z11" s="14">
        <v>0.12723419967697999</v>
      </c>
      <c r="AA11" s="14">
        <v>0.22417352489303899</v>
      </c>
      <c r="AB11" s="14">
        <v>0.28215865281251201</v>
      </c>
      <c r="AC11" s="14">
        <v>0.15486985385690599</v>
      </c>
      <c r="AD11" s="14">
        <v>0.20079417611608899</v>
      </c>
      <c r="AE11" s="14"/>
      <c r="AF11" s="14">
        <v>0.20776502616950901</v>
      </c>
      <c r="AG11" s="14">
        <v>0.178416055301057</v>
      </c>
      <c r="AH11" s="14">
        <v>0.28077674555653898</v>
      </c>
      <c r="AI11" s="14"/>
      <c r="AJ11" s="14">
        <v>0.13944409627465701</v>
      </c>
      <c r="AK11" s="14">
        <v>0.194114370110822</v>
      </c>
      <c r="AL11" s="14">
        <v>0.148741530619838</v>
      </c>
      <c r="AM11" s="14"/>
      <c r="AN11" s="14">
        <v>0.27266733140864202</v>
      </c>
      <c r="AO11" s="14">
        <v>0.21511670036907299</v>
      </c>
      <c r="AP11" s="14">
        <v>0.145637642519788</v>
      </c>
      <c r="AQ11" s="14">
        <v>0.197101290462187</v>
      </c>
      <c r="AR11" s="14">
        <v>0.21650463077697801</v>
      </c>
    </row>
    <row r="12" spans="2:44">
      <c r="B12" s="15" t="s">
        <v>201</v>
      </c>
      <c r="C12" s="14">
        <v>2.6975112341956601E-2</v>
      </c>
      <c r="D12" s="14">
        <v>2.4426223048074999E-2</v>
      </c>
      <c r="E12" s="14">
        <v>2.94627891611902E-2</v>
      </c>
      <c r="F12" s="14"/>
      <c r="G12" s="14">
        <v>3.1160660306248901E-2</v>
      </c>
      <c r="H12" s="14">
        <v>3.1727915570886597E-2</v>
      </c>
      <c r="I12" s="14">
        <v>1.80949946726007E-2</v>
      </c>
      <c r="J12" s="14">
        <v>5.02272426011122E-2</v>
      </c>
      <c r="K12" s="14">
        <v>1.5988589732378499E-2</v>
      </c>
      <c r="L12" s="14">
        <v>1.6182800177085201E-2</v>
      </c>
      <c r="M12" s="14"/>
      <c r="N12" s="14">
        <v>2.8595371951264499E-2</v>
      </c>
      <c r="O12" s="14">
        <v>2.7826331358571502E-2</v>
      </c>
      <c r="P12" s="14">
        <v>2.2589358664138599E-2</v>
      </c>
      <c r="Q12" s="14">
        <v>2.9027178529031101E-2</v>
      </c>
      <c r="R12" s="14"/>
      <c r="S12" s="14">
        <v>3.3175672905700199E-2</v>
      </c>
      <c r="T12" s="14">
        <v>3.4388776821059203E-2</v>
      </c>
      <c r="U12" s="14">
        <v>1.01471941032675E-2</v>
      </c>
      <c r="V12" s="14">
        <v>1.59012458535924E-2</v>
      </c>
      <c r="W12" s="14">
        <v>3.1929418134344502E-2</v>
      </c>
      <c r="X12" s="14">
        <v>5.82110957203896E-2</v>
      </c>
      <c r="Y12" s="14">
        <v>2.9554278302106499E-2</v>
      </c>
      <c r="Z12" s="14">
        <v>3.91064649361232E-2</v>
      </c>
      <c r="AA12" s="14">
        <v>1.64977407281157E-2</v>
      </c>
      <c r="AB12" s="14">
        <v>0</v>
      </c>
      <c r="AC12" s="14">
        <v>3.4190068928654602E-2</v>
      </c>
      <c r="AD12" s="14">
        <v>0</v>
      </c>
      <c r="AE12" s="14"/>
      <c r="AF12" s="14">
        <v>2.87937597978856E-2</v>
      </c>
      <c r="AG12" s="14">
        <v>2.4877989809666101E-2</v>
      </c>
      <c r="AH12" s="14">
        <v>2.4475289956615801E-2</v>
      </c>
      <c r="AI12" s="14"/>
      <c r="AJ12" s="14">
        <v>1.6084333353707798E-2</v>
      </c>
      <c r="AK12" s="14">
        <v>2.97012937172231E-2</v>
      </c>
      <c r="AL12" s="14">
        <v>4.3079960974289101E-2</v>
      </c>
      <c r="AM12" s="14"/>
      <c r="AN12" s="14">
        <v>4.4684256853200502E-2</v>
      </c>
      <c r="AO12" s="14">
        <v>2.8883898371421302E-2</v>
      </c>
      <c r="AP12" s="14">
        <v>1.1844042338102901E-2</v>
      </c>
      <c r="AQ12" s="14">
        <v>2.5611452041410999E-2</v>
      </c>
      <c r="AR12" s="14">
        <v>0</v>
      </c>
    </row>
    <row r="13" spans="2:44">
      <c r="B13" s="15" t="s">
        <v>202</v>
      </c>
      <c r="C13" s="14">
        <v>7.7505207808364297E-3</v>
      </c>
      <c r="D13" s="14">
        <v>3.4105266585801801E-3</v>
      </c>
      <c r="E13" s="14">
        <v>1.19862884147869E-2</v>
      </c>
      <c r="F13" s="14"/>
      <c r="G13" s="14">
        <v>8.3960386684559293E-3</v>
      </c>
      <c r="H13" s="14">
        <v>1.12246165648576E-2</v>
      </c>
      <c r="I13" s="14">
        <v>0</v>
      </c>
      <c r="J13" s="14">
        <v>5.21824402584691E-3</v>
      </c>
      <c r="K13" s="14">
        <v>1.7827032075705199E-2</v>
      </c>
      <c r="L13" s="14">
        <v>5.1070787440409496E-3</v>
      </c>
      <c r="M13" s="14"/>
      <c r="N13" s="14">
        <v>1.11186520551075E-2</v>
      </c>
      <c r="O13" s="14">
        <v>7.8967963994068992E-3</v>
      </c>
      <c r="P13" s="14">
        <v>4.25765976851752E-3</v>
      </c>
      <c r="Q13" s="14">
        <v>7.2163412619348499E-3</v>
      </c>
      <c r="R13" s="14"/>
      <c r="S13" s="14">
        <v>1.35907801577886E-2</v>
      </c>
      <c r="T13" s="14">
        <v>6.9119431481995397E-3</v>
      </c>
      <c r="U13" s="14">
        <v>1.27258487121853E-2</v>
      </c>
      <c r="V13" s="14">
        <v>1.3164207508914E-2</v>
      </c>
      <c r="W13" s="14">
        <v>0</v>
      </c>
      <c r="X13" s="14">
        <v>0</v>
      </c>
      <c r="Y13" s="14">
        <v>1.40214368965832E-2</v>
      </c>
      <c r="Z13" s="14">
        <v>0</v>
      </c>
      <c r="AA13" s="14">
        <v>8.9770993571099498E-3</v>
      </c>
      <c r="AB13" s="14">
        <v>1.2196731850937399E-2</v>
      </c>
      <c r="AC13" s="14">
        <v>0</v>
      </c>
      <c r="AD13" s="14">
        <v>0</v>
      </c>
      <c r="AE13" s="14"/>
      <c r="AF13" s="14">
        <v>7.9913626824281003E-3</v>
      </c>
      <c r="AG13" s="14">
        <v>0</v>
      </c>
      <c r="AH13" s="14">
        <v>2.69663369365938E-2</v>
      </c>
      <c r="AI13" s="14"/>
      <c r="AJ13" s="14">
        <v>1.0361055695921899E-2</v>
      </c>
      <c r="AK13" s="14">
        <v>4.8558185670308299E-3</v>
      </c>
      <c r="AL13" s="14">
        <v>0</v>
      </c>
      <c r="AM13" s="14"/>
      <c r="AN13" s="14">
        <v>1.2132224088717799E-2</v>
      </c>
      <c r="AO13" s="14">
        <v>8.0157312186228003E-3</v>
      </c>
      <c r="AP13" s="14">
        <v>7.8697022332146205E-3</v>
      </c>
      <c r="AQ13" s="14">
        <v>0</v>
      </c>
      <c r="AR13" s="14">
        <v>0</v>
      </c>
    </row>
    <row r="14" spans="2:44">
      <c r="B14" s="15" t="s">
        <v>203</v>
      </c>
      <c r="C14" s="14">
        <v>2.9594225330465102E-2</v>
      </c>
      <c r="D14" s="14">
        <v>2.26246255280503E-2</v>
      </c>
      <c r="E14" s="14">
        <v>3.6396447737464199E-2</v>
      </c>
      <c r="F14" s="14"/>
      <c r="G14" s="14">
        <v>3.91638747823876E-2</v>
      </c>
      <c r="H14" s="14">
        <v>2.4428830566723601E-2</v>
      </c>
      <c r="I14" s="14">
        <v>4.18842886210571E-2</v>
      </c>
      <c r="J14" s="14">
        <v>3.5738087457568499E-2</v>
      </c>
      <c r="K14" s="14">
        <v>3.1925149675887901E-2</v>
      </c>
      <c r="L14" s="14">
        <v>1.25938776183856E-2</v>
      </c>
      <c r="M14" s="14"/>
      <c r="N14" s="14">
        <v>1.09294116015561E-2</v>
      </c>
      <c r="O14" s="14">
        <v>1.9548305164268299E-2</v>
      </c>
      <c r="P14" s="14">
        <v>4.5063157309785898E-2</v>
      </c>
      <c r="Q14" s="14">
        <v>4.8256162775142303E-2</v>
      </c>
      <c r="R14" s="14"/>
      <c r="S14" s="14">
        <v>3.4409553360884797E-2</v>
      </c>
      <c r="T14" s="14">
        <v>3.1576674772249402E-2</v>
      </c>
      <c r="U14" s="14">
        <v>8.7744088998819407E-3</v>
      </c>
      <c r="V14" s="14">
        <v>2.2904200409249099E-2</v>
      </c>
      <c r="W14" s="14">
        <v>2.3474030048596599E-2</v>
      </c>
      <c r="X14" s="14">
        <v>5.86841933800753E-2</v>
      </c>
      <c r="Y14" s="14">
        <v>0</v>
      </c>
      <c r="Z14" s="14">
        <v>3.5359195589093201E-2</v>
      </c>
      <c r="AA14" s="14">
        <v>3.3856353462022197E-2</v>
      </c>
      <c r="AB14" s="14">
        <v>3.7815609278396903E-2</v>
      </c>
      <c r="AC14" s="14">
        <v>3.3731994681815397E-2</v>
      </c>
      <c r="AD14" s="14">
        <v>0</v>
      </c>
      <c r="AE14" s="14"/>
      <c r="AF14" s="14">
        <v>3.2676870916625203E-2</v>
      </c>
      <c r="AG14" s="14">
        <v>2.07371976292785E-2</v>
      </c>
      <c r="AH14" s="14">
        <v>5.2491355844925501E-2</v>
      </c>
      <c r="AI14" s="14"/>
      <c r="AJ14" s="14">
        <v>1.39478136855977E-2</v>
      </c>
      <c r="AK14" s="14">
        <v>1.7181824461641401E-2</v>
      </c>
      <c r="AL14" s="14">
        <v>0</v>
      </c>
      <c r="AM14" s="14"/>
      <c r="AN14" s="14">
        <v>2.3468720574766799E-2</v>
      </c>
      <c r="AO14" s="14">
        <v>2.78920943701618E-2</v>
      </c>
      <c r="AP14" s="14">
        <v>3.4163550442044097E-2</v>
      </c>
      <c r="AQ14" s="14">
        <v>1.61022857467568E-2</v>
      </c>
      <c r="AR14" s="14">
        <v>8.4274656950162494E-2</v>
      </c>
    </row>
    <row r="15" spans="2:44">
      <c r="B15" s="15" t="s">
        <v>104</v>
      </c>
      <c r="C15" s="18">
        <v>0.72858445802091099</v>
      </c>
      <c r="D15" s="18">
        <v>0.76179933659746601</v>
      </c>
      <c r="E15" s="18">
        <v>0.69616724645864603</v>
      </c>
      <c r="F15" s="18"/>
      <c r="G15" s="18">
        <v>0.67393133325154098</v>
      </c>
      <c r="H15" s="18">
        <v>0.76199164941401198</v>
      </c>
      <c r="I15" s="18">
        <v>0.69860962457064901</v>
      </c>
      <c r="J15" s="18">
        <v>0.70723687253791301</v>
      </c>
      <c r="K15" s="18">
        <v>0.75026236837037696</v>
      </c>
      <c r="L15" s="18">
        <v>0.75901712315928804</v>
      </c>
      <c r="M15" s="18"/>
      <c r="N15" s="18">
        <v>0.81270112878454803</v>
      </c>
      <c r="O15" s="18">
        <v>0.71414527189542998</v>
      </c>
      <c r="P15" s="18">
        <v>0.73099336101470003</v>
      </c>
      <c r="Q15" s="18">
        <v>0.63689442545202202</v>
      </c>
      <c r="R15" s="18"/>
      <c r="S15" s="18">
        <v>0.74637435809034103</v>
      </c>
      <c r="T15" s="18">
        <v>0.677629111740358</v>
      </c>
      <c r="U15" s="18">
        <v>0.76799543901688505</v>
      </c>
      <c r="V15" s="18">
        <v>0.68114442159080901</v>
      </c>
      <c r="W15" s="18">
        <v>0.78091839016078601</v>
      </c>
      <c r="X15" s="18">
        <v>0.69166647537034498</v>
      </c>
      <c r="Y15" s="18">
        <v>0.77969558038123399</v>
      </c>
      <c r="Z15" s="18">
        <v>0.79830013979780301</v>
      </c>
      <c r="AA15" s="18">
        <v>0.71649528155971298</v>
      </c>
      <c r="AB15" s="18">
        <v>0.66782900605815398</v>
      </c>
      <c r="AC15" s="18">
        <v>0.77720808253262397</v>
      </c>
      <c r="AD15" s="18">
        <v>0.79920582388391104</v>
      </c>
      <c r="AE15" s="18"/>
      <c r="AF15" s="18">
        <v>0.72277298043355198</v>
      </c>
      <c r="AG15" s="18">
        <v>0.77596875725999903</v>
      </c>
      <c r="AH15" s="18">
        <v>0.61529027170532602</v>
      </c>
      <c r="AI15" s="18"/>
      <c r="AJ15" s="18">
        <v>0.82016270099011501</v>
      </c>
      <c r="AK15" s="18">
        <v>0.75414669314328298</v>
      </c>
      <c r="AL15" s="18">
        <v>0.80817850840587302</v>
      </c>
      <c r="AM15" s="18"/>
      <c r="AN15" s="18">
        <v>0.64704746707467298</v>
      </c>
      <c r="AO15" s="18">
        <v>0.72009157567072102</v>
      </c>
      <c r="AP15" s="18">
        <v>0.80048506246685003</v>
      </c>
      <c r="AQ15" s="18">
        <v>0.76118497174964495</v>
      </c>
      <c r="AR15" s="18">
        <v>0.69922071227285998</v>
      </c>
    </row>
    <row r="16" spans="2:44">
      <c r="B16" s="15" t="s">
        <v>105</v>
      </c>
      <c r="C16" s="18">
        <v>3.4725633122793101E-2</v>
      </c>
      <c r="D16" s="18">
        <v>2.7836749706655201E-2</v>
      </c>
      <c r="E16" s="18">
        <v>4.1449077575977003E-2</v>
      </c>
      <c r="F16" s="18"/>
      <c r="G16" s="18">
        <v>3.9556698974704797E-2</v>
      </c>
      <c r="H16" s="18">
        <v>4.2952532135744202E-2</v>
      </c>
      <c r="I16" s="18">
        <v>1.80949946726007E-2</v>
      </c>
      <c r="J16" s="18">
        <v>5.5445486626959098E-2</v>
      </c>
      <c r="K16" s="18">
        <v>3.3815621808083701E-2</v>
      </c>
      <c r="L16" s="18">
        <v>2.1289878921126101E-2</v>
      </c>
      <c r="M16" s="18"/>
      <c r="N16" s="18">
        <v>3.9714024006372001E-2</v>
      </c>
      <c r="O16" s="18">
        <v>3.5723127757978403E-2</v>
      </c>
      <c r="P16" s="18">
        <v>2.6847018432656099E-2</v>
      </c>
      <c r="Q16" s="18">
        <v>3.6243519790966003E-2</v>
      </c>
      <c r="R16" s="18"/>
      <c r="S16" s="18">
        <v>4.6766453063488797E-2</v>
      </c>
      <c r="T16" s="18">
        <v>4.1300719969258701E-2</v>
      </c>
      <c r="U16" s="18">
        <v>2.2873042815452799E-2</v>
      </c>
      <c r="V16" s="18">
        <v>2.9065453362506401E-2</v>
      </c>
      <c r="W16" s="18">
        <v>3.1929418134344502E-2</v>
      </c>
      <c r="X16" s="18">
        <v>5.82110957203896E-2</v>
      </c>
      <c r="Y16" s="18">
        <v>4.35757151986896E-2</v>
      </c>
      <c r="Z16" s="18">
        <v>3.91064649361232E-2</v>
      </c>
      <c r="AA16" s="18">
        <v>2.54748400852257E-2</v>
      </c>
      <c r="AB16" s="18">
        <v>1.2196731850937399E-2</v>
      </c>
      <c r="AC16" s="18">
        <v>3.4190068928654602E-2</v>
      </c>
      <c r="AD16" s="18">
        <v>0</v>
      </c>
      <c r="AE16" s="18"/>
      <c r="AF16" s="18">
        <v>3.6785122480313702E-2</v>
      </c>
      <c r="AG16" s="18">
        <v>2.4877989809666101E-2</v>
      </c>
      <c r="AH16" s="18">
        <v>5.1441626893209601E-2</v>
      </c>
      <c r="AI16" s="18"/>
      <c r="AJ16" s="18">
        <v>2.64453890496298E-2</v>
      </c>
      <c r="AK16" s="18">
        <v>3.4557112284253899E-2</v>
      </c>
      <c r="AL16" s="18">
        <v>4.3079960974289101E-2</v>
      </c>
      <c r="AM16" s="18"/>
      <c r="AN16" s="18">
        <v>5.6816480941918303E-2</v>
      </c>
      <c r="AO16" s="18">
        <v>3.68996295900441E-2</v>
      </c>
      <c r="AP16" s="18">
        <v>1.9713744571317499E-2</v>
      </c>
      <c r="AQ16" s="18">
        <v>2.5611452041410999E-2</v>
      </c>
      <c r="AR16" s="18">
        <v>0</v>
      </c>
    </row>
    <row r="17" spans="2:44">
      <c r="B17" s="15" t="s">
        <v>106</v>
      </c>
      <c r="C17" s="19">
        <v>0.69385882489811801</v>
      </c>
      <c r="D17" s="19">
        <v>0.73396258689081095</v>
      </c>
      <c r="E17" s="19">
        <v>0.65471816888266898</v>
      </c>
      <c r="F17" s="19"/>
      <c r="G17" s="19">
        <v>0.63437463427683605</v>
      </c>
      <c r="H17" s="19">
        <v>0.71903911727826697</v>
      </c>
      <c r="I17" s="19">
        <v>0.68051462989804801</v>
      </c>
      <c r="J17" s="19">
        <v>0.65179138591095398</v>
      </c>
      <c r="K17" s="19">
        <v>0.71644674656229301</v>
      </c>
      <c r="L17" s="19">
        <v>0.73772724423816205</v>
      </c>
      <c r="M17" s="19"/>
      <c r="N17" s="19">
        <v>0.772987104778176</v>
      </c>
      <c r="O17" s="19">
        <v>0.67842214413745106</v>
      </c>
      <c r="P17" s="19">
        <v>0.704146342582044</v>
      </c>
      <c r="Q17" s="19">
        <v>0.60065090566105594</v>
      </c>
      <c r="R17" s="19"/>
      <c r="S17" s="19">
        <v>0.69960790502685199</v>
      </c>
      <c r="T17" s="19">
        <v>0.63632839177110001</v>
      </c>
      <c r="U17" s="19">
        <v>0.74512239620143195</v>
      </c>
      <c r="V17" s="19">
        <v>0.65207896822830302</v>
      </c>
      <c r="W17" s="19">
        <v>0.74898897202644199</v>
      </c>
      <c r="X17" s="19">
        <v>0.63345537964995602</v>
      </c>
      <c r="Y17" s="19">
        <v>0.73611986518254402</v>
      </c>
      <c r="Z17" s="19">
        <v>0.75919367486167999</v>
      </c>
      <c r="AA17" s="19">
        <v>0.69102044147448705</v>
      </c>
      <c r="AB17" s="19">
        <v>0.65563227420721704</v>
      </c>
      <c r="AC17" s="19">
        <v>0.74301801360396902</v>
      </c>
      <c r="AD17" s="19">
        <v>0.79920582388391104</v>
      </c>
      <c r="AE17" s="19"/>
      <c r="AF17" s="19">
        <v>0.68598785795323802</v>
      </c>
      <c r="AG17" s="19">
        <v>0.75109076745033299</v>
      </c>
      <c r="AH17" s="19">
        <v>0.56384864481211605</v>
      </c>
      <c r="AI17" s="19"/>
      <c r="AJ17" s="19">
        <v>0.793717311940486</v>
      </c>
      <c r="AK17" s="19">
        <v>0.71958958085902902</v>
      </c>
      <c r="AL17" s="19">
        <v>0.76509854743158401</v>
      </c>
      <c r="AM17" s="19"/>
      <c r="AN17" s="19">
        <v>0.59023098613275404</v>
      </c>
      <c r="AO17" s="19">
        <v>0.68319194608067702</v>
      </c>
      <c r="AP17" s="19">
        <v>0.780771317895533</v>
      </c>
      <c r="AQ17" s="19">
        <v>0.73557351970823404</v>
      </c>
      <c r="AR17" s="19">
        <v>0.69922071227285998</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204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1015</v>
      </c>
      <c r="D7" s="10">
        <v>455</v>
      </c>
      <c r="E7" s="10">
        <v>556</v>
      </c>
      <c r="F7" s="10"/>
      <c r="G7" s="10">
        <v>121</v>
      </c>
      <c r="H7" s="10">
        <v>172</v>
      </c>
      <c r="I7" s="10">
        <v>153</v>
      </c>
      <c r="J7" s="10">
        <v>172</v>
      </c>
      <c r="K7" s="10">
        <v>178</v>
      </c>
      <c r="L7" s="10">
        <v>219</v>
      </c>
      <c r="M7" s="10"/>
      <c r="N7" s="10">
        <v>244</v>
      </c>
      <c r="O7" s="10">
        <v>283</v>
      </c>
      <c r="P7" s="10">
        <v>211</v>
      </c>
      <c r="Q7" s="10">
        <v>274</v>
      </c>
      <c r="R7" s="10"/>
      <c r="S7" s="10">
        <v>145</v>
      </c>
      <c r="T7" s="10">
        <v>125</v>
      </c>
      <c r="U7" s="10">
        <v>73</v>
      </c>
      <c r="V7" s="10">
        <v>75</v>
      </c>
      <c r="W7" s="10">
        <v>72</v>
      </c>
      <c r="X7" s="10">
        <v>85</v>
      </c>
      <c r="Y7" s="10">
        <v>88</v>
      </c>
      <c r="Z7" s="10">
        <v>46</v>
      </c>
      <c r="AA7" s="10">
        <v>123</v>
      </c>
      <c r="AB7" s="10">
        <v>104</v>
      </c>
      <c r="AC7" s="10">
        <v>56</v>
      </c>
      <c r="AD7" s="10">
        <v>23</v>
      </c>
      <c r="AE7" s="10"/>
      <c r="AF7" s="10">
        <v>391</v>
      </c>
      <c r="AG7" s="10">
        <v>386</v>
      </c>
      <c r="AH7" s="10">
        <v>157</v>
      </c>
      <c r="AI7" s="10"/>
      <c r="AJ7" s="10">
        <v>211</v>
      </c>
      <c r="AK7" s="10">
        <v>393</v>
      </c>
      <c r="AL7" s="10">
        <v>62</v>
      </c>
      <c r="AM7" s="10"/>
      <c r="AN7" s="10">
        <v>259</v>
      </c>
      <c r="AO7" s="10">
        <v>244</v>
      </c>
      <c r="AP7" s="10">
        <v>240</v>
      </c>
      <c r="AQ7" s="10">
        <v>91</v>
      </c>
      <c r="AR7" s="10">
        <v>15</v>
      </c>
    </row>
    <row r="8" spans="2:44" ht="30" customHeight="1">
      <c r="B8" s="11" t="s">
        <v>96</v>
      </c>
      <c r="C8" s="11">
        <v>1017</v>
      </c>
      <c r="D8" s="11">
        <v>480</v>
      </c>
      <c r="E8" s="11">
        <v>533</v>
      </c>
      <c r="F8" s="11"/>
      <c r="G8" s="11">
        <v>135</v>
      </c>
      <c r="H8" s="11">
        <v>184</v>
      </c>
      <c r="I8" s="11">
        <v>172</v>
      </c>
      <c r="J8" s="11">
        <v>170</v>
      </c>
      <c r="K8" s="11">
        <v>151</v>
      </c>
      <c r="L8" s="11">
        <v>205</v>
      </c>
      <c r="M8" s="11"/>
      <c r="N8" s="11">
        <v>260</v>
      </c>
      <c r="O8" s="11">
        <v>268</v>
      </c>
      <c r="P8" s="11">
        <v>214</v>
      </c>
      <c r="Q8" s="11">
        <v>270</v>
      </c>
      <c r="R8" s="11"/>
      <c r="S8" s="11">
        <v>164</v>
      </c>
      <c r="T8" s="11">
        <v>119</v>
      </c>
      <c r="U8" s="11">
        <v>72</v>
      </c>
      <c r="V8" s="11">
        <v>82</v>
      </c>
      <c r="W8" s="11">
        <v>64</v>
      </c>
      <c r="X8" s="11">
        <v>85</v>
      </c>
      <c r="Y8" s="11">
        <v>83</v>
      </c>
      <c r="Z8" s="11">
        <v>43</v>
      </c>
      <c r="AA8" s="11">
        <v>117</v>
      </c>
      <c r="AB8" s="11">
        <v>107</v>
      </c>
      <c r="AC8" s="11">
        <v>54</v>
      </c>
      <c r="AD8" s="11">
        <v>26</v>
      </c>
      <c r="AE8" s="11"/>
      <c r="AF8" s="11">
        <v>374</v>
      </c>
      <c r="AG8" s="11">
        <v>391</v>
      </c>
      <c r="AH8" s="11">
        <v>164</v>
      </c>
      <c r="AI8" s="11"/>
      <c r="AJ8" s="11">
        <v>209</v>
      </c>
      <c r="AK8" s="11">
        <v>402</v>
      </c>
      <c r="AL8" s="11">
        <v>64</v>
      </c>
      <c r="AM8" s="11"/>
      <c r="AN8" s="11">
        <v>249</v>
      </c>
      <c r="AO8" s="11">
        <v>247</v>
      </c>
      <c r="AP8" s="11">
        <v>247</v>
      </c>
      <c r="AQ8" s="11">
        <v>96</v>
      </c>
      <c r="AR8" s="11">
        <v>15</v>
      </c>
    </row>
    <row r="9" spans="2:44">
      <c r="B9" s="15" t="s">
        <v>198</v>
      </c>
      <c r="C9" s="14">
        <v>0.240301625191602</v>
      </c>
      <c r="D9" s="14">
        <v>0.27342536652237298</v>
      </c>
      <c r="E9" s="14">
        <v>0.212147057061921</v>
      </c>
      <c r="F9" s="14"/>
      <c r="G9" s="14">
        <v>0.21418135757131401</v>
      </c>
      <c r="H9" s="14">
        <v>0.22955298516759401</v>
      </c>
      <c r="I9" s="14">
        <v>0.20042685730416901</v>
      </c>
      <c r="J9" s="14">
        <v>0.21649289127332899</v>
      </c>
      <c r="K9" s="14">
        <v>0.28041258996000201</v>
      </c>
      <c r="L9" s="14">
        <v>0.29083487598679703</v>
      </c>
      <c r="M9" s="14"/>
      <c r="N9" s="14">
        <v>0.27566567845317302</v>
      </c>
      <c r="O9" s="14">
        <v>0.25033249003691399</v>
      </c>
      <c r="P9" s="14">
        <v>0.236602469301395</v>
      </c>
      <c r="Q9" s="14">
        <v>0.19908099777846799</v>
      </c>
      <c r="R9" s="14"/>
      <c r="S9" s="14">
        <v>0.30416798823936703</v>
      </c>
      <c r="T9" s="14">
        <v>0.231196494249884</v>
      </c>
      <c r="U9" s="14">
        <v>0.225479756429595</v>
      </c>
      <c r="V9" s="14">
        <v>0.241634427011819</v>
      </c>
      <c r="W9" s="14">
        <v>0.184702093719571</v>
      </c>
      <c r="X9" s="14">
        <v>0.20467851930902001</v>
      </c>
      <c r="Y9" s="14">
        <v>0.30684556656939099</v>
      </c>
      <c r="Z9" s="14">
        <v>0.250656660677191</v>
      </c>
      <c r="AA9" s="14">
        <v>0.14841242383516501</v>
      </c>
      <c r="AB9" s="14">
        <v>0.23196543315906301</v>
      </c>
      <c r="AC9" s="14">
        <v>0.269217146685021</v>
      </c>
      <c r="AD9" s="14">
        <v>0.324448415388772</v>
      </c>
      <c r="AE9" s="14"/>
      <c r="AF9" s="14">
        <v>0.24204879914425001</v>
      </c>
      <c r="AG9" s="14">
        <v>0.25916809163807603</v>
      </c>
      <c r="AH9" s="14">
        <v>0.232487868203784</v>
      </c>
      <c r="AI9" s="14"/>
      <c r="AJ9" s="14">
        <v>0.300952885125365</v>
      </c>
      <c r="AK9" s="14">
        <v>0.25365881888978598</v>
      </c>
      <c r="AL9" s="14">
        <v>0.129884947543947</v>
      </c>
      <c r="AM9" s="14"/>
      <c r="AN9" s="14">
        <v>0.20519169951580801</v>
      </c>
      <c r="AO9" s="14">
        <v>0.19710777798665</v>
      </c>
      <c r="AP9" s="14">
        <v>0.26365852364675302</v>
      </c>
      <c r="AQ9" s="14">
        <v>0.35080315074987101</v>
      </c>
      <c r="AR9" s="14">
        <v>0.348599593013242</v>
      </c>
    </row>
    <row r="10" spans="2:44">
      <c r="B10" s="15" t="s">
        <v>199</v>
      </c>
      <c r="C10" s="14">
        <v>0.52017246758703395</v>
      </c>
      <c r="D10" s="14">
        <v>0.51358844167337703</v>
      </c>
      <c r="E10" s="14">
        <v>0.52970884459966805</v>
      </c>
      <c r="F10" s="14"/>
      <c r="G10" s="14">
        <v>0.436958054378628</v>
      </c>
      <c r="H10" s="14">
        <v>0.47563778376246102</v>
      </c>
      <c r="I10" s="14">
        <v>0.57003563611628705</v>
      </c>
      <c r="J10" s="14">
        <v>0.53659689084117601</v>
      </c>
      <c r="K10" s="14">
        <v>0.51749480237079304</v>
      </c>
      <c r="L10" s="14">
        <v>0.56178890194893605</v>
      </c>
      <c r="M10" s="14"/>
      <c r="N10" s="14">
        <v>0.54834310534013198</v>
      </c>
      <c r="O10" s="14">
        <v>0.54642379182322498</v>
      </c>
      <c r="P10" s="14">
        <v>0.54077970134703901</v>
      </c>
      <c r="Q10" s="14">
        <v>0.44796668102794102</v>
      </c>
      <c r="R10" s="14"/>
      <c r="S10" s="14">
        <v>0.44211163961135602</v>
      </c>
      <c r="T10" s="14">
        <v>0.56760807865934004</v>
      </c>
      <c r="U10" s="14">
        <v>0.50710931225118305</v>
      </c>
      <c r="V10" s="14">
        <v>0.57924010752500499</v>
      </c>
      <c r="W10" s="14">
        <v>0.59734638825913</v>
      </c>
      <c r="X10" s="14">
        <v>0.51186244225733302</v>
      </c>
      <c r="Y10" s="14">
        <v>0.47897660175811602</v>
      </c>
      <c r="Z10" s="14">
        <v>0.58512199896724404</v>
      </c>
      <c r="AA10" s="14">
        <v>0.52212587445611303</v>
      </c>
      <c r="AB10" s="14">
        <v>0.577638843440477</v>
      </c>
      <c r="AC10" s="14">
        <v>0.47828830560989799</v>
      </c>
      <c r="AD10" s="14">
        <v>0.35151390552275502</v>
      </c>
      <c r="AE10" s="14"/>
      <c r="AF10" s="14">
        <v>0.53023151816096503</v>
      </c>
      <c r="AG10" s="14">
        <v>0.553533464348402</v>
      </c>
      <c r="AH10" s="14">
        <v>0.42941083871422903</v>
      </c>
      <c r="AI10" s="14"/>
      <c r="AJ10" s="14">
        <v>0.50470373035041904</v>
      </c>
      <c r="AK10" s="14">
        <v>0.54052015699711298</v>
      </c>
      <c r="AL10" s="14">
        <v>0.70161095400531004</v>
      </c>
      <c r="AM10" s="14"/>
      <c r="AN10" s="14">
        <v>0.50245856145298995</v>
      </c>
      <c r="AO10" s="14">
        <v>0.52450685207583003</v>
      </c>
      <c r="AP10" s="14">
        <v>0.56066599409893203</v>
      </c>
      <c r="AQ10" s="14">
        <v>0.42075819069289999</v>
      </c>
      <c r="AR10" s="14">
        <v>0.584421533204175</v>
      </c>
    </row>
    <row r="11" spans="2:44">
      <c r="B11" s="15" t="s">
        <v>200</v>
      </c>
      <c r="C11" s="14">
        <v>0.168928580502094</v>
      </c>
      <c r="D11" s="14">
        <v>0.16181754023308301</v>
      </c>
      <c r="E11" s="14">
        <v>0.173264159333785</v>
      </c>
      <c r="F11" s="14"/>
      <c r="G11" s="14">
        <v>0.235789558771688</v>
      </c>
      <c r="H11" s="14">
        <v>0.19094788716377101</v>
      </c>
      <c r="I11" s="14">
        <v>0.15623047226671999</v>
      </c>
      <c r="J11" s="14">
        <v>0.197806652509326</v>
      </c>
      <c r="K11" s="14">
        <v>0.13286192862961299</v>
      </c>
      <c r="L11" s="14">
        <v>0.118211472595385</v>
      </c>
      <c r="M11" s="14"/>
      <c r="N11" s="14">
        <v>0.12405725778197101</v>
      </c>
      <c r="O11" s="14">
        <v>0.14041342914371299</v>
      </c>
      <c r="P11" s="14">
        <v>0.16804825628060499</v>
      </c>
      <c r="Q11" s="14">
        <v>0.24313433689421199</v>
      </c>
      <c r="R11" s="14"/>
      <c r="S11" s="14">
        <v>0.17643660187583801</v>
      </c>
      <c r="T11" s="14">
        <v>0.14559611070190501</v>
      </c>
      <c r="U11" s="14">
        <v>0.17087025184600299</v>
      </c>
      <c r="V11" s="14">
        <v>0.133737488717563</v>
      </c>
      <c r="W11" s="14">
        <v>0.16233251662978199</v>
      </c>
      <c r="X11" s="14">
        <v>0.19116339149882899</v>
      </c>
      <c r="Y11" s="14">
        <v>0.152661153455973</v>
      </c>
      <c r="Z11" s="14">
        <v>7.90398365582414E-2</v>
      </c>
      <c r="AA11" s="14">
        <v>0.22688922208958601</v>
      </c>
      <c r="AB11" s="14">
        <v>0.140849945831621</v>
      </c>
      <c r="AC11" s="14">
        <v>0.17323705715718901</v>
      </c>
      <c r="AD11" s="14">
        <v>0.32403767908847297</v>
      </c>
      <c r="AE11" s="14"/>
      <c r="AF11" s="14">
        <v>0.16430096507866099</v>
      </c>
      <c r="AG11" s="14">
        <v>0.13309776663816</v>
      </c>
      <c r="AH11" s="14">
        <v>0.25818442271383002</v>
      </c>
      <c r="AI11" s="14"/>
      <c r="AJ11" s="14">
        <v>0.16995920823510699</v>
      </c>
      <c r="AK11" s="14">
        <v>0.149048698079013</v>
      </c>
      <c r="AL11" s="14">
        <v>9.3553211753691398E-2</v>
      </c>
      <c r="AM11" s="14"/>
      <c r="AN11" s="14">
        <v>0.21529907311055199</v>
      </c>
      <c r="AO11" s="14">
        <v>0.18411330477061399</v>
      </c>
      <c r="AP11" s="14">
        <v>0.114741351851227</v>
      </c>
      <c r="AQ11" s="14">
        <v>0.159951723598487</v>
      </c>
      <c r="AR11" s="14">
        <v>6.6978873782583007E-2</v>
      </c>
    </row>
    <row r="12" spans="2:44">
      <c r="B12" s="15" t="s">
        <v>201</v>
      </c>
      <c r="C12" s="14">
        <v>3.8485191291307397E-2</v>
      </c>
      <c r="D12" s="14">
        <v>3.7481295348419798E-2</v>
      </c>
      <c r="E12" s="14">
        <v>3.7758367967271902E-2</v>
      </c>
      <c r="F12" s="14"/>
      <c r="G12" s="14">
        <v>8.7416263802380198E-2</v>
      </c>
      <c r="H12" s="14">
        <v>7.1662261547261394E-2</v>
      </c>
      <c r="I12" s="14">
        <v>2.37206989369287E-2</v>
      </c>
      <c r="J12" s="14">
        <v>2.2179666088515401E-2</v>
      </c>
      <c r="K12" s="14">
        <v>3.4767192707549098E-2</v>
      </c>
      <c r="L12" s="14">
        <v>4.9362934975164096E-3</v>
      </c>
      <c r="M12" s="14"/>
      <c r="N12" s="14">
        <v>3.3807816101908597E-2</v>
      </c>
      <c r="O12" s="14">
        <v>2.8392737502675899E-2</v>
      </c>
      <c r="P12" s="14">
        <v>2.3788814061335099E-2</v>
      </c>
      <c r="Q12" s="14">
        <v>6.5105582958419395E-2</v>
      </c>
      <c r="R12" s="14"/>
      <c r="S12" s="14">
        <v>4.16000247091044E-2</v>
      </c>
      <c r="T12" s="14">
        <v>2.4486709290817699E-2</v>
      </c>
      <c r="U12" s="14">
        <v>7.1005362832272698E-2</v>
      </c>
      <c r="V12" s="14">
        <v>0</v>
      </c>
      <c r="W12" s="14">
        <v>2.79906041818632E-2</v>
      </c>
      <c r="X12" s="14">
        <v>6.06639313881683E-2</v>
      </c>
      <c r="Y12" s="14">
        <v>5.1801253146315202E-2</v>
      </c>
      <c r="Z12" s="14">
        <v>3.9595301155809802E-2</v>
      </c>
      <c r="AA12" s="14">
        <v>5.7837741502685697E-2</v>
      </c>
      <c r="AB12" s="14">
        <v>3.0383122901488299E-2</v>
      </c>
      <c r="AC12" s="14">
        <v>2.3756691350435899E-2</v>
      </c>
      <c r="AD12" s="14">
        <v>0</v>
      </c>
      <c r="AE12" s="14"/>
      <c r="AF12" s="14">
        <v>3.1825686386898699E-2</v>
      </c>
      <c r="AG12" s="14">
        <v>2.8917558862916901E-2</v>
      </c>
      <c r="AH12" s="14">
        <v>5.2713845407315801E-2</v>
      </c>
      <c r="AI12" s="14"/>
      <c r="AJ12" s="14">
        <v>1.6023072348870598E-2</v>
      </c>
      <c r="AK12" s="14">
        <v>3.6917779432998003E-2</v>
      </c>
      <c r="AL12" s="14">
        <v>4.4027981757372103E-2</v>
      </c>
      <c r="AM12" s="14"/>
      <c r="AN12" s="14">
        <v>3.3332456170532897E-2</v>
      </c>
      <c r="AO12" s="14">
        <v>6.3672777843975195E-2</v>
      </c>
      <c r="AP12" s="14">
        <v>3.5648805891218098E-2</v>
      </c>
      <c r="AQ12" s="14">
        <v>3.5243163863718202E-2</v>
      </c>
      <c r="AR12" s="14">
        <v>0</v>
      </c>
    </row>
    <row r="13" spans="2:44">
      <c r="B13" s="15" t="s">
        <v>202</v>
      </c>
      <c r="C13" s="14">
        <v>5.4439216945776202E-3</v>
      </c>
      <c r="D13" s="14">
        <v>3.5009814996612202E-3</v>
      </c>
      <c r="E13" s="14">
        <v>7.2309392442754901E-3</v>
      </c>
      <c r="F13" s="14"/>
      <c r="G13" s="14">
        <v>0</v>
      </c>
      <c r="H13" s="14">
        <v>0</v>
      </c>
      <c r="I13" s="14">
        <v>1.0520158594797199E-2</v>
      </c>
      <c r="J13" s="14">
        <v>0</v>
      </c>
      <c r="K13" s="14">
        <v>1.11613631321737E-2</v>
      </c>
      <c r="L13" s="14">
        <v>9.9841588607141405E-3</v>
      </c>
      <c r="M13" s="14"/>
      <c r="N13" s="14">
        <v>0</v>
      </c>
      <c r="O13" s="14">
        <v>6.5063175346399497E-3</v>
      </c>
      <c r="P13" s="14">
        <v>1.3310736271263401E-2</v>
      </c>
      <c r="Q13" s="14">
        <v>3.4631575081138901E-3</v>
      </c>
      <c r="R13" s="14"/>
      <c r="S13" s="14">
        <v>5.3336946084352101E-3</v>
      </c>
      <c r="T13" s="14">
        <v>0</v>
      </c>
      <c r="U13" s="14">
        <v>0</v>
      </c>
      <c r="V13" s="14">
        <v>1.4344182712292399E-2</v>
      </c>
      <c r="W13" s="14">
        <v>0</v>
      </c>
      <c r="X13" s="14">
        <v>0</v>
      </c>
      <c r="Y13" s="14">
        <v>9.7154250702049597E-3</v>
      </c>
      <c r="Z13" s="14">
        <v>0</v>
      </c>
      <c r="AA13" s="14">
        <v>1.54986153061737E-2</v>
      </c>
      <c r="AB13" s="14">
        <v>0</v>
      </c>
      <c r="AC13" s="14">
        <v>1.5978512910755301E-2</v>
      </c>
      <c r="AD13" s="14">
        <v>0</v>
      </c>
      <c r="AE13" s="14"/>
      <c r="AF13" s="14">
        <v>7.80595839710445E-3</v>
      </c>
      <c r="AG13" s="14">
        <v>2.22366279054691E-3</v>
      </c>
      <c r="AH13" s="14">
        <v>1.06583339513984E-2</v>
      </c>
      <c r="AI13" s="14"/>
      <c r="AJ13" s="14">
        <v>0</v>
      </c>
      <c r="AK13" s="14">
        <v>2.1765806566199902E-3</v>
      </c>
      <c r="AL13" s="14">
        <v>0</v>
      </c>
      <c r="AM13" s="14"/>
      <c r="AN13" s="14">
        <v>1.20006930861367E-2</v>
      </c>
      <c r="AO13" s="14">
        <v>6.8238294651501103E-3</v>
      </c>
      <c r="AP13" s="14">
        <v>3.5168237105907799E-3</v>
      </c>
      <c r="AQ13" s="14">
        <v>0</v>
      </c>
      <c r="AR13" s="14">
        <v>0</v>
      </c>
    </row>
    <row r="14" spans="2:44">
      <c r="B14" s="15" t="s">
        <v>203</v>
      </c>
      <c r="C14" s="14">
        <v>2.6668213733385199E-2</v>
      </c>
      <c r="D14" s="14">
        <v>1.0186374723086001E-2</v>
      </c>
      <c r="E14" s="14">
        <v>3.9890631793078897E-2</v>
      </c>
      <c r="F14" s="14"/>
      <c r="G14" s="14">
        <v>2.5654765475990299E-2</v>
      </c>
      <c r="H14" s="14">
        <v>3.2199082358912397E-2</v>
      </c>
      <c r="I14" s="14">
        <v>3.90661767810975E-2</v>
      </c>
      <c r="J14" s="14">
        <v>2.6923899287653898E-2</v>
      </c>
      <c r="K14" s="14">
        <v>2.3302123199869199E-2</v>
      </c>
      <c r="L14" s="14">
        <v>1.4244297110651401E-2</v>
      </c>
      <c r="M14" s="14"/>
      <c r="N14" s="14">
        <v>1.8126142322815699E-2</v>
      </c>
      <c r="O14" s="14">
        <v>2.7931233958831798E-2</v>
      </c>
      <c r="P14" s="14">
        <v>1.7470022738362401E-2</v>
      </c>
      <c r="Q14" s="14">
        <v>4.1249243832846297E-2</v>
      </c>
      <c r="R14" s="14"/>
      <c r="S14" s="14">
        <v>3.0350050955899599E-2</v>
      </c>
      <c r="T14" s="14">
        <v>3.1112607098053101E-2</v>
      </c>
      <c r="U14" s="14">
        <v>2.5535316640946298E-2</v>
      </c>
      <c r="V14" s="14">
        <v>3.1043794033320499E-2</v>
      </c>
      <c r="W14" s="14">
        <v>2.7628397209654099E-2</v>
      </c>
      <c r="X14" s="14">
        <v>3.1631715546649598E-2</v>
      </c>
      <c r="Y14" s="14">
        <v>0</v>
      </c>
      <c r="Z14" s="14">
        <v>4.5586202641514098E-2</v>
      </c>
      <c r="AA14" s="14">
        <v>2.9236122810276498E-2</v>
      </c>
      <c r="AB14" s="14">
        <v>1.91626546673507E-2</v>
      </c>
      <c r="AC14" s="14">
        <v>3.9522286286701298E-2</v>
      </c>
      <c r="AD14" s="14">
        <v>0</v>
      </c>
      <c r="AE14" s="14"/>
      <c r="AF14" s="14">
        <v>2.37870728321205E-2</v>
      </c>
      <c r="AG14" s="14">
        <v>2.3059455721897801E-2</v>
      </c>
      <c r="AH14" s="14">
        <v>1.6544691009443099E-2</v>
      </c>
      <c r="AI14" s="14"/>
      <c r="AJ14" s="14">
        <v>8.36110394023914E-3</v>
      </c>
      <c r="AK14" s="14">
        <v>1.7677965944469302E-2</v>
      </c>
      <c r="AL14" s="14">
        <v>3.0922904939680002E-2</v>
      </c>
      <c r="AM14" s="14"/>
      <c r="AN14" s="14">
        <v>3.1717516663981198E-2</v>
      </c>
      <c r="AO14" s="14">
        <v>2.37754578577801E-2</v>
      </c>
      <c r="AP14" s="14">
        <v>2.17685008012788E-2</v>
      </c>
      <c r="AQ14" s="14">
        <v>3.3243771095023598E-2</v>
      </c>
      <c r="AR14" s="14">
        <v>0</v>
      </c>
    </row>
    <row r="15" spans="2:44">
      <c r="B15" s="15" t="s">
        <v>104</v>
      </c>
      <c r="C15" s="18">
        <v>0.76047409277863598</v>
      </c>
      <c r="D15" s="18">
        <v>0.78701380819574995</v>
      </c>
      <c r="E15" s="18">
        <v>0.74185590166158799</v>
      </c>
      <c r="F15" s="18"/>
      <c r="G15" s="18">
        <v>0.65113941194994196</v>
      </c>
      <c r="H15" s="18">
        <v>0.70519076893005594</v>
      </c>
      <c r="I15" s="18">
        <v>0.77046249342045603</v>
      </c>
      <c r="J15" s="18">
        <v>0.75308978211450495</v>
      </c>
      <c r="K15" s="18">
        <v>0.797907392330795</v>
      </c>
      <c r="L15" s="18">
        <v>0.85262377793573296</v>
      </c>
      <c r="M15" s="18"/>
      <c r="N15" s="18">
        <v>0.824008783793305</v>
      </c>
      <c r="O15" s="18">
        <v>0.79675628186013903</v>
      </c>
      <c r="P15" s="18">
        <v>0.77738217064843396</v>
      </c>
      <c r="Q15" s="18">
        <v>0.64704767880640801</v>
      </c>
      <c r="R15" s="18"/>
      <c r="S15" s="18">
        <v>0.74627962785072299</v>
      </c>
      <c r="T15" s="18">
        <v>0.79880457290922502</v>
      </c>
      <c r="U15" s="18">
        <v>0.732589068680778</v>
      </c>
      <c r="V15" s="18">
        <v>0.82087453453682402</v>
      </c>
      <c r="W15" s="18">
        <v>0.78204848197870003</v>
      </c>
      <c r="X15" s="18">
        <v>0.71654096156635305</v>
      </c>
      <c r="Y15" s="18">
        <v>0.78582216832750695</v>
      </c>
      <c r="Z15" s="18">
        <v>0.83577865964443498</v>
      </c>
      <c r="AA15" s="18">
        <v>0.67053829829127798</v>
      </c>
      <c r="AB15" s="18">
        <v>0.80960427659954004</v>
      </c>
      <c r="AC15" s="18">
        <v>0.74750545229491905</v>
      </c>
      <c r="AD15" s="18">
        <v>0.67596232091152697</v>
      </c>
      <c r="AE15" s="18"/>
      <c r="AF15" s="18">
        <v>0.77228031730521496</v>
      </c>
      <c r="AG15" s="18">
        <v>0.81270155598647797</v>
      </c>
      <c r="AH15" s="18">
        <v>0.661898706918013</v>
      </c>
      <c r="AI15" s="18"/>
      <c r="AJ15" s="18">
        <v>0.80565661547578404</v>
      </c>
      <c r="AK15" s="18">
        <v>0.79417897588689901</v>
      </c>
      <c r="AL15" s="18">
        <v>0.83149590154925601</v>
      </c>
      <c r="AM15" s="18"/>
      <c r="AN15" s="18">
        <v>0.70765026096879702</v>
      </c>
      <c r="AO15" s="18">
        <v>0.72161463006248106</v>
      </c>
      <c r="AP15" s="18">
        <v>0.82432451774568505</v>
      </c>
      <c r="AQ15" s="18">
        <v>0.771561341442771</v>
      </c>
      <c r="AR15" s="18">
        <v>0.93302112621741695</v>
      </c>
    </row>
    <row r="16" spans="2:44">
      <c r="B16" s="15" t="s">
        <v>105</v>
      </c>
      <c r="C16" s="18">
        <v>4.3929112985884998E-2</v>
      </c>
      <c r="D16" s="18">
        <v>4.0982276848080999E-2</v>
      </c>
      <c r="E16" s="18">
        <v>4.4989307211547397E-2</v>
      </c>
      <c r="F16" s="18"/>
      <c r="G16" s="18">
        <v>8.7416263802380198E-2</v>
      </c>
      <c r="H16" s="18">
        <v>7.1662261547261394E-2</v>
      </c>
      <c r="I16" s="18">
        <v>3.4240857531725899E-2</v>
      </c>
      <c r="J16" s="18">
        <v>2.2179666088515401E-2</v>
      </c>
      <c r="K16" s="18">
        <v>4.5928555839722801E-2</v>
      </c>
      <c r="L16" s="18">
        <v>1.49204523582305E-2</v>
      </c>
      <c r="M16" s="18"/>
      <c r="N16" s="18">
        <v>3.3807816101908597E-2</v>
      </c>
      <c r="O16" s="18">
        <v>3.4899055037315801E-2</v>
      </c>
      <c r="P16" s="18">
        <v>3.7099550332598499E-2</v>
      </c>
      <c r="Q16" s="18">
        <v>6.8568740466533301E-2</v>
      </c>
      <c r="R16" s="18"/>
      <c r="S16" s="18">
        <v>4.6933719317539598E-2</v>
      </c>
      <c r="T16" s="18">
        <v>2.4486709290817699E-2</v>
      </c>
      <c r="U16" s="18">
        <v>7.1005362832272698E-2</v>
      </c>
      <c r="V16" s="18">
        <v>1.4344182712292399E-2</v>
      </c>
      <c r="W16" s="18">
        <v>2.79906041818632E-2</v>
      </c>
      <c r="X16" s="18">
        <v>6.06639313881683E-2</v>
      </c>
      <c r="Y16" s="18">
        <v>6.1516678216520099E-2</v>
      </c>
      <c r="Z16" s="18">
        <v>3.9595301155809802E-2</v>
      </c>
      <c r="AA16" s="18">
        <v>7.3336356808859401E-2</v>
      </c>
      <c r="AB16" s="18">
        <v>3.0383122901488299E-2</v>
      </c>
      <c r="AC16" s="18">
        <v>3.9735204261191197E-2</v>
      </c>
      <c r="AD16" s="18">
        <v>0</v>
      </c>
      <c r="AE16" s="18"/>
      <c r="AF16" s="18">
        <v>3.9631644784003203E-2</v>
      </c>
      <c r="AG16" s="18">
        <v>3.1141221653463801E-2</v>
      </c>
      <c r="AH16" s="18">
        <v>6.3372179358714198E-2</v>
      </c>
      <c r="AI16" s="18"/>
      <c r="AJ16" s="18">
        <v>1.6023072348870598E-2</v>
      </c>
      <c r="AK16" s="18">
        <v>3.9094360089618002E-2</v>
      </c>
      <c r="AL16" s="18">
        <v>4.4027981757372103E-2</v>
      </c>
      <c r="AM16" s="18"/>
      <c r="AN16" s="18">
        <v>4.5333149256669598E-2</v>
      </c>
      <c r="AO16" s="18">
        <v>7.0496607309125298E-2</v>
      </c>
      <c r="AP16" s="18">
        <v>3.9165629601808902E-2</v>
      </c>
      <c r="AQ16" s="18">
        <v>3.5243163863718202E-2</v>
      </c>
      <c r="AR16" s="18">
        <v>0</v>
      </c>
    </row>
    <row r="17" spans="2:44">
      <c r="B17" s="15" t="s">
        <v>106</v>
      </c>
      <c r="C17" s="19">
        <v>0.716544979792751</v>
      </c>
      <c r="D17" s="19">
        <v>0.74603153134766897</v>
      </c>
      <c r="E17" s="19">
        <v>0.69686659445004095</v>
      </c>
      <c r="F17" s="19"/>
      <c r="G17" s="19">
        <v>0.56372314814756097</v>
      </c>
      <c r="H17" s="19">
        <v>0.63352850738279398</v>
      </c>
      <c r="I17" s="19">
        <v>0.73622163588873002</v>
      </c>
      <c r="J17" s="19">
        <v>0.73091011602598999</v>
      </c>
      <c r="K17" s="19">
        <v>0.751978836491072</v>
      </c>
      <c r="L17" s="19">
        <v>0.83770332557750204</v>
      </c>
      <c r="M17" s="19"/>
      <c r="N17" s="19">
        <v>0.79020096769139603</v>
      </c>
      <c r="O17" s="19">
        <v>0.76185722682282297</v>
      </c>
      <c r="P17" s="19">
        <v>0.74028262031583503</v>
      </c>
      <c r="Q17" s="19">
        <v>0.57847893833987496</v>
      </c>
      <c r="R17" s="19"/>
      <c r="S17" s="19">
        <v>0.69934590853318301</v>
      </c>
      <c r="T17" s="19">
        <v>0.77431786361840704</v>
      </c>
      <c r="U17" s="19">
        <v>0.66158370584850501</v>
      </c>
      <c r="V17" s="19">
        <v>0.80653035182453203</v>
      </c>
      <c r="W17" s="19">
        <v>0.75405787779683697</v>
      </c>
      <c r="X17" s="19">
        <v>0.65587703017818499</v>
      </c>
      <c r="Y17" s="19">
        <v>0.72430549011098699</v>
      </c>
      <c r="Z17" s="19">
        <v>0.79618335848862498</v>
      </c>
      <c r="AA17" s="19">
        <v>0.59720194148241901</v>
      </c>
      <c r="AB17" s="19">
        <v>0.779221153698052</v>
      </c>
      <c r="AC17" s="19">
        <v>0.70777024803372801</v>
      </c>
      <c r="AD17" s="19">
        <v>0.67596232091152697</v>
      </c>
      <c r="AE17" s="19"/>
      <c r="AF17" s="19">
        <v>0.73264867252121202</v>
      </c>
      <c r="AG17" s="19">
        <v>0.78156033433301397</v>
      </c>
      <c r="AH17" s="19">
        <v>0.59852652755929903</v>
      </c>
      <c r="AI17" s="19"/>
      <c r="AJ17" s="19">
        <v>0.78963354312691303</v>
      </c>
      <c r="AK17" s="19">
        <v>0.75508461579728103</v>
      </c>
      <c r="AL17" s="19">
        <v>0.78746791979188402</v>
      </c>
      <c r="AM17" s="19"/>
      <c r="AN17" s="19">
        <v>0.66231711171212804</v>
      </c>
      <c r="AO17" s="19">
        <v>0.65111802275335495</v>
      </c>
      <c r="AP17" s="19">
        <v>0.78515888814387602</v>
      </c>
      <c r="AQ17" s="19">
        <v>0.73631817757905305</v>
      </c>
      <c r="AR17" s="19">
        <v>0.93302112621741695</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477</v>
      </c>
      <c r="E2" s="31"/>
      <c r="F2" s="31"/>
    </row>
    <row r="6" spans="2:6" ht="50.1" customHeight="1">
      <c r="B6" s="17" t="s">
        <v>58</v>
      </c>
      <c r="C6" s="17" t="s">
        <v>478</v>
      </c>
      <c r="D6" s="17" t="s">
        <v>479</v>
      </c>
      <c r="E6" s="17" t="s">
        <v>480</v>
      </c>
    </row>
    <row r="7" spans="2:6">
      <c r="B7" s="15" t="s">
        <v>98</v>
      </c>
      <c r="C7" s="14">
        <v>0.189771932978064</v>
      </c>
      <c r="D7" s="14">
        <v>0.11187583421052499</v>
      </c>
      <c r="E7" s="14">
        <v>0.107455541243296</v>
      </c>
    </row>
    <row r="8" spans="2:6">
      <c r="B8" s="15" t="s">
        <v>99</v>
      </c>
      <c r="C8" s="14">
        <v>0.29846341676194499</v>
      </c>
      <c r="D8" s="14">
        <v>0.25785574227448599</v>
      </c>
      <c r="E8" s="14">
        <v>0.14455913645006499</v>
      </c>
    </row>
    <row r="9" spans="2:6">
      <c r="B9" s="15" t="s">
        <v>100</v>
      </c>
      <c r="C9" s="14">
        <v>0.19965707822390599</v>
      </c>
      <c r="D9" s="14">
        <v>0.18873807587567401</v>
      </c>
      <c r="E9" s="14">
        <v>0.1149321501817</v>
      </c>
    </row>
    <row r="10" spans="2:6">
      <c r="B10" s="15" t="s">
        <v>101</v>
      </c>
      <c r="C10" s="14">
        <v>0.21395935742216801</v>
      </c>
      <c r="D10" s="14">
        <v>0.27321340572555802</v>
      </c>
      <c r="E10" s="14">
        <v>0.28522016623066498</v>
      </c>
    </row>
    <row r="11" spans="2:6">
      <c r="B11" s="15" t="s">
        <v>102</v>
      </c>
      <c r="C11" s="14">
        <v>8.7577809086701097E-2</v>
      </c>
      <c r="D11" s="14">
        <v>0.155406343699871</v>
      </c>
      <c r="E11" s="14">
        <v>0.32592881684040498</v>
      </c>
    </row>
    <row r="12" spans="2:6">
      <c r="B12" s="15" t="s">
        <v>103</v>
      </c>
      <c r="C12" s="14">
        <v>1.0570405527215001E-2</v>
      </c>
      <c r="D12" s="14">
        <v>1.2910598213885601E-2</v>
      </c>
      <c r="E12" s="14">
        <v>2.1904189053868799E-2</v>
      </c>
    </row>
    <row r="13" spans="2:6">
      <c r="B13" s="20" t="s">
        <v>104</v>
      </c>
      <c r="C13" s="18">
        <v>0.48823534974000898</v>
      </c>
      <c r="D13" s="18">
        <v>0.36973157648501198</v>
      </c>
      <c r="E13" s="18">
        <v>0.252014677693361</v>
      </c>
    </row>
    <row r="14" spans="2:6">
      <c r="B14" s="20" t="s">
        <v>105</v>
      </c>
      <c r="C14" s="18">
        <v>0.30153716650886903</v>
      </c>
      <c r="D14" s="18">
        <v>0.42861974942542902</v>
      </c>
      <c r="E14" s="18">
        <v>0.61114898307107102</v>
      </c>
    </row>
    <row r="15" spans="2:6">
      <c r="B15" s="20" t="s">
        <v>106</v>
      </c>
      <c r="C15" s="19">
        <v>0.18669818323114001</v>
      </c>
      <c r="D15" s="19">
        <v>-5.88881729404176E-2</v>
      </c>
      <c r="E15" s="19">
        <v>-0.35913430537771002</v>
      </c>
    </row>
    <row r="16" spans="2:6">
      <c r="B16" s="16"/>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205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1066</v>
      </c>
      <c r="D7" s="10">
        <v>503</v>
      </c>
      <c r="E7" s="10">
        <v>562</v>
      </c>
      <c r="F7" s="10"/>
      <c r="G7" s="10">
        <v>131</v>
      </c>
      <c r="H7" s="10">
        <v>177</v>
      </c>
      <c r="I7" s="10">
        <v>169</v>
      </c>
      <c r="J7" s="10">
        <v>170</v>
      </c>
      <c r="K7" s="10">
        <v>167</v>
      </c>
      <c r="L7" s="10">
        <v>252</v>
      </c>
      <c r="M7" s="10"/>
      <c r="N7" s="10">
        <v>283</v>
      </c>
      <c r="O7" s="10">
        <v>284</v>
      </c>
      <c r="P7" s="10">
        <v>231</v>
      </c>
      <c r="Q7" s="10">
        <v>263</v>
      </c>
      <c r="R7" s="10"/>
      <c r="S7" s="10">
        <v>153</v>
      </c>
      <c r="T7" s="10">
        <v>153</v>
      </c>
      <c r="U7" s="10">
        <v>93</v>
      </c>
      <c r="V7" s="10">
        <v>85</v>
      </c>
      <c r="W7" s="10">
        <v>84</v>
      </c>
      <c r="X7" s="10">
        <v>85</v>
      </c>
      <c r="Y7" s="10">
        <v>86</v>
      </c>
      <c r="Z7" s="10">
        <v>48</v>
      </c>
      <c r="AA7" s="10">
        <v>111</v>
      </c>
      <c r="AB7" s="10">
        <v>96</v>
      </c>
      <c r="AC7" s="10">
        <v>45</v>
      </c>
      <c r="AD7" s="10">
        <v>27</v>
      </c>
      <c r="AE7" s="10"/>
      <c r="AF7" s="10">
        <v>414</v>
      </c>
      <c r="AG7" s="10">
        <v>421</v>
      </c>
      <c r="AH7" s="10">
        <v>138</v>
      </c>
      <c r="AI7" s="10"/>
      <c r="AJ7" s="10">
        <v>249</v>
      </c>
      <c r="AK7" s="10">
        <v>386</v>
      </c>
      <c r="AL7" s="10">
        <v>65</v>
      </c>
      <c r="AM7" s="10"/>
      <c r="AN7" s="10">
        <v>257</v>
      </c>
      <c r="AO7" s="10">
        <v>246</v>
      </c>
      <c r="AP7" s="10">
        <v>264</v>
      </c>
      <c r="AQ7" s="10">
        <v>116</v>
      </c>
      <c r="AR7" s="10">
        <v>15</v>
      </c>
    </row>
    <row r="8" spans="2:44" ht="30" customHeight="1">
      <c r="B8" s="11" t="s">
        <v>96</v>
      </c>
      <c r="C8" s="11">
        <v>1074</v>
      </c>
      <c r="D8" s="11">
        <v>533</v>
      </c>
      <c r="E8" s="11">
        <v>540</v>
      </c>
      <c r="F8" s="11"/>
      <c r="G8" s="11">
        <v>145</v>
      </c>
      <c r="H8" s="11">
        <v>190</v>
      </c>
      <c r="I8" s="11">
        <v>192</v>
      </c>
      <c r="J8" s="11">
        <v>171</v>
      </c>
      <c r="K8" s="11">
        <v>138</v>
      </c>
      <c r="L8" s="11">
        <v>238</v>
      </c>
      <c r="M8" s="11"/>
      <c r="N8" s="11">
        <v>304</v>
      </c>
      <c r="O8" s="11">
        <v>271</v>
      </c>
      <c r="P8" s="11">
        <v>239</v>
      </c>
      <c r="Q8" s="11">
        <v>256</v>
      </c>
      <c r="R8" s="11"/>
      <c r="S8" s="11">
        <v>174</v>
      </c>
      <c r="T8" s="11">
        <v>149</v>
      </c>
      <c r="U8" s="11">
        <v>90</v>
      </c>
      <c r="V8" s="11">
        <v>92</v>
      </c>
      <c r="W8" s="11">
        <v>76</v>
      </c>
      <c r="X8" s="11">
        <v>87</v>
      </c>
      <c r="Y8" s="11">
        <v>81</v>
      </c>
      <c r="Z8" s="11">
        <v>44</v>
      </c>
      <c r="AA8" s="11">
        <v>104</v>
      </c>
      <c r="AB8" s="11">
        <v>101</v>
      </c>
      <c r="AC8" s="11">
        <v>45</v>
      </c>
      <c r="AD8" s="11">
        <v>30</v>
      </c>
      <c r="AE8" s="11"/>
      <c r="AF8" s="11">
        <v>401</v>
      </c>
      <c r="AG8" s="11">
        <v>429</v>
      </c>
      <c r="AH8" s="11">
        <v>144</v>
      </c>
      <c r="AI8" s="11"/>
      <c r="AJ8" s="11">
        <v>244</v>
      </c>
      <c r="AK8" s="11">
        <v>395</v>
      </c>
      <c r="AL8" s="11">
        <v>67</v>
      </c>
      <c r="AM8" s="11"/>
      <c r="AN8" s="11">
        <v>248</v>
      </c>
      <c r="AO8" s="11">
        <v>250</v>
      </c>
      <c r="AP8" s="11">
        <v>271</v>
      </c>
      <c r="AQ8" s="11">
        <v>125</v>
      </c>
      <c r="AR8" s="11">
        <v>16</v>
      </c>
    </row>
    <row r="9" spans="2:44">
      <c r="B9" s="15" t="s">
        <v>198</v>
      </c>
      <c r="C9" s="14">
        <v>0.28565657560508101</v>
      </c>
      <c r="D9" s="14">
        <v>0.301625684714042</v>
      </c>
      <c r="E9" s="14">
        <v>0.27049966935944297</v>
      </c>
      <c r="F9" s="14"/>
      <c r="G9" s="14">
        <v>0.29861279916309003</v>
      </c>
      <c r="H9" s="14">
        <v>0.220338816124756</v>
      </c>
      <c r="I9" s="14">
        <v>0.31641852424109401</v>
      </c>
      <c r="J9" s="14">
        <v>0.19552133001003899</v>
      </c>
      <c r="K9" s="14">
        <v>0.30672097748729699</v>
      </c>
      <c r="L9" s="14">
        <v>0.35756883436289899</v>
      </c>
      <c r="M9" s="14"/>
      <c r="N9" s="14">
        <v>0.31766872009680402</v>
      </c>
      <c r="O9" s="14">
        <v>0.23145909248504301</v>
      </c>
      <c r="P9" s="14">
        <v>0.29822393698230598</v>
      </c>
      <c r="Q9" s="14">
        <v>0.29206651726799399</v>
      </c>
      <c r="R9" s="14"/>
      <c r="S9" s="14">
        <v>0.33452469044195399</v>
      </c>
      <c r="T9" s="14">
        <v>0.26360515382036098</v>
      </c>
      <c r="U9" s="14">
        <v>0.25604826133391501</v>
      </c>
      <c r="V9" s="14">
        <v>0.35992532849826298</v>
      </c>
      <c r="W9" s="14">
        <v>0.31960215287308802</v>
      </c>
      <c r="X9" s="14">
        <v>0.15620349177984699</v>
      </c>
      <c r="Y9" s="14">
        <v>0.31160930445041002</v>
      </c>
      <c r="Z9" s="14">
        <v>0.188642311162346</v>
      </c>
      <c r="AA9" s="14">
        <v>0.27836156648938198</v>
      </c>
      <c r="AB9" s="14">
        <v>0.30150971289999901</v>
      </c>
      <c r="AC9" s="14">
        <v>0.32236410701445101</v>
      </c>
      <c r="AD9" s="14">
        <v>0.25123980108538901</v>
      </c>
      <c r="AE9" s="14"/>
      <c r="AF9" s="14">
        <v>0.30511979576383702</v>
      </c>
      <c r="AG9" s="14">
        <v>0.25729505521479101</v>
      </c>
      <c r="AH9" s="14">
        <v>0.30645916349003199</v>
      </c>
      <c r="AI9" s="14"/>
      <c r="AJ9" s="14">
        <v>0.30916925856688199</v>
      </c>
      <c r="AK9" s="14">
        <v>0.32176065473043602</v>
      </c>
      <c r="AL9" s="14">
        <v>0.30801858445276997</v>
      </c>
      <c r="AM9" s="14"/>
      <c r="AN9" s="14">
        <v>0.27359878987167802</v>
      </c>
      <c r="AO9" s="14">
        <v>0.27509623351798501</v>
      </c>
      <c r="AP9" s="14">
        <v>0.26248645461742598</v>
      </c>
      <c r="AQ9" s="14">
        <v>0.33940919417730098</v>
      </c>
      <c r="AR9" s="14">
        <v>0.52221773867385701</v>
      </c>
    </row>
    <row r="10" spans="2:44">
      <c r="B10" s="15" t="s">
        <v>199</v>
      </c>
      <c r="C10" s="14">
        <v>0.519790285050585</v>
      </c>
      <c r="D10" s="14">
        <v>0.52222205956796297</v>
      </c>
      <c r="E10" s="14">
        <v>0.51849809118849399</v>
      </c>
      <c r="F10" s="14"/>
      <c r="G10" s="14">
        <v>0.46092552381718899</v>
      </c>
      <c r="H10" s="14">
        <v>0.52157260964787</v>
      </c>
      <c r="I10" s="14">
        <v>0.51468390228660899</v>
      </c>
      <c r="J10" s="14">
        <v>0.60241178281904195</v>
      </c>
      <c r="K10" s="14">
        <v>0.51728846015883101</v>
      </c>
      <c r="L10" s="14">
        <v>0.50057390705051397</v>
      </c>
      <c r="M10" s="14"/>
      <c r="N10" s="14">
        <v>0.53181139896515295</v>
      </c>
      <c r="O10" s="14">
        <v>0.55847046499636799</v>
      </c>
      <c r="P10" s="14">
        <v>0.49828218611382402</v>
      </c>
      <c r="Q10" s="14">
        <v>0.48242478283794799</v>
      </c>
      <c r="R10" s="14"/>
      <c r="S10" s="14">
        <v>0.45691189671183002</v>
      </c>
      <c r="T10" s="14">
        <v>0.58693763957869005</v>
      </c>
      <c r="U10" s="14">
        <v>0.54426184241889697</v>
      </c>
      <c r="V10" s="14">
        <v>0.49710655292760902</v>
      </c>
      <c r="W10" s="14">
        <v>0.52540026536419704</v>
      </c>
      <c r="X10" s="14">
        <v>0.62850722775436996</v>
      </c>
      <c r="Y10" s="14">
        <v>0.43365960612027499</v>
      </c>
      <c r="Z10" s="14">
        <v>0.551109807860798</v>
      </c>
      <c r="AA10" s="14">
        <v>0.53426649012504102</v>
      </c>
      <c r="AB10" s="14">
        <v>0.49352419742924297</v>
      </c>
      <c r="AC10" s="14">
        <v>0.490479277364193</v>
      </c>
      <c r="AD10" s="14">
        <v>0.48817802156457901</v>
      </c>
      <c r="AE10" s="14"/>
      <c r="AF10" s="14">
        <v>0.52036973335850101</v>
      </c>
      <c r="AG10" s="14">
        <v>0.55872326350544599</v>
      </c>
      <c r="AH10" s="14">
        <v>0.427702072314951</v>
      </c>
      <c r="AI10" s="14"/>
      <c r="AJ10" s="14">
        <v>0.57236552730138401</v>
      </c>
      <c r="AK10" s="14">
        <v>0.48571073553070099</v>
      </c>
      <c r="AL10" s="14">
        <v>0.54361648058539302</v>
      </c>
      <c r="AM10" s="14"/>
      <c r="AN10" s="14">
        <v>0.50410823446786401</v>
      </c>
      <c r="AO10" s="14">
        <v>0.53457892853390099</v>
      </c>
      <c r="AP10" s="14">
        <v>0.54386398424763704</v>
      </c>
      <c r="AQ10" s="14">
        <v>0.52013632608646398</v>
      </c>
      <c r="AR10" s="14">
        <v>0.373557016439235</v>
      </c>
    </row>
    <row r="11" spans="2:44">
      <c r="B11" s="15" t="s">
        <v>200</v>
      </c>
      <c r="C11" s="14">
        <v>0.13683145859264001</v>
      </c>
      <c r="D11" s="14">
        <v>0.117618374685714</v>
      </c>
      <c r="E11" s="14">
        <v>0.15395932177979799</v>
      </c>
      <c r="F11" s="14"/>
      <c r="G11" s="14">
        <v>0.146176361001111</v>
      </c>
      <c r="H11" s="14">
        <v>0.20923984694911801</v>
      </c>
      <c r="I11" s="14">
        <v>0.102166280176714</v>
      </c>
      <c r="J11" s="14">
        <v>0.132254496225054</v>
      </c>
      <c r="K11" s="14">
        <v>0.11236973406836701</v>
      </c>
      <c r="L11" s="14">
        <v>0.118659234513581</v>
      </c>
      <c r="M11" s="14"/>
      <c r="N11" s="14">
        <v>0.110974396224541</v>
      </c>
      <c r="O11" s="14">
        <v>0.13555109500022999</v>
      </c>
      <c r="P11" s="14">
        <v>0.145687928253633</v>
      </c>
      <c r="Q11" s="14">
        <v>0.16304846873033901</v>
      </c>
      <c r="R11" s="14"/>
      <c r="S11" s="14">
        <v>0.164903345256874</v>
      </c>
      <c r="T11" s="14">
        <v>0.116452657442499</v>
      </c>
      <c r="U11" s="14">
        <v>0.122266430548712</v>
      </c>
      <c r="V11" s="14">
        <v>0.11645851686645101</v>
      </c>
      <c r="W11" s="14">
        <v>9.12270902298217E-2</v>
      </c>
      <c r="X11" s="14">
        <v>0.16170546261652699</v>
      </c>
      <c r="Y11" s="14">
        <v>0.152624355027452</v>
      </c>
      <c r="Z11" s="14">
        <v>0.12242622301078</v>
      </c>
      <c r="AA11" s="14">
        <v>0.127792521348667</v>
      </c>
      <c r="AB11" s="14">
        <v>0.173798501214985</v>
      </c>
      <c r="AC11" s="14">
        <v>8.3693112857181201E-2</v>
      </c>
      <c r="AD11" s="14">
        <v>0.188223142515729</v>
      </c>
      <c r="AE11" s="14"/>
      <c r="AF11" s="14">
        <v>0.128192154556583</v>
      </c>
      <c r="AG11" s="14">
        <v>0.136688758805286</v>
      </c>
      <c r="AH11" s="14">
        <v>0.1765005026574</v>
      </c>
      <c r="AI11" s="14"/>
      <c r="AJ11" s="14">
        <v>8.3111258951824502E-2</v>
      </c>
      <c r="AK11" s="14">
        <v>0.13757113453877701</v>
      </c>
      <c r="AL11" s="14">
        <v>6.9359533388059003E-2</v>
      </c>
      <c r="AM11" s="14"/>
      <c r="AN11" s="14">
        <v>0.14821217509177301</v>
      </c>
      <c r="AO11" s="14">
        <v>0.146867023869792</v>
      </c>
      <c r="AP11" s="14">
        <v>0.137523660091428</v>
      </c>
      <c r="AQ11" s="14">
        <v>0.10043016062584401</v>
      </c>
      <c r="AR11" s="14">
        <v>0.104225244886908</v>
      </c>
    </row>
    <row r="12" spans="2:44">
      <c r="B12" s="15" t="s">
        <v>201</v>
      </c>
      <c r="C12" s="14">
        <v>2.5511167464440199E-2</v>
      </c>
      <c r="D12" s="14">
        <v>3.0240005384312301E-2</v>
      </c>
      <c r="E12" s="14">
        <v>2.0896831293521701E-2</v>
      </c>
      <c r="F12" s="14"/>
      <c r="G12" s="14">
        <v>5.0154632915784397E-2</v>
      </c>
      <c r="H12" s="14">
        <v>3.5135258910589003E-2</v>
      </c>
      <c r="I12" s="14">
        <v>4.7621679521837698E-2</v>
      </c>
      <c r="J12" s="14">
        <v>1.1220426301047E-2</v>
      </c>
      <c r="K12" s="14">
        <v>1.7283501749569202E-2</v>
      </c>
      <c r="L12" s="14">
        <v>0</v>
      </c>
      <c r="M12" s="14"/>
      <c r="N12" s="14">
        <v>2.0826380854328998E-2</v>
      </c>
      <c r="O12" s="14">
        <v>4.7167852513441799E-2</v>
      </c>
      <c r="P12" s="14">
        <v>1.79042586704454E-2</v>
      </c>
      <c r="Q12" s="14">
        <v>1.5700604239751999E-2</v>
      </c>
      <c r="R12" s="14"/>
      <c r="S12" s="14">
        <v>2.04810700623934E-2</v>
      </c>
      <c r="T12" s="14">
        <v>2.1285211413031399E-2</v>
      </c>
      <c r="U12" s="14">
        <v>5.5500326526901803E-2</v>
      </c>
      <c r="V12" s="14">
        <v>0</v>
      </c>
      <c r="W12" s="14">
        <v>3.7584375912156798E-2</v>
      </c>
      <c r="X12" s="14">
        <v>3.1540575285496503E-2</v>
      </c>
      <c r="Y12" s="14">
        <v>2.66902558873316E-2</v>
      </c>
      <c r="Z12" s="14">
        <v>4.1206226479780998E-2</v>
      </c>
      <c r="AA12" s="14">
        <v>2.6592644133590498E-2</v>
      </c>
      <c r="AB12" s="14">
        <v>1.28377838924876E-2</v>
      </c>
      <c r="AC12" s="14">
        <v>2.2347645221388299E-2</v>
      </c>
      <c r="AD12" s="14">
        <v>3.3315492612984297E-2</v>
      </c>
      <c r="AE12" s="14"/>
      <c r="AF12" s="14">
        <v>1.41413795193594E-2</v>
      </c>
      <c r="AG12" s="14">
        <v>2.5702764004045899E-2</v>
      </c>
      <c r="AH12" s="14">
        <v>3.14130326918938E-2</v>
      </c>
      <c r="AI12" s="14"/>
      <c r="AJ12" s="14">
        <v>1.5751619268116201E-2</v>
      </c>
      <c r="AK12" s="14">
        <v>2.8918491400303802E-2</v>
      </c>
      <c r="AL12" s="14">
        <v>3.9199527457601399E-2</v>
      </c>
      <c r="AM12" s="14"/>
      <c r="AN12" s="14">
        <v>1.7043195976110301E-2</v>
      </c>
      <c r="AO12" s="14">
        <v>3.0397717676899201E-2</v>
      </c>
      <c r="AP12" s="14">
        <v>2.9932436188752201E-2</v>
      </c>
      <c r="AQ12" s="14">
        <v>1.1763780083361699E-2</v>
      </c>
      <c r="AR12" s="14">
        <v>0</v>
      </c>
    </row>
    <row r="13" spans="2:44">
      <c r="B13" s="15" t="s">
        <v>202</v>
      </c>
      <c r="C13" s="14">
        <v>8.8161885510010599E-3</v>
      </c>
      <c r="D13" s="14">
        <v>1.2166693011061099E-2</v>
      </c>
      <c r="E13" s="14">
        <v>5.5270623841747399E-3</v>
      </c>
      <c r="F13" s="14"/>
      <c r="G13" s="14">
        <v>2.3759260096981101E-2</v>
      </c>
      <c r="H13" s="14">
        <v>4.0645838597296096E-3</v>
      </c>
      <c r="I13" s="14">
        <v>0</v>
      </c>
      <c r="J13" s="14">
        <v>6.1041905954245202E-3</v>
      </c>
      <c r="K13" s="14">
        <v>1.7337929569336399E-2</v>
      </c>
      <c r="L13" s="14">
        <v>7.6164194426746098E-3</v>
      </c>
      <c r="M13" s="14"/>
      <c r="N13" s="14">
        <v>6.7330508355549299E-3</v>
      </c>
      <c r="O13" s="14">
        <v>3.4655999607078E-3</v>
      </c>
      <c r="P13" s="14">
        <v>7.0434276373699499E-3</v>
      </c>
      <c r="Q13" s="14">
        <v>1.8754313542162199E-2</v>
      </c>
      <c r="R13" s="14"/>
      <c r="S13" s="14">
        <v>1.17483613323414E-2</v>
      </c>
      <c r="T13" s="14">
        <v>0</v>
      </c>
      <c r="U13" s="14">
        <v>0</v>
      </c>
      <c r="V13" s="14">
        <v>0</v>
      </c>
      <c r="W13" s="14">
        <v>2.6186115620736999E-2</v>
      </c>
      <c r="X13" s="14">
        <v>0</v>
      </c>
      <c r="Y13" s="14">
        <v>4.4450127679535302E-2</v>
      </c>
      <c r="Z13" s="14">
        <v>0</v>
      </c>
      <c r="AA13" s="14">
        <v>8.3652318741891506E-3</v>
      </c>
      <c r="AB13" s="14">
        <v>0</v>
      </c>
      <c r="AC13" s="14">
        <v>2.1011607952275399E-2</v>
      </c>
      <c r="AD13" s="14">
        <v>0</v>
      </c>
      <c r="AE13" s="14"/>
      <c r="AF13" s="14">
        <v>1.10824641806991E-2</v>
      </c>
      <c r="AG13" s="14">
        <v>2.96044678288353E-3</v>
      </c>
      <c r="AH13" s="14">
        <v>1.7626701674156801E-2</v>
      </c>
      <c r="AI13" s="14"/>
      <c r="AJ13" s="14">
        <v>4.9888121833332796E-3</v>
      </c>
      <c r="AK13" s="14">
        <v>9.8949974304158601E-3</v>
      </c>
      <c r="AL13" s="14">
        <v>0</v>
      </c>
      <c r="AM13" s="14"/>
      <c r="AN13" s="14">
        <v>1.3718179279727301E-2</v>
      </c>
      <c r="AO13" s="14">
        <v>3.2258045308111499E-3</v>
      </c>
      <c r="AP13" s="14">
        <v>1.2025576940791E-2</v>
      </c>
      <c r="AQ13" s="14">
        <v>8.3556781405617793E-3</v>
      </c>
      <c r="AR13" s="14">
        <v>0</v>
      </c>
    </row>
    <row r="14" spans="2:44">
      <c r="B14" s="15" t="s">
        <v>203</v>
      </c>
      <c r="C14" s="14">
        <v>2.3394324736253001E-2</v>
      </c>
      <c r="D14" s="14">
        <v>1.6127182636907399E-2</v>
      </c>
      <c r="E14" s="14">
        <v>3.0619023994568801E-2</v>
      </c>
      <c r="F14" s="14"/>
      <c r="G14" s="14">
        <v>2.03714230058454E-2</v>
      </c>
      <c r="H14" s="14">
        <v>9.6488845079372998E-3</v>
      </c>
      <c r="I14" s="14">
        <v>1.91096137737456E-2</v>
      </c>
      <c r="J14" s="14">
        <v>5.2487774049394101E-2</v>
      </c>
      <c r="K14" s="14">
        <v>2.8999396966599499E-2</v>
      </c>
      <c r="L14" s="14">
        <v>1.55816046303325E-2</v>
      </c>
      <c r="M14" s="14"/>
      <c r="N14" s="14">
        <v>1.1986053023617899E-2</v>
      </c>
      <c r="O14" s="14">
        <v>2.38858950442093E-2</v>
      </c>
      <c r="P14" s="14">
        <v>3.2858262342422201E-2</v>
      </c>
      <c r="Q14" s="14">
        <v>2.8005313381806E-2</v>
      </c>
      <c r="R14" s="14"/>
      <c r="S14" s="14">
        <v>1.1430636194607701E-2</v>
      </c>
      <c r="T14" s="14">
        <v>1.17193377454189E-2</v>
      </c>
      <c r="U14" s="14">
        <v>2.1923139171573701E-2</v>
      </c>
      <c r="V14" s="14">
        <v>2.6509601707677299E-2</v>
      </c>
      <c r="W14" s="14">
        <v>0</v>
      </c>
      <c r="X14" s="14">
        <v>2.2043242563759499E-2</v>
      </c>
      <c r="Y14" s="14">
        <v>3.0966350834995399E-2</v>
      </c>
      <c r="Z14" s="14">
        <v>9.66154314862952E-2</v>
      </c>
      <c r="AA14" s="14">
        <v>2.46215460291297E-2</v>
      </c>
      <c r="AB14" s="14">
        <v>1.83298045632856E-2</v>
      </c>
      <c r="AC14" s="14">
        <v>6.01042495905105E-2</v>
      </c>
      <c r="AD14" s="14">
        <v>3.90435422213192E-2</v>
      </c>
      <c r="AE14" s="14"/>
      <c r="AF14" s="14">
        <v>2.1094472621020498E-2</v>
      </c>
      <c r="AG14" s="14">
        <v>1.86297116875484E-2</v>
      </c>
      <c r="AH14" s="14">
        <v>4.0298527171567303E-2</v>
      </c>
      <c r="AI14" s="14"/>
      <c r="AJ14" s="14">
        <v>1.461352372846E-2</v>
      </c>
      <c r="AK14" s="14">
        <v>1.6143986369365801E-2</v>
      </c>
      <c r="AL14" s="14">
        <v>3.9805874116176698E-2</v>
      </c>
      <c r="AM14" s="14"/>
      <c r="AN14" s="14">
        <v>4.3319425312847097E-2</v>
      </c>
      <c r="AO14" s="14">
        <v>9.8342918706114599E-3</v>
      </c>
      <c r="AP14" s="14">
        <v>1.4167887913965499E-2</v>
      </c>
      <c r="AQ14" s="14">
        <v>1.9904860886466799E-2</v>
      </c>
      <c r="AR14" s="14">
        <v>0</v>
      </c>
    </row>
    <row r="15" spans="2:44">
      <c r="B15" s="15" t="s">
        <v>104</v>
      </c>
      <c r="C15" s="18">
        <v>0.80544686065566595</v>
      </c>
      <c r="D15" s="18">
        <v>0.82384774428200602</v>
      </c>
      <c r="E15" s="18">
        <v>0.78899776054793702</v>
      </c>
      <c r="F15" s="18"/>
      <c r="G15" s="18">
        <v>0.75953832298027801</v>
      </c>
      <c r="H15" s="18">
        <v>0.74191142577262603</v>
      </c>
      <c r="I15" s="18">
        <v>0.83110242652770305</v>
      </c>
      <c r="J15" s="18">
        <v>0.79793311282908097</v>
      </c>
      <c r="K15" s="18">
        <v>0.824009437646128</v>
      </c>
      <c r="L15" s="18">
        <v>0.85814274141341196</v>
      </c>
      <c r="M15" s="18"/>
      <c r="N15" s="18">
        <v>0.84948011906195797</v>
      </c>
      <c r="O15" s="18">
        <v>0.78992955748141103</v>
      </c>
      <c r="P15" s="18">
        <v>0.796506123096129</v>
      </c>
      <c r="Q15" s="18">
        <v>0.77449130010594103</v>
      </c>
      <c r="R15" s="18"/>
      <c r="S15" s="18">
        <v>0.79143658715378395</v>
      </c>
      <c r="T15" s="18">
        <v>0.85054279339905003</v>
      </c>
      <c r="U15" s="18">
        <v>0.80031010375281197</v>
      </c>
      <c r="V15" s="18">
        <v>0.85703188142587206</v>
      </c>
      <c r="W15" s="18">
        <v>0.84500241823728495</v>
      </c>
      <c r="X15" s="18">
        <v>0.784710719534217</v>
      </c>
      <c r="Y15" s="18">
        <v>0.74526891057068501</v>
      </c>
      <c r="Z15" s="18">
        <v>0.73975211902314297</v>
      </c>
      <c r="AA15" s="18">
        <v>0.81262805661442405</v>
      </c>
      <c r="AB15" s="18">
        <v>0.79503391032924198</v>
      </c>
      <c r="AC15" s="18">
        <v>0.81284338437864501</v>
      </c>
      <c r="AD15" s="18">
        <v>0.73941782264996803</v>
      </c>
      <c r="AE15" s="18"/>
      <c r="AF15" s="18">
        <v>0.82548952912233797</v>
      </c>
      <c r="AG15" s="18">
        <v>0.816018318720236</v>
      </c>
      <c r="AH15" s="18">
        <v>0.73416123580498205</v>
      </c>
      <c r="AI15" s="18"/>
      <c r="AJ15" s="18">
        <v>0.88153478586826595</v>
      </c>
      <c r="AK15" s="18">
        <v>0.80747139026113701</v>
      </c>
      <c r="AL15" s="18">
        <v>0.851635065038163</v>
      </c>
      <c r="AM15" s="18"/>
      <c r="AN15" s="18">
        <v>0.77770702433954197</v>
      </c>
      <c r="AO15" s="18">
        <v>0.80967516205188605</v>
      </c>
      <c r="AP15" s="18">
        <v>0.80635043886506297</v>
      </c>
      <c r="AQ15" s="18">
        <v>0.85954552026376496</v>
      </c>
      <c r="AR15" s="18">
        <v>0.89577475511309201</v>
      </c>
    </row>
    <row r="16" spans="2:44">
      <c r="B16" s="15" t="s">
        <v>105</v>
      </c>
      <c r="C16" s="18">
        <v>3.43273560154412E-2</v>
      </c>
      <c r="D16" s="18">
        <v>4.24066983953734E-2</v>
      </c>
      <c r="E16" s="18">
        <v>2.6423893677696399E-2</v>
      </c>
      <c r="F16" s="18"/>
      <c r="G16" s="18">
        <v>7.3913893012765505E-2</v>
      </c>
      <c r="H16" s="18">
        <v>3.9199842770318599E-2</v>
      </c>
      <c r="I16" s="18">
        <v>4.7621679521837698E-2</v>
      </c>
      <c r="J16" s="18">
        <v>1.7324616896471499E-2</v>
      </c>
      <c r="K16" s="18">
        <v>3.4621431318905597E-2</v>
      </c>
      <c r="L16" s="18">
        <v>7.6164194426746098E-3</v>
      </c>
      <c r="M16" s="18"/>
      <c r="N16" s="18">
        <v>2.7559431689883899E-2</v>
      </c>
      <c r="O16" s="18">
        <v>5.0633452474149597E-2</v>
      </c>
      <c r="P16" s="18">
        <v>2.4947686307815301E-2</v>
      </c>
      <c r="Q16" s="18">
        <v>3.4454917781914098E-2</v>
      </c>
      <c r="R16" s="18"/>
      <c r="S16" s="18">
        <v>3.2229431394734699E-2</v>
      </c>
      <c r="T16" s="18">
        <v>2.1285211413031399E-2</v>
      </c>
      <c r="U16" s="18">
        <v>5.5500326526901803E-2</v>
      </c>
      <c r="V16" s="18">
        <v>0</v>
      </c>
      <c r="W16" s="18">
        <v>6.3770491532893797E-2</v>
      </c>
      <c r="X16" s="18">
        <v>3.1540575285496503E-2</v>
      </c>
      <c r="Y16" s="18">
        <v>7.1140383566866902E-2</v>
      </c>
      <c r="Z16" s="18">
        <v>4.1206226479780998E-2</v>
      </c>
      <c r="AA16" s="18">
        <v>3.4957876007779699E-2</v>
      </c>
      <c r="AB16" s="18">
        <v>1.28377838924876E-2</v>
      </c>
      <c r="AC16" s="18">
        <v>4.3359253173663702E-2</v>
      </c>
      <c r="AD16" s="18">
        <v>3.3315492612984297E-2</v>
      </c>
      <c r="AE16" s="18"/>
      <c r="AF16" s="18">
        <v>2.5223843700058399E-2</v>
      </c>
      <c r="AG16" s="18">
        <v>2.8663210786929499E-2</v>
      </c>
      <c r="AH16" s="18">
        <v>4.9039734366050601E-2</v>
      </c>
      <c r="AI16" s="18"/>
      <c r="AJ16" s="18">
        <v>2.0740431451449499E-2</v>
      </c>
      <c r="AK16" s="18">
        <v>3.8813488830719597E-2</v>
      </c>
      <c r="AL16" s="18">
        <v>3.9199527457601399E-2</v>
      </c>
      <c r="AM16" s="18"/>
      <c r="AN16" s="18">
        <v>3.0761375255837602E-2</v>
      </c>
      <c r="AO16" s="18">
        <v>3.36235222077104E-2</v>
      </c>
      <c r="AP16" s="18">
        <v>4.1958013129543198E-2</v>
      </c>
      <c r="AQ16" s="18">
        <v>2.0119458223923501E-2</v>
      </c>
      <c r="AR16" s="18">
        <v>0</v>
      </c>
    </row>
    <row r="17" spans="2:44">
      <c r="B17" s="15" t="s">
        <v>106</v>
      </c>
      <c r="C17" s="19">
        <v>0.77111950464022405</v>
      </c>
      <c r="D17" s="19">
        <v>0.78144104588663199</v>
      </c>
      <c r="E17" s="19">
        <v>0.76257386687023998</v>
      </c>
      <c r="F17" s="19"/>
      <c r="G17" s="19">
        <v>0.68562442996751305</v>
      </c>
      <c r="H17" s="19">
        <v>0.70271158300230796</v>
      </c>
      <c r="I17" s="19">
        <v>0.78348074700586501</v>
      </c>
      <c r="J17" s="19">
        <v>0.78060849593260895</v>
      </c>
      <c r="K17" s="19">
        <v>0.78938800632722295</v>
      </c>
      <c r="L17" s="19">
        <v>0.85052632197073796</v>
      </c>
      <c r="M17" s="19"/>
      <c r="N17" s="19">
        <v>0.82192068737207402</v>
      </c>
      <c r="O17" s="19">
        <v>0.73929610500726095</v>
      </c>
      <c r="P17" s="19">
        <v>0.77155843678831404</v>
      </c>
      <c r="Q17" s="19">
        <v>0.74003638232402702</v>
      </c>
      <c r="R17" s="19"/>
      <c r="S17" s="19">
        <v>0.75920715575904896</v>
      </c>
      <c r="T17" s="19">
        <v>0.82925758198601895</v>
      </c>
      <c r="U17" s="19">
        <v>0.74480977722591002</v>
      </c>
      <c r="V17" s="19">
        <v>0.85703188142587206</v>
      </c>
      <c r="W17" s="19">
        <v>0.78123192670439101</v>
      </c>
      <c r="X17" s="19">
        <v>0.75317014424871997</v>
      </c>
      <c r="Y17" s="19">
        <v>0.67412852700381798</v>
      </c>
      <c r="Z17" s="19">
        <v>0.69854589254336197</v>
      </c>
      <c r="AA17" s="19">
        <v>0.77767018060664395</v>
      </c>
      <c r="AB17" s="19">
        <v>0.78219612643675396</v>
      </c>
      <c r="AC17" s="19">
        <v>0.76948413120498105</v>
      </c>
      <c r="AD17" s="19">
        <v>0.70610233003698397</v>
      </c>
      <c r="AE17" s="19"/>
      <c r="AF17" s="19">
        <v>0.80026568542227905</v>
      </c>
      <c r="AG17" s="19">
        <v>0.78735510793330699</v>
      </c>
      <c r="AH17" s="19">
        <v>0.68512150143893202</v>
      </c>
      <c r="AI17" s="19"/>
      <c r="AJ17" s="19">
        <v>0.86079435441681695</v>
      </c>
      <c r="AK17" s="19">
        <v>0.76865790143041801</v>
      </c>
      <c r="AL17" s="19">
        <v>0.81243553758056197</v>
      </c>
      <c r="AM17" s="19"/>
      <c r="AN17" s="19">
        <v>0.74694564908370498</v>
      </c>
      <c r="AO17" s="19">
        <v>0.77605163984417602</v>
      </c>
      <c r="AP17" s="19">
        <v>0.76439242573552002</v>
      </c>
      <c r="AQ17" s="19">
        <v>0.83942606203984205</v>
      </c>
      <c r="AR17" s="19">
        <v>0.89577475511309201</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206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950</v>
      </c>
      <c r="D7" s="10">
        <v>457</v>
      </c>
      <c r="E7" s="10">
        <v>491</v>
      </c>
      <c r="F7" s="10"/>
      <c r="G7" s="10">
        <v>131</v>
      </c>
      <c r="H7" s="10">
        <v>160</v>
      </c>
      <c r="I7" s="10">
        <v>127</v>
      </c>
      <c r="J7" s="10">
        <v>176</v>
      </c>
      <c r="K7" s="10">
        <v>145</v>
      </c>
      <c r="L7" s="10">
        <v>211</v>
      </c>
      <c r="M7" s="10"/>
      <c r="N7" s="10">
        <v>229</v>
      </c>
      <c r="O7" s="10">
        <v>275</v>
      </c>
      <c r="P7" s="10">
        <v>197</v>
      </c>
      <c r="Q7" s="10">
        <v>244</v>
      </c>
      <c r="R7" s="10"/>
      <c r="S7" s="10">
        <v>99</v>
      </c>
      <c r="T7" s="10">
        <v>131</v>
      </c>
      <c r="U7" s="10">
        <v>73</v>
      </c>
      <c r="V7" s="10">
        <v>84</v>
      </c>
      <c r="W7" s="10">
        <v>71</v>
      </c>
      <c r="X7" s="10">
        <v>85</v>
      </c>
      <c r="Y7" s="10">
        <v>92</v>
      </c>
      <c r="Z7" s="10">
        <v>38</v>
      </c>
      <c r="AA7" s="10">
        <v>112</v>
      </c>
      <c r="AB7" s="10">
        <v>91</v>
      </c>
      <c r="AC7" s="10">
        <v>52</v>
      </c>
      <c r="AD7" s="10">
        <v>22</v>
      </c>
      <c r="AE7" s="10"/>
      <c r="AF7" s="10">
        <v>387</v>
      </c>
      <c r="AG7" s="10">
        <v>353</v>
      </c>
      <c r="AH7" s="10">
        <v>124</v>
      </c>
      <c r="AI7" s="10"/>
      <c r="AJ7" s="10">
        <v>221</v>
      </c>
      <c r="AK7" s="10">
        <v>348</v>
      </c>
      <c r="AL7" s="10">
        <v>57</v>
      </c>
      <c r="AM7" s="10"/>
      <c r="AN7" s="10">
        <v>224</v>
      </c>
      <c r="AO7" s="10">
        <v>253</v>
      </c>
      <c r="AP7" s="10">
        <v>221</v>
      </c>
      <c r="AQ7" s="10">
        <v>101</v>
      </c>
      <c r="AR7" s="10">
        <v>15</v>
      </c>
    </row>
    <row r="8" spans="2:44" ht="30" customHeight="1">
      <c r="B8" s="11" t="s">
        <v>96</v>
      </c>
      <c r="C8" s="11">
        <v>952</v>
      </c>
      <c r="D8" s="11">
        <v>477</v>
      </c>
      <c r="E8" s="11">
        <v>473</v>
      </c>
      <c r="F8" s="11"/>
      <c r="G8" s="11">
        <v>146</v>
      </c>
      <c r="H8" s="11">
        <v>168</v>
      </c>
      <c r="I8" s="11">
        <v>147</v>
      </c>
      <c r="J8" s="11">
        <v>173</v>
      </c>
      <c r="K8" s="11">
        <v>122</v>
      </c>
      <c r="L8" s="11">
        <v>197</v>
      </c>
      <c r="M8" s="11"/>
      <c r="N8" s="11">
        <v>241</v>
      </c>
      <c r="O8" s="11">
        <v>265</v>
      </c>
      <c r="P8" s="11">
        <v>205</v>
      </c>
      <c r="Q8" s="11">
        <v>236</v>
      </c>
      <c r="R8" s="11"/>
      <c r="S8" s="11">
        <v>112</v>
      </c>
      <c r="T8" s="11">
        <v>127</v>
      </c>
      <c r="U8" s="11">
        <v>72</v>
      </c>
      <c r="V8" s="11">
        <v>92</v>
      </c>
      <c r="W8" s="11">
        <v>65</v>
      </c>
      <c r="X8" s="11">
        <v>84</v>
      </c>
      <c r="Y8" s="11">
        <v>88</v>
      </c>
      <c r="Z8" s="11">
        <v>35</v>
      </c>
      <c r="AA8" s="11">
        <v>105</v>
      </c>
      <c r="AB8" s="11">
        <v>93</v>
      </c>
      <c r="AC8" s="11">
        <v>51</v>
      </c>
      <c r="AD8" s="11">
        <v>26</v>
      </c>
      <c r="AE8" s="11"/>
      <c r="AF8" s="11">
        <v>373</v>
      </c>
      <c r="AG8" s="11">
        <v>359</v>
      </c>
      <c r="AH8" s="11">
        <v>126</v>
      </c>
      <c r="AI8" s="11"/>
      <c r="AJ8" s="11">
        <v>217</v>
      </c>
      <c r="AK8" s="11">
        <v>357</v>
      </c>
      <c r="AL8" s="11">
        <v>59</v>
      </c>
      <c r="AM8" s="11"/>
      <c r="AN8" s="11">
        <v>216</v>
      </c>
      <c r="AO8" s="11">
        <v>255</v>
      </c>
      <c r="AP8" s="11">
        <v>229</v>
      </c>
      <c r="AQ8" s="11">
        <v>103</v>
      </c>
      <c r="AR8" s="11">
        <v>16</v>
      </c>
    </row>
    <row r="9" spans="2:44">
      <c r="B9" s="15" t="s">
        <v>198</v>
      </c>
      <c r="C9" s="14">
        <v>0.17533869191211299</v>
      </c>
      <c r="D9" s="14">
        <v>0.199666173224365</v>
      </c>
      <c r="E9" s="14">
        <v>0.151526064084086</v>
      </c>
      <c r="F9" s="14"/>
      <c r="G9" s="14">
        <v>0.138894806190168</v>
      </c>
      <c r="H9" s="14">
        <v>0.176119884126482</v>
      </c>
      <c r="I9" s="14">
        <v>0.18864331556802699</v>
      </c>
      <c r="J9" s="14">
        <v>0.190325659343242</v>
      </c>
      <c r="K9" s="14">
        <v>0.175397636388711</v>
      </c>
      <c r="L9" s="14">
        <v>0.178581368125632</v>
      </c>
      <c r="M9" s="14"/>
      <c r="N9" s="14">
        <v>0.203544467665627</v>
      </c>
      <c r="O9" s="14">
        <v>0.15265173034489399</v>
      </c>
      <c r="P9" s="14">
        <v>0.16878779269838901</v>
      </c>
      <c r="Q9" s="14">
        <v>0.17685361520099599</v>
      </c>
      <c r="R9" s="14"/>
      <c r="S9" s="14">
        <v>0.29551359201529998</v>
      </c>
      <c r="T9" s="14">
        <v>0.12764324172583899</v>
      </c>
      <c r="U9" s="14">
        <v>0.13829729121125001</v>
      </c>
      <c r="V9" s="14">
        <v>0.21306150429138301</v>
      </c>
      <c r="W9" s="14">
        <v>0.19906785922490999</v>
      </c>
      <c r="X9" s="14">
        <v>0.104874899054784</v>
      </c>
      <c r="Y9" s="14">
        <v>0.16209117192396999</v>
      </c>
      <c r="Z9" s="14">
        <v>0.139521304867469</v>
      </c>
      <c r="AA9" s="14">
        <v>0.156809922180179</v>
      </c>
      <c r="AB9" s="14">
        <v>0.172191863840301</v>
      </c>
      <c r="AC9" s="14">
        <v>0.204654337362282</v>
      </c>
      <c r="AD9" s="14">
        <v>0.150405192233592</v>
      </c>
      <c r="AE9" s="14"/>
      <c r="AF9" s="14">
        <v>0.198682592978735</v>
      </c>
      <c r="AG9" s="14">
        <v>0.18550582823551201</v>
      </c>
      <c r="AH9" s="14">
        <v>0.107522739694124</v>
      </c>
      <c r="AI9" s="14"/>
      <c r="AJ9" s="14">
        <v>0.23265834682769099</v>
      </c>
      <c r="AK9" s="14">
        <v>0.174999303200262</v>
      </c>
      <c r="AL9" s="14">
        <v>0.2265328710243</v>
      </c>
      <c r="AM9" s="14"/>
      <c r="AN9" s="14">
        <v>0.185341254696295</v>
      </c>
      <c r="AO9" s="14">
        <v>0.135795396222128</v>
      </c>
      <c r="AP9" s="14">
        <v>0.17989287602637699</v>
      </c>
      <c r="AQ9" s="14">
        <v>0.229749051874031</v>
      </c>
      <c r="AR9" s="14">
        <v>0.293310711387402</v>
      </c>
    </row>
    <row r="10" spans="2:44">
      <c r="B10" s="15" t="s">
        <v>199</v>
      </c>
      <c r="C10" s="14">
        <v>0.54592048583217401</v>
      </c>
      <c r="D10" s="14">
        <v>0.54921638860323396</v>
      </c>
      <c r="E10" s="14">
        <v>0.54291084149266</v>
      </c>
      <c r="F10" s="14"/>
      <c r="G10" s="14">
        <v>0.46977245143409602</v>
      </c>
      <c r="H10" s="14">
        <v>0.581951879474638</v>
      </c>
      <c r="I10" s="14">
        <v>0.51472202160784797</v>
      </c>
      <c r="J10" s="14">
        <v>0.57492032443938501</v>
      </c>
      <c r="K10" s="14">
        <v>0.52246304989589099</v>
      </c>
      <c r="L10" s="14">
        <v>0.58389483401937403</v>
      </c>
      <c r="M10" s="14"/>
      <c r="N10" s="14">
        <v>0.56986053072226805</v>
      </c>
      <c r="O10" s="14">
        <v>0.59140202772538297</v>
      </c>
      <c r="P10" s="14">
        <v>0.56153995658718403</v>
      </c>
      <c r="Q10" s="14">
        <v>0.45661374128122301</v>
      </c>
      <c r="R10" s="14"/>
      <c r="S10" s="14">
        <v>0.50932207126969298</v>
      </c>
      <c r="T10" s="14">
        <v>0.55530056035282505</v>
      </c>
      <c r="U10" s="14">
        <v>0.46030267750360099</v>
      </c>
      <c r="V10" s="14">
        <v>0.51541130705738802</v>
      </c>
      <c r="W10" s="14">
        <v>0.548868876925931</v>
      </c>
      <c r="X10" s="14">
        <v>0.64601302067369604</v>
      </c>
      <c r="Y10" s="14">
        <v>0.54796509994748899</v>
      </c>
      <c r="Z10" s="14">
        <v>0.60240485599068205</v>
      </c>
      <c r="AA10" s="14">
        <v>0.49236124317646202</v>
      </c>
      <c r="AB10" s="14">
        <v>0.62204073317957598</v>
      </c>
      <c r="AC10" s="14">
        <v>0.44538690001834702</v>
      </c>
      <c r="AD10" s="14">
        <v>0.72732547654355995</v>
      </c>
      <c r="AE10" s="14"/>
      <c r="AF10" s="14">
        <v>0.55495821282408997</v>
      </c>
      <c r="AG10" s="14">
        <v>0.56876619535426498</v>
      </c>
      <c r="AH10" s="14">
        <v>0.50531575365565795</v>
      </c>
      <c r="AI10" s="14"/>
      <c r="AJ10" s="14">
        <v>0.59717563537806595</v>
      </c>
      <c r="AK10" s="14">
        <v>0.57024647315074695</v>
      </c>
      <c r="AL10" s="14">
        <v>0.50775115380145697</v>
      </c>
      <c r="AM10" s="14"/>
      <c r="AN10" s="14">
        <v>0.53167308825370696</v>
      </c>
      <c r="AO10" s="14">
        <v>0.53011576427545504</v>
      </c>
      <c r="AP10" s="14">
        <v>0.601766062244671</v>
      </c>
      <c r="AQ10" s="14">
        <v>0.51564169774770796</v>
      </c>
      <c r="AR10" s="14">
        <v>0.50541587216427897</v>
      </c>
    </row>
    <row r="11" spans="2:44">
      <c r="B11" s="15" t="s">
        <v>200</v>
      </c>
      <c r="C11" s="14">
        <v>0.19895480097857501</v>
      </c>
      <c r="D11" s="14">
        <v>0.18304322393015199</v>
      </c>
      <c r="E11" s="14">
        <v>0.21584675729983499</v>
      </c>
      <c r="F11" s="14"/>
      <c r="G11" s="14">
        <v>0.25160200117225601</v>
      </c>
      <c r="H11" s="14">
        <v>0.15488130143808301</v>
      </c>
      <c r="I11" s="14">
        <v>0.213493288135475</v>
      </c>
      <c r="J11" s="14">
        <v>0.15923122870615899</v>
      </c>
      <c r="K11" s="14">
        <v>0.22956810072374201</v>
      </c>
      <c r="L11" s="14">
        <v>0.202654308861765</v>
      </c>
      <c r="M11" s="14"/>
      <c r="N11" s="14">
        <v>0.15721652503830999</v>
      </c>
      <c r="O11" s="14">
        <v>0.189700750108272</v>
      </c>
      <c r="P11" s="14">
        <v>0.175729588105969</v>
      </c>
      <c r="Q11" s="14">
        <v>0.27161142113172798</v>
      </c>
      <c r="R11" s="14"/>
      <c r="S11" s="14">
        <v>0.110450431999996</v>
      </c>
      <c r="T11" s="14">
        <v>0.22456849099152801</v>
      </c>
      <c r="U11" s="14">
        <v>0.321647281879679</v>
      </c>
      <c r="V11" s="14">
        <v>0.14684869459552999</v>
      </c>
      <c r="W11" s="14">
        <v>0.192323967450786</v>
      </c>
      <c r="X11" s="14">
        <v>0.13411395372387799</v>
      </c>
      <c r="Y11" s="14">
        <v>0.24427231192777299</v>
      </c>
      <c r="Z11" s="14">
        <v>0.200118192100706</v>
      </c>
      <c r="AA11" s="14">
        <v>0.27712156225250301</v>
      </c>
      <c r="AB11" s="14">
        <v>0.16294976517045201</v>
      </c>
      <c r="AC11" s="14">
        <v>0.23120046329084301</v>
      </c>
      <c r="AD11" s="14">
        <v>0.122269331222848</v>
      </c>
      <c r="AE11" s="14"/>
      <c r="AF11" s="14">
        <v>0.17767397562541101</v>
      </c>
      <c r="AG11" s="14">
        <v>0.182715726604503</v>
      </c>
      <c r="AH11" s="14">
        <v>0.26747181887319499</v>
      </c>
      <c r="AI11" s="14"/>
      <c r="AJ11" s="14">
        <v>0.14045129508978199</v>
      </c>
      <c r="AK11" s="14">
        <v>0.179323364478393</v>
      </c>
      <c r="AL11" s="14">
        <v>0.168993305294181</v>
      </c>
      <c r="AM11" s="14"/>
      <c r="AN11" s="14">
        <v>0.23515234361126899</v>
      </c>
      <c r="AO11" s="14">
        <v>0.223331051928883</v>
      </c>
      <c r="AP11" s="14">
        <v>0.13895184206694899</v>
      </c>
      <c r="AQ11" s="14">
        <v>0.196730436181586</v>
      </c>
      <c r="AR11" s="14">
        <v>5.49661122391829E-2</v>
      </c>
    </row>
    <row r="12" spans="2:44">
      <c r="B12" s="15" t="s">
        <v>201</v>
      </c>
      <c r="C12" s="14">
        <v>3.9894369905541599E-2</v>
      </c>
      <c r="D12" s="14">
        <v>3.8798972820697698E-2</v>
      </c>
      <c r="E12" s="14">
        <v>4.1167277136421501E-2</v>
      </c>
      <c r="F12" s="14"/>
      <c r="G12" s="14">
        <v>6.54332061966999E-2</v>
      </c>
      <c r="H12" s="14">
        <v>4.5150580048658601E-2</v>
      </c>
      <c r="I12" s="14">
        <v>4.8795105325539698E-2</v>
      </c>
      <c r="J12" s="14">
        <v>4.0502470864574598E-2</v>
      </c>
      <c r="K12" s="14">
        <v>2.97841877726675E-2</v>
      </c>
      <c r="L12" s="14">
        <v>1.55688412355579E-2</v>
      </c>
      <c r="M12" s="14"/>
      <c r="N12" s="14">
        <v>3.7654674796157299E-2</v>
      </c>
      <c r="O12" s="14">
        <v>4.5606651357277803E-2</v>
      </c>
      <c r="P12" s="14">
        <v>5.3658298629954602E-2</v>
      </c>
      <c r="Q12" s="14">
        <v>2.4615342555733999E-2</v>
      </c>
      <c r="R12" s="14"/>
      <c r="S12" s="14">
        <v>6.9113809388530401E-2</v>
      </c>
      <c r="T12" s="14">
        <v>4.3188136426841897E-2</v>
      </c>
      <c r="U12" s="14">
        <v>5.4755122442750798E-2</v>
      </c>
      <c r="V12" s="14">
        <v>7.9152411953594598E-2</v>
      </c>
      <c r="W12" s="14">
        <v>3.2069327457063299E-2</v>
      </c>
      <c r="X12" s="14">
        <v>2.6046030240955299E-2</v>
      </c>
      <c r="Y12" s="14">
        <v>2.5934821429541701E-2</v>
      </c>
      <c r="Z12" s="14">
        <v>3.0490101929843201E-2</v>
      </c>
      <c r="AA12" s="14">
        <v>7.6874484282401503E-3</v>
      </c>
      <c r="AB12" s="14">
        <v>1.0329805298484301E-2</v>
      </c>
      <c r="AC12" s="14">
        <v>8.0057003989550304E-2</v>
      </c>
      <c r="AD12" s="14">
        <v>0</v>
      </c>
      <c r="AE12" s="14"/>
      <c r="AF12" s="14">
        <v>3.6696663701064003E-2</v>
      </c>
      <c r="AG12" s="14">
        <v>3.95238485853871E-2</v>
      </c>
      <c r="AH12" s="14">
        <v>4.8113452278469797E-2</v>
      </c>
      <c r="AI12" s="14"/>
      <c r="AJ12" s="14">
        <v>2.5038601867754199E-2</v>
      </c>
      <c r="AK12" s="14">
        <v>4.3434523403575301E-2</v>
      </c>
      <c r="AL12" s="14">
        <v>8.0139815735676606E-2</v>
      </c>
      <c r="AM12" s="14"/>
      <c r="AN12" s="14">
        <v>1.70259252137068E-2</v>
      </c>
      <c r="AO12" s="14">
        <v>5.0739798911115797E-2</v>
      </c>
      <c r="AP12" s="14">
        <v>3.4338215165302298E-2</v>
      </c>
      <c r="AQ12" s="14">
        <v>3.9089665503504102E-2</v>
      </c>
      <c r="AR12" s="14">
        <v>8.9918367928771198E-2</v>
      </c>
    </row>
    <row r="13" spans="2:44">
      <c r="B13" s="15" t="s">
        <v>202</v>
      </c>
      <c r="C13" s="14">
        <v>9.0291390809029998E-3</v>
      </c>
      <c r="D13" s="14">
        <v>1.03760318621108E-2</v>
      </c>
      <c r="E13" s="14">
        <v>7.7079018228593203E-3</v>
      </c>
      <c r="F13" s="14"/>
      <c r="G13" s="14">
        <v>8.5814499474737207E-3</v>
      </c>
      <c r="H13" s="14">
        <v>5.6621629294304702E-3</v>
      </c>
      <c r="I13" s="14">
        <v>0</v>
      </c>
      <c r="J13" s="14">
        <v>1.7743500129898799E-2</v>
      </c>
      <c r="K13" s="14">
        <v>2.06500598237612E-2</v>
      </c>
      <c r="L13" s="14">
        <v>4.1367422511471097E-3</v>
      </c>
      <c r="M13" s="14"/>
      <c r="N13" s="14">
        <v>1.14334759501126E-2</v>
      </c>
      <c r="O13" s="14">
        <v>0</v>
      </c>
      <c r="P13" s="14">
        <v>9.74509839499311E-3</v>
      </c>
      <c r="Q13" s="14">
        <v>1.6265534411164E-2</v>
      </c>
      <c r="R13" s="14"/>
      <c r="S13" s="14">
        <v>0</v>
      </c>
      <c r="T13" s="14">
        <v>1.74826497736396E-2</v>
      </c>
      <c r="U13" s="14">
        <v>0</v>
      </c>
      <c r="V13" s="14">
        <v>1.03067389342633E-2</v>
      </c>
      <c r="W13" s="14">
        <v>1.40735837483033E-2</v>
      </c>
      <c r="X13" s="14">
        <v>1.04502675599183E-2</v>
      </c>
      <c r="Y13" s="14">
        <v>9.3265328507775094E-3</v>
      </c>
      <c r="Z13" s="14">
        <v>0</v>
      </c>
      <c r="AA13" s="14">
        <v>1.5413181585231301E-2</v>
      </c>
      <c r="AB13" s="14">
        <v>1.27194296607835E-2</v>
      </c>
      <c r="AC13" s="14">
        <v>0</v>
      </c>
      <c r="AD13" s="14">
        <v>0</v>
      </c>
      <c r="AE13" s="14"/>
      <c r="AF13" s="14">
        <v>6.5579654003717998E-3</v>
      </c>
      <c r="AG13" s="14">
        <v>1.03280759465227E-2</v>
      </c>
      <c r="AH13" s="14">
        <v>1.93384768278996E-2</v>
      </c>
      <c r="AI13" s="14"/>
      <c r="AJ13" s="14">
        <v>0</v>
      </c>
      <c r="AK13" s="14">
        <v>1.1068095069175899E-2</v>
      </c>
      <c r="AL13" s="14">
        <v>0</v>
      </c>
      <c r="AM13" s="14"/>
      <c r="AN13" s="14">
        <v>8.0134234979921202E-3</v>
      </c>
      <c r="AO13" s="14">
        <v>8.6398660997124999E-3</v>
      </c>
      <c r="AP13" s="14">
        <v>1.6808920082975701E-2</v>
      </c>
      <c r="AQ13" s="14">
        <v>7.8362543978637705E-3</v>
      </c>
      <c r="AR13" s="14">
        <v>0</v>
      </c>
    </row>
    <row r="14" spans="2:44">
      <c r="B14" s="15" t="s">
        <v>203</v>
      </c>
      <c r="C14" s="14">
        <v>3.0862512290692899E-2</v>
      </c>
      <c r="D14" s="14">
        <v>1.8899209559440099E-2</v>
      </c>
      <c r="E14" s="14">
        <v>4.0841158164138101E-2</v>
      </c>
      <c r="F14" s="14"/>
      <c r="G14" s="14">
        <v>6.5716085059307303E-2</v>
      </c>
      <c r="H14" s="14">
        <v>3.6234191982708101E-2</v>
      </c>
      <c r="I14" s="14">
        <v>3.4346269363109097E-2</v>
      </c>
      <c r="J14" s="14">
        <v>1.72768165167403E-2</v>
      </c>
      <c r="K14" s="14">
        <v>2.2136965395227099E-2</v>
      </c>
      <c r="L14" s="14">
        <v>1.51639055065248E-2</v>
      </c>
      <c r="M14" s="14"/>
      <c r="N14" s="14">
        <v>2.02903258275254E-2</v>
      </c>
      <c r="O14" s="14">
        <v>2.06388404641734E-2</v>
      </c>
      <c r="P14" s="14">
        <v>3.0539265583510399E-2</v>
      </c>
      <c r="Q14" s="14">
        <v>5.4040345419155797E-2</v>
      </c>
      <c r="R14" s="14"/>
      <c r="S14" s="14">
        <v>1.5600095326480001E-2</v>
      </c>
      <c r="T14" s="14">
        <v>3.1816920729325703E-2</v>
      </c>
      <c r="U14" s="14">
        <v>2.49976269627189E-2</v>
      </c>
      <c r="V14" s="14">
        <v>3.5219343167841199E-2</v>
      </c>
      <c r="W14" s="14">
        <v>1.3596385193006801E-2</v>
      </c>
      <c r="X14" s="14">
        <v>7.8501828746768296E-2</v>
      </c>
      <c r="Y14" s="14">
        <v>1.04100619204487E-2</v>
      </c>
      <c r="Z14" s="14">
        <v>2.7465545111299599E-2</v>
      </c>
      <c r="AA14" s="14">
        <v>5.0606642377384499E-2</v>
      </c>
      <c r="AB14" s="14">
        <v>1.9768402850402898E-2</v>
      </c>
      <c r="AC14" s="14">
        <v>3.87012953389776E-2</v>
      </c>
      <c r="AD14" s="14">
        <v>0</v>
      </c>
      <c r="AE14" s="14"/>
      <c r="AF14" s="14">
        <v>2.5430589470328401E-2</v>
      </c>
      <c r="AG14" s="14">
        <v>1.3160325273809999E-2</v>
      </c>
      <c r="AH14" s="14">
        <v>5.2237758670653799E-2</v>
      </c>
      <c r="AI14" s="14"/>
      <c r="AJ14" s="14">
        <v>4.6761208367070003E-3</v>
      </c>
      <c r="AK14" s="14">
        <v>2.0928240697846601E-2</v>
      </c>
      <c r="AL14" s="14">
        <v>1.65828541443847E-2</v>
      </c>
      <c r="AM14" s="14"/>
      <c r="AN14" s="14">
        <v>2.2793964727029301E-2</v>
      </c>
      <c r="AO14" s="14">
        <v>5.13781225627057E-2</v>
      </c>
      <c r="AP14" s="14">
        <v>2.82420844137246E-2</v>
      </c>
      <c r="AQ14" s="14">
        <v>1.09528942953075E-2</v>
      </c>
      <c r="AR14" s="14">
        <v>5.6388936280365003E-2</v>
      </c>
    </row>
    <row r="15" spans="2:44">
      <c r="B15" s="15" t="s">
        <v>104</v>
      </c>
      <c r="C15" s="18">
        <v>0.72125917774428705</v>
      </c>
      <c r="D15" s="18">
        <v>0.74888256182759905</v>
      </c>
      <c r="E15" s="18">
        <v>0.69443690557674598</v>
      </c>
      <c r="F15" s="18"/>
      <c r="G15" s="18">
        <v>0.60866725762426299</v>
      </c>
      <c r="H15" s="18">
        <v>0.75807176360112005</v>
      </c>
      <c r="I15" s="18">
        <v>0.70336533717587602</v>
      </c>
      <c r="J15" s="18">
        <v>0.76524598378262698</v>
      </c>
      <c r="K15" s="18">
        <v>0.69786068628460196</v>
      </c>
      <c r="L15" s="18">
        <v>0.762476202145006</v>
      </c>
      <c r="M15" s="18"/>
      <c r="N15" s="18">
        <v>0.773404998387895</v>
      </c>
      <c r="O15" s="18">
        <v>0.74405375807027696</v>
      </c>
      <c r="P15" s="18">
        <v>0.73032774928557298</v>
      </c>
      <c r="Q15" s="18">
        <v>0.63346735648221797</v>
      </c>
      <c r="R15" s="18"/>
      <c r="S15" s="18">
        <v>0.80483566328499401</v>
      </c>
      <c r="T15" s="18">
        <v>0.68294380207866401</v>
      </c>
      <c r="U15" s="18">
        <v>0.59859996871485099</v>
      </c>
      <c r="V15" s="18">
        <v>0.72847281134877095</v>
      </c>
      <c r="W15" s="18">
        <v>0.747936736150841</v>
      </c>
      <c r="X15" s="18">
        <v>0.75088791972848001</v>
      </c>
      <c r="Y15" s="18">
        <v>0.71005627187145903</v>
      </c>
      <c r="Z15" s="18">
        <v>0.741926160858152</v>
      </c>
      <c r="AA15" s="18">
        <v>0.64917116535664099</v>
      </c>
      <c r="AB15" s="18">
        <v>0.79423259701987703</v>
      </c>
      <c r="AC15" s="18">
        <v>0.65004123738062902</v>
      </c>
      <c r="AD15" s="18">
        <v>0.877730668777152</v>
      </c>
      <c r="AE15" s="18"/>
      <c r="AF15" s="18">
        <v>0.753640805802825</v>
      </c>
      <c r="AG15" s="18">
        <v>0.75427202358977696</v>
      </c>
      <c r="AH15" s="18">
        <v>0.61283849334978202</v>
      </c>
      <c r="AI15" s="18"/>
      <c r="AJ15" s="18">
        <v>0.82983398220575699</v>
      </c>
      <c r="AK15" s="18">
        <v>0.74524577635100897</v>
      </c>
      <c r="AL15" s="18">
        <v>0.73428402482575705</v>
      </c>
      <c r="AM15" s="18"/>
      <c r="AN15" s="18">
        <v>0.71701434295000199</v>
      </c>
      <c r="AO15" s="18">
        <v>0.66591116049758303</v>
      </c>
      <c r="AP15" s="18">
        <v>0.78165893827104804</v>
      </c>
      <c r="AQ15" s="18">
        <v>0.74539074962173901</v>
      </c>
      <c r="AR15" s="18">
        <v>0.79872658355168102</v>
      </c>
    </row>
    <row r="16" spans="2:44">
      <c r="B16" s="15" t="s">
        <v>105</v>
      </c>
      <c r="C16" s="18">
        <v>4.8923508986444597E-2</v>
      </c>
      <c r="D16" s="18">
        <v>4.9175004682808499E-2</v>
      </c>
      <c r="E16" s="18">
        <v>4.8875178959280903E-2</v>
      </c>
      <c r="F16" s="18"/>
      <c r="G16" s="18">
        <v>7.4014656144173602E-2</v>
      </c>
      <c r="H16" s="18">
        <v>5.0812742978089097E-2</v>
      </c>
      <c r="I16" s="18">
        <v>4.8795105325539698E-2</v>
      </c>
      <c r="J16" s="18">
        <v>5.8245970994473401E-2</v>
      </c>
      <c r="K16" s="18">
        <v>5.04342475964287E-2</v>
      </c>
      <c r="L16" s="18">
        <v>1.9705583486705001E-2</v>
      </c>
      <c r="M16" s="18"/>
      <c r="N16" s="18">
        <v>4.90881507462698E-2</v>
      </c>
      <c r="O16" s="18">
        <v>4.5606651357277803E-2</v>
      </c>
      <c r="P16" s="18">
        <v>6.3403397024947697E-2</v>
      </c>
      <c r="Q16" s="18">
        <v>4.0880876966898003E-2</v>
      </c>
      <c r="R16" s="18"/>
      <c r="S16" s="18">
        <v>6.9113809388530401E-2</v>
      </c>
      <c r="T16" s="18">
        <v>6.0670786200481497E-2</v>
      </c>
      <c r="U16" s="18">
        <v>5.4755122442750798E-2</v>
      </c>
      <c r="V16" s="18">
        <v>8.9459150887857899E-2</v>
      </c>
      <c r="W16" s="18">
        <v>4.6142911205366503E-2</v>
      </c>
      <c r="X16" s="18">
        <v>3.6496297800873503E-2</v>
      </c>
      <c r="Y16" s="18">
        <v>3.52613542803192E-2</v>
      </c>
      <c r="Z16" s="18">
        <v>3.0490101929843201E-2</v>
      </c>
      <c r="AA16" s="18">
        <v>2.3100630013471402E-2</v>
      </c>
      <c r="AB16" s="18">
        <v>2.3049234959267799E-2</v>
      </c>
      <c r="AC16" s="18">
        <v>8.0057003989550304E-2</v>
      </c>
      <c r="AD16" s="18">
        <v>0</v>
      </c>
      <c r="AE16" s="18"/>
      <c r="AF16" s="18">
        <v>4.32546291014358E-2</v>
      </c>
      <c r="AG16" s="18">
        <v>4.98519245319098E-2</v>
      </c>
      <c r="AH16" s="18">
        <v>6.7451929106369393E-2</v>
      </c>
      <c r="AI16" s="18"/>
      <c r="AJ16" s="18">
        <v>2.5038601867754199E-2</v>
      </c>
      <c r="AK16" s="18">
        <v>5.4502618472751299E-2</v>
      </c>
      <c r="AL16" s="18">
        <v>8.0139815735676606E-2</v>
      </c>
      <c r="AM16" s="18"/>
      <c r="AN16" s="18">
        <v>2.5039348711698901E-2</v>
      </c>
      <c r="AO16" s="18">
        <v>5.9379665010828302E-2</v>
      </c>
      <c r="AP16" s="18">
        <v>5.1147135248277999E-2</v>
      </c>
      <c r="AQ16" s="18">
        <v>4.6925919901367803E-2</v>
      </c>
      <c r="AR16" s="18">
        <v>8.9918367928771198E-2</v>
      </c>
    </row>
    <row r="17" spans="2:44">
      <c r="B17" s="15" t="s">
        <v>106</v>
      </c>
      <c r="C17" s="19">
        <v>0.67233566875784301</v>
      </c>
      <c r="D17" s="19">
        <v>0.69970755714479005</v>
      </c>
      <c r="E17" s="19">
        <v>0.64556172661746503</v>
      </c>
      <c r="F17" s="19"/>
      <c r="G17" s="19">
        <v>0.53465260148008997</v>
      </c>
      <c r="H17" s="19">
        <v>0.70725902062303103</v>
      </c>
      <c r="I17" s="19">
        <v>0.65457023185033603</v>
      </c>
      <c r="J17" s="19">
        <v>0.70700001278815405</v>
      </c>
      <c r="K17" s="19">
        <v>0.64742643868817296</v>
      </c>
      <c r="L17" s="19">
        <v>0.74277061865830096</v>
      </c>
      <c r="M17" s="19"/>
      <c r="N17" s="19">
        <v>0.72431684764162496</v>
      </c>
      <c r="O17" s="19">
        <v>0.69844710671299903</v>
      </c>
      <c r="P17" s="19">
        <v>0.66692435226062496</v>
      </c>
      <c r="Q17" s="19">
        <v>0.59258647951531995</v>
      </c>
      <c r="R17" s="19"/>
      <c r="S17" s="19">
        <v>0.73572185389646305</v>
      </c>
      <c r="T17" s="19">
        <v>0.62227301587818296</v>
      </c>
      <c r="U17" s="19">
        <v>0.54384484627210095</v>
      </c>
      <c r="V17" s="19">
        <v>0.63901366046091301</v>
      </c>
      <c r="W17" s="19">
        <v>0.70179382494547404</v>
      </c>
      <c r="X17" s="19">
        <v>0.71439162192760697</v>
      </c>
      <c r="Y17" s="19">
        <v>0.67479491759113996</v>
      </c>
      <c r="Z17" s="19">
        <v>0.71143605892830797</v>
      </c>
      <c r="AA17" s="19">
        <v>0.62607053534317003</v>
      </c>
      <c r="AB17" s="19">
        <v>0.771183362060609</v>
      </c>
      <c r="AC17" s="19">
        <v>0.56998423339107895</v>
      </c>
      <c r="AD17" s="19">
        <v>0.877730668777152</v>
      </c>
      <c r="AE17" s="19"/>
      <c r="AF17" s="19">
        <v>0.71038617670138904</v>
      </c>
      <c r="AG17" s="19">
        <v>0.70442009905786696</v>
      </c>
      <c r="AH17" s="19">
        <v>0.54538656424341203</v>
      </c>
      <c r="AI17" s="19"/>
      <c r="AJ17" s="19">
        <v>0.80479538033800202</v>
      </c>
      <c r="AK17" s="19">
        <v>0.69074315787825802</v>
      </c>
      <c r="AL17" s="19">
        <v>0.65414420909008097</v>
      </c>
      <c r="AM17" s="19"/>
      <c r="AN17" s="19">
        <v>0.691974994238303</v>
      </c>
      <c r="AO17" s="19">
        <v>0.606531495486755</v>
      </c>
      <c r="AP17" s="19">
        <v>0.73051180302276997</v>
      </c>
      <c r="AQ17" s="19">
        <v>0.69846482972037105</v>
      </c>
      <c r="AR17" s="19">
        <v>0.70880821562290997</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207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1040</v>
      </c>
      <c r="D7" s="10">
        <v>493</v>
      </c>
      <c r="E7" s="10">
        <v>543</v>
      </c>
      <c r="F7" s="10"/>
      <c r="G7" s="10">
        <v>140</v>
      </c>
      <c r="H7" s="10">
        <v>149</v>
      </c>
      <c r="I7" s="10">
        <v>174</v>
      </c>
      <c r="J7" s="10">
        <v>173</v>
      </c>
      <c r="K7" s="10">
        <v>176</v>
      </c>
      <c r="L7" s="10">
        <v>228</v>
      </c>
      <c r="M7" s="10"/>
      <c r="N7" s="10">
        <v>264</v>
      </c>
      <c r="O7" s="10">
        <v>264</v>
      </c>
      <c r="P7" s="10">
        <v>223</v>
      </c>
      <c r="Q7" s="10">
        <v>285</v>
      </c>
      <c r="R7" s="10"/>
      <c r="S7" s="10">
        <v>126</v>
      </c>
      <c r="T7" s="10">
        <v>146</v>
      </c>
      <c r="U7" s="10">
        <v>96</v>
      </c>
      <c r="V7" s="10">
        <v>83</v>
      </c>
      <c r="W7" s="10">
        <v>71</v>
      </c>
      <c r="X7" s="10">
        <v>89</v>
      </c>
      <c r="Y7" s="10">
        <v>88</v>
      </c>
      <c r="Z7" s="10">
        <v>49</v>
      </c>
      <c r="AA7" s="10">
        <v>125</v>
      </c>
      <c r="AB7" s="10">
        <v>91</v>
      </c>
      <c r="AC7" s="10">
        <v>50</v>
      </c>
      <c r="AD7" s="10">
        <v>26</v>
      </c>
      <c r="AE7" s="10"/>
      <c r="AF7" s="10">
        <v>394</v>
      </c>
      <c r="AG7" s="10">
        <v>417</v>
      </c>
      <c r="AH7" s="10">
        <v>123</v>
      </c>
      <c r="AI7" s="10"/>
      <c r="AJ7" s="10">
        <v>232</v>
      </c>
      <c r="AK7" s="10">
        <v>363</v>
      </c>
      <c r="AL7" s="10">
        <v>72</v>
      </c>
      <c r="AM7" s="10"/>
      <c r="AN7" s="10">
        <v>283</v>
      </c>
      <c r="AO7" s="10">
        <v>250</v>
      </c>
      <c r="AP7" s="10">
        <v>237</v>
      </c>
      <c r="AQ7" s="10">
        <v>115</v>
      </c>
      <c r="AR7" s="10">
        <v>14</v>
      </c>
    </row>
    <row r="8" spans="2:44" ht="30" customHeight="1">
      <c r="B8" s="11" t="s">
        <v>96</v>
      </c>
      <c r="C8" s="11">
        <v>1041</v>
      </c>
      <c r="D8" s="11">
        <v>515</v>
      </c>
      <c r="E8" s="11">
        <v>521</v>
      </c>
      <c r="F8" s="11"/>
      <c r="G8" s="11">
        <v>157</v>
      </c>
      <c r="H8" s="11">
        <v>155</v>
      </c>
      <c r="I8" s="11">
        <v>196</v>
      </c>
      <c r="J8" s="11">
        <v>175</v>
      </c>
      <c r="K8" s="11">
        <v>146</v>
      </c>
      <c r="L8" s="11">
        <v>212</v>
      </c>
      <c r="M8" s="11"/>
      <c r="N8" s="11">
        <v>279</v>
      </c>
      <c r="O8" s="11">
        <v>252</v>
      </c>
      <c r="P8" s="11">
        <v>233</v>
      </c>
      <c r="Q8" s="11">
        <v>273</v>
      </c>
      <c r="R8" s="11"/>
      <c r="S8" s="11">
        <v>143</v>
      </c>
      <c r="T8" s="11">
        <v>139</v>
      </c>
      <c r="U8" s="11">
        <v>95</v>
      </c>
      <c r="V8" s="11">
        <v>89</v>
      </c>
      <c r="W8" s="11">
        <v>65</v>
      </c>
      <c r="X8" s="11">
        <v>88</v>
      </c>
      <c r="Y8" s="11">
        <v>84</v>
      </c>
      <c r="Z8" s="11">
        <v>45</v>
      </c>
      <c r="AA8" s="11">
        <v>120</v>
      </c>
      <c r="AB8" s="11">
        <v>93</v>
      </c>
      <c r="AC8" s="11">
        <v>48</v>
      </c>
      <c r="AD8" s="11">
        <v>32</v>
      </c>
      <c r="AE8" s="11"/>
      <c r="AF8" s="11">
        <v>378</v>
      </c>
      <c r="AG8" s="11">
        <v>419</v>
      </c>
      <c r="AH8" s="11">
        <v>128</v>
      </c>
      <c r="AI8" s="11"/>
      <c r="AJ8" s="11">
        <v>223</v>
      </c>
      <c r="AK8" s="11">
        <v>367</v>
      </c>
      <c r="AL8" s="11">
        <v>75</v>
      </c>
      <c r="AM8" s="11"/>
      <c r="AN8" s="11">
        <v>272</v>
      </c>
      <c r="AO8" s="11">
        <v>255</v>
      </c>
      <c r="AP8" s="11">
        <v>241</v>
      </c>
      <c r="AQ8" s="11">
        <v>118</v>
      </c>
      <c r="AR8" s="11">
        <v>15</v>
      </c>
    </row>
    <row r="9" spans="2:44">
      <c r="B9" s="15" t="s">
        <v>198</v>
      </c>
      <c r="C9" s="14">
        <v>0.28740814233423601</v>
      </c>
      <c r="D9" s="14">
        <v>0.31270851672810002</v>
      </c>
      <c r="E9" s="14">
        <v>0.259034565382677</v>
      </c>
      <c r="F9" s="14"/>
      <c r="G9" s="14">
        <v>0.25829038670492799</v>
      </c>
      <c r="H9" s="14">
        <v>0.25656701076545402</v>
      </c>
      <c r="I9" s="14">
        <v>0.243923021289358</v>
      </c>
      <c r="J9" s="14">
        <v>0.29715135683926203</v>
      </c>
      <c r="K9" s="14">
        <v>0.29108146211539898</v>
      </c>
      <c r="L9" s="14">
        <v>0.36114487907317699</v>
      </c>
      <c r="M9" s="14"/>
      <c r="N9" s="14">
        <v>0.34599664194406599</v>
      </c>
      <c r="O9" s="14">
        <v>0.28243797684233701</v>
      </c>
      <c r="P9" s="14">
        <v>0.26284791700231003</v>
      </c>
      <c r="Q9" s="14">
        <v>0.25297149861139201</v>
      </c>
      <c r="R9" s="14"/>
      <c r="S9" s="14">
        <v>0.35649989325633202</v>
      </c>
      <c r="T9" s="14">
        <v>0.25654638229389098</v>
      </c>
      <c r="U9" s="14">
        <v>0.28618500440024502</v>
      </c>
      <c r="V9" s="14">
        <v>0.33145332768675101</v>
      </c>
      <c r="W9" s="14">
        <v>0.27504182231817398</v>
      </c>
      <c r="X9" s="14">
        <v>0.203756298856238</v>
      </c>
      <c r="Y9" s="14">
        <v>0.26618467679871599</v>
      </c>
      <c r="Z9" s="14">
        <v>0.28758287017969503</v>
      </c>
      <c r="AA9" s="14">
        <v>0.29918100185396801</v>
      </c>
      <c r="AB9" s="14">
        <v>0.26585669788834598</v>
      </c>
      <c r="AC9" s="14">
        <v>0.25540250236783102</v>
      </c>
      <c r="AD9" s="14">
        <v>0.37125118348904201</v>
      </c>
      <c r="AE9" s="14"/>
      <c r="AF9" s="14">
        <v>0.28090891352172898</v>
      </c>
      <c r="AG9" s="14">
        <v>0.335312880139368</v>
      </c>
      <c r="AH9" s="14">
        <v>0.21953203901253601</v>
      </c>
      <c r="AI9" s="14"/>
      <c r="AJ9" s="14">
        <v>0.34625639162430299</v>
      </c>
      <c r="AK9" s="14">
        <v>0.28742768726634799</v>
      </c>
      <c r="AL9" s="14">
        <v>0.28596555683640401</v>
      </c>
      <c r="AM9" s="14"/>
      <c r="AN9" s="14">
        <v>0.24964780488698601</v>
      </c>
      <c r="AO9" s="14">
        <v>0.27954856363859598</v>
      </c>
      <c r="AP9" s="14">
        <v>0.30080398984921802</v>
      </c>
      <c r="AQ9" s="14">
        <v>0.30079308135253702</v>
      </c>
      <c r="AR9" s="14">
        <v>0.652253637869737</v>
      </c>
    </row>
    <row r="10" spans="2:44">
      <c r="B10" s="15" t="s">
        <v>199</v>
      </c>
      <c r="C10" s="14">
        <v>0.53185841819521495</v>
      </c>
      <c r="D10" s="14">
        <v>0.52354397666448205</v>
      </c>
      <c r="E10" s="14">
        <v>0.54203133262240599</v>
      </c>
      <c r="F10" s="14"/>
      <c r="G10" s="14">
        <v>0.49195143686250697</v>
      </c>
      <c r="H10" s="14">
        <v>0.57350109077132805</v>
      </c>
      <c r="I10" s="14">
        <v>0.58976621882476898</v>
      </c>
      <c r="J10" s="14">
        <v>0.50654243414505196</v>
      </c>
      <c r="K10" s="14">
        <v>0.50178134592187396</v>
      </c>
      <c r="L10" s="14">
        <v>0.51909833928354099</v>
      </c>
      <c r="M10" s="14"/>
      <c r="N10" s="14">
        <v>0.552285675770955</v>
      </c>
      <c r="O10" s="14">
        <v>0.53530807891172805</v>
      </c>
      <c r="P10" s="14">
        <v>0.54099624262926704</v>
      </c>
      <c r="Q10" s="14">
        <v>0.49730017846027702</v>
      </c>
      <c r="R10" s="14"/>
      <c r="S10" s="14">
        <v>0.471176810720978</v>
      </c>
      <c r="T10" s="14">
        <v>0.563990160193378</v>
      </c>
      <c r="U10" s="14">
        <v>0.48952206883610699</v>
      </c>
      <c r="V10" s="14">
        <v>0.47611167200899501</v>
      </c>
      <c r="W10" s="14">
        <v>0.58078103513627899</v>
      </c>
      <c r="X10" s="14">
        <v>0.62553900661793005</v>
      </c>
      <c r="Y10" s="14">
        <v>0.56386687983363704</v>
      </c>
      <c r="Z10" s="14">
        <v>0.51329436132726403</v>
      </c>
      <c r="AA10" s="14">
        <v>0.51778537826275695</v>
      </c>
      <c r="AB10" s="14">
        <v>0.53245325080454398</v>
      </c>
      <c r="AC10" s="14">
        <v>0.57501509402600903</v>
      </c>
      <c r="AD10" s="14">
        <v>0.51595000125741297</v>
      </c>
      <c r="AE10" s="14"/>
      <c r="AF10" s="14">
        <v>0.54390230978805498</v>
      </c>
      <c r="AG10" s="14">
        <v>0.53610772256161199</v>
      </c>
      <c r="AH10" s="14">
        <v>0.505483731566025</v>
      </c>
      <c r="AI10" s="14"/>
      <c r="AJ10" s="14">
        <v>0.53285820166846898</v>
      </c>
      <c r="AK10" s="14">
        <v>0.54926263364824002</v>
      </c>
      <c r="AL10" s="14">
        <v>0.61152160053480797</v>
      </c>
      <c r="AM10" s="14"/>
      <c r="AN10" s="14">
        <v>0.49501368537440399</v>
      </c>
      <c r="AO10" s="14">
        <v>0.50822379728144695</v>
      </c>
      <c r="AP10" s="14">
        <v>0.57844415326315901</v>
      </c>
      <c r="AQ10" s="14">
        <v>0.59398367160460297</v>
      </c>
      <c r="AR10" s="14">
        <v>0.257161457011711</v>
      </c>
    </row>
    <row r="11" spans="2:44">
      <c r="B11" s="15" t="s">
        <v>200</v>
      </c>
      <c r="C11" s="14">
        <v>0.129160480034401</v>
      </c>
      <c r="D11" s="14">
        <v>0.125823183225614</v>
      </c>
      <c r="E11" s="14">
        <v>0.13346980785141399</v>
      </c>
      <c r="F11" s="14"/>
      <c r="G11" s="14">
        <v>0.172455921233542</v>
      </c>
      <c r="H11" s="14">
        <v>0.129525830461099</v>
      </c>
      <c r="I11" s="14">
        <v>0.122329956676547</v>
      </c>
      <c r="J11" s="14">
        <v>0.118620911561905</v>
      </c>
      <c r="K11" s="14">
        <v>0.16163856234823401</v>
      </c>
      <c r="L11" s="14">
        <v>8.9365392629017604E-2</v>
      </c>
      <c r="M11" s="14"/>
      <c r="N11" s="14">
        <v>6.8815154579396798E-2</v>
      </c>
      <c r="O11" s="14">
        <v>0.14678663770506301</v>
      </c>
      <c r="P11" s="14">
        <v>0.12545400950393801</v>
      </c>
      <c r="Q11" s="14">
        <v>0.17975172293229</v>
      </c>
      <c r="R11" s="14"/>
      <c r="S11" s="14">
        <v>0.124520867550435</v>
      </c>
      <c r="T11" s="14">
        <v>0.12929365846713201</v>
      </c>
      <c r="U11" s="14">
        <v>0.14021179210323201</v>
      </c>
      <c r="V11" s="14">
        <v>0.13944360410187401</v>
      </c>
      <c r="W11" s="14">
        <v>0.10655293745551001</v>
      </c>
      <c r="X11" s="14">
        <v>0.141523793478496</v>
      </c>
      <c r="Y11" s="14">
        <v>9.6271814463614297E-2</v>
      </c>
      <c r="Z11" s="14">
        <v>0.113988916597904</v>
      </c>
      <c r="AA11" s="14">
        <v>0.124199222935933</v>
      </c>
      <c r="AB11" s="14">
        <v>0.17717022714024899</v>
      </c>
      <c r="AC11" s="14">
        <v>0.13441866951269299</v>
      </c>
      <c r="AD11" s="14">
        <v>7.8489538619228E-2</v>
      </c>
      <c r="AE11" s="14"/>
      <c r="AF11" s="14">
        <v>0.13488785121725599</v>
      </c>
      <c r="AG11" s="14">
        <v>8.5132762494318795E-2</v>
      </c>
      <c r="AH11" s="14">
        <v>0.185800936046774</v>
      </c>
      <c r="AI11" s="14"/>
      <c r="AJ11" s="14">
        <v>9.9939182452942796E-2</v>
      </c>
      <c r="AK11" s="14">
        <v>0.11254067796093301</v>
      </c>
      <c r="AL11" s="14">
        <v>4.8653593888280798E-2</v>
      </c>
      <c r="AM11" s="14"/>
      <c r="AN11" s="14">
        <v>0.17639994357969299</v>
      </c>
      <c r="AO11" s="14">
        <v>0.15908475826848101</v>
      </c>
      <c r="AP11" s="14">
        <v>9.3868495509904906E-2</v>
      </c>
      <c r="AQ11" s="14">
        <v>6.87028719662576E-2</v>
      </c>
      <c r="AR11" s="14">
        <v>9.0584905118552106E-2</v>
      </c>
    </row>
    <row r="12" spans="2:44">
      <c r="B12" s="15" t="s">
        <v>201</v>
      </c>
      <c r="C12" s="14">
        <v>2.0739372942789599E-2</v>
      </c>
      <c r="D12" s="14">
        <v>2.29043833949952E-2</v>
      </c>
      <c r="E12" s="14">
        <v>1.8762333856608401E-2</v>
      </c>
      <c r="F12" s="14"/>
      <c r="G12" s="14">
        <v>5.7760288464878802E-2</v>
      </c>
      <c r="H12" s="14">
        <v>1.38698850587077E-2</v>
      </c>
      <c r="I12" s="14">
        <v>1.3764304232717401E-2</v>
      </c>
      <c r="J12" s="14">
        <v>1.8976168040245701E-2</v>
      </c>
      <c r="K12" s="14">
        <v>5.5360330780481097E-3</v>
      </c>
      <c r="L12" s="14">
        <v>1.67259966905931E-2</v>
      </c>
      <c r="M12" s="14"/>
      <c r="N12" s="14">
        <v>1.65290940077224E-2</v>
      </c>
      <c r="O12" s="14">
        <v>7.6385806297407603E-3</v>
      </c>
      <c r="P12" s="14">
        <v>3.0072437126834401E-2</v>
      </c>
      <c r="Q12" s="14">
        <v>2.9467916525890599E-2</v>
      </c>
      <c r="R12" s="14"/>
      <c r="S12" s="14">
        <v>2.8276877885705098E-2</v>
      </c>
      <c r="T12" s="14">
        <v>2.2742833951386099E-2</v>
      </c>
      <c r="U12" s="14">
        <v>2.40054278015422E-2</v>
      </c>
      <c r="V12" s="14">
        <v>2.8800486571456299E-2</v>
      </c>
      <c r="W12" s="14">
        <v>1.5213299904521801E-2</v>
      </c>
      <c r="X12" s="14">
        <v>8.9561062608031899E-3</v>
      </c>
      <c r="Y12" s="14">
        <v>9.6957829888545902E-3</v>
      </c>
      <c r="Z12" s="14">
        <v>2.16399492096522E-2</v>
      </c>
      <c r="AA12" s="14">
        <v>2.2429615065525699E-2</v>
      </c>
      <c r="AB12" s="14">
        <v>2.4519824166860799E-2</v>
      </c>
      <c r="AC12" s="14">
        <v>2.0658986654039799E-2</v>
      </c>
      <c r="AD12" s="14">
        <v>0</v>
      </c>
      <c r="AE12" s="14"/>
      <c r="AF12" s="14">
        <v>1.08371340057826E-2</v>
      </c>
      <c r="AG12" s="14">
        <v>2.4590505892897602E-2</v>
      </c>
      <c r="AH12" s="14">
        <v>3.54956438048964E-2</v>
      </c>
      <c r="AI12" s="14"/>
      <c r="AJ12" s="14">
        <v>9.1724347608249501E-3</v>
      </c>
      <c r="AK12" s="14">
        <v>3.4194208957963497E-2</v>
      </c>
      <c r="AL12" s="14">
        <v>1.7957226398123399E-2</v>
      </c>
      <c r="AM12" s="14"/>
      <c r="AN12" s="14">
        <v>3.2226841571127103E-2</v>
      </c>
      <c r="AO12" s="14">
        <v>1.04675343340452E-2</v>
      </c>
      <c r="AP12" s="14">
        <v>2.1956020527149199E-2</v>
      </c>
      <c r="AQ12" s="14">
        <v>1.2572234461998E-2</v>
      </c>
      <c r="AR12" s="14">
        <v>0</v>
      </c>
    </row>
    <row r="13" spans="2:44">
      <c r="B13" s="15" t="s">
        <v>202</v>
      </c>
      <c r="C13" s="14">
        <v>3.62298358953056E-3</v>
      </c>
      <c r="D13" s="14">
        <v>3.91450657761895E-3</v>
      </c>
      <c r="E13" s="14">
        <v>3.3632739540414599E-3</v>
      </c>
      <c r="F13" s="14"/>
      <c r="G13" s="14">
        <v>0</v>
      </c>
      <c r="H13" s="14">
        <v>1.1284427942871799E-2</v>
      </c>
      <c r="I13" s="14">
        <v>0</v>
      </c>
      <c r="J13" s="14">
        <v>1.1557421773157101E-2</v>
      </c>
      <c r="K13" s="14">
        <v>0</v>
      </c>
      <c r="L13" s="14">
        <v>0</v>
      </c>
      <c r="M13" s="14"/>
      <c r="N13" s="14">
        <v>2.7696601812941101E-3</v>
      </c>
      <c r="O13" s="14">
        <v>3.75861252571649E-3</v>
      </c>
      <c r="P13" s="14">
        <v>0</v>
      </c>
      <c r="Q13" s="14">
        <v>7.5115880014363003E-3</v>
      </c>
      <c r="R13" s="14"/>
      <c r="S13" s="14">
        <v>0</v>
      </c>
      <c r="T13" s="14">
        <v>0</v>
      </c>
      <c r="U13" s="14">
        <v>0</v>
      </c>
      <c r="V13" s="14">
        <v>0</v>
      </c>
      <c r="W13" s="14">
        <v>0</v>
      </c>
      <c r="X13" s="14">
        <v>0</v>
      </c>
      <c r="Y13" s="14">
        <v>2.2063081207320898E-2</v>
      </c>
      <c r="Z13" s="14">
        <v>2.1816986550754001E-2</v>
      </c>
      <c r="AA13" s="14">
        <v>7.8908681232321594E-3</v>
      </c>
      <c r="AB13" s="14">
        <v>0</v>
      </c>
      <c r="AC13" s="14">
        <v>0</v>
      </c>
      <c r="AD13" s="14">
        <v>0</v>
      </c>
      <c r="AE13" s="14"/>
      <c r="AF13" s="14">
        <v>7.9255745856409501E-3</v>
      </c>
      <c r="AG13" s="14">
        <v>0</v>
      </c>
      <c r="AH13" s="14">
        <v>6.0448248324673701E-3</v>
      </c>
      <c r="AI13" s="14"/>
      <c r="AJ13" s="14">
        <v>0</v>
      </c>
      <c r="AK13" s="14">
        <v>0</v>
      </c>
      <c r="AL13" s="14">
        <v>0</v>
      </c>
      <c r="AM13" s="14"/>
      <c r="AN13" s="14">
        <v>1.02689159083377E-2</v>
      </c>
      <c r="AO13" s="14">
        <v>3.8484791321380502E-3</v>
      </c>
      <c r="AP13" s="14">
        <v>0</v>
      </c>
      <c r="AQ13" s="14">
        <v>0</v>
      </c>
      <c r="AR13" s="14">
        <v>0</v>
      </c>
    </row>
    <row r="14" spans="2:44">
      <c r="B14" s="15" t="s">
        <v>203</v>
      </c>
      <c r="C14" s="14">
        <v>2.72106029038276E-2</v>
      </c>
      <c r="D14" s="14">
        <v>1.1105433409190299E-2</v>
      </c>
      <c r="E14" s="14">
        <v>4.33386863328536E-2</v>
      </c>
      <c r="F14" s="14"/>
      <c r="G14" s="14">
        <v>1.9541966734144101E-2</v>
      </c>
      <c r="H14" s="14">
        <v>1.52517550005402E-2</v>
      </c>
      <c r="I14" s="14">
        <v>3.02164989766096E-2</v>
      </c>
      <c r="J14" s="14">
        <v>4.7151707640378397E-2</v>
      </c>
      <c r="K14" s="14">
        <v>3.9962596536445398E-2</v>
      </c>
      <c r="L14" s="14">
        <v>1.36653923236719E-2</v>
      </c>
      <c r="M14" s="14"/>
      <c r="N14" s="14">
        <v>1.36037735165666E-2</v>
      </c>
      <c r="O14" s="14">
        <v>2.4070113385414801E-2</v>
      </c>
      <c r="P14" s="14">
        <v>4.0629393737650801E-2</v>
      </c>
      <c r="Q14" s="14">
        <v>3.2997095468713801E-2</v>
      </c>
      <c r="R14" s="14"/>
      <c r="S14" s="14">
        <v>1.95255505865502E-2</v>
      </c>
      <c r="T14" s="14">
        <v>2.7426965094213399E-2</v>
      </c>
      <c r="U14" s="14">
        <v>6.0075706858872903E-2</v>
      </c>
      <c r="V14" s="14">
        <v>2.4190909630924299E-2</v>
      </c>
      <c r="W14" s="14">
        <v>2.2410905185514099E-2</v>
      </c>
      <c r="X14" s="14">
        <v>2.0224794786532999E-2</v>
      </c>
      <c r="Y14" s="14">
        <v>4.1917764707857803E-2</v>
      </c>
      <c r="Z14" s="14">
        <v>4.1676916134731297E-2</v>
      </c>
      <c r="AA14" s="14">
        <v>2.8513913758583601E-2</v>
      </c>
      <c r="AB14" s="14">
        <v>0</v>
      </c>
      <c r="AC14" s="14">
        <v>1.4504747439427E-2</v>
      </c>
      <c r="AD14" s="14">
        <v>3.43092766343173E-2</v>
      </c>
      <c r="AE14" s="14"/>
      <c r="AF14" s="14">
        <v>2.1538216881536901E-2</v>
      </c>
      <c r="AG14" s="14">
        <v>1.8856128911803501E-2</v>
      </c>
      <c r="AH14" s="14">
        <v>4.76428247373007E-2</v>
      </c>
      <c r="AI14" s="14"/>
      <c r="AJ14" s="14">
        <v>1.177378949346E-2</v>
      </c>
      <c r="AK14" s="14">
        <v>1.6574792166515299E-2</v>
      </c>
      <c r="AL14" s="14">
        <v>3.59020223423843E-2</v>
      </c>
      <c r="AM14" s="14"/>
      <c r="AN14" s="14">
        <v>3.6442808679453202E-2</v>
      </c>
      <c r="AO14" s="14">
        <v>3.8826867345292101E-2</v>
      </c>
      <c r="AP14" s="14">
        <v>4.9273408505683697E-3</v>
      </c>
      <c r="AQ14" s="14">
        <v>2.3948140614604398E-2</v>
      </c>
      <c r="AR14" s="14">
        <v>0</v>
      </c>
    </row>
    <row r="15" spans="2:44">
      <c r="B15" s="15" t="s">
        <v>104</v>
      </c>
      <c r="C15" s="18">
        <v>0.81926656052945102</v>
      </c>
      <c r="D15" s="18">
        <v>0.83625249339258101</v>
      </c>
      <c r="E15" s="18">
        <v>0.80106589800508199</v>
      </c>
      <c r="F15" s="18"/>
      <c r="G15" s="18">
        <v>0.75024182356743496</v>
      </c>
      <c r="H15" s="18">
        <v>0.83006810153678101</v>
      </c>
      <c r="I15" s="18">
        <v>0.83368924011412604</v>
      </c>
      <c r="J15" s="18">
        <v>0.80369379098431404</v>
      </c>
      <c r="K15" s="18">
        <v>0.79286280803727305</v>
      </c>
      <c r="L15" s="18">
        <v>0.88024321835671704</v>
      </c>
      <c r="M15" s="18"/>
      <c r="N15" s="18">
        <v>0.89828231771501998</v>
      </c>
      <c r="O15" s="18">
        <v>0.817746055754065</v>
      </c>
      <c r="P15" s="18">
        <v>0.80384415963157696</v>
      </c>
      <c r="Q15" s="18">
        <v>0.75027167707166897</v>
      </c>
      <c r="R15" s="18"/>
      <c r="S15" s="18">
        <v>0.82767670397730997</v>
      </c>
      <c r="T15" s="18">
        <v>0.82053654248726804</v>
      </c>
      <c r="U15" s="18">
        <v>0.77570707323635302</v>
      </c>
      <c r="V15" s="18">
        <v>0.80756499969574602</v>
      </c>
      <c r="W15" s="18">
        <v>0.85582285745445397</v>
      </c>
      <c r="X15" s="18">
        <v>0.82929530547416797</v>
      </c>
      <c r="Y15" s="18">
        <v>0.83005155663235297</v>
      </c>
      <c r="Z15" s="18">
        <v>0.800877231506959</v>
      </c>
      <c r="AA15" s="18">
        <v>0.81696638011672496</v>
      </c>
      <c r="AB15" s="18">
        <v>0.79830994869288996</v>
      </c>
      <c r="AC15" s="18">
        <v>0.83041759639384005</v>
      </c>
      <c r="AD15" s="18">
        <v>0.88720118474645504</v>
      </c>
      <c r="AE15" s="18"/>
      <c r="AF15" s="18">
        <v>0.82481122330978296</v>
      </c>
      <c r="AG15" s="18">
        <v>0.87142060270097998</v>
      </c>
      <c r="AH15" s="18">
        <v>0.72501577057856104</v>
      </c>
      <c r="AI15" s="18"/>
      <c r="AJ15" s="18">
        <v>0.87911459329277197</v>
      </c>
      <c r="AK15" s="18">
        <v>0.83669032091458795</v>
      </c>
      <c r="AL15" s="18">
        <v>0.89748715737121099</v>
      </c>
      <c r="AM15" s="18"/>
      <c r="AN15" s="18">
        <v>0.74466149026138895</v>
      </c>
      <c r="AO15" s="18">
        <v>0.78777236092004299</v>
      </c>
      <c r="AP15" s="18">
        <v>0.87924814311237798</v>
      </c>
      <c r="AQ15" s="18">
        <v>0.89477675295713999</v>
      </c>
      <c r="AR15" s="18">
        <v>0.90941509488144801</v>
      </c>
    </row>
    <row r="16" spans="2:44">
      <c r="B16" s="15" t="s">
        <v>105</v>
      </c>
      <c r="C16" s="18">
        <v>2.4362356532320099E-2</v>
      </c>
      <c r="D16" s="18">
        <v>2.68188899726142E-2</v>
      </c>
      <c r="E16" s="18">
        <v>2.2125607810649799E-2</v>
      </c>
      <c r="F16" s="18"/>
      <c r="G16" s="18">
        <v>5.7760288464878802E-2</v>
      </c>
      <c r="H16" s="18">
        <v>2.5154313001579401E-2</v>
      </c>
      <c r="I16" s="18">
        <v>1.3764304232717401E-2</v>
      </c>
      <c r="J16" s="18">
        <v>3.05335898134028E-2</v>
      </c>
      <c r="K16" s="18">
        <v>5.5360330780481097E-3</v>
      </c>
      <c r="L16" s="18">
        <v>1.67259966905931E-2</v>
      </c>
      <c r="M16" s="18"/>
      <c r="N16" s="18">
        <v>1.9298754189016502E-2</v>
      </c>
      <c r="O16" s="18">
        <v>1.1397193155457201E-2</v>
      </c>
      <c r="P16" s="18">
        <v>3.0072437126834401E-2</v>
      </c>
      <c r="Q16" s="18">
        <v>3.6979504527326901E-2</v>
      </c>
      <c r="R16" s="18"/>
      <c r="S16" s="18">
        <v>2.8276877885705098E-2</v>
      </c>
      <c r="T16" s="18">
        <v>2.2742833951386099E-2</v>
      </c>
      <c r="U16" s="18">
        <v>2.40054278015422E-2</v>
      </c>
      <c r="V16" s="18">
        <v>2.8800486571456299E-2</v>
      </c>
      <c r="W16" s="18">
        <v>1.5213299904521801E-2</v>
      </c>
      <c r="X16" s="18">
        <v>8.9561062608031899E-3</v>
      </c>
      <c r="Y16" s="18">
        <v>3.1758864196175497E-2</v>
      </c>
      <c r="Z16" s="18">
        <v>4.3456935760406101E-2</v>
      </c>
      <c r="AA16" s="18">
        <v>3.03204831887579E-2</v>
      </c>
      <c r="AB16" s="18">
        <v>2.4519824166860799E-2</v>
      </c>
      <c r="AC16" s="18">
        <v>2.0658986654039799E-2</v>
      </c>
      <c r="AD16" s="18">
        <v>0</v>
      </c>
      <c r="AE16" s="18"/>
      <c r="AF16" s="18">
        <v>1.87627085914235E-2</v>
      </c>
      <c r="AG16" s="18">
        <v>2.4590505892897602E-2</v>
      </c>
      <c r="AH16" s="18">
        <v>4.1540468637363701E-2</v>
      </c>
      <c r="AI16" s="18"/>
      <c r="AJ16" s="18">
        <v>9.1724347608249501E-3</v>
      </c>
      <c r="AK16" s="18">
        <v>3.4194208957963497E-2</v>
      </c>
      <c r="AL16" s="18">
        <v>1.7957226398123399E-2</v>
      </c>
      <c r="AM16" s="18"/>
      <c r="AN16" s="18">
        <v>4.24957574794649E-2</v>
      </c>
      <c r="AO16" s="18">
        <v>1.43160134661832E-2</v>
      </c>
      <c r="AP16" s="18">
        <v>2.1956020527149199E-2</v>
      </c>
      <c r="AQ16" s="18">
        <v>1.2572234461998E-2</v>
      </c>
      <c r="AR16" s="18">
        <v>0</v>
      </c>
    </row>
    <row r="17" spans="2:44">
      <c r="B17" s="15" t="s">
        <v>106</v>
      </c>
      <c r="C17" s="19">
        <v>0.79490420399713102</v>
      </c>
      <c r="D17" s="19">
        <v>0.80943360341996695</v>
      </c>
      <c r="E17" s="19">
        <v>0.778940290194433</v>
      </c>
      <c r="F17" s="19"/>
      <c r="G17" s="19">
        <v>0.69248153510255595</v>
      </c>
      <c r="H17" s="19">
        <v>0.80491378853520201</v>
      </c>
      <c r="I17" s="19">
        <v>0.81992493588140902</v>
      </c>
      <c r="J17" s="19">
        <v>0.773160201170911</v>
      </c>
      <c r="K17" s="19">
        <v>0.78732677495922498</v>
      </c>
      <c r="L17" s="19">
        <v>0.86351722166612399</v>
      </c>
      <c r="M17" s="19"/>
      <c r="N17" s="19">
        <v>0.87898356352600404</v>
      </c>
      <c r="O17" s="19">
        <v>0.80634886259860705</v>
      </c>
      <c r="P17" s="19">
        <v>0.77377172250474202</v>
      </c>
      <c r="Q17" s="19">
        <v>0.71329217254434196</v>
      </c>
      <c r="R17" s="19"/>
      <c r="S17" s="19">
        <v>0.79939982609160498</v>
      </c>
      <c r="T17" s="19">
        <v>0.79779370853588205</v>
      </c>
      <c r="U17" s="19">
        <v>0.75170164543481</v>
      </c>
      <c r="V17" s="19">
        <v>0.77876451312428996</v>
      </c>
      <c r="W17" s="19">
        <v>0.84060955754993205</v>
      </c>
      <c r="X17" s="19">
        <v>0.82033919921336496</v>
      </c>
      <c r="Y17" s="19">
        <v>0.79829269243617695</v>
      </c>
      <c r="Z17" s="19">
        <v>0.75742029574655301</v>
      </c>
      <c r="AA17" s="19">
        <v>0.78664589692796705</v>
      </c>
      <c r="AB17" s="19">
        <v>0.77379012452602902</v>
      </c>
      <c r="AC17" s="19">
        <v>0.80975860973980096</v>
      </c>
      <c r="AD17" s="19">
        <v>0.88720118474645504</v>
      </c>
      <c r="AE17" s="19"/>
      <c r="AF17" s="19">
        <v>0.80604851471836003</v>
      </c>
      <c r="AG17" s="19">
        <v>0.84683009680808197</v>
      </c>
      <c r="AH17" s="19">
        <v>0.68347530194119699</v>
      </c>
      <c r="AI17" s="19"/>
      <c r="AJ17" s="19">
        <v>0.86994215853194701</v>
      </c>
      <c r="AK17" s="19">
        <v>0.80249611195662496</v>
      </c>
      <c r="AL17" s="19">
        <v>0.87952993097308796</v>
      </c>
      <c r="AM17" s="19"/>
      <c r="AN17" s="19">
        <v>0.70216573278192396</v>
      </c>
      <c r="AO17" s="19">
        <v>0.77345634745386005</v>
      </c>
      <c r="AP17" s="19">
        <v>0.85729212258522802</v>
      </c>
      <c r="AQ17" s="19">
        <v>0.88220451849514203</v>
      </c>
      <c r="AR17" s="19">
        <v>0.90941509488144801</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208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1025</v>
      </c>
      <c r="D7" s="10">
        <v>480</v>
      </c>
      <c r="E7" s="10">
        <v>541</v>
      </c>
      <c r="F7" s="10"/>
      <c r="G7" s="10">
        <v>136</v>
      </c>
      <c r="H7" s="10">
        <v>171</v>
      </c>
      <c r="I7" s="10">
        <v>161</v>
      </c>
      <c r="J7" s="10">
        <v>186</v>
      </c>
      <c r="K7" s="10">
        <v>172</v>
      </c>
      <c r="L7" s="10">
        <v>199</v>
      </c>
      <c r="M7" s="10"/>
      <c r="N7" s="10">
        <v>259</v>
      </c>
      <c r="O7" s="10">
        <v>272</v>
      </c>
      <c r="P7" s="10">
        <v>213</v>
      </c>
      <c r="Q7" s="10">
        <v>272</v>
      </c>
      <c r="R7" s="10"/>
      <c r="S7" s="10">
        <v>122</v>
      </c>
      <c r="T7" s="10">
        <v>131</v>
      </c>
      <c r="U7" s="10">
        <v>81</v>
      </c>
      <c r="V7" s="10">
        <v>86</v>
      </c>
      <c r="W7" s="10">
        <v>75</v>
      </c>
      <c r="X7" s="10">
        <v>95</v>
      </c>
      <c r="Y7" s="10">
        <v>86</v>
      </c>
      <c r="Z7" s="10">
        <v>51</v>
      </c>
      <c r="AA7" s="10">
        <v>131</v>
      </c>
      <c r="AB7" s="10">
        <v>88</v>
      </c>
      <c r="AC7" s="10">
        <v>54</v>
      </c>
      <c r="AD7" s="10">
        <v>25</v>
      </c>
      <c r="AE7" s="10"/>
      <c r="AF7" s="10">
        <v>391</v>
      </c>
      <c r="AG7" s="10">
        <v>407</v>
      </c>
      <c r="AH7" s="10">
        <v>156</v>
      </c>
      <c r="AI7" s="10"/>
      <c r="AJ7" s="10">
        <v>232</v>
      </c>
      <c r="AK7" s="10">
        <v>373</v>
      </c>
      <c r="AL7" s="10">
        <v>70</v>
      </c>
      <c r="AM7" s="10"/>
      <c r="AN7" s="10">
        <v>259</v>
      </c>
      <c r="AO7" s="10">
        <v>247</v>
      </c>
      <c r="AP7" s="10">
        <v>250</v>
      </c>
      <c r="AQ7" s="10">
        <v>107</v>
      </c>
      <c r="AR7" s="10">
        <v>11</v>
      </c>
    </row>
    <row r="8" spans="2:44" ht="30" customHeight="1">
      <c r="B8" s="11" t="s">
        <v>96</v>
      </c>
      <c r="C8" s="11">
        <v>1030</v>
      </c>
      <c r="D8" s="11">
        <v>508</v>
      </c>
      <c r="E8" s="11">
        <v>518</v>
      </c>
      <c r="F8" s="11"/>
      <c r="G8" s="11">
        <v>153</v>
      </c>
      <c r="H8" s="11">
        <v>182</v>
      </c>
      <c r="I8" s="11">
        <v>180</v>
      </c>
      <c r="J8" s="11">
        <v>184</v>
      </c>
      <c r="K8" s="11">
        <v>145</v>
      </c>
      <c r="L8" s="11">
        <v>186</v>
      </c>
      <c r="M8" s="11"/>
      <c r="N8" s="11">
        <v>275</v>
      </c>
      <c r="O8" s="11">
        <v>262</v>
      </c>
      <c r="P8" s="11">
        <v>220</v>
      </c>
      <c r="Q8" s="11">
        <v>264</v>
      </c>
      <c r="R8" s="11"/>
      <c r="S8" s="11">
        <v>136</v>
      </c>
      <c r="T8" s="11">
        <v>124</v>
      </c>
      <c r="U8" s="11">
        <v>81</v>
      </c>
      <c r="V8" s="11">
        <v>96</v>
      </c>
      <c r="W8" s="11">
        <v>68</v>
      </c>
      <c r="X8" s="11">
        <v>96</v>
      </c>
      <c r="Y8" s="11">
        <v>83</v>
      </c>
      <c r="Z8" s="11">
        <v>48</v>
      </c>
      <c r="AA8" s="11">
        <v>125</v>
      </c>
      <c r="AB8" s="11">
        <v>91</v>
      </c>
      <c r="AC8" s="11">
        <v>52</v>
      </c>
      <c r="AD8" s="11">
        <v>30</v>
      </c>
      <c r="AE8" s="11"/>
      <c r="AF8" s="11">
        <v>378</v>
      </c>
      <c r="AG8" s="11">
        <v>412</v>
      </c>
      <c r="AH8" s="11">
        <v>163</v>
      </c>
      <c r="AI8" s="11"/>
      <c r="AJ8" s="11">
        <v>227</v>
      </c>
      <c r="AK8" s="11">
        <v>377</v>
      </c>
      <c r="AL8" s="11">
        <v>73</v>
      </c>
      <c r="AM8" s="11"/>
      <c r="AN8" s="11">
        <v>254</v>
      </c>
      <c r="AO8" s="11">
        <v>251</v>
      </c>
      <c r="AP8" s="11">
        <v>256</v>
      </c>
      <c r="AQ8" s="11">
        <v>112</v>
      </c>
      <c r="AR8" s="11">
        <v>11</v>
      </c>
    </row>
    <row r="9" spans="2:44">
      <c r="B9" s="15" t="s">
        <v>198</v>
      </c>
      <c r="C9" s="14">
        <v>0.20838336173827701</v>
      </c>
      <c r="D9" s="14">
        <v>0.25114591354791599</v>
      </c>
      <c r="E9" s="14">
        <v>0.16606323205769499</v>
      </c>
      <c r="F9" s="14"/>
      <c r="G9" s="14">
        <v>0.121335992601111</v>
      </c>
      <c r="H9" s="14">
        <v>0.20384703976006499</v>
      </c>
      <c r="I9" s="14">
        <v>0.223004330593609</v>
      </c>
      <c r="J9" s="14">
        <v>0.21622355383231001</v>
      </c>
      <c r="K9" s="14">
        <v>0.28776825315684701</v>
      </c>
      <c r="L9" s="14">
        <v>0.20043947231151199</v>
      </c>
      <c r="M9" s="14"/>
      <c r="N9" s="14">
        <v>0.21317190145952999</v>
      </c>
      <c r="O9" s="14">
        <v>0.20477347231419701</v>
      </c>
      <c r="P9" s="14">
        <v>0.190663482618669</v>
      </c>
      <c r="Q9" s="14">
        <v>0.224976067926902</v>
      </c>
      <c r="R9" s="14"/>
      <c r="S9" s="14">
        <v>0.26314277299622701</v>
      </c>
      <c r="T9" s="14">
        <v>0.21238454957499101</v>
      </c>
      <c r="U9" s="14">
        <v>0.12683317998323099</v>
      </c>
      <c r="V9" s="14">
        <v>0.216695472701914</v>
      </c>
      <c r="W9" s="14">
        <v>0.18136232789610601</v>
      </c>
      <c r="X9" s="14">
        <v>0.22490363733650201</v>
      </c>
      <c r="Y9" s="14">
        <v>0.28407963552651799</v>
      </c>
      <c r="Z9" s="14">
        <v>0.19912174448446501</v>
      </c>
      <c r="AA9" s="14">
        <v>0.14689130388154101</v>
      </c>
      <c r="AB9" s="14">
        <v>0.23516208659474699</v>
      </c>
      <c r="AC9" s="14">
        <v>0.17006372352228899</v>
      </c>
      <c r="AD9" s="14">
        <v>0.19329059700121401</v>
      </c>
      <c r="AE9" s="14"/>
      <c r="AF9" s="14">
        <v>0.20413235401702601</v>
      </c>
      <c r="AG9" s="14">
        <v>0.23555343321780001</v>
      </c>
      <c r="AH9" s="14">
        <v>0.22308557345967001</v>
      </c>
      <c r="AI9" s="14"/>
      <c r="AJ9" s="14">
        <v>0.233056640739917</v>
      </c>
      <c r="AK9" s="14">
        <v>0.22883462668221199</v>
      </c>
      <c r="AL9" s="14">
        <v>0.220866735508672</v>
      </c>
      <c r="AM9" s="14"/>
      <c r="AN9" s="14">
        <v>0.19949200993813099</v>
      </c>
      <c r="AO9" s="14">
        <v>0.13867667079756299</v>
      </c>
      <c r="AP9" s="14">
        <v>0.23025844409886501</v>
      </c>
      <c r="AQ9" s="14">
        <v>0.33527721012585698</v>
      </c>
      <c r="AR9" s="14">
        <v>0.352270660434223</v>
      </c>
    </row>
    <row r="10" spans="2:44">
      <c r="B10" s="15" t="s">
        <v>199</v>
      </c>
      <c r="C10" s="14">
        <v>0.53881401022398401</v>
      </c>
      <c r="D10" s="14">
        <v>0.51454950867419902</v>
      </c>
      <c r="E10" s="14">
        <v>0.56296509376133297</v>
      </c>
      <c r="F10" s="14"/>
      <c r="G10" s="14">
        <v>0.54140267447910495</v>
      </c>
      <c r="H10" s="14">
        <v>0.537159934105637</v>
      </c>
      <c r="I10" s="14">
        <v>0.54666653779607299</v>
      </c>
      <c r="J10" s="14">
        <v>0.54665959934672503</v>
      </c>
      <c r="K10" s="14">
        <v>0.48643136053074398</v>
      </c>
      <c r="L10" s="14">
        <v>0.56380153705543501</v>
      </c>
      <c r="M10" s="14"/>
      <c r="N10" s="14">
        <v>0.61433002117655899</v>
      </c>
      <c r="O10" s="14">
        <v>0.52823245790183404</v>
      </c>
      <c r="P10" s="14">
        <v>0.51849681373784795</v>
      </c>
      <c r="Q10" s="14">
        <v>0.482835776079588</v>
      </c>
      <c r="R10" s="14"/>
      <c r="S10" s="14">
        <v>0.45343390321354499</v>
      </c>
      <c r="T10" s="14">
        <v>0.48164521937899302</v>
      </c>
      <c r="U10" s="14">
        <v>0.61307896989316502</v>
      </c>
      <c r="V10" s="14">
        <v>0.53713663298199199</v>
      </c>
      <c r="W10" s="14">
        <v>0.52062720554248398</v>
      </c>
      <c r="X10" s="14">
        <v>0.58732526545875896</v>
      </c>
      <c r="Y10" s="14">
        <v>0.52431152141475301</v>
      </c>
      <c r="Z10" s="14">
        <v>0.54131392384464805</v>
      </c>
      <c r="AA10" s="14">
        <v>0.54719252315170097</v>
      </c>
      <c r="AB10" s="14">
        <v>0.60636984788474702</v>
      </c>
      <c r="AC10" s="14">
        <v>0.56838169133893601</v>
      </c>
      <c r="AD10" s="14">
        <v>0.598570934345802</v>
      </c>
      <c r="AE10" s="14"/>
      <c r="AF10" s="14">
        <v>0.54387836562808201</v>
      </c>
      <c r="AG10" s="14">
        <v>0.55699740579055401</v>
      </c>
      <c r="AH10" s="14">
        <v>0.46365429009722597</v>
      </c>
      <c r="AI10" s="14"/>
      <c r="AJ10" s="14">
        <v>0.56542834322439395</v>
      </c>
      <c r="AK10" s="14">
        <v>0.54676699482729096</v>
      </c>
      <c r="AL10" s="14">
        <v>0.59862691223412501</v>
      </c>
      <c r="AM10" s="14"/>
      <c r="AN10" s="14">
        <v>0.507123186470821</v>
      </c>
      <c r="AO10" s="14">
        <v>0.54761848018966697</v>
      </c>
      <c r="AP10" s="14">
        <v>0.58590512561669505</v>
      </c>
      <c r="AQ10" s="14">
        <v>0.49982964016586401</v>
      </c>
      <c r="AR10" s="14">
        <v>0.45283385081042299</v>
      </c>
    </row>
    <row r="11" spans="2:44">
      <c r="B11" s="15" t="s">
        <v>200</v>
      </c>
      <c r="C11" s="14">
        <v>0.18877460846979799</v>
      </c>
      <c r="D11" s="14">
        <v>0.178009465484014</v>
      </c>
      <c r="E11" s="14">
        <v>0.198837644049073</v>
      </c>
      <c r="F11" s="14"/>
      <c r="G11" s="14">
        <v>0.26164520646231998</v>
      </c>
      <c r="H11" s="14">
        <v>0.17101820602266399</v>
      </c>
      <c r="I11" s="14">
        <v>0.16716527968950501</v>
      </c>
      <c r="J11" s="14">
        <v>0.20800037104622099</v>
      </c>
      <c r="K11" s="14">
        <v>0.15557031291631901</v>
      </c>
      <c r="L11" s="14">
        <v>0.174087952048362</v>
      </c>
      <c r="M11" s="14"/>
      <c r="N11" s="14">
        <v>0.112255927514088</v>
      </c>
      <c r="O11" s="14">
        <v>0.19845576568015599</v>
      </c>
      <c r="P11" s="14">
        <v>0.21389588571351401</v>
      </c>
      <c r="Q11" s="14">
        <v>0.24049888626558999</v>
      </c>
      <c r="R11" s="14"/>
      <c r="S11" s="14">
        <v>0.22454976927651499</v>
      </c>
      <c r="T11" s="14">
        <v>0.23786225952377099</v>
      </c>
      <c r="U11" s="14">
        <v>0.195726744050535</v>
      </c>
      <c r="V11" s="14">
        <v>0.16638892579532399</v>
      </c>
      <c r="W11" s="14">
        <v>0.18734691317551699</v>
      </c>
      <c r="X11" s="14">
        <v>0.13909291036958399</v>
      </c>
      <c r="Y11" s="14">
        <v>0.144929277089627</v>
      </c>
      <c r="Z11" s="14">
        <v>0.18450583490742001</v>
      </c>
      <c r="AA11" s="14">
        <v>0.25117212262895</v>
      </c>
      <c r="AB11" s="14">
        <v>0.12494253485029</v>
      </c>
      <c r="AC11" s="14">
        <v>0.169682803260858</v>
      </c>
      <c r="AD11" s="14">
        <v>0.13251631210894499</v>
      </c>
      <c r="AE11" s="14"/>
      <c r="AF11" s="14">
        <v>0.190970597718255</v>
      </c>
      <c r="AG11" s="14">
        <v>0.150977943889472</v>
      </c>
      <c r="AH11" s="14">
        <v>0.237818905400599</v>
      </c>
      <c r="AI11" s="14"/>
      <c r="AJ11" s="14">
        <v>0.154163875788697</v>
      </c>
      <c r="AK11" s="14">
        <v>0.17478878636266201</v>
      </c>
      <c r="AL11" s="14">
        <v>0.10284226520010201</v>
      </c>
      <c r="AM11" s="14"/>
      <c r="AN11" s="14">
        <v>0.22140324968940001</v>
      </c>
      <c r="AO11" s="14">
        <v>0.25576807941691698</v>
      </c>
      <c r="AP11" s="14">
        <v>0.13213399707814899</v>
      </c>
      <c r="AQ11" s="14">
        <v>0.10666052002306101</v>
      </c>
      <c r="AR11" s="14">
        <v>0.19489548875535401</v>
      </c>
    </row>
    <row r="12" spans="2:44">
      <c r="B12" s="15" t="s">
        <v>201</v>
      </c>
      <c r="C12" s="14">
        <v>2.7365859146182701E-2</v>
      </c>
      <c r="D12" s="14">
        <v>2.3671055794709302E-2</v>
      </c>
      <c r="E12" s="14">
        <v>3.12127775856667E-2</v>
      </c>
      <c r="F12" s="14"/>
      <c r="G12" s="14">
        <v>2.6146346404916601E-2</v>
      </c>
      <c r="H12" s="14">
        <v>4.6613295292942301E-2</v>
      </c>
      <c r="I12" s="14">
        <v>1.2279839373356201E-2</v>
      </c>
      <c r="J12" s="14">
        <v>1.29750405928833E-2</v>
      </c>
      <c r="K12" s="14">
        <v>2.87040273745977E-2</v>
      </c>
      <c r="L12" s="14">
        <v>3.73557120529832E-2</v>
      </c>
      <c r="M12" s="14"/>
      <c r="N12" s="14">
        <v>3.2552379589453499E-2</v>
      </c>
      <c r="O12" s="14">
        <v>3.3993680532069401E-2</v>
      </c>
      <c r="P12" s="14">
        <v>2.74985074109655E-2</v>
      </c>
      <c r="Q12" s="14">
        <v>1.2947255556031099E-2</v>
      </c>
      <c r="R12" s="14"/>
      <c r="S12" s="14">
        <v>2.68230289804396E-2</v>
      </c>
      <c r="T12" s="14">
        <v>5.0835758088875298E-2</v>
      </c>
      <c r="U12" s="14">
        <v>2.6056433438683E-2</v>
      </c>
      <c r="V12" s="14">
        <v>1.6824729995966601E-2</v>
      </c>
      <c r="W12" s="14">
        <v>4.29519647991339E-2</v>
      </c>
      <c r="X12" s="14">
        <v>1.7453556121111598E-2</v>
      </c>
      <c r="Y12" s="14">
        <v>2.43320785825679E-2</v>
      </c>
      <c r="Z12" s="14">
        <v>2.0450942453718E-2</v>
      </c>
      <c r="AA12" s="14">
        <v>2.9369190104311299E-2</v>
      </c>
      <c r="AB12" s="14">
        <v>1.15611236303747E-2</v>
      </c>
      <c r="AC12" s="14">
        <v>4.1664050722891303E-2</v>
      </c>
      <c r="AD12" s="14">
        <v>0</v>
      </c>
      <c r="AE12" s="14"/>
      <c r="AF12" s="14">
        <v>3.3668701723754503E-2</v>
      </c>
      <c r="AG12" s="14">
        <v>2.82359994479695E-2</v>
      </c>
      <c r="AH12" s="14">
        <v>1.8171699203938699E-2</v>
      </c>
      <c r="AI12" s="14"/>
      <c r="AJ12" s="14">
        <v>3.1811673753481602E-2</v>
      </c>
      <c r="AK12" s="14">
        <v>2.1115105427105301E-2</v>
      </c>
      <c r="AL12" s="14">
        <v>3.1823549009211E-2</v>
      </c>
      <c r="AM12" s="14"/>
      <c r="AN12" s="14">
        <v>2.5803822141301499E-2</v>
      </c>
      <c r="AO12" s="14">
        <v>3.1047446723444599E-2</v>
      </c>
      <c r="AP12" s="14">
        <v>2.34004846391009E-2</v>
      </c>
      <c r="AQ12" s="14">
        <v>3.4756093358990499E-2</v>
      </c>
      <c r="AR12" s="14">
        <v>0</v>
      </c>
    </row>
    <row r="13" spans="2:44">
      <c r="B13" s="15" t="s">
        <v>202</v>
      </c>
      <c r="C13" s="14">
        <v>8.0338503252492307E-3</v>
      </c>
      <c r="D13" s="14">
        <v>4.7788268127766003E-3</v>
      </c>
      <c r="E13" s="14">
        <v>1.12925941652086E-2</v>
      </c>
      <c r="F13" s="14"/>
      <c r="G13" s="14">
        <v>1.44441818399813E-2</v>
      </c>
      <c r="H13" s="14">
        <v>1.18288569651158E-2</v>
      </c>
      <c r="I13" s="14">
        <v>9.9877602563720105E-3</v>
      </c>
      <c r="J13" s="14">
        <v>0</v>
      </c>
      <c r="K13" s="14">
        <v>6.5167246335791898E-3</v>
      </c>
      <c r="L13" s="14">
        <v>6.3091013118792803E-3</v>
      </c>
      <c r="M13" s="14"/>
      <c r="N13" s="14">
        <v>6.9853884328403603E-3</v>
      </c>
      <c r="O13" s="14">
        <v>1.1747433536869901E-2</v>
      </c>
      <c r="P13" s="14">
        <v>1.49250441776716E-2</v>
      </c>
      <c r="Q13" s="14">
        <v>0</v>
      </c>
      <c r="R13" s="14"/>
      <c r="S13" s="14">
        <v>0</v>
      </c>
      <c r="T13" s="14">
        <v>0</v>
      </c>
      <c r="U13" s="14">
        <v>0</v>
      </c>
      <c r="V13" s="14">
        <v>2.5526200454023099E-2</v>
      </c>
      <c r="W13" s="14">
        <v>2.82502882537445E-2</v>
      </c>
      <c r="X13" s="14">
        <v>1.2106615775564799E-2</v>
      </c>
      <c r="Y13" s="14">
        <v>0</v>
      </c>
      <c r="Z13" s="14">
        <v>0</v>
      </c>
      <c r="AA13" s="14">
        <v>7.4901332977649997E-3</v>
      </c>
      <c r="AB13" s="14">
        <v>1.0403283409465801E-2</v>
      </c>
      <c r="AC13" s="14">
        <v>1.6601833943439202E-2</v>
      </c>
      <c r="AD13" s="14">
        <v>0</v>
      </c>
      <c r="AE13" s="14"/>
      <c r="AF13" s="14">
        <v>3.1031268812597899E-3</v>
      </c>
      <c r="AG13" s="14">
        <v>9.5841506390865801E-3</v>
      </c>
      <c r="AH13" s="14">
        <v>5.8021366235224596E-3</v>
      </c>
      <c r="AI13" s="14"/>
      <c r="AJ13" s="14">
        <v>4.1023420500525603E-3</v>
      </c>
      <c r="AK13" s="14">
        <v>9.0825699224446402E-3</v>
      </c>
      <c r="AL13" s="14">
        <v>0</v>
      </c>
      <c r="AM13" s="14"/>
      <c r="AN13" s="14">
        <v>1.2928815748345699E-2</v>
      </c>
      <c r="AO13" s="14">
        <v>0</v>
      </c>
      <c r="AP13" s="14">
        <v>1.5897626300779601E-2</v>
      </c>
      <c r="AQ13" s="14">
        <v>0</v>
      </c>
      <c r="AR13" s="14">
        <v>0</v>
      </c>
    </row>
    <row r="14" spans="2:44">
      <c r="B14" s="15" t="s">
        <v>203</v>
      </c>
      <c r="C14" s="14">
        <v>2.86283100965092E-2</v>
      </c>
      <c r="D14" s="14">
        <v>2.7845229686384799E-2</v>
      </c>
      <c r="E14" s="14">
        <v>2.9628658381022702E-2</v>
      </c>
      <c r="F14" s="14"/>
      <c r="G14" s="14">
        <v>3.5025598212566698E-2</v>
      </c>
      <c r="H14" s="14">
        <v>2.9532667853576298E-2</v>
      </c>
      <c r="I14" s="14">
        <v>4.0896252291085802E-2</v>
      </c>
      <c r="J14" s="14">
        <v>1.6141435181860099E-2</v>
      </c>
      <c r="K14" s="14">
        <v>3.5009321387912497E-2</v>
      </c>
      <c r="L14" s="14">
        <v>1.8006225219828201E-2</v>
      </c>
      <c r="M14" s="14"/>
      <c r="N14" s="14">
        <v>2.0704381827529698E-2</v>
      </c>
      <c r="O14" s="14">
        <v>2.2797190034872902E-2</v>
      </c>
      <c r="P14" s="14">
        <v>3.4520266341331901E-2</v>
      </c>
      <c r="Q14" s="14">
        <v>3.87420141718893E-2</v>
      </c>
      <c r="R14" s="14"/>
      <c r="S14" s="14">
        <v>3.2050525533274102E-2</v>
      </c>
      <c r="T14" s="14">
        <v>1.7272213433370501E-2</v>
      </c>
      <c r="U14" s="14">
        <v>3.8304672634386402E-2</v>
      </c>
      <c r="V14" s="14">
        <v>3.7428038070781003E-2</v>
      </c>
      <c r="W14" s="14">
        <v>3.9461300333014301E-2</v>
      </c>
      <c r="X14" s="14">
        <v>1.9118014938478901E-2</v>
      </c>
      <c r="Y14" s="14">
        <v>2.23474873865337E-2</v>
      </c>
      <c r="Z14" s="14">
        <v>5.4607554309750297E-2</v>
      </c>
      <c r="AA14" s="14">
        <v>1.78847269357322E-2</v>
      </c>
      <c r="AB14" s="14">
        <v>1.15611236303747E-2</v>
      </c>
      <c r="AC14" s="14">
        <v>3.3605897211587403E-2</v>
      </c>
      <c r="AD14" s="14">
        <v>7.5622156544039199E-2</v>
      </c>
      <c r="AE14" s="14"/>
      <c r="AF14" s="14">
        <v>2.42468540316222E-2</v>
      </c>
      <c r="AG14" s="14">
        <v>1.86510670151189E-2</v>
      </c>
      <c r="AH14" s="14">
        <v>5.1467395215044003E-2</v>
      </c>
      <c r="AI14" s="14"/>
      <c r="AJ14" s="14">
        <v>1.14371244434584E-2</v>
      </c>
      <c r="AK14" s="14">
        <v>1.94119167782855E-2</v>
      </c>
      <c r="AL14" s="14">
        <v>4.5840538047890601E-2</v>
      </c>
      <c r="AM14" s="14"/>
      <c r="AN14" s="14">
        <v>3.3248916012000598E-2</v>
      </c>
      <c r="AO14" s="14">
        <v>2.68893228724091E-2</v>
      </c>
      <c r="AP14" s="14">
        <v>1.24043222664105E-2</v>
      </c>
      <c r="AQ14" s="14">
        <v>2.3476536326227201E-2</v>
      </c>
      <c r="AR14" s="14">
        <v>0</v>
      </c>
    </row>
    <row r="15" spans="2:44">
      <c r="B15" s="15" t="s">
        <v>104</v>
      </c>
      <c r="C15" s="18">
        <v>0.74719737196226099</v>
      </c>
      <c r="D15" s="18">
        <v>0.76569542222211495</v>
      </c>
      <c r="E15" s="18">
        <v>0.72902832581902899</v>
      </c>
      <c r="F15" s="18"/>
      <c r="G15" s="18">
        <v>0.662738667080216</v>
      </c>
      <c r="H15" s="18">
        <v>0.74100697386570202</v>
      </c>
      <c r="I15" s="18">
        <v>0.76967086838968202</v>
      </c>
      <c r="J15" s="18">
        <v>0.76288315317903499</v>
      </c>
      <c r="K15" s="18">
        <v>0.77419961368759105</v>
      </c>
      <c r="L15" s="18">
        <v>0.76424100936694705</v>
      </c>
      <c r="M15" s="18"/>
      <c r="N15" s="18">
        <v>0.82750192263608802</v>
      </c>
      <c r="O15" s="18">
        <v>0.733005930216032</v>
      </c>
      <c r="P15" s="18">
        <v>0.70916029635651701</v>
      </c>
      <c r="Q15" s="18">
        <v>0.70781184400649</v>
      </c>
      <c r="R15" s="18"/>
      <c r="S15" s="18">
        <v>0.71657667620977195</v>
      </c>
      <c r="T15" s="18">
        <v>0.69402976895398305</v>
      </c>
      <c r="U15" s="18">
        <v>0.73991214987639597</v>
      </c>
      <c r="V15" s="18">
        <v>0.75383210568390602</v>
      </c>
      <c r="W15" s="18">
        <v>0.70198953343859005</v>
      </c>
      <c r="X15" s="18">
        <v>0.81222890279526005</v>
      </c>
      <c r="Y15" s="18">
        <v>0.80839115694127195</v>
      </c>
      <c r="Z15" s="18">
        <v>0.74043566832911201</v>
      </c>
      <c r="AA15" s="18">
        <v>0.69408382703324101</v>
      </c>
      <c r="AB15" s="18">
        <v>0.84153193447949404</v>
      </c>
      <c r="AC15" s="18">
        <v>0.73844541486122495</v>
      </c>
      <c r="AD15" s="18">
        <v>0.79186153134701598</v>
      </c>
      <c r="AE15" s="18"/>
      <c r="AF15" s="18">
        <v>0.74801071964510801</v>
      </c>
      <c r="AG15" s="18">
        <v>0.79255083900835399</v>
      </c>
      <c r="AH15" s="18">
        <v>0.68673986355689598</v>
      </c>
      <c r="AI15" s="18"/>
      <c r="AJ15" s="18">
        <v>0.798484983964311</v>
      </c>
      <c r="AK15" s="18">
        <v>0.77560162150950296</v>
      </c>
      <c r="AL15" s="18">
        <v>0.81949364774279698</v>
      </c>
      <c r="AM15" s="18"/>
      <c r="AN15" s="18">
        <v>0.70661519640895198</v>
      </c>
      <c r="AO15" s="18">
        <v>0.68629515098723004</v>
      </c>
      <c r="AP15" s="18">
        <v>0.81616356971556003</v>
      </c>
      <c r="AQ15" s="18">
        <v>0.83510685029172105</v>
      </c>
      <c r="AR15" s="18">
        <v>0.80510451124464599</v>
      </c>
    </row>
    <row r="16" spans="2:44">
      <c r="B16" s="15" t="s">
        <v>105</v>
      </c>
      <c r="C16" s="18">
        <v>3.5399709471431902E-2</v>
      </c>
      <c r="D16" s="18">
        <v>2.8449882607485901E-2</v>
      </c>
      <c r="E16" s="18">
        <v>4.2505371750875397E-2</v>
      </c>
      <c r="F16" s="18"/>
      <c r="G16" s="18">
        <v>4.0590528244897901E-2</v>
      </c>
      <c r="H16" s="18">
        <v>5.8442152258058003E-2</v>
      </c>
      <c r="I16" s="18">
        <v>2.2267599629728199E-2</v>
      </c>
      <c r="J16" s="18">
        <v>1.29750405928833E-2</v>
      </c>
      <c r="K16" s="18">
        <v>3.5220752008176898E-2</v>
      </c>
      <c r="L16" s="18">
        <v>4.3664813364862498E-2</v>
      </c>
      <c r="M16" s="18"/>
      <c r="N16" s="18">
        <v>3.9537768022293897E-2</v>
      </c>
      <c r="O16" s="18">
        <v>4.5741114068939402E-2</v>
      </c>
      <c r="P16" s="18">
        <v>4.2423551588637101E-2</v>
      </c>
      <c r="Q16" s="18">
        <v>1.2947255556031099E-2</v>
      </c>
      <c r="R16" s="18"/>
      <c r="S16" s="18">
        <v>2.68230289804396E-2</v>
      </c>
      <c r="T16" s="18">
        <v>5.0835758088875298E-2</v>
      </c>
      <c r="U16" s="18">
        <v>2.6056433438683E-2</v>
      </c>
      <c r="V16" s="18">
        <v>4.23509304499897E-2</v>
      </c>
      <c r="W16" s="18">
        <v>7.1202253052878403E-2</v>
      </c>
      <c r="X16" s="18">
        <v>2.9560171896676399E-2</v>
      </c>
      <c r="Y16" s="18">
        <v>2.43320785825679E-2</v>
      </c>
      <c r="Z16" s="18">
        <v>2.0450942453718E-2</v>
      </c>
      <c r="AA16" s="18">
        <v>3.6859323402076302E-2</v>
      </c>
      <c r="AB16" s="18">
        <v>2.1964407039840501E-2</v>
      </c>
      <c r="AC16" s="18">
        <v>5.8265884666330398E-2</v>
      </c>
      <c r="AD16" s="18">
        <v>0</v>
      </c>
      <c r="AE16" s="18"/>
      <c r="AF16" s="18">
        <v>3.6771828605014198E-2</v>
      </c>
      <c r="AG16" s="18">
        <v>3.7820150087056102E-2</v>
      </c>
      <c r="AH16" s="18">
        <v>2.3973835827461099E-2</v>
      </c>
      <c r="AI16" s="18"/>
      <c r="AJ16" s="18">
        <v>3.5914015803534198E-2</v>
      </c>
      <c r="AK16" s="18">
        <v>3.01976753495499E-2</v>
      </c>
      <c r="AL16" s="18">
        <v>3.1823549009211E-2</v>
      </c>
      <c r="AM16" s="18"/>
      <c r="AN16" s="18">
        <v>3.8732637889647203E-2</v>
      </c>
      <c r="AO16" s="18">
        <v>3.1047446723444599E-2</v>
      </c>
      <c r="AP16" s="18">
        <v>3.9298110939880497E-2</v>
      </c>
      <c r="AQ16" s="18">
        <v>3.4756093358990499E-2</v>
      </c>
      <c r="AR16" s="18">
        <v>0</v>
      </c>
    </row>
    <row r="17" spans="2:44">
      <c r="B17" s="15" t="s">
        <v>106</v>
      </c>
      <c r="C17" s="19">
        <v>0.71179766249082899</v>
      </c>
      <c r="D17" s="19">
        <v>0.73724553961462902</v>
      </c>
      <c r="E17" s="19">
        <v>0.686522954068153</v>
      </c>
      <c r="F17" s="19"/>
      <c r="G17" s="19">
        <v>0.62214813883531805</v>
      </c>
      <c r="H17" s="19">
        <v>0.68256482160764398</v>
      </c>
      <c r="I17" s="19">
        <v>0.747403268759953</v>
      </c>
      <c r="J17" s="19">
        <v>0.74990811258615198</v>
      </c>
      <c r="K17" s="19">
        <v>0.73897886167941396</v>
      </c>
      <c r="L17" s="19">
        <v>0.720576196002084</v>
      </c>
      <c r="M17" s="19"/>
      <c r="N17" s="19">
        <v>0.78796415461379399</v>
      </c>
      <c r="O17" s="19">
        <v>0.68726481614709201</v>
      </c>
      <c r="P17" s="19">
        <v>0.66673674476787903</v>
      </c>
      <c r="Q17" s="19">
        <v>0.69486458845045895</v>
      </c>
      <c r="R17" s="19"/>
      <c r="S17" s="19">
        <v>0.68975364722933197</v>
      </c>
      <c r="T17" s="19">
        <v>0.64319401086510797</v>
      </c>
      <c r="U17" s="19">
        <v>0.71385571643771295</v>
      </c>
      <c r="V17" s="19">
        <v>0.71148117523391596</v>
      </c>
      <c r="W17" s="19">
        <v>0.63078728038571197</v>
      </c>
      <c r="X17" s="19">
        <v>0.78266873089858402</v>
      </c>
      <c r="Y17" s="19">
        <v>0.78405907835870403</v>
      </c>
      <c r="Z17" s="19">
        <v>0.71998472587539397</v>
      </c>
      <c r="AA17" s="19">
        <v>0.65722450363116502</v>
      </c>
      <c r="AB17" s="19">
        <v>0.819567527439654</v>
      </c>
      <c r="AC17" s="19">
        <v>0.68017953019489397</v>
      </c>
      <c r="AD17" s="19">
        <v>0.79186153134701598</v>
      </c>
      <c r="AE17" s="19"/>
      <c r="AF17" s="19">
        <v>0.71123889104009397</v>
      </c>
      <c r="AG17" s="19">
        <v>0.75473068892129702</v>
      </c>
      <c r="AH17" s="19">
        <v>0.66276602772943405</v>
      </c>
      <c r="AI17" s="19"/>
      <c r="AJ17" s="19">
        <v>0.76257096816077696</v>
      </c>
      <c r="AK17" s="19">
        <v>0.74540394615995298</v>
      </c>
      <c r="AL17" s="19">
        <v>0.78767009873358595</v>
      </c>
      <c r="AM17" s="19"/>
      <c r="AN17" s="19">
        <v>0.667882558519305</v>
      </c>
      <c r="AO17" s="19">
        <v>0.65524770426378498</v>
      </c>
      <c r="AP17" s="19">
        <v>0.77686545877567903</v>
      </c>
      <c r="AQ17" s="19">
        <v>0.80035075693272995</v>
      </c>
      <c r="AR17" s="19">
        <v>0.80510451124464599</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209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1043</v>
      </c>
      <c r="D7" s="10">
        <v>488</v>
      </c>
      <c r="E7" s="10">
        <v>551</v>
      </c>
      <c r="F7" s="10"/>
      <c r="G7" s="10">
        <v>130</v>
      </c>
      <c r="H7" s="10">
        <v>164</v>
      </c>
      <c r="I7" s="10">
        <v>152</v>
      </c>
      <c r="J7" s="10">
        <v>173</v>
      </c>
      <c r="K7" s="10">
        <v>168</v>
      </c>
      <c r="L7" s="10">
        <v>256</v>
      </c>
      <c r="M7" s="10"/>
      <c r="N7" s="10">
        <v>277</v>
      </c>
      <c r="O7" s="10">
        <v>282</v>
      </c>
      <c r="P7" s="10">
        <v>227</v>
      </c>
      <c r="Q7" s="10">
        <v>254</v>
      </c>
      <c r="R7" s="10"/>
      <c r="S7" s="10">
        <v>138</v>
      </c>
      <c r="T7" s="10">
        <v>146</v>
      </c>
      <c r="U7" s="10">
        <v>82</v>
      </c>
      <c r="V7" s="10">
        <v>97</v>
      </c>
      <c r="W7" s="10">
        <v>91</v>
      </c>
      <c r="X7" s="10">
        <v>99</v>
      </c>
      <c r="Y7" s="10">
        <v>88</v>
      </c>
      <c r="Z7" s="10">
        <v>31</v>
      </c>
      <c r="AA7" s="10">
        <v>113</v>
      </c>
      <c r="AB7" s="10">
        <v>79</v>
      </c>
      <c r="AC7" s="10">
        <v>49</v>
      </c>
      <c r="AD7" s="10">
        <v>30</v>
      </c>
      <c r="AE7" s="10"/>
      <c r="AF7" s="10">
        <v>386</v>
      </c>
      <c r="AG7" s="10">
        <v>434</v>
      </c>
      <c r="AH7" s="10">
        <v>137</v>
      </c>
      <c r="AI7" s="10"/>
      <c r="AJ7" s="10">
        <v>211</v>
      </c>
      <c r="AK7" s="10">
        <v>417</v>
      </c>
      <c r="AL7" s="10">
        <v>72</v>
      </c>
      <c r="AM7" s="10"/>
      <c r="AN7" s="10">
        <v>248</v>
      </c>
      <c r="AO7" s="10">
        <v>254</v>
      </c>
      <c r="AP7" s="10">
        <v>257</v>
      </c>
      <c r="AQ7" s="10">
        <v>116</v>
      </c>
      <c r="AR7" s="10">
        <v>13</v>
      </c>
    </row>
    <row r="8" spans="2:44" ht="30" customHeight="1">
      <c r="B8" s="11" t="s">
        <v>96</v>
      </c>
      <c r="C8" s="11">
        <v>1042</v>
      </c>
      <c r="D8" s="11">
        <v>509</v>
      </c>
      <c r="E8" s="11">
        <v>529</v>
      </c>
      <c r="F8" s="11"/>
      <c r="G8" s="11">
        <v>146</v>
      </c>
      <c r="H8" s="11">
        <v>174</v>
      </c>
      <c r="I8" s="11">
        <v>168</v>
      </c>
      <c r="J8" s="11">
        <v>173</v>
      </c>
      <c r="K8" s="11">
        <v>141</v>
      </c>
      <c r="L8" s="11">
        <v>240</v>
      </c>
      <c r="M8" s="11"/>
      <c r="N8" s="11">
        <v>289</v>
      </c>
      <c r="O8" s="11">
        <v>266</v>
      </c>
      <c r="P8" s="11">
        <v>236</v>
      </c>
      <c r="Q8" s="11">
        <v>247</v>
      </c>
      <c r="R8" s="11"/>
      <c r="S8" s="11">
        <v>150</v>
      </c>
      <c r="T8" s="11">
        <v>139</v>
      </c>
      <c r="U8" s="11">
        <v>79</v>
      </c>
      <c r="V8" s="11">
        <v>106</v>
      </c>
      <c r="W8" s="11">
        <v>82</v>
      </c>
      <c r="X8" s="11">
        <v>100</v>
      </c>
      <c r="Y8" s="11">
        <v>82</v>
      </c>
      <c r="Z8" s="11">
        <v>28</v>
      </c>
      <c r="AA8" s="11">
        <v>108</v>
      </c>
      <c r="AB8" s="11">
        <v>85</v>
      </c>
      <c r="AC8" s="11">
        <v>48</v>
      </c>
      <c r="AD8" s="11">
        <v>35</v>
      </c>
      <c r="AE8" s="11"/>
      <c r="AF8" s="11">
        <v>375</v>
      </c>
      <c r="AG8" s="11">
        <v>432</v>
      </c>
      <c r="AH8" s="11">
        <v>142</v>
      </c>
      <c r="AI8" s="11"/>
      <c r="AJ8" s="11">
        <v>208</v>
      </c>
      <c r="AK8" s="11">
        <v>422</v>
      </c>
      <c r="AL8" s="11">
        <v>69</v>
      </c>
      <c r="AM8" s="11"/>
      <c r="AN8" s="11">
        <v>242</v>
      </c>
      <c r="AO8" s="11">
        <v>254</v>
      </c>
      <c r="AP8" s="11">
        <v>264</v>
      </c>
      <c r="AQ8" s="11">
        <v>116</v>
      </c>
      <c r="AR8" s="11">
        <v>12</v>
      </c>
    </row>
    <row r="9" spans="2:44">
      <c r="B9" s="15" t="s">
        <v>198</v>
      </c>
      <c r="C9" s="14">
        <v>0.29796885861225503</v>
      </c>
      <c r="D9" s="14">
        <v>0.31275682338426603</v>
      </c>
      <c r="E9" s="14">
        <v>0.286016885303642</v>
      </c>
      <c r="F9" s="14"/>
      <c r="G9" s="14">
        <v>0.18624926739994399</v>
      </c>
      <c r="H9" s="14">
        <v>0.27107885902983098</v>
      </c>
      <c r="I9" s="14">
        <v>0.356394915654068</v>
      </c>
      <c r="J9" s="14">
        <v>0.33595161582268102</v>
      </c>
      <c r="K9" s="14">
        <v>0.28289860978655201</v>
      </c>
      <c r="L9" s="14">
        <v>0.32602987240457598</v>
      </c>
      <c r="M9" s="14"/>
      <c r="N9" s="14">
        <v>0.31850168653314298</v>
      </c>
      <c r="O9" s="14">
        <v>0.27832104731124402</v>
      </c>
      <c r="P9" s="14">
        <v>0.27770638023032701</v>
      </c>
      <c r="Q9" s="14">
        <v>0.31830571416814901</v>
      </c>
      <c r="R9" s="14"/>
      <c r="S9" s="14">
        <v>0.30770934867302902</v>
      </c>
      <c r="T9" s="14">
        <v>0.22587837277525999</v>
      </c>
      <c r="U9" s="14">
        <v>0.30585067283408701</v>
      </c>
      <c r="V9" s="14">
        <v>0.32951377966602302</v>
      </c>
      <c r="W9" s="14">
        <v>0.34015356018888798</v>
      </c>
      <c r="X9" s="14">
        <v>0.23334568383847101</v>
      </c>
      <c r="Y9" s="14">
        <v>0.32364884262725002</v>
      </c>
      <c r="Z9" s="14">
        <v>0.25447138529296798</v>
      </c>
      <c r="AA9" s="14">
        <v>0.27750117629462101</v>
      </c>
      <c r="AB9" s="14">
        <v>0.40853123201991298</v>
      </c>
      <c r="AC9" s="14">
        <v>0.29729811365304198</v>
      </c>
      <c r="AD9" s="14">
        <v>0.28281179434744402</v>
      </c>
      <c r="AE9" s="14"/>
      <c r="AF9" s="14">
        <v>0.30415086631655203</v>
      </c>
      <c r="AG9" s="14">
        <v>0.35285027684082998</v>
      </c>
      <c r="AH9" s="14">
        <v>0.238740234188765</v>
      </c>
      <c r="AI9" s="14"/>
      <c r="AJ9" s="14">
        <v>0.37057148000040002</v>
      </c>
      <c r="AK9" s="14">
        <v>0.30112188147123198</v>
      </c>
      <c r="AL9" s="14">
        <v>0.34546280300797499</v>
      </c>
      <c r="AM9" s="14"/>
      <c r="AN9" s="14">
        <v>0.27118122767738501</v>
      </c>
      <c r="AO9" s="14">
        <v>0.26308150717200501</v>
      </c>
      <c r="AP9" s="14">
        <v>0.30416379650185099</v>
      </c>
      <c r="AQ9" s="14">
        <v>0.36439784905273198</v>
      </c>
      <c r="AR9" s="14">
        <v>0.46916980573905298</v>
      </c>
    </row>
    <row r="10" spans="2:44">
      <c r="B10" s="15" t="s">
        <v>199</v>
      </c>
      <c r="C10" s="14">
        <v>0.53989498238156397</v>
      </c>
      <c r="D10" s="14">
        <v>0.51806514765597</v>
      </c>
      <c r="E10" s="14">
        <v>0.55937043753530702</v>
      </c>
      <c r="F10" s="14"/>
      <c r="G10" s="14">
        <v>0.51680598101395003</v>
      </c>
      <c r="H10" s="14">
        <v>0.57805784405050598</v>
      </c>
      <c r="I10" s="14">
        <v>0.51114952964736304</v>
      </c>
      <c r="J10" s="14">
        <v>0.504461725654471</v>
      </c>
      <c r="K10" s="14">
        <v>0.58559528086743096</v>
      </c>
      <c r="L10" s="14">
        <v>0.54496473210522201</v>
      </c>
      <c r="M10" s="14"/>
      <c r="N10" s="14">
        <v>0.55373896785671595</v>
      </c>
      <c r="O10" s="14">
        <v>0.58247486485088096</v>
      </c>
      <c r="P10" s="14">
        <v>0.55624053035739296</v>
      </c>
      <c r="Q10" s="14">
        <v>0.459929745451156</v>
      </c>
      <c r="R10" s="14"/>
      <c r="S10" s="14">
        <v>0.51375713582765903</v>
      </c>
      <c r="T10" s="14">
        <v>0.663030147892268</v>
      </c>
      <c r="U10" s="14">
        <v>0.54715677998500101</v>
      </c>
      <c r="V10" s="14">
        <v>0.54122526499860701</v>
      </c>
      <c r="W10" s="14">
        <v>0.473130105680868</v>
      </c>
      <c r="X10" s="14">
        <v>0.53850556008334804</v>
      </c>
      <c r="Y10" s="14">
        <v>0.51109255050406099</v>
      </c>
      <c r="Z10" s="14">
        <v>0.65485356974457598</v>
      </c>
      <c r="AA10" s="14">
        <v>0.54560514952012096</v>
      </c>
      <c r="AB10" s="14">
        <v>0.410832672212606</v>
      </c>
      <c r="AC10" s="14">
        <v>0.53331837382472003</v>
      </c>
      <c r="AD10" s="14">
        <v>0.586516857719242</v>
      </c>
      <c r="AE10" s="14"/>
      <c r="AF10" s="14">
        <v>0.56371900382743001</v>
      </c>
      <c r="AG10" s="14">
        <v>0.50465004686900905</v>
      </c>
      <c r="AH10" s="14">
        <v>0.54252205434052403</v>
      </c>
      <c r="AI10" s="14"/>
      <c r="AJ10" s="14">
        <v>0.54328899214208204</v>
      </c>
      <c r="AK10" s="14">
        <v>0.53969385759338495</v>
      </c>
      <c r="AL10" s="14">
        <v>0.528258629401681</v>
      </c>
      <c r="AM10" s="14"/>
      <c r="AN10" s="14">
        <v>0.54505914561854796</v>
      </c>
      <c r="AO10" s="14">
        <v>0.534473019141116</v>
      </c>
      <c r="AP10" s="14">
        <v>0.56916112945480102</v>
      </c>
      <c r="AQ10" s="14">
        <v>0.49752532366115998</v>
      </c>
      <c r="AR10" s="14">
        <v>0.477322688663947</v>
      </c>
    </row>
    <row r="11" spans="2:44">
      <c r="B11" s="15" t="s">
        <v>200</v>
      </c>
      <c r="C11" s="14">
        <v>0.116322803751068</v>
      </c>
      <c r="D11" s="14">
        <v>0.12411050369533901</v>
      </c>
      <c r="E11" s="14">
        <v>0.10971792382904499</v>
      </c>
      <c r="F11" s="14"/>
      <c r="G11" s="14">
        <v>0.173870898532094</v>
      </c>
      <c r="H11" s="14">
        <v>0.123211092573698</v>
      </c>
      <c r="I11" s="14">
        <v>9.2082508711092206E-2</v>
      </c>
      <c r="J11" s="14">
        <v>0.11591428038936601</v>
      </c>
      <c r="K11" s="14">
        <v>0.10655342030248301</v>
      </c>
      <c r="L11" s="14">
        <v>9.93262610210673E-2</v>
      </c>
      <c r="M11" s="14"/>
      <c r="N11" s="14">
        <v>9.3436697869145602E-2</v>
      </c>
      <c r="O11" s="14">
        <v>0.107589132161638</v>
      </c>
      <c r="P11" s="14">
        <v>0.10392224331198099</v>
      </c>
      <c r="Q11" s="14">
        <v>0.16223742727444501</v>
      </c>
      <c r="R11" s="14"/>
      <c r="S11" s="14">
        <v>0.124326699501711</v>
      </c>
      <c r="T11" s="14">
        <v>7.8727593127205897E-2</v>
      </c>
      <c r="U11" s="14">
        <v>6.1212210611196902E-2</v>
      </c>
      <c r="V11" s="14">
        <v>0.10667997087945499</v>
      </c>
      <c r="W11" s="14">
        <v>0.15436684923701799</v>
      </c>
      <c r="X11" s="14">
        <v>0.166312886753605</v>
      </c>
      <c r="Y11" s="14">
        <v>0.12145122288768399</v>
      </c>
      <c r="Z11" s="14">
        <v>3.1849591615654399E-2</v>
      </c>
      <c r="AA11" s="14">
        <v>0.139629949456164</v>
      </c>
      <c r="AB11" s="14">
        <v>0.14233398278686099</v>
      </c>
      <c r="AC11" s="14">
        <v>0.14271302056771701</v>
      </c>
      <c r="AD11" s="14">
        <v>3.55956372311904E-2</v>
      </c>
      <c r="AE11" s="14"/>
      <c r="AF11" s="14">
        <v>9.9360832808881902E-2</v>
      </c>
      <c r="AG11" s="14">
        <v>0.10873391882859</v>
      </c>
      <c r="AH11" s="14">
        <v>0.148937705914133</v>
      </c>
      <c r="AI11" s="14"/>
      <c r="AJ11" s="14">
        <v>5.9301771017736503E-2</v>
      </c>
      <c r="AK11" s="14">
        <v>0.12827278618165899</v>
      </c>
      <c r="AL11" s="14">
        <v>9.1527564527992794E-2</v>
      </c>
      <c r="AM11" s="14"/>
      <c r="AN11" s="14">
        <v>0.14267910891171001</v>
      </c>
      <c r="AO11" s="14">
        <v>0.131472934910251</v>
      </c>
      <c r="AP11" s="14">
        <v>9.5169785599118997E-2</v>
      </c>
      <c r="AQ11" s="14">
        <v>0.100558416500296</v>
      </c>
      <c r="AR11" s="14">
        <v>5.35075055970008E-2</v>
      </c>
    </row>
    <row r="12" spans="2:44">
      <c r="B12" s="15" t="s">
        <v>201</v>
      </c>
      <c r="C12" s="14">
        <v>2.05519342286546E-2</v>
      </c>
      <c r="D12" s="14">
        <v>2.1723938582693E-2</v>
      </c>
      <c r="E12" s="14">
        <v>1.9581249420745499E-2</v>
      </c>
      <c r="F12" s="14"/>
      <c r="G12" s="14">
        <v>6.8532235562185198E-2</v>
      </c>
      <c r="H12" s="14">
        <v>2.2196968961336001E-2</v>
      </c>
      <c r="I12" s="14">
        <v>1.48917102160966E-2</v>
      </c>
      <c r="J12" s="14">
        <v>1.0586701258435E-2</v>
      </c>
      <c r="K12" s="14">
        <v>5.6013808906723202E-3</v>
      </c>
      <c r="L12" s="14">
        <v>1.01569273805854E-2</v>
      </c>
      <c r="M12" s="14"/>
      <c r="N12" s="14">
        <v>1.8436162497184001E-2</v>
      </c>
      <c r="O12" s="14">
        <v>1.35282917305228E-2</v>
      </c>
      <c r="P12" s="14">
        <v>2.66659530068993E-2</v>
      </c>
      <c r="Q12" s="14">
        <v>2.50025554800265E-2</v>
      </c>
      <c r="R12" s="14"/>
      <c r="S12" s="14">
        <v>3.2753814309755401E-2</v>
      </c>
      <c r="T12" s="14">
        <v>1.7979835851349098E-2</v>
      </c>
      <c r="U12" s="14">
        <v>2.4173003686660699E-2</v>
      </c>
      <c r="V12" s="14">
        <v>1.21621744992398E-2</v>
      </c>
      <c r="W12" s="14">
        <v>1.97264772884015E-2</v>
      </c>
      <c r="X12" s="14">
        <v>3.5023165591468203E-2</v>
      </c>
      <c r="Y12" s="14">
        <v>0</v>
      </c>
      <c r="Z12" s="14">
        <v>2.8310992984361402E-2</v>
      </c>
      <c r="AA12" s="14">
        <v>2.3987269490856899E-2</v>
      </c>
      <c r="AB12" s="14">
        <v>1.20929498957134E-2</v>
      </c>
      <c r="AC12" s="14">
        <v>2.6670491954521099E-2</v>
      </c>
      <c r="AD12" s="14">
        <v>0</v>
      </c>
      <c r="AE12" s="14"/>
      <c r="AF12" s="14">
        <v>4.1671380663418399E-3</v>
      </c>
      <c r="AG12" s="14">
        <v>2.6991252649306598E-2</v>
      </c>
      <c r="AH12" s="14">
        <v>4.0491323959818103E-2</v>
      </c>
      <c r="AI12" s="14"/>
      <c r="AJ12" s="14">
        <v>1.45126230611533E-2</v>
      </c>
      <c r="AK12" s="14">
        <v>1.56212275039284E-2</v>
      </c>
      <c r="AL12" s="14">
        <v>3.4751003062351099E-2</v>
      </c>
      <c r="AM12" s="14"/>
      <c r="AN12" s="14">
        <v>1.44875799585876E-2</v>
      </c>
      <c r="AO12" s="14">
        <v>4.0961198767495099E-2</v>
      </c>
      <c r="AP12" s="14">
        <v>8.6848811546829194E-3</v>
      </c>
      <c r="AQ12" s="14">
        <v>7.9224991261994393E-3</v>
      </c>
      <c r="AR12" s="14">
        <v>0</v>
      </c>
    </row>
    <row r="13" spans="2:44">
      <c r="B13" s="15" t="s">
        <v>202</v>
      </c>
      <c r="C13" s="14">
        <v>4.6490372827620897E-3</v>
      </c>
      <c r="D13" s="14">
        <v>9.5165198807976702E-3</v>
      </c>
      <c r="E13" s="14">
        <v>0</v>
      </c>
      <c r="F13" s="14"/>
      <c r="G13" s="14">
        <v>9.5766253637680696E-3</v>
      </c>
      <c r="H13" s="14">
        <v>0</v>
      </c>
      <c r="I13" s="14">
        <v>8.5442879217106204E-3</v>
      </c>
      <c r="J13" s="14">
        <v>6.8370672407028496E-3</v>
      </c>
      <c r="K13" s="14">
        <v>0</v>
      </c>
      <c r="L13" s="14">
        <v>3.4668569131030302E-3</v>
      </c>
      <c r="M13" s="14"/>
      <c r="N13" s="14">
        <v>4.9499165973094002E-3</v>
      </c>
      <c r="O13" s="14">
        <v>0</v>
      </c>
      <c r="P13" s="14">
        <v>1.09204809515831E-2</v>
      </c>
      <c r="Q13" s="14">
        <v>3.3600852864061502E-3</v>
      </c>
      <c r="R13" s="14"/>
      <c r="S13" s="14">
        <v>1.4887516937164599E-2</v>
      </c>
      <c r="T13" s="14">
        <v>0</v>
      </c>
      <c r="U13" s="14">
        <v>0</v>
      </c>
      <c r="V13" s="14">
        <v>0</v>
      </c>
      <c r="W13" s="14">
        <v>0</v>
      </c>
      <c r="X13" s="14">
        <v>0</v>
      </c>
      <c r="Y13" s="14">
        <v>0</v>
      </c>
      <c r="Z13" s="14">
        <v>0</v>
      </c>
      <c r="AA13" s="14">
        <v>1.3276455238236701E-2</v>
      </c>
      <c r="AB13" s="14">
        <v>1.3890855339571699E-2</v>
      </c>
      <c r="AC13" s="14">
        <v>0</v>
      </c>
      <c r="AD13" s="14">
        <v>0</v>
      </c>
      <c r="AE13" s="14"/>
      <c r="AF13" s="14">
        <v>6.0415754258812101E-3</v>
      </c>
      <c r="AG13" s="14">
        <v>0</v>
      </c>
      <c r="AH13" s="14">
        <v>8.3505828796732393E-3</v>
      </c>
      <c r="AI13" s="14"/>
      <c r="AJ13" s="14">
        <v>3.9897189161024298E-3</v>
      </c>
      <c r="AK13" s="14">
        <v>3.3120367127433699E-3</v>
      </c>
      <c r="AL13" s="14">
        <v>0</v>
      </c>
      <c r="AM13" s="14"/>
      <c r="AN13" s="14">
        <v>0</v>
      </c>
      <c r="AO13" s="14">
        <v>0</v>
      </c>
      <c r="AP13" s="14">
        <v>9.9011229681889908E-3</v>
      </c>
      <c r="AQ13" s="14">
        <v>1.2049500933739601E-2</v>
      </c>
      <c r="AR13" s="14">
        <v>0</v>
      </c>
    </row>
    <row r="14" spans="2:44">
      <c r="B14" s="15" t="s">
        <v>203</v>
      </c>
      <c r="C14" s="14">
        <v>2.06123837436962E-2</v>
      </c>
      <c r="D14" s="14">
        <v>1.3827066800935E-2</v>
      </c>
      <c r="E14" s="14">
        <v>2.5313503911260499E-2</v>
      </c>
      <c r="F14" s="14"/>
      <c r="G14" s="14">
        <v>4.4964992128058698E-2</v>
      </c>
      <c r="H14" s="14">
        <v>5.4552353846279702E-3</v>
      </c>
      <c r="I14" s="14">
        <v>1.69370478496698E-2</v>
      </c>
      <c r="J14" s="14">
        <v>2.6248609634343799E-2</v>
      </c>
      <c r="K14" s="14">
        <v>1.9351308152860999E-2</v>
      </c>
      <c r="L14" s="14">
        <v>1.60553501754464E-2</v>
      </c>
      <c r="M14" s="14"/>
      <c r="N14" s="14">
        <v>1.09365686465028E-2</v>
      </c>
      <c r="O14" s="14">
        <v>1.8086663945714902E-2</v>
      </c>
      <c r="P14" s="14">
        <v>2.4544412141817198E-2</v>
      </c>
      <c r="Q14" s="14">
        <v>3.1164472339816299E-2</v>
      </c>
      <c r="R14" s="14"/>
      <c r="S14" s="14">
        <v>6.5654847506798099E-3</v>
      </c>
      <c r="T14" s="14">
        <v>1.43840503539172E-2</v>
      </c>
      <c r="U14" s="14">
        <v>6.1607332883054401E-2</v>
      </c>
      <c r="V14" s="14">
        <v>1.0418809956675599E-2</v>
      </c>
      <c r="W14" s="14">
        <v>1.26230076048246E-2</v>
      </c>
      <c r="X14" s="14">
        <v>2.6812703733107499E-2</v>
      </c>
      <c r="Y14" s="14">
        <v>4.3807383981004998E-2</v>
      </c>
      <c r="Z14" s="14">
        <v>3.0514460362440599E-2</v>
      </c>
      <c r="AA14" s="14">
        <v>0</v>
      </c>
      <c r="AB14" s="14">
        <v>1.23183077453348E-2</v>
      </c>
      <c r="AC14" s="14">
        <v>0</v>
      </c>
      <c r="AD14" s="14">
        <v>9.5075710702123797E-2</v>
      </c>
      <c r="AE14" s="14"/>
      <c r="AF14" s="14">
        <v>2.2560583554913499E-2</v>
      </c>
      <c r="AG14" s="14">
        <v>6.7745048122638098E-3</v>
      </c>
      <c r="AH14" s="14">
        <v>2.0958098717087498E-2</v>
      </c>
      <c r="AI14" s="14"/>
      <c r="AJ14" s="14">
        <v>8.3354148625258695E-3</v>
      </c>
      <c r="AK14" s="14">
        <v>1.19782105370532E-2</v>
      </c>
      <c r="AL14" s="14">
        <v>0</v>
      </c>
      <c r="AM14" s="14"/>
      <c r="AN14" s="14">
        <v>2.6592937833769401E-2</v>
      </c>
      <c r="AO14" s="14">
        <v>3.0011340009133101E-2</v>
      </c>
      <c r="AP14" s="14">
        <v>1.2919284321357499E-2</v>
      </c>
      <c r="AQ14" s="14">
        <v>1.7546410725872701E-2</v>
      </c>
      <c r="AR14" s="14">
        <v>0</v>
      </c>
    </row>
    <row r="15" spans="2:44">
      <c r="B15" s="15" t="s">
        <v>104</v>
      </c>
      <c r="C15" s="18">
        <v>0.83786384099381905</v>
      </c>
      <c r="D15" s="18">
        <v>0.83082197104023503</v>
      </c>
      <c r="E15" s="18">
        <v>0.84538732283894902</v>
      </c>
      <c r="F15" s="18"/>
      <c r="G15" s="18">
        <v>0.703055248413894</v>
      </c>
      <c r="H15" s="18">
        <v>0.84913670308033695</v>
      </c>
      <c r="I15" s="18">
        <v>0.86754444530143104</v>
      </c>
      <c r="J15" s="18">
        <v>0.84041334147715197</v>
      </c>
      <c r="K15" s="18">
        <v>0.86849389065398297</v>
      </c>
      <c r="L15" s="18">
        <v>0.87099460450979804</v>
      </c>
      <c r="M15" s="18"/>
      <c r="N15" s="18">
        <v>0.87224065438985798</v>
      </c>
      <c r="O15" s="18">
        <v>0.86079591216212403</v>
      </c>
      <c r="P15" s="18">
        <v>0.83394691058771997</v>
      </c>
      <c r="Q15" s="18">
        <v>0.77823545961930596</v>
      </c>
      <c r="R15" s="18"/>
      <c r="S15" s="18">
        <v>0.82146648450068904</v>
      </c>
      <c r="T15" s="18">
        <v>0.88890852066752801</v>
      </c>
      <c r="U15" s="18">
        <v>0.85300745281908796</v>
      </c>
      <c r="V15" s="18">
        <v>0.87073904466463004</v>
      </c>
      <c r="W15" s="18">
        <v>0.81328366586975598</v>
      </c>
      <c r="X15" s="18">
        <v>0.77185124392182003</v>
      </c>
      <c r="Y15" s="18">
        <v>0.83474139313131102</v>
      </c>
      <c r="Z15" s="18">
        <v>0.90932495503754396</v>
      </c>
      <c r="AA15" s="18">
        <v>0.82310632581474197</v>
      </c>
      <c r="AB15" s="18">
        <v>0.81936390423251904</v>
      </c>
      <c r="AC15" s="18">
        <v>0.83061648747776196</v>
      </c>
      <c r="AD15" s="18">
        <v>0.86932865206668597</v>
      </c>
      <c r="AE15" s="18"/>
      <c r="AF15" s="18">
        <v>0.86786987014398198</v>
      </c>
      <c r="AG15" s="18">
        <v>0.85750032370983897</v>
      </c>
      <c r="AH15" s="18">
        <v>0.78126228852928803</v>
      </c>
      <c r="AI15" s="18"/>
      <c r="AJ15" s="18">
        <v>0.91386047214248201</v>
      </c>
      <c r="AK15" s="18">
        <v>0.84081573906461604</v>
      </c>
      <c r="AL15" s="18">
        <v>0.87372143240965605</v>
      </c>
      <c r="AM15" s="18"/>
      <c r="AN15" s="18">
        <v>0.81624037329593302</v>
      </c>
      <c r="AO15" s="18">
        <v>0.79755452631312096</v>
      </c>
      <c r="AP15" s="18">
        <v>0.87332492595665201</v>
      </c>
      <c r="AQ15" s="18">
        <v>0.86192317271389196</v>
      </c>
      <c r="AR15" s="18">
        <v>0.94649249440299899</v>
      </c>
    </row>
    <row r="16" spans="2:44">
      <c r="B16" s="15" t="s">
        <v>105</v>
      </c>
      <c r="C16" s="18">
        <v>2.52009715114167E-2</v>
      </c>
      <c r="D16" s="18">
        <v>3.1240458463490699E-2</v>
      </c>
      <c r="E16" s="18">
        <v>1.9581249420745499E-2</v>
      </c>
      <c r="F16" s="18"/>
      <c r="G16" s="18">
        <v>7.8108860925953302E-2</v>
      </c>
      <c r="H16" s="18">
        <v>2.2196968961336001E-2</v>
      </c>
      <c r="I16" s="18">
        <v>2.34359981378073E-2</v>
      </c>
      <c r="J16" s="18">
        <v>1.74237684991379E-2</v>
      </c>
      <c r="K16" s="18">
        <v>5.6013808906723202E-3</v>
      </c>
      <c r="L16" s="18">
        <v>1.36237842936884E-2</v>
      </c>
      <c r="M16" s="18"/>
      <c r="N16" s="18">
        <v>2.33860790944934E-2</v>
      </c>
      <c r="O16" s="18">
        <v>1.35282917305228E-2</v>
      </c>
      <c r="P16" s="18">
        <v>3.75864339584824E-2</v>
      </c>
      <c r="Q16" s="18">
        <v>2.83626407664327E-2</v>
      </c>
      <c r="R16" s="18"/>
      <c r="S16" s="18">
        <v>4.764133124692E-2</v>
      </c>
      <c r="T16" s="18">
        <v>1.7979835851349098E-2</v>
      </c>
      <c r="U16" s="18">
        <v>2.4173003686660699E-2</v>
      </c>
      <c r="V16" s="18">
        <v>1.21621744992398E-2</v>
      </c>
      <c r="W16" s="18">
        <v>1.97264772884015E-2</v>
      </c>
      <c r="X16" s="18">
        <v>3.5023165591468203E-2</v>
      </c>
      <c r="Y16" s="18">
        <v>0</v>
      </c>
      <c r="Z16" s="18">
        <v>2.8310992984361402E-2</v>
      </c>
      <c r="AA16" s="18">
        <v>3.7263724729093603E-2</v>
      </c>
      <c r="AB16" s="18">
        <v>2.5983805235284999E-2</v>
      </c>
      <c r="AC16" s="18">
        <v>2.6670491954521099E-2</v>
      </c>
      <c r="AD16" s="18">
        <v>0</v>
      </c>
      <c r="AE16" s="18"/>
      <c r="AF16" s="18">
        <v>1.0208713492223E-2</v>
      </c>
      <c r="AG16" s="18">
        <v>2.6991252649306598E-2</v>
      </c>
      <c r="AH16" s="18">
        <v>4.8841906839491397E-2</v>
      </c>
      <c r="AI16" s="18"/>
      <c r="AJ16" s="18">
        <v>1.8502341977255699E-2</v>
      </c>
      <c r="AK16" s="18">
        <v>1.89332642166717E-2</v>
      </c>
      <c r="AL16" s="18">
        <v>3.4751003062351099E-2</v>
      </c>
      <c r="AM16" s="18"/>
      <c r="AN16" s="18">
        <v>1.44875799585876E-2</v>
      </c>
      <c r="AO16" s="18">
        <v>4.0961198767495099E-2</v>
      </c>
      <c r="AP16" s="18">
        <v>1.85860041228719E-2</v>
      </c>
      <c r="AQ16" s="18">
        <v>1.9972000059938998E-2</v>
      </c>
      <c r="AR16" s="18">
        <v>0</v>
      </c>
    </row>
    <row r="17" spans="2:44">
      <c r="B17" s="15" t="s">
        <v>106</v>
      </c>
      <c r="C17" s="19">
        <v>0.81266286948240296</v>
      </c>
      <c r="D17" s="19">
        <v>0.79958151257674404</v>
      </c>
      <c r="E17" s="19">
        <v>0.825806073418204</v>
      </c>
      <c r="F17" s="19"/>
      <c r="G17" s="19">
        <v>0.62494638748794096</v>
      </c>
      <c r="H17" s="19">
        <v>0.82693973411900101</v>
      </c>
      <c r="I17" s="19">
        <v>0.84410844716362299</v>
      </c>
      <c r="J17" s="19">
        <v>0.82298957297801401</v>
      </c>
      <c r="K17" s="19">
        <v>0.862892509763311</v>
      </c>
      <c r="L17" s="19">
        <v>0.857370820216109</v>
      </c>
      <c r="M17" s="19"/>
      <c r="N17" s="19">
        <v>0.84885457529536501</v>
      </c>
      <c r="O17" s="19">
        <v>0.84726762043160198</v>
      </c>
      <c r="P17" s="19">
        <v>0.79636047662923704</v>
      </c>
      <c r="Q17" s="19">
        <v>0.74987281885287305</v>
      </c>
      <c r="R17" s="19"/>
      <c r="S17" s="19">
        <v>0.77382515325376899</v>
      </c>
      <c r="T17" s="19">
        <v>0.87092868481617902</v>
      </c>
      <c r="U17" s="19">
        <v>0.82883444913242699</v>
      </c>
      <c r="V17" s="19">
        <v>0.85857687016538997</v>
      </c>
      <c r="W17" s="19">
        <v>0.79355718858135504</v>
      </c>
      <c r="X17" s="19">
        <v>0.73682807833035102</v>
      </c>
      <c r="Y17" s="19">
        <v>0.83474139313131102</v>
      </c>
      <c r="Z17" s="19">
        <v>0.88101396205318205</v>
      </c>
      <c r="AA17" s="19">
        <v>0.78584260108564896</v>
      </c>
      <c r="AB17" s="19">
        <v>0.79338009899723405</v>
      </c>
      <c r="AC17" s="19">
        <v>0.80394599552324097</v>
      </c>
      <c r="AD17" s="19">
        <v>0.86932865206668597</v>
      </c>
      <c r="AE17" s="19"/>
      <c r="AF17" s="19">
        <v>0.85766115665175802</v>
      </c>
      <c r="AG17" s="19">
        <v>0.83050907106053296</v>
      </c>
      <c r="AH17" s="19">
        <v>0.73242038168979695</v>
      </c>
      <c r="AI17" s="19"/>
      <c r="AJ17" s="19">
        <v>0.89535813016522603</v>
      </c>
      <c r="AK17" s="19">
        <v>0.82188247484794497</v>
      </c>
      <c r="AL17" s="19">
        <v>0.83897042934730504</v>
      </c>
      <c r="AM17" s="19"/>
      <c r="AN17" s="19">
        <v>0.80175279333734495</v>
      </c>
      <c r="AO17" s="19">
        <v>0.75659332754562503</v>
      </c>
      <c r="AP17" s="19">
        <v>0.85473892183377997</v>
      </c>
      <c r="AQ17" s="19">
        <v>0.84195117265395303</v>
      </c>
      <c r="AR17" s="19">
        <v>0.94649249440299899</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2:AR22"/>
  <sheetViews>
    <sheetView showGridLines="0" workbookViewId="0">
      <pane xSplit="2" topLeftCell="C1" activePane="topRight" state="frozen"/>
      <selection pane="topRight" activeCell="L27" sqref="L27"/>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986</v>
      </c>
      <c r="D7" s="10">
        <v>474</v>
      </c>
      <c r="E7" s="10">
        <v>507</v>
      </c>
      <c r="F7" s="10"/>
      <c r="G7" s="10">
        <v>111</v>
      </c>
      <c r="H7" s="10">
        <v>150</v>
      </c>
      <c r="I7" s="10">
        <v>158</v>
      </c>
      <c r="J7" s="10">
        <v>167</v>
      </c>
      <c r="K7" s="10">
        <v>176</v>
      </c>
      <c r="L7" s="10">
        <v>224</v>
      </c>
      <c r="M7" s="10"/>
      <c r="N7" s="10">
        <v>251</v>
      </c>
      <c r="O7" s="10">
        <v>274</v>
      </c>
      <c r="P7" s="10">
        <v>203</v>
      </c>
      <c r="Q7" s="10">
        <v>254</v>
      </c>
      <c r="R7" s="10"/>
      <c r="S7" s="10">
        <v>120</v>
      </c>
      <c r="T7" s="10">
        <v>142</v>
      </c>
      <c r="U7" s="10">
        <v>75</v>
      </c>
      <c r="V7" s="10">
        <v>81</v>
      </c>
      <c r="W7" s="10">
        <v>80</v>
      </c>
      <c r="X7" s="10">
        <v>88</v>
      </c>
      <c r="Y7" s="10">
        <v>89</v>
      </c>
      <c r="Z7" s="10">
        <v>38</v>
      </c>
      <c r="AA7" s="10">
        <v>104</v>
      </c>
      <c r="AB7" s="10">
        <v>80</v>
      </c>
      <c r="AC7" s="10">
        <v>56</v>
      </c>
      <c r="AD7" s="10">
        <v>33</v>
      </c>
      <c r="AE7" s="10"/>
      <c r="AF7" s="10">
        <v>374</v>
      </c>
      <c r="AG7" s="10">
        <v>384</v>
      </c>
      <c r="AH7" s="10">
        <v>150</v>
      </c>
      <c r="AI7" s="10"/>
      <c r="AJ7" s="10">
        <v>219</v>
      </c>
      <c r="AK7" s="10">
        <v>325</v>
      </c>
      <c r="AL7" s="10">
        <v>65</v>
      </c>
      <c r="AM7" s="10"/>
      <c r="AN7" s="10">
        <v>265</v>
      </c>
      <c r="AO7" s="10">
        <v>205</v>
      </c>
      <c r="AP7" s="10">
        <v>218</v>
      </c>
      <c r="AQ7" s="10">
        <v>128</v>
      </c>
      <c r="AR7" s="10">
        <v>13</v>
      </c>
    </row>
    <row r="8" spans="2:44" ht="30" customHeight="1">
      <c r="B8" s="11" t="s">
        <v>96</v>
      </c>
      <c r="C8" s="11">
        <v>979</v>
      </c>
      <c r="D8" s="11">
        <v>490</v>
      </c>
      <c r="E8" s="11">
        <v>484</v>
      </c>
      <c r="F8" s="11"/>
      <c r="G8" s="11">
        <v>122</v>
      </c>
      <c r="H8" s="11">
        <v>158</v>
      </c>
      <c r="I8" s="11">
        <v>175</v>
      </c>
      <c r="J8" s="11">
        <v>166</v>
      </c>
      <c r="K8" s="11">
        <v>149</v>
      </c>
      <c r="L8" s="11">
        <v>208</v>
      </c>
      <c r="M8" s="11"/>
      <c r="N8" s="11">
        <v>261</v>
      </c>
      <c r="O8" s="11">
        <v>263</v>
      </c>
      <c r="P8" s="11">
        <v>208</v>
      </c>
      <c r="Q8" s="11">
        <v>243</v>
      </c>
      <c r="R8" s="11"/>
      <c r="S8" s="11">
        <v>135</v>
      </c>
      <c r="T8" s="11">
        <v>132</v>
      </c>
      <c r="U8" s="11">
        <v>74</v>
      </c>
      <c r="V8" s="11">
        <v>89</v>
      </c>
      <c r="W8" s="11">
        <v>71</v>
      </c>
      <c r="X8" s="11">
        <v>87</v>
      </c>
      <c r="Y8" s="11">
        <v>84</v>
      </c>
      <c r="Z8" s="11">
        <v>34</v>
      </c>
      <c r="AA8" s="11">
        <v>98</v>
      </c>
      <c r="AB8" s="11">
        <v>82</v>
      </c>
      <c r="AC8" s="11">
        <v>55</v>
      </c>
      <c r="AD8" s="11">
        <v>36</v>
      </c>
      <c r="AE8" s="11"/>
      <c r="AF8" s="11">
        <v>356</v>
      </c>
      <c r="AG8" s="11">
        <v>382</v>
      </c>
      <c r="AH8" s="11">
        <v>158</v>
      </c>
      <c r="AI8" s="11"/>
      <c r="AJ8" s="11">
        <v>212</v>
      </c>
      <c r="AK8" s="11">
        <v>328</v>
      </c>
      <c r="AL8" s="11">
        <v>64</v>
      </c>
      <c r="AM8" s="11"/>
      <c r="AN8" s="11">
        <v>255</v>
      </c>
      <c r="AO8" s="11">
        <v>205</v>
      </c>
      <c r="AP8" s="11">
        <v>221</v>
      </c>
      <c r="AQ8" s="11">
        <v>132</v>
      </c>
      <c r="AR8" s="11">
        <v>14</v>
      </c>
    </row>
    <row r="9" spans="2:44">
      <c r="B9" s="15" t="s">
        <v>198</v>
      </c>
      <c r="C9" s="14">
        <v>0.271495356060591</v>
      </c>
      <c r="D9" s="14">
        <v>0.313121627874696</v>
      </c>
      <c r="E9" s="14">
        <v>0.227755270890106</v>
      </c>
      <c r="F9" s="14"/>
      <c r="G9" s="14">
        <v>0.26224027677478101</v>
      </c>
      <c r="H9" s="14">
        <v>0.19711093033437699</v>
      </c>
      <c r="I9" s="14">
        <v>0.221904726370171</v>
      </c>
      <c r="J9" s="14">
        <v>0.27743647046958397</v>
      </c>
      <c r="K9" s="14">
        <v>0.32462378734823699</v>
      </c>
      <c r="L9" s="14">
        <v>0.332078632116591</v>
      </c>
      <c r="M9" s="14"/>
      <c r="N9" s="14">
        <v>0.32028524960736099</v>
      </c>
      <c r="O9" s="14">
        <v>0.28688496599811297</v>
      </c>
      <c r="P9" s="14">
        <v>0.26648531412095799</v>
      </c>
      <c r="Q9" s="14">
        <v>0.21110976826642999</v>
      </c>
      <c r="R9" s="14"/>
      <c r="S9" s="14">
        <v>0.27469311921163703</v>
      </c>
      <c r="T9" s="14">
        <v>0.28185634207294602</v>
      </c>
      <c r="U9" s="14">
        <v>0.29702049316921603</v>
      </c>
      <c r="V9" s="14">
        <v>0.26032840207109098</v>
      </c>
      <c r="W9" s="14">
        <v>0.24676586680548901</v>
      </c>
      <c r="X9" s="14">
        <v>0.17957548471853099</v>
      </c>
      <c r="Y9" s="14">
        <v>0.24483503213077401</v>
      </c>
      <c r="Z9" s="14">
        <v>0.36085770355851698</v>
      </c>
      <c r="AA9" s="14">
        <v>0.27786830988794697</v>
      </c>
      <c r="AB9" s="14">
        <v>0.36163871704522599</v>
      </c>
      <c r="AC9" s="14">
        <v>0.26087350227181799</v>
      </c>
      <c r="AD9" s="14">
        <v>0.238454788766613</v>
      </c>
      <c r="AE9" s="14"/>
      <c r="AF9" s="14">
        <v>0.25345341416594303</v>
      </c>
      <c r="AG9" s="14">
        <v>0.326223228723174</v>
      </c>
      <c r="AH9" s="14">
        <v>0.20311407513871499</v>
      </c>
      <c r="AI9" s="14"/>
      <c r="AJ9" s="14">
        <v>0.32365532021215698</v>
      </c>
      <c r="AK9" s="14">
        <v>0.276126728831186</v>
      </c>
      <c r="AL9" s="14">
        <v>0.39187127329140797</v>
      </c>
      <c r="AM9" s="14"/>
      <c r="AN9" s="14">
        <v>0.22973023294304701</v>
      </c>
      <c r="AO9" s="14">
        <v>0.228068139137827</v>
      </c>
      <c r="AP9" s="14">
        <v>0.281899477822944</v>
      </c>
      <c r="AQ9" s="14">
        <v>0.36947377982450003</v>
      </c>
      <c r="AR9" s="14">
        <v>0.46288826583903298</v>
      </c>
    </row>
    <row r="10" spans="2:44">
      <c r="B10" s="15" t="s">
        <v>199</v>
      </c>
      <c r="C10" s="14">
        <v>0.51318876990375195</v>
      </c>
      <c r="D10" s="14">
        <v>0.48276080214098799</v>
      </c>
      <c r="E10" s="14">
        <v>0.54714225664202198</v>
      </c>
      <c r="F10" s="14"/>
      <c r="G10" s="14">
        <v>0.41370389374032202</v>
      </c>
      <c r="H10" s="14">
        <v>0.550281862256639</v>
      </c>
      <c r="I10" s="14">
        <v>0.50325331754240299</v>
      </c>
      <c r="J10" s="14">
        <v>0.519472302519982</v>
      </c>
      <c r="K10" s="14">
        <v>0.51838473042368605</v>
      </c>
      <c r="L10" s="14">
        <v>0.54305140085500603</v>
      </c>
      <c r="M10" s="14"/>
      <c r="N10" s="14">
        <v>0.529181510551192</v>
      </c>
      <c r="O10" s="14">
        <v>0.53491363925694402</v>
      </c>
      <c r="P10" s="14">
        <v>0.51569304626472401</v>
      </c>
      <c r="Q10" s="14">
        <v>0.46191719756462601</v>
      </c>
      <c r="R10" s="14"/>
      <c r="S10" s="14">
        <v>0.54442552400170396</v>
      </c>
      <c r="T10" s="14">
        <v>0.52754011256882805</v>
      </c>
      <c r="U10" s="14">
        <v>0.46122735790504499</v>
      </c>
      <c r="V10" s="14">
        <v>0.53169352888592403</v>
      </c>
      <c r="W10" s="14">
        <v>0.52652251734420297</v>
      </c>
      <c r="X10" s="14">
        <v>0.51536149662786501</v>
      </c>
      <c r="Y10" s="14">
        <v>0.53332633455011202</v>
      </c>
      <c r="Z10" s="14">
        <v>0.475672643568257</v>
      </c>
      <c r="AA10" s="14">
        <v>0.43273626967711998</v>
      </c>
      <c r="AB10" s="14">
        <v>0.458895761954071</v>
      </c>
      <c r="AC10" s="14">
        <v>0.57649876935531397</v>
      </c>
      <c r="AD10" s="14">
        <v>0.60638795977449</v>
      </c>
      <c r="AE10" s="14"/>
      <c r="AF10" s="14">
        <v>0.52796195805072799</v>
      </c>
      <c r="AG10" s="14">
        <v>0.52176748326349698</v>
      </c>
      <c r="AH10" s="14">
        <v>0.50318363088012397</v>
      </c>
      <c r="AI10" s="14"/>
      <c r="AJ10" s="14">
        <v>0.54937643168998995</v>
      </c>
      <c r="AK10" s="14">
        <v>0.53313177910848097</v>
      </c>
      <c r="AL10" s="14">
        <v>0.45894135726400698</v>
      </c>
      <c r="AM10" s="14"/>
      <c r="AN10" s="14">
        <v>0.49578608537144198</v>
      </c>
      <c r="AO10" s="14">
        <v>0.52459244311229103</v>
      </c>
      <c r="AP10" s="14">
        <v>0.55619269972677698</v>
      </c>
      <c r="AQ10" s="14">
        <v>0.53455375806768302</v>
      </c>
      <c r="AR10" s="14">
        <v>0.43523533842345502</v>
      </c>
    </row>
    <row r="11" spans="2:44">
      <c r="B11" s="15" t="s">
        <v>200</v>
      </c>
      <c r="C11" s="14">
        <v>0.16150842303260701</v>
      </c>
      <c r="D11" s="14">
        <v>0.161098401531686</v>
      </c>
      <c r="E11" s="14">
        <v>0.161833840523049</v>
      </c>
      <c r="F11" s="14"/>
      <c r="G11" s="14">
        <v>0.25454994036024597</v>
      </c>
      <c r="H11" s="14">
        <v>0.17242803271997001</v>
      </c>
      <c r="I11" s="14">
        <v>0.21789078344611501</v>
      </c>
      <c r="J11" s="14">
        <v>0.12637992712200599</v>
      </c>
      <c r="K11" s="14">
        <v>0.12895508080707899</v>
      </c>
      <c r="L11" s="14">
        <v>0.102680519002805</v>
      </c>
      <c r="M11" s="14"/>
      <c r="N11" s="14">
        <v>0.116308112194597</v>
      </c>
      <c r="O11" s="14">
        <v>0.154284711557691</v>
      </c>
      <c r="P11" s="14">
        <v>0.151682510557162</v>
      </c>
      <c r="Q11" s="14">
        <v>0.22922786759338701</v>
      </c>
      <c r="R11" s="14"/>
      <c r="S11" s="14">
        <v>0.138003559901165</v>
      </c>
      <c r="T11" s="14">
        <v>0.151058922396513</v>
      </c>
      <c r="U11" s="14">
        <v>0.20991895053526399</v>
      </c>
      <c r="V11" s="14">
        <v>0.16930304135833099</v>
      </c>
      <c r="W11" s="14">
        <v>0.17884032851189099</v>
      </c>
      <c r="X11" s="14">
        <v>0.22617589949943301</v>
      </c>
      <c r="Y11" s="14">
        <v>0.120075948560337</v>
      </c>
      <c r="Z11" s="14">
        <v>0.16346965287322601</v>
      </c>
      <c r="AA11" s="14">
        <v>0.20767156228787401</v>
      </c>
      <c r="AB11" s="14">
        <v>0.14428979198508801</v>
      </c>
      <c r="AC11" s="14">
        <v>0.11218010509861701</v>
      </c>
      <c r="AD11" s="14">
        <v>6.3947789106780395E-2</v>
      </c>
      <c r="AE11" s="14"/>
      <c r="AF11" s="14">
        <v>0.161389759041351</v>
      </c>
      <c r="AG11" s="14">
        <v>0.114396569826079</v>
      </c>
      <c r="AH11" s="14">
        <v>0.23006008285089299</v>
      </c>
      <c r="AI11" s="14"/>
      <c r="AJ11" s="14">
        <v>0.111011176075867</v>
      </c>
      <c r="AK11" s="14">
        <v>0.15623116322234901</v>
      </c>
      <c r="AL11" s="14">
        <v>8.0379809297421501E-2</v>
      </c>
      <c r="AM11" s="14"/>
      <c r="AN11" s="14">
        <v>0.21712922360854101</v>
      </c>
      <c r="AO11" s="14">
        <v>0.16183100339725301</v>
      </c>
      <c r="AP11" s="14">
        <v>0.127576952888037</v>
      </c>
      <c r="AQ11" s="14">
        <v>7.8713483833106501E-2</v>
      </c>
      <c r="AR11" s="14">
        <v>0.101876395737512</v>
      </c>
    </row>
    <row r="12" spans="2:44">
      <c r="B12" s="15" t="s">
        <v>201</v>
      </c>
      <c r="C12" s="14">
        <v>2.1591870941535401E-2</v>
      </c>
      <c r="D12" s="14">
        <v>2.35882940281275E-2</v>
      </c>
      <c r="E12" s="14">
        <v>1.9788979414196599E-2</v>
      </c>
      <c r="F12" s="14"/>
      <c r="G12" s="14">
        <v>5.2940884043858903E-2</v>
      </c>
      <c r="H12" s="14">
        <v>3.4748999708852701E-2</v>
      </c>
      <c r="I12" s="14">
        <v>2.2149497866584801E-2</v>
      </c>
      <c r="J12" s="14">
        <v>1.8273142627541698E-2</v>
      </c>
      <c r="K12" s="14">
        <v>1.51822660801625E-2</v>
      </c>
      <c r="L12" s="14">
        <v>0</v>
      </c>
      <c r="M12" s="14"/>
      <c r="N12" s="14">
        <v>2.0332949467995499E-2</v>
      </c>
      <c r="O12" s="14">
        <v>1.4246022980872099E-2</v>
      </c>
      <c r="P12" s="14">
        <v>2.1764927473595101E-2</v>
      </c>
      <c r="Q12" s="14">
        <v>3.11479721285088E-2</v>
      </c>
      <c r="R12" s="14"/>
      <c r="S12" s="14">
        <v>2.9292995779384198E-2</v>
      </c>
      <c r="T12" s="14">
        <v>2.5024171442456399E-2</v>
      </c>
      <c r="U12" s="14">
        <v>0</v>
      </c>
      <c r="V12" s="14">
        <v>1.2008145813382399E-2</v>
      </c>
      <c r="W12" s="14">
        <v>1.1278470840053E-2</v>
      </c>
      <c r="X12" s="14">
        <v>4.6420291865159599E-2</v>
      </c>
      <c r="Y12" s="14">
        <v>3.5697956814280403E-2</v>
      </c>
      <c r="Z12" s="14">
        <v>0</v>
      </c>
      <c r="AA12" s="14">
        <v>4.2232616912114003E-2</v>
      </c>
      <c r="AB12" s="14">
        <v>9.8728987172296695E-3</v>
      </c>
      <c r="AC12" s="14">
        <v>0</v>
      </c>
      <c r="AD12" s="14">
        <v>0</v>
      </c>
      <c r="AE12" s="14"/>
      <c r="AF12" s="14">
        <v>2.9485004209470801E-2</v>
      </c>
      <c r="AG12" s="14">
        <v>1.1751561228657999E-2</v>
      </c>
      <c r="AH12" s="14">
        <v>2.51794115243127E-2</v>
      </c>
      <c r="AI12" s="14"/>
      <c r="AJ12" s="14">
        <v>8.3689301304154997E-3</v>
      </c>
      <c r="AK12" s="14">
        <v>1.6012273375487301E-2</v>
      </c>
      <c r="AL12" s="14">
        <v>3.0335664604805999E-2</v>
      </c>
      <c r="AM12" s="14"/>
      <c r="AN12" s="14">
        <v>2.6804099513461199E-2</v>
      </c>
      <c r="AO12" s="14">
        <v>4.3124623474651402E-2</v>
      </c>
      <c r="AP12" s="14">
        <v>4.7602267874631904E-3</v>
      </c>
      <c r="AQ12" s="14">
        <v>1.7258978274710901E-2</v>
      </c>
      <c r="AR12" s="14">
        <v>0</v>
      </c>
    </row>
    <row r="13" spans="2:44">
      <c r="B13" s="15" t="s">
        <v>202</v>
      </c>
      <c r="C13" s="14">
        <v>4.1932425662569396E-3</v>
      </c>
      <c r="D13" s="14">
        <v>6.2840051823791002E-3</v>
      </c>
      <c r="E13" s="14">
        <v>2.12138608604788E-3</v>
      </c>
      <c r="F13" s="14"/>
      <c r="G13" s="14">
        <v>0</v>
      </c>
      <c r="H13" s="14">
        <v>1.3551767909009201E-2</v>
      </c>
      <c r="I13" s="14">
        <v>0</v>
      </c>
      <c r="J13" s="14">
        <v>6.45086927178826E-3</v>
      </c>
      <c r="K13" s="14">
        <v>0</v>
      </c>
      <c r="L13" s="14">
        <v>4.2859691473396801E-3</v>
      </c>
      <c r="M13" s="14"/>
      <c r="N13" s="14">
        <v>3.9318304618019403E-3</v>
      </c>
      <c r="O13" s="14">
        <v>0</v>
      </c>
      <c r="P13" s="14">
        <v>9.6648859265581807E-3</v>
      </c>
      <c r="Q13" s="14">
        <v>4.41921953899345E-3</v>
      </c>
      <c r="R13" s="14"/>
      <c r="S13" s="14">
        <v>0</v>
      </c>
      <c r="T13" s="14">
        <v>6.7613556993972304E-3</v>
      </c>
      <c r="U13" s="14">
        <v>0</v>
      </c>
      <c r="V13" s="14">
        <v>0</v>
      </c>
      <c r="W13" s="14">
        <v>0</v>
      </c>
      <c r="X13" s="14">
        <v>0</v>
      </c>
      <c r="Y13" s="14">
        <v>1.27615143732595E-2</v>
      </c>
      <c r="Z13" s="14">
        <v>0</v>
      </c>
      <c r="AA13" s="14">
        <v>2.1826159102613499E-2</v>
      </c>
      <c r="AB13" s="14">
        <v>0</v>
      </c>
      <c r="AC13" s="14">
        <v>0</v>
      </c>
      <c r="AD13" s="14">
        <v>0</v>
      </c>
      <c r="AE13" s="14"/>
      <c r="AF13" s="14">
        <v>8.6573169654625901E-3</v>
      </c>
      <c r="AG13" s="14">
        <v>0</v>
      </c>
      <c r="AH13" s="14">
        <v>6.5254022094977798E-3</v>
      </c>
      <c r="AI13" s="14"/>
      <c r="AJ13" s="14">
        <v>0</v>
      </c>
      <c r="AK13" s="14">
        <v>0</v>
      </c>
      <c r="AL13" s="14">
        <v>0</v>
      </c>
      <c r="AM13" s="14"/>
      <c r="AN13" s="14">
        <v>4.2019233027549303E-3</v>
      </c>
      <c r="AO13" s="14">
        <v>0</v>
      </c>
      <c r="AP13" s="14">
        <v>4.6606594393250001E-3</v>
      </c>
      <c r="AQ13" s="14">
        <v>0</v>
      </c>
      <c r="AR13" s="14">
        <v>0</v>
      </c>
    </row>
    <row r="14" spans="2:44">
      <c r="B14" s="15" t="s">
        <v>203</v>
      </c>
      <c r="C14" s="14">
        <v>2.8022337495257999E-2</v>
      </c>
      <c r="D14" s="14">
        <v>1.3146869242124E-2</v>
      </c>
      <c r="E14" s="14">
        <v>4.1358266444578302E-2</v>
      </c>
      <c r="F14" s="14"/>
      <c r="G14" s="14">
        <v>1.6565005080792401E-2</v>
      </c>
      <c r="H14" s="14">
        <v>3.1878407071151103E-2</v>
      </c>
      <c r="I14" s="14">
        <v>3.4801674774726399E-2</v>
      </c>
      <c r="J14" s="14">
        <v>5.1987287989097998E-2</v>
      </c>
      <c r="K14" s="14">
        <v>1.2854135340835401E-2</v>
      </c>
      <c r="L14" s="14">
        <v>1.79034788782589E-2</v>
      </c>
      <c r="M14" s="14"/>
      <c r="N14" s="14">
        <v>9.9603477170515098E-3</v>
      </c>
      <c r="O14" s="14">
        <v>9.6706602063798205E-3</v>
      </c>
      <c r="P14" s="14">
        <v>3.4709315657002297E-2</v>
      </c>
      <c r="Q14" s="14">
        <v>6.2177974908054802E-2</v>
      </c>
      <c r="R14" s="14"/>
      <c r="S14" s="14">
        <v>1.35848011061097E-2</v>
      </c>
      <c r="T14" s="14">
        <v>7.7590958198590796E-3</v>
      </c>
      <c r="U14" s="14">
        <v>3.1833198390474597E-2</v>
      </c>
      <c r="V14" s="14">
        <v>2.66668818712722E-2</v>
      </c>
      <c r="W14" s="14">
        <v>3.6592816498364197E-2</v>
      </c>
      <c r="X14" s="14">
        <v>3.2466827289011901E-2</v>
      </c>
      <c r="Y14" s="14">
        <v>5.3303213571237303E-2</v>
      </c>
      <c r="Z14" s="14">
        <v>0</v>
      </c>
      <c r="AA14" s="14">
        <v>1.7665082132330999E-2</v>
      </c>
      <c r="AB14" s="14">
        <v>2.5302830298385801E-2</v>
      </c>
      <c r="AC14" s="14">
        <v>5.04476232742515E-2</v>
      </c>
      <c r="AD14" s="14">
        <v>9.1209462352116605E-2</v>
      </c>
      <c r="AE14" s="14"/>
      <c r="AF14" s="14">
        <v>1.9052547567044699E-2</v>
      </c>
      <c r="AG14" s="14">
        <v>2.58611569585914E-2</v>
      </c>
      <c r="AH14" s="14">
        <v>3.1937397396456998E-2</v>
      </c>
      <c r="AI14" s="14"/>
      <c r="AJ14" s="14">
        <v>7.5881418915702001E-3</v>
      </c>
      <c r="AK14" s="14">
        <v>1.8498055462496998E-2</v>
      </c>
      <c r="AL14" s="14">
        <v>3.84718955423572E-2</v>
      </c>
      <c r="AM14" s="14"/>
      <c r="AN14" s="14">
        <v>2.6348435260753901E-2</v>
      </c>
      <c r="AO14" s="14">
        <v>4.2383790877978E-2</v>
      </c>
      <c r="AP14" s="14">
        <v>2.4909983335454602E-2</v>
      </c>
      <c r="AQ14" s="14">
        <v>0</v>
      </c>
      <c r="AR14" s="14">
        <v>0</v>
      </c>
    </row>
    <row r="15" spans="2:44">
      <c r="B15" s="15" t="s">
        <v>104</v>
      </c>
      <c r="C15" s="18">
        <v>0.78468412596434201</v>
      </c>
      <c r="D15" s="18">
        <v>0.79588243001568404</v>
      </c>
      <c r="E15" s="18">
        <v>0.77489752753212804</v>
      </c>
      <c r="F15" s="18"/>
      <c r="G15" s="18">
        <v>0.67594417051510303</v>
      </c>
      <c r="H15" s="18">
        <v>0.74739279259101699</v>
      </c>
      <c r="I15" s="18">
        <v>0.72515804391257399</v>
      </c>
      <c r="J15" s="18">
        <v>0.79690877298956597</v>
      </c>
      <c r="K15" s="18">
        <v>0.84300851777192298</v>
      </c>
      <c r="L15" s="18">
        <v>0.87513003297159697</v>
      </c>
      <c r="M15" s="18"/>
      <c r="N15" s="18">
        <v>0.84946676015855305</v>
      </c>
      <c r="O15" s="18">
        <v>0.82179860525505699</v>
      </c>
      <c r="P15" s="18">
        <v>0.782178360385682</v>
      </c>
      <c r="Q15" s="18">
        <v>0.67302696583105603</v>
      </c>
      <c r="R15" s="18"/>
      <c r="S15" s="18">
        <v>0.81911864321334105</v>
      </c>
      <c r="T15" s="18">
        <v>0.80939645464177401</v>
      </c>
      <c r="U15" s="18">
        <v>0.75824785107426096</v>
      </c>
      <c r="V15" s="18">
        <v>0.79202193095701501</v>
      </c>
      <c r="W15" s="18">
        <v>0.77328838414969203</v>
      </c>
      <c r="X15" s="18">
        <v>0.69493698134639503</v>
      </c>
      <c r="Y15" s="18">
        <v>0.77816136668088598</v>
      </c>
      <c r="Z15" s="18">
        <v>0.83653034712677399</v>
      </c>
      <c r="AA15" s="18">
        <v>0.71060457956506795</v>
      </c>
      <c r="AB15" s="18">
        <v>0.82053447899929599</v>
      </c>
      <c r="AC15" s="18">
        <v>0.83737227162713201</v>
      </c>
      <c r="AD15" s="18">
        <v>0.84484274854110297</v>
      </c>
      <c r="AE15" s="18"/>
      <c r="AF15" s="18">
        <v>0.78141537221667101</v>
      </c>
      <c r="AG15" s="18">
        <v>0.84799071198667197</v>
      </c>
      <c r="AH15" s="18">
        <v>0.70629770601883901</v>
      </c>
      <c r="AI15" s="18"/>
      <c r="AJ15" s="18">
        <v>0.87303175190214699</v>
      </c>
      <c r="AK15" s="18">
        <v>0.80925850793966703</v>
      </c>
      <c r="AL15" s="18">
        <v>0.85081263055541501</v>
      </c>
      <c r="AM15" s="18"/>
      <c r="AN15" s="18">
        <v>0.72551631831448904</v>
      </c>
      <c r="AO15" s="18">
        <v>0.752660582250118</v>
      </c>
      <c r="AP15" s="18">
        <v>0.83809217754972098</v>
      </c>
      <c r="AQ15" s="18">
        <v>0.90402753789218304</v>
      </c>
      <c r="AR15" s="18">
        <v>0.89812360426248805</v>
      </c>
    </row>
    <row r="16" spans="2:44">
      <c r="B16" s="15" t="s">
        <v>105</v>
      </c>
      <c r="C16" s="18">
        <v>2.57851135077924E-2</v>
      </c>
      <c r="D16" s="18">
        <v>2.98722992105066E-2</v>
      </c>
      <c r="E16" s="18">
        <v>2.19103655002445E-2</v>
      </c>
      <c r="F16" s="18"/>
      <c r="G16" s="18">
        <v>5.2940884043858903E-2</v>
      </c>
      <c r="H16" s="18">
        <v>4.8300767617861902E-2</v>
      </c>
      <c r="I16" s="18">
        <v>2.2149497866584801E-2</v>
      </c>
      <c r="J16" s="18">
        <v>2.4724011899329899E-2</v>
      </c>
      <c r="K16" s="18">
        <v>1.51822660801625E-2</v>
      </c>
      <c r="L16" s="18">
        <v>4.2859691473396801E-3</v>
      </c>
      <c r="M16" s="18"/>
      <c r="N16" s="18">
        <v>2.42647799297975E-2</v>
      </c>
      <c r="O16" s="18">
        <v>1.4246022980872099E-2</v>
      </c>
      <c r="P16" s="18">
        <v>3.14298134001533E-2</v>
      </c>
      <c r="Q16" s="18">
        <v>3.5567191667502301E-2</v>
      </c>
      <c r="R16" s="18"/>
      <c r="S16" s="18">
        <v>2.9292995779384198E-2</v>
      </c>
      <c r="T16" s="18">
        <v>3.1785527141853599E-2</v>
      </c>
      <c r="U16" s="18">
        <v>0</v>
      </c>
      <c r="V16" s="18">
        <v>1.2008145813382399E-2</v>
      </c>
      <c r="W16" s="18">
        <v>1.1278470840053E-2</v>
      </c>
      <c r="X16" s="18">
        <v>4.6420291865159599E-2</v>
      </c>
      <c r="Y16" s="18">
        <v>4.8459471187539897E-2</v>
      </c>
      <c r="Z16" s="18">
        <v>0</v>
      </c>
      <c r="AA16" s="18">
        <v>6.4058776014727495E-2</v>
      </c>
      <c r="AB16" s="18">
        <v>9.8728987172296695E-3</v>
      </c>
      <c r="AC16" s="18">
        <v>0</v>
      </c>
      <c r="AD16" s="18">
        <v>0</v>
      </c>
      <c r="AE16" s="18"/>
      <c r="AF16" s="18">
        <v>3.8142321174933401E-2</v>
      </c>
      <c r="AG16" s="18">
        <v>1.1751561228657999E-2</v>
      </c>
      <c r="AH16" s="18">
        <v>3.1704813733810497E-2</v>
      </c>
      <c r="AI16" s="18"/>
      <c r="AJ16" s="18">
        <v>8.3689301304154997E-3</v>
      </c>
      <c r="AK16" s="18">
        <v>1.6012273375487301E-2</v>
      </c>
      <c r="AL16" s="18">
        <v>3.0335664604805999E-2</v>
      </c>
      <c r="AM16" s="18"/>
      <c r="AN16" s="18">
        <v>3.1006022816216099E-2</v>
      </c>
      <c r="AO16" s="18">
        <v>4.3124623474651402E-2</v>
      </c>
      <c r="AP16" s="18">
        <v>9.4208862267881905E-3</v>
      </c>
      <c r="AQ16" s="18">
        <v>1.7258978274710901E-2</v>
      </c>
      <c r="AR16" s="18">
        <v>0</v>
      </c>
    </row>
    <row r="17" spans="2:44">
      <c r="B17" s="15" t="s">
        <v>106</v>
      </c>
      <c r="C17" s="19">
        <v>0.75889901245655</v>
      </c>
      <c r="D17" s="19">
        <v>0.76601013080517699</v>
      </c>
      <c r="E17" s="19">
        <v>0.75298716203188398</v>
      </c>
      <c r="F17" s="19"/>
      <c r="G17" s="19">
        <v>0.62300328647124403</v>
      </c>
      <c r="H17" s="19">
        <v>0.69909202497315504</v>
      </c>
      <c r="I17" s="19">
        <v>0.70300854604598895</v>
      </c>
      <c r="J17" s="19">
        <v>0.77218476109023604</v>
      </c>
      <c r="K17" s="19">
        <v>0.82782625169176105</v>
      </c>
      <c r="L17" s="19">
        <v>0.87084406382425705</v>
      </c>
      <c r="M17" s="19"/>
      <c r="N17" s="19">
        <v>0.82520198022875602</v>
      </c>
      <c r="O17" s="19">
        <v>0.80755258227418503</v>
      </c>
      <c r="P17" s="19">
        <v>0.75074854698552895</v>
      </c>
      <c r="Q17" s="19">
        <v>0.63745977416355304</v>
      </c>
      <c r="R17" s="19"/>
      <c r="S17" s="19">
        <v>0.789825647433957</v>
      </c>
      <c r="T17" s="19">
        <v>0.777610927499921</v>
      </c>
      <c r="U17" s="19">
        <v>0.75824785107426096</v>
      </c>
      <c r="V17" s="19">
        <v>0.78001378514363295</v>
      </c>
      <c r="W17" s="19">
        <v>0.76200991330963896</v>
      </c>
      <c r="X17" s="19">
        <v>0.64851668948123598</v>
      </c>
      <c r="Y17" s="19">
        <v>0.72970189549334596</v>
      </c>
      <c r="Z17" s="19">
        <v>0.83653034712677399</v>
      </c>
      <c r="AA17" s="19">
        <v>0.64654580355033997</v>
      </c>
      <c r="AB17" s="19">
        <v>0.81066158028206703</v>
      </c>
      <c r="AC17" s="19">
        <v>0.83737227162713201</v>
      </c>
      <c r="AD17" s="19">
        <v>0.84484274854110297</v>
      </c>
      <c r="AE17" s="19"/>
      <c r="AF17" s="19">
        <v>0.74327305104173702</v>
      </c>
      <c r="AG17" s="19">
        <v>0.83623915075801403</v>
      </c>
      <c r="AH17" s="19">
        <v>0.67459289228502795</v>
      </c>
      <c r="AI17" s="19"/>
      <c r="AJ17" s="19">
        <v>0.86466282177173104</v>
      </c>
      <c r="AK17" s="19">
        <v>0.79324623456417998</v>
      </c>
      <c r="AL17" s="19">
        <v>0.82047696595060904</v>
      </c>
      <c r="AM17" s="19"/>
      <c r="AN17" s="19">
        <v>0.69451029549827203</v>
      </c>
      <c r="AO17" s="19">
        <v>0.70953595877546605</v>
      </c>
      <c r="AP17" s="19">
        <v>0.82867129132293205</v>
      </c>
      <c r="AQ17" s="19">
        <v>0.88676855961747203</v>
      </c>
      <c r="AR17" s="19">
        <v>0.89812360426248805</v>
      </c>
    </row>
    <row r="18" spans="2:44">
      <c r="B18" s="16" t="s">
        <v>18</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499</v>
      </c>
      <c r="E2" s="31"/>
      <c r="F2" s="31"/>
    </row>
    <row r="6" spans="2:6" ht="50.1" customHeight="1">
      <c r="B6" s="17" t="s">
        <v>58</v>
      </c>
      <c r="C6" s="17" t="s">
        <v>500</v>
      </c>
      <c r="D6" s="17" t="s">
        <v>501</v>
      </c>
      <c r="E6" s="17" t="s">
        <v>502</v>
      </c>
    </row>
    <row r="7" spans="2:6">
      <c r="B7" s="15" t="s">
        <v>98</v>
      </c>
      <c r="C7" s="14">
        <v>0.13043061536763001</v>
      </c>
      <c r="D7" s="14">
        <v>6.2668551589629598E-2</v>
      </c>
      <c r="E7" s="14">
        <v>7.2546282719110095E-2</v>
      </c>
    </row>
    <row r="8" spans="2:6">
      <c r="B8" s="15" t="s">
        <v>99</v>
      </c>
      <c r="C8" s="14">
        <v>0.47473464170664997</v>
      </c>
      <c r="D8" s="14">
        <v>0.23090880471539799</v>
      </c>
      <c r="E8" s="14">
        <v>0.27519896565768998</v>
      </c>
    </row>
    <row r="9" spans="2:6">
      <c r="B9" s="15" t="s">
        <v>100</v>
      </c>
      <c r="C9" s="14">
        <v>0.26782569947170998</v>
      </c>
      <c r="D9" s="14">
        <v>0.34651947870488897</v>
      </c>
      <c r="E9" s="14">
        <v>0.27354006055277402</v>
      </c>
    </row>
    <row r="10" spans="2:6">
      <c r="B10" s="15" t="s">
        <v>101</v>
      </c>
      <c r="C10" s="14">
        <v>7.3635279029920994E-2</v>
      </c>
      <c r="D10" s="14">
        <v>0.236068416718966</v>
      </c>
      <c r="E10" s="14">
        <v>0.262707389142945</v>
      </c>
    </row>
    <row r="11" spans="2:6">
      <c r="B11" s="15" t="s">
        <v>102</v>
      </c>
      <c r="C11" s="14">
        <v>6.66709132306349E-3</v>
      </c>
      <c r="D11" s="14">
        <v>5.0587474189586201E-2</v>
      </c>
      <c r="E11" s="14">
        <v>7.7208570090941495E-2</v>
      </c>
    </row>
    <row r="12" spans="2:6">
      <c r="B12" s="15" t="s">
        <v>129</v>
      </c>
      <c r="C12" s="14">
        <v>4.6706673101025498E-2</v>
      </c>
      <c r="D12" s="14">
        <v>7.3247274081531602E-2</v>
      </c>
      <c r="E12" s="14">
        <v>3.8798731836539299E-2</v>
      </c>
    </row>
    <row r="13" spans="2:6">
      <c r="B13" s="20" t="s">
        <v>104</v>
      </c>
      <c r="C13" s="18">
        <v>0.60516525707428004</v>
      </c>
      <c r="D13" s="18">
        <v>0.29357735630502801</v>
      </c>
      <c r="E13" s="18">
        <v>0.34774524837679999</v>
      </c>
    </row>
    <row r="14" spans="2:6">
      <c r="B14" s="20" t="s">
        <v>105</v>
      </c>
      <c r="C14" s="18">
        <v>8.0302370352984501E-2</v>
      </c>
      <c r="D14" s="18">
        <v>0.28665589090855198</v>
      </c>
      <c r="E14" s="18">
        <v>0.33991595923388701</v>
      </c>
    </row>
    <row r="15" spans="2:6">
      <c r="B15" s="20" t="s">
        <v>106</v>
      </c>
      <c r="C15" s="19">
        <v>0.524862886721296</v>
      </c>
      <c r="D15" s="19">
        <v>6.9214653964754201E-3</v>
      </c>
      <c r="E15" s="19">
        <v>7.8292891429131393E-3</v>
      </c>
    </row>
    <row r="16" spans="2:6">
      <c r="B16" s="16" t="s">
        <v>19</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2:AR22"/>
  <sheetViews>
    <sheetView showGridLines="0" workbookViewId="0">
      <pane xSplit="2" topLeftCell="C1" activePane="topRight" state="frozen"/>
      <selection pane="topRight" activeCell="B22" sqref="B22"/>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981</v>
      </c>
      <c r="D7" s="10">
        <v>466</v>
      </c>
      <c r="E7" s="10">
        <v>515</v>
      </c>
      <c r="F7" s="10"/>
      <c r="G7" s="10">
        <v>120</v>
      </c>
      <c r="H7" s="10">
        <v>159</v>
      </c>
      <c r="I7" s="10">
        <v>138</v>
      </c>
      <c r="J7" s="10">
        <v>167</v>
      </c>
      <c r="K7" s="10">
        <v>172</v>
      </c>
      <c r="L7" s="10">
        <v>225</v>
      </c>
      <c r="M7" s="10"/>
      <c r="N7" s="10">
        <v>257</v>
      </c>
      <c r="O7" s="10">
        <v>264</v>
      </c>
      <c r="P7" s="10">
        <v>215</v>
      </c>
      <c r="Q7" s="10">
        <v>240</v>
      </c>
      <c r="R7" s="10"/>
      <c r="S7" s="10">
        <v>109</v>
      </c>
      <c r="T7" s="10">
        <v>130</v>
      </c>
      <c r="U7" s="10">
        <v>87</v>
      </c>
      <c r="V7" s="10">
        <v>77</v>
      </c>
      <c r="W7" s="10">
        <v>84</v>
      </c>
      <c r="X7" s="10">
        <v>102</v>
      </c>
      <c r="Y7" s="10">
        <v>67</v>
      </c>
      <c r="Z7" s="10">
        <v>51</v>
      </c>
      <c r="AA7" s="10">
        <v>121</v>
      </c>
      <c r="AB7" s="10">
        <v>77</v>
      </c>
      <c r="AC7" s="10">
        <v>52</v>
      </c>
      <c r="AD7" s="10">
        <v>24</v>
      </c>
      <c r="AE7" s="10"/>
      <c r="AF7" s="10">
        <v>355</v>
      </c>
      <c r="AG7" s="10">
        <v>410</v>
      </c>
      <c r="AH7" s="10">
        <v>131</v>
      </c>
      <c r="AI7" s="10"/>
      <c r="AJ7" s="10">
        <v>195</v>
      </c>
      <c r="AK7" s="10">
        <v>383</v>
      </c>
      <c r="AL7" s="10">
        <v>57</v>
      </c>
      <c r="AM7" s="10"/>
      <c r="AN7" s="10">
        <v>245</v>
      </c>
      <c r="AO7" s="10">
        <v>247</v>
      </c>
      <c r="AP7" s="10">
        <v>227</v>
      </c>
      <c r="AQ7" s="10">
        <v>106</v>
      </c>
      <c r="AR7" s="10">
        <v>10</v>
      </c>
    </row>
    <row r="8" spans="2:44" ht="30" customHeight="1">
      <c r="B8" s="11" t="s">
        <v>96</v>
      </c>
      <c r="C8" s="11">
        <v>971</v>
      </c>
      <c r="D8" s="11">
        <v>480</v>
      </c>
      <c r="E8" s="11">
        <v>491</v>
      </c>
      <c r="F8" s="11"/>
      <c r="G8" s="11">
        <v>132</v>
      </c>
      <c r="H8" s="11">
        <v>170</v>
      </c>
      <c r="I8" s="11">
        <v>150</v>
      </c>
      <c r="J8" s="11">
        <v>165</v>
      </c>
      <c r="K8" s="11">
        <v>145</v>
      </c>
      <c r="L8" s="11">
        <v>210</v>
      </c>
      <c r="M8" s="11"/>
      <c r="N8" s="11">
        <v>267</v>
      </c>
      <c r="O8" s="11">
        <v>251</v>
      </c>
      <c r="P8" s="11">
        <v>222</v>
      </c>
      <c r="Q8" s="11">
        <v>226</v>
      </c>
      <c r="R8" s="11"/>
      <c r="S8" s="11">
        <v>120</v>
      </c>
      <c r="T8" s="11">
        <v>125</v>
      </c>
      <c r="U8" s="11">
        <v>84</v>
      </c>
      <c r="V8" s="11">
        <v>84</v>
      </c>
      <c r="W8" s="11">
        <v>77</v>
      </c>
      <c r="X8" s="11">
        <v>102</v>
      </c>
      <c r="Y8" s="11">
        <v>63</v>
      </c>
      <c r="Z8" s="11">
        <v>46</v>
      </c>
      <c r="AA8" s="11">
        <v>114</v>
      </c>
      <c r="AB8" s="11">
        <v>78</v>
      </c>
      <c r="AC8" s="11">
        <v>52</v>
      </c>
      <c r="AD8" s="11">
        <v>26</v>
      </c>
      <c r="AE8" s="11"/>
      <c r="AF8" s="11">
        <v>338</v>
      </c>
      <c r="AG8" s="11">
        <v>404</v>
      </c>
      <c r="AH8" s="11">
        <v>138</v>
      </c>
      <c r="AI8" s="11"/>
      <c r="AJ8" s="11">
        <v>187</v>
      </c>
      <c r="AK8" s="11">
        <v>387</v>
      </c>
      <c r="AL8" s="11">
        <v>57</v>
      </c>
      <c r="AM8" s="11"/>
      <c r="AN8" s="11">
        <v>237</v>
      </c>
      <c r="AO8" s="11">
        <v>246</v>
      </c>
      <c r="AP8" s="11">
        <v>229</v>
      </c>
      <c r="AQ8" s="11">
        <v>107</v>
      </c>
      <c r="AR8" s="11">
        <v>10</v>
      </c>
    </row>
    <row r="9" spans="2:44">
      <c r="B9" s="15" t="s">
        <v>98</v>
      </c>
      <c r="C9" s="14">
        <v>0.13043061536763001</v>
      </c>
      <c r="D9" s="14">
        <v>0.15752297176334901</v>
      </c>
      <c r="E9" s="14">
        <v>0.10398889145838699</v>
      </c>
      <c r="F9" s="14"/>
      <c r="G9" s="14">
        <v>0.121042639327162</v>
      </c>
      <c r="H9" s="14">
        <v>0.15590345803261799</v>
      </c>
      <c r="I9" s="14">
        <v>0.117416512625077</v>
      </c>
      <c r="J9" s="14">
        <v>0.121993238070015</v>
      </c>
      <c r="K9" s="14">
        <v>0.14284897265653199</v>
      </c>
      <c r="L9" s="14">
        <v>0.123082496012325</v>
      </c>
      <c r="M9" s="14"/>
      <c r="N9" s="14">
        <v>0.12720863117057099</v>
      </c>
      <c r="O9" s="14">
        <v>0.119804995395052</v>
      </c>
      <c r="P9" s="14">
        <v>0.14649544613201901</v>
      </c>
      <c r="Q9" s="14">
        <v>0.128635254254297</v>
      </c>
      <c r="R9" s="14"/>
      <c r="S9" s="14">
        <v>0.15539306092856101</v>
      </c>
      <c r="T9" s="14">
        <v>0.12610302383736</v>
      </c>
      <c r="U9" s="14">
        <v>0.14640406942522599</v>
      </c>
      <c r="V9" s="14">
        <v>0.137356359512879</v>
      </c>
      <c r="W9" s="14">
        <v>7.8378109000614898E-2</v>
      </c>
      <c r="X9" s="14">
        <v>0.15936364562643801</v>
      </c>
      <c r="Y9" s="14">
        <v>0.14187412582473499</v>
      </c>
      <c r="Z9" s="14">
        <v>0.16356693085075</v>
      </c>
      <c r="AA9" s="14">
        <v>6.7328717278353795E-2</v>
      </c>
      <c r="AB9" s="14">
        <v>0.134464017146536</v>
      </c>
      <c r="AC9" s="14">
        <v>0.117517202877399</v>
      </c>
      <c r="AD9" s="14">
        <v>0.20550550025862099</v>
      </c>
      <c r="AE9" s="14"/>
      <c r="AF9" s="14">
        <v>0.15237942768437199</v>
      </c>
      <c r="AG9" s="14">
        <v>0.13437616760768301</v>
      </c>
      <c r="AH9" s="14">
        <v>0.11214873618471199</v>
      </c>
      <c r="AI9" s="14"/>
      <c r="AJ9" s="14">
        <v>0.167187329937729</v>
      </c>
      <c r="AK9" s="14">
        <v>0.14609743995892399</v>
      </c>
      <c r="AL9" s="14">
        <v>9.9513354170787105E-2</v>
      </c>
      <c r="AM9" s="14"/>
      <c r="AN9" s="14">
        <v>0.13281090630936701</v>
      </c>
      <c r="AO9" s="14">
        <v>0.108399866239497</v>
      </c>
      <c r="AP9" s="14">
        <v>0.12684654576340401</v>
      </c>
      <c r="AQ9" s="14">
        <v>0.154165839897526</v>
      </c>
      <c r="AR9" s="14">
        <v>0.29471115786181901</v>
      </c>
    </row>
    <row r="10" spans="2:44">
      <c r="B10" s="15" t="s">
        <v>99</v>
      </c>
      <c r="C10" s="14">
        <v>0.47473464170664997</v>
      </c>
      <c r="D10" s="14">
        <v>0.48265479300037201</v>
      </c>
      <c r="E10" s="14">
        <v>0.467004695637392</v>
      </c>
      <c r="F10" s="14"/>
      <c r="G10" s="14">
        <v>0.40164805781004997</v>
      </c>
      <c r="H10" s="14">
        <v>0.50305621628812203</v>
      </c>
      <c r="I10" s="14">
        <v>0.512571486161014</v>
      </c>
      <c r="J10" s="14">
        <v>0.50170519211767095</v>
      </c>
      <c r="K10" s="14">
        <v>0.43282266980999901</v>
      </c>
      <c r="L10" s="14">
        <v>0.47845263733501198</v>
      </c>
      <c r="M10" s="14"/>
      <c r="N10" s="14">
        <v>0.51424882806231997</v>
      </c>
      <c r="O10" s="14">
        <v>0.44947291105031301</v>
      </c>
      <c r="P10" s="14">
        <v>0.48430220217212899</v>
      </c>
      <c r="Q10" s="14">
        <v>0.45215190609533601</v>
      </c>
      <c r="R10" s="14"/>
      <c r="S10" s="14">
        <v>0.53296454631534895</v>
      </c>
      <c r="T10" s="14">
        <v>0.45477937893741399</v>
      </c>
      <c r="U10" s="14">
        <v>0.46802712596030899</v>
      </c>
      <c r="V10" s="14">
        <v>0.41066016847195003</v>
      </c>
      <c r="W10" s="14">
        <v>0.49492505738649301</v>
      </c>
      <c r="X10" s="14">
        <v>0.391070267830125</v>
      </c>
      <c r="Y10" s="14">
        <v>0.40780304958767599</v>
      </c>
      <c r="Z10" s="14">
        <v>0.49633956190041401</v>
      </c>
      <c r="AA10" s="14">
        <v>0.50434109088553603</v>
      </c>
      <c r="AB10" s="14">
        <v>0.55861133200254298</v>
      </c>
      <c r="AC10" s="14">
        <v>0.53357254505871099</v>
      </c>
      <c r="AD10" s="14">
        <v>0.42699041211244998</v>
      </c>
      <c r="AE10" s="14"/>
      <c r="AF10" s="14">
        <v>0.461104980778128</v>
      </c>
      <c r="AG10" s="14">
        <v>0.51635293993368703</v>
      </c>
      <c r="AH10" s="14">
        <v>0.43626638723712302</v>
      </c>
      <c r="AI10" s="14"/>
      <c r="AJ10" s="14">
        <v>0.48108473749540198</v>
      </c>
      <c r="AK10" s="14">
        <v>0.50321892514131406</v>
      </c>
      <c r="AL10" s="14">
        <v>0.549123152431923</v>
      </c>
      <c r="AM10" s="14"/>
      <c r="AN10" s="14">
        <v>0.41805116069759102</v>
      </c>
      <c r="AO10" s="14">
        <v>0.468440031597395</v>
      </c>
      <c r="AP10" s="14">
        <v>0.52269861626047198</v>
      </c>
      <c r="AQ10" s="14">
        <v>0.50411848533284898</v>
      </c>
      <c r="AR10" s="14">
        <v>0.173715160710082</v>
      </c>
    </row>
    <row r="11" spans="2:44">
      <c r="B11" s="15" t="s">
        <v>100</v>
      </c>
      <c r="C11" s="14">
        <v>0.26782569947170998</v>
      </c>
      <c r="D11" s="14">
        <v>0.248611140926385</v>
      </c>
      <c r="E11" s="14">
        <v>0.28657881362215498</v>
      </c>
      <c r="F11" s="14"/>
      <c r="G11" s="14">
        <v>0.31783711875880299</v>
      </c>
      <c r="H11" s="14">
        <v>0.23101484280819201</v>
      </c>
      <c r="I11" s="14">
        <v>0.25290026740587401</v>
      </c>
      <c r="J11" s="14">
        <v>0.24633437311537101</v>
      </c>
      <c r="K11" s="14">
        <v>0.29043658964993402</v>
      </c>
      <c r="L11" s="14">
        <v>0.27809992608309198</v>
      </c>
      <c r="M11" s="14"/>
      <c r="N11" s="14">
        <v>0.20844935704547601</v>
      </c>
      <c r="O11" s="14">
        <v>0.32993933960212601</v>
      </c>
      <c r="P11" s="14">
        <v>0.26581801116064602</v>
      </c>
      <c r="Q11" s="14">
        <v>0.27324401032162599</v>
      </c>
      <c r="R11" s="14"/>
      <c r="S11" s="14">
        <v>0.20965305886781899</v>
      </c>
      <c r="T11" s="14">
        <v>0.29239334816734303</v>
      </c>
      <c r="U11" s="14">
        <v>0.30891404705463898</v>
      </c>
      <c r="V11" s="14">
        <v>0.36477552770669602</v>
      </c>
      <c r="W11" s="14">
        <v>0.27399743240687202</v>
      </c>
      <c r="X11" s="14">
        <v>0.26446843393581698</v>
      </c>
      <c r="Y11" s="14">
        <v>0.27629253291952299</v>
      </c>
      <c r="Z11" s="14">
        <v>0.12807541037308701</v>
      </c>
      <c r="AA11" s="14">
        <v>0.29701913392898199</v>
      </c>
      <c r="AB11" s="14">
        <v>0.20300584115335099</v>
      </c>
      <c r="AC11" s="14">
        <v>0.25564435146369502</v>
      </c>
      <c r="AD11" s="14">
        <v>0.28365921198749899</v>
      </c>
      <c r="AE11" s="14"/>
      <c r="AF11" s="14">
        <v>0.244802558648749</v>
      </c>
      <c r="AG11" s="14">
        <v>0.26151004894931001</v>
      </c>
      <c r="AH11" s="14">
        <v>0.284962189429533</v>
      </c>
      <c r="AI11" s="14"/>
      <c r="AJ11" s="14">
        <v>0.24394867075805399</v>
      </c>
      <c r="AK11" s="14">
        <v>0.24705479175228301</v>
      </c>
      <c r="AL11" s="14">
        <v>0.22477791897389399</v>
      </c>
      <c r="AM11" s="14"/>
      <c r="AN11" s="14">
        <v>0.338418452028176</v>
      </c>
      <c r="AO11" s="14">
        <v>0.29298523370775198</v>
      </c>
      <c r="AP11" s="14">
        <v>0.22829242902708999</v>
      </c>
      <c r="AQ11" s="14">
        <v>0.21285277703692701</v>
      </c>
      <c r="AR11" s="14">
        <v>0.21106954800685601</v>
      </c>
    </row>
    <row r="12" spans="2:44">
      <c r="B12" s="15" t="s">
        <v>101</v>
      </c>
      <c r="C12" s="14">
        <v>7.3635279029920994E-2</v>
      </c>
      <c r="D12" s="14">
        <v>7.1636385643995104E-2</v>
      </c>
      <c r="E12" s="14">
        <v>7.5586168286752797E-2</v>
      </c>
      <c r="F12" s="14"/>
      <c r="G12" s="14">
        <v>9.6468319152738805E-2</v>
      </c>
      <c r="H12" s="14">
        <v>5.9461805671301902E-2</v>
      </c>
      <c r="I12" s="14">
        <v>6.8672975045617202E-2</v>
      </c>
      <c r="J12" s="14">
        <v>7.8403090673362694E-2</v>
      </c>
      <c r="K12" s="14">
        <v>7.5589307702487799E-2</v>
      </c>
      <c r="L12" s="14">
        <v>6.9218896971507696E-2</v>
      </c>
      <c r="M12" s="14"/>
      <c r="N12" s="14">
        <v>0.11505992537522</v>
      </c>
      <c r="O12" s="14">
        <v>6.2243710963343801E-2</v>
      </c>
      <c r="P12" s="14">
        <v>4.1625143234887099E-2</v>
      </c>
      <c r="Q12" s="14">
        <v>6.5830883121589398E-2</v>
      </c>
      <c r="R12" s="14"/>
      <c r="S12" s="14">
        <v>6.2194644376572898E-2</v>
      </c>
      <c r="T12" s="14">
        <v>7.1845319986374306E-2</v>
      </c>
      <c r="U12" s="14">
        <v>3.1474546469601301E-2</v>
      </c>
      <c r="V12" s="14">
        <v>5.28656503780046E-2</v>
      </c>
      <c r="W12" s="14">
        <v>9.2379663801133605E-2</v>
      </c>
      <c r="X12" s="14">
        <v>6.0651690409704299E-2</v>
      </c>
      <c r="Y12" s="14">
        <v>0.16112726513014999</v>
      </c>
      <c r="Z12" s="14">
        <v>0.117357078244161</v>
      </c>
      <c r="AA12" s="14">
        <v>8.5271673573939999E-2</v>
      </c>
      <c r="AB12" s="14">
        <v>5.3327966443567201E-2</v>
      </c>
      <c r="AC12" s="14">
        <v>5.9533905918379801E-2</v>
      </c>
      <c r="AD12" s="14">
        <v>8.3844875641430006E-2</v>
      </c>
      <c r="AE12" s="14"/>
      <c r="AF12" s="14">
        <v>7.8849456536822099E-2</v>
      </c>
      <c r="AG12" s="14">
        <v>6.2223054741876699E-2</v>
      </c>
      <c r="AH12" s="14">
        <v>7.7918937632228402E-2</v>
      </c>
      <c r="AI12" s="14"/>
      <c r="AJ12" s="14">
        <v>8.8508681151394403E-2</v>
      </c>
      <c r="AK12" s="14">
        <v>6.1887958081278997E-2</v>
      </c>
      <c r="AL12" s="14">
        <v>7.22995122423013E-2</v>
      </c>
      <c r="AM12" s="14"/>
      <c r="AN12" s="14">
        <v>6.21887138942964E-2</v>
      </c>
      <c r="AO12" s="14">
        <v>6.9258859929591104E-2</v>
      </c>
      <c r="AP12" s="14">
        <v>6.5078230158201897E-2</v>
      </c>
      <c r="AQ12" s="14">
        <v>0.11276061198594101</v>
      </c>
      <c r="AR12" s="14">
        <v>0.236229476471081</v>
      </c>
    </row>
    <row r="13" spans="2:44">
      <c r="B13" s="15" t="s">
        <v>102</v>
      </c>
      <c r="C13" s="14">
        <v>6.66709132306349E-3</v>
      </c>
      <c r="D13" s="14">
        <v>1.6069761788765099E-3</v>
      </c>
      <c r="E13" s="14">
        <v>1.1605686018824699E-2</v>
      </c>
      <c r="F13" s="14"/>
      <c r="G13" s="14">
        <v>7.4188430478306002E-3</v>
      </c>
      <c r="H13" s="14">
        <v>5.67340330981433E-3</v>
      </c>
      <c r="I13" s="14">
        <v>0</v>
      </c>
      <c r="J13" s="14">
        <v>1.1161802690182E-2</v>
      </c>
      <c r="K13" s="14">
        <v>1.1852935729296901E-2</v>
      </c>
      <c r="L13" s="14">
        <v>4.6522637753200003E-3</v>
      </c>
      <c r="M13" s="14"/>
      <c r="N13" s="14">
        <v>3.9631490448524898E-3</v>
      </c>
      <c r="O13" s="14">
        <v>7.0050437422423204E-3</v>
      </c>
      <c r="P13" s="14">
        <v>8.5932437453161703E-3</v>
      </c>
      <c r="Q13" s="14">
        <v>3.4108857457081799E-3</v>
      </c>
      <c r="R13" s="14"/>
      <c r="S13" s="14">
        <v>6.4238367658385302E-3</v>
      </c>
      <c r="T13" s="14">
        <v>0</v>
      </c>
      <c r="U13" s="14">
        <v>0</v>
      </c>
      <c r="V13" s="14">
        <v>0</v>
      </c>
      <c r="W13" s="14">
        <v>1.0218807325324901E-2</v>
      </c>
      <c r="X13" s="14">
        <v>9.5396071249846098E-3</v>
      </c>
      <c r="Y13" s="14">
        <v>0</v>
      </c>
      <c r="Z13" s="14">
        <v>4.1922341001562599E-2</v>
      </c>
      <c r="AA13" s="14">
        <v>0</v>
      </c>
      <c r="AB13" s="14">
        <v>2.5837122427933599E-2</v>
      </c>
      <c r="AC13" s="14">
        <v>0</v>
      </c>
      <c r="AD13" s="14">
        <v>0</v>
      </c>
      <c r="AE13" s="14"/>
      <c r="AF13" s="14">
        <v>1.34478794943308E-2</v>
      </c>
      <c r="AG13" s="14">
        <v>0</v>
      </c>
      <c r="AH13" s="14">
        <v>1.39568839034488E-2</v>
      </c>
      <c r="AI13" s="14"/>
      <c r="AJ13" s="14">
        <v>4.1784157923282E-3</v>
      </c>
      <c r="AK13" s="14">
        <v>7.2602080710301199E-3</v>
      </c>
      <c r="AL13" s="14">
        <v>1.69696719873936E-2</v>
      </c>
      <c r="AM13" s="14"/>
      <c r="AN13" s="14">
        <v>3.9841065009202301E-3</v>
      </c>
      <c r="AO13" s="14">
        <v>0</v>
      </c>
      <c r="AP13" s="14">
        <v>1.5700949594706502E-2</v>
      </c>
      <c r="AQ13" s="14">
        <v>0</v>
      </c>
      <c r="AR13" s="14">
        <v>0</v>
      </c>
    </row>
    <row r="14" spans="2:44">
      <c r="B14" s="15" t="s">
        <v>129</v>
      </c>
      <c r="C14" s="14">
        <v>4.6706673101025498E-2</v>
      </c>
      <c r="D14" s="14">
        <v>3.79677324870221E-2</v>
      </c>
      <c r="E14" s="14">
        <v>5.5235744976488498E-2</v>
      </c>
      <c r="F14" s="14"/>
      <c r="G14" s="14">
        <v>5.5585021903415001E-2</v>
      </c>
      <c r="H14" s="14">
        <v>4.4890273889950899E-2</v>
      </c>
      <c r="I14" s="14">
        <v>4.8438758762417801E-2</v>
      </c>
      <c r="J14" s="14">
        <v>4.0402303333399003E-2</v>
      </c>
      <c r="K14" s="14">
        <v>4.64495244517499E-2</v>
      </c>
      <c r="L14" s="14">
        <v>4.6493779822742602E-2</v>
      </c>
      <c r="M14" s="14"/>
      <c r="N14" s="14">
        <v>3.1070109301561101E-2</v>
      </c>
      <c r="O14" s="14">
        <v>3.15339992469231E-2</v>
      </c>
      <c r="P14" s="14">
        <v>5.3165953555002102E-2</v>
      </c>
      <c r="Q14" s="14">
        <v>7.6727060461443494E-2</v>
      </c>
      <c r="R14" s="14"/>
      <c r="S14" s="14">
        <v>3.3370852745859103E-2</v>
      </c>
      <c r="T14" s="14">
        <v>5.4878929071508598E-2</v>
      </c>
      <c r="U14" s="14">
        <v>4.5180211090224201E-2</v>
      </c>
      <c r="V14" s="14">
        <v>3.4342293930469801E-2</v>
      </c>
      <c r="W14" s="14">
        <v>5.0100930079560999E-2</v>
      </c>
      <c r="X14" s="14">
        <v>0.114906355072931</v>
      </c>
      <c r="Y14" s="14">
        <v>1.2903026537915301E-2</v>
      </c>
      <c r="Z14" s="14">
        <v>5.27386776300253E-2</v>
      </c>
      <c r="AA14" s="14">
        <v>4.6039384333188098E-2</v>
      </c>
      <c r="AB14" s="14">
        <v>2.4753720826069501E-2</v>
      </c>
      <c r="AC14" s="14">
        <v>3.3731994681815397E-2</v>
      </c>
      <c r="AD14" s="14">
        <v>0</v>
      </c>
      <c r="AE14" s="14"/>
      <c r="AF14" s="14">
        <v>4.9415696857597002E-2</v>
      </c>
      <c r="AG14" s="14">
        <v>2.5537788767442799E-2</v>
      </c>
      <c r="AH14" s="14">
        <v>7.4746865612954405E-2</v>
      </c>
      <c r="AI14" s="14"/>
      <c r="AJ14" s="14">
        <v>1.5092164865092799E-2</v>
      </c>
      <c r="AK14" s="14">
        <v>3.4480676995170899E-2</v>
      </c>
      <c r="AL14" s="14">
        <v>3.7316390193701102E-2</v>
      </c>
      <c r="AM14" s="14"/>
      <c r="AN14" s="14">
        <v>4.4546660569650003E-2</v>
      </c>
      <c r="AO14" s="14">
        <v>6.0916008525765203E-2</v>
      </c>
      <c r="AP14" s="14">
        <v>4.1383229196125498E-2</v>
      </c>
      <c r="AQ14" s="14">
        <v>1.61022857467568E-2</v>
      </c>
      <c r="AR14" s="14">
        <v>8.4274656950162494E-2</v>
      </c>
    </row>
    <row r="15" spans="2:44">
      <c r="B15" s="15" t="s">
        <v>104</v>
      </c>
      <c r="C15" s="18">
        <v>0.60516525707428004</v>
      </c>
      <c r="D15" s="18">
        <v>0.64017776476372101</v>
      </c>
      <c r="E15" s="18">
        <v>0.57099358709577896</v>
      </c>
      <c r="F15" s="18"/>
      <c r="G15" s="18">
        <v>0.52269069713721195</v>
      </c>
      <c r="H15" s="18">
        <v>0.65895967432074098</v>
      </c>
      <c r="I15" s="18">
        <v>0.62998799878609102</v>
      </c>
      <c r="J15" s="18">
        <v>0.623698430187685</v>
      </c>
      <c r="K15" s="18">
        <v>0.57567164246653102</v>
      </c>
      <c r="L15" s="18">
        <v>0.60153513334733699</v>
      </c>
      <c r="M15" s="18"/>
      <c r="N15" s="18">
        <v>0.64145745923288999</v>
      </c>
      <c r="O15" s="18">
        <v>0.56927790644536402</v>
      </c>
      <c r="P15" s="18">
        <v>0.63079764830414797</v>
      </c>
      <c r="Q15" s="18">
        <v>0.58078716034963296</v>
      </c>
      <c r="R15" s="18"/>
      <c r="S15" s="18">
        <v>0.68835760724391004</v>
      </c>
      <c r="T15" s="18">
        <v>0.58088240277477399</v>
      </c>
      <c r="U15" s="18">
        <v>0.61443119538553503</v>
      </c>
      <c r="V15" s="18">
        <v>0.54801652798482903</v>
      </c>
      <c r="W15" s="18">
        <v>0.57330316638710799</v>
      </c>
      <c r="X15" s="18">
        <v>0.55043391345656301</v>
      </c>
      <c r="Y15" s="18">
        <v>0.54967717541241201</v>
      </c>
      <c r="Z15" s="18">
        <v>0.65990649275116497</v>
      </c>
      <c r="AA15" s="18">
        <v>0.57166980816389001</v>
      </c>
      <c r="AB15" s="18">
        <v>0.69307534914907898</v>
      </c>
      <c r="AC15" s="18">
        <v>0.65108974793610996</v>
      </c>
      <c r="AD15" s="18">
        <v>0.63249591237107095</v>
      </c>
      <c r="AE15" s="18"/>
      <c r="AF15" s="18">
        <v>0.61348440846250096</v>
      </c>
      <c r="AG15" s="18">
        <v>0.65072910754137003</v>
      </c>
      <c r="AH15" s="18">
        <v>0.54841512342183496</v>
      </c>
      <c r="AI15" s="18"/>
      <c r="AJ15" s="18">
        <v>0.64827206743313104</v>
      </c>
      <c r="AK15" s="18">
        <v>0.64931636510023705</v>
      </c>
      <c r="AL15" s="18">
        <v>0.64863650660270999</v>
      </c>
      <c r="AM15" s="18"/>
      <c r="AN15" s="18">
        <v>0.55086206700695795</v>
      </c>
      <c r="AO15" s="18">
        <v>0.57683989783689205</v>
      </c>
      <c r="AP15" s="18">
        <v>0.64954516202387602</v>
      </c>
      <c r="AQ15" s="18">
        <v>0.65828432523037494</v>
      </c>
      <c r="AR15" s="18">
        <v>0.46842631857190098</v>
      </c>
    </row>
    <row r="16" spans="2:44">
      <c r="B16" s="15" t="s">
        <v>105</v>
      </c>
      <c r="C16" s="18">
        <v>8.0302370352984501E-2</v>
      </c>
      <c r="D16" s="18">
        <v>7.3243361822871597E-2</v>
      </c>
      <c r="E16" s="18">
        <v>8.7191854305577507E-2</v>
      </c>
      <c r="F16" s="18"/>
      <c r="G16" s="18">
        <v>0.103887162200569</v>
      </c>
      <c r="H16" s="18">
        <v>6.5135208981116299E-2</v>
      </c>
      <c r="I16" s="18">
        <v>6.8672975045617202E-2</v>
      </c>
      <c r="J16" s="18">
        <v>8.9564893363544701E-2</v>
      </c>
      <c r="K16" s="18">
        <v>8.7442243431784694E-2</v>
      </c>
      <c r="L16" s="18">
        <v>7.3871160746827702E-2</v>
      </c>
      <c r="M16" s="18"/>
      <c r="N16" s="18">
        <v>0.119023074420073</v>
      </c>
      <c r="O16" s="18">
        <v>6.9248754705586196E-2</v>
      </c>
      <c r="P16" s="18">
        <v>5.02183869802032E-2</v>
      </c>
      <c r="Q16" s="18">
        <v>6.9241768867297604E-2</v>
      </c>
      <c r="R16" s="18"/>
      <c r="S16" s="18">
        <v>6.8618481142411397E-2</v>
      </c>
      <c r="T16" s="18">
        <v>7.1845319986374306E-2</v>
      </c>
      <c r="U16" s="18">
        <v>3.1474546469601301E-2</v>
      </c>
      <c r="V16" s="18">
        <v>5.28656503780046E-2</v>
      </c>
      <c r="W16" s="18">
        <v>0.10259847112645799</v>
      </c>
      <c r="X16" s="18">
        <v>7.0191297534688904E-2</v>
      </c>
      <c r="Y16" s="18">
        <v>0.16112726513014999</v>
      </c>
      <c r="Z16" s="18">
        <v>0.159279419245723</v>
      </c>
      <c r="AA16" s="18">
        <v>8.5271673573939999E-2</v>
      </c>
      <c r="AB16" s="18">
        <v>7.9165088871500797E-2</v>
      </c>
      <c r="AC16" s="18">
        <v>5.9533905918379801E-2</v>
      </c>
      <c r="AD16" s="18">
        <v>8.3844875641430006E-2</v>
      </c>
      <c r="AE16" s="18"/>
      <c r="AF16" s="18">
        <v>9.2297336031152893E-2</v>
      </c>
      <c r="AG16" s="18">
        <v>6.2223054741876699E-2</v>
      </c>
      <c r="AH16" s="18">
        <v>9.1875821535677304E-2</v>
      </c>
      <c r="AI16" s="18"/>
      <c r="AJ16" s="18">
        <v>9.2687096943722597E-2</v>
      </c>
      <c r="AK16" s="18">
        <v>6.9148166152309107E-2</v>
      </c>
      <c r="AL16" s="18">
        <v>8.9269184229694903E-2</v>
      </c>
      <c r="AM16" s="18"/>
      <c r="AN16" s="18">
        <v>6.6172820395216603E-2</v>
      </c>
      <c r="AO16" s="18">
        <v>6.9258859929591104E-2</v>
      </c>
      <c r="AP16" s="18">
        <v>8.0779179752908395E-2</v>
      </c>
      <c r="AQ16" s="18">
        <v>0.11276061198594101</v>
      </c>
      <c r="AR16" s="18">
        <v>0.236229476471081</v>
      </c>
    </row>
    <row r="17" spans="2:44">
      <c r="B17" s="15" t="s">
        <v>106</v>
      </c>
      <c r="C17" s="19">
        <v>0.524862886721296</v>
      </c>
      <c r="D17" s="19">
        <v>0.56693440294084996</v>
      </c>
      <c r="E17" s="19">
        <v>0.483801732790202</v>
      </c>
      <c r="F17" s="19"/>
      <c r="G17" s="19">
        <v>0.41880353493664302</v>
      </c>
      <c r="H17" s="19">
        <v>0.59382446533962396</v>
      </c>
      <c r="I17" s="19">
        <v>0.56131502374047404</v>
      </c>
      <c r="J17" s="19">
        <v>0.534133536824141</v>
      </c>
      <c r="K17" s="19">
        <v>0.48822939903474599</v>
      </c>
      <c r="L17" s="19">
        <v>0.52766397260051001</v>
      </c>
      <c r="M17" s="19"/>
      <c r="N17" s="19">
        <v>0.52243438481281701</v>
      </c>
      <c r="O17" s="19">
        <v>0.50002915173977802</v>
      </c>
      <c r="P17" s="19">
        <v>0.580579261323945</v>
      </c>
      <c r="Q17" s="19">
        <v>0.51154539148233602</v>
      </c>
      <c r="R17" s="19"/>
      <c r="S17" s="19">
        <v>0.61973912610149895</v>
      </c>
      <c r="T17" s="19">
        <v>0.50903708278839999</v>
      </c>
      <c r="U17" s="19">
        <v>0.58295664891593402</v>
      </c>
      <c r="V17" s="19">
        <v>0.49515087760682502</v>
      </c>
      <c r="W17" s="19">
        <v>0.47070469526065001</v>
      </c>
      <c r="X17" s="19">
        <v>0.48024261592187401</v>
      </c>
      <c r="Y17" s="19">
        <v>0.38854991028226199</v>
      </c>
      <c r="Z17" s="19">
        <v>0.500627073505441</v>
      </c>
      <c r="AA17" s="19">
        <v>0.48639813458995002</v>
      </c>
      <c r="AB17" s="19">
        <v>0.613910260277578</v>
      </c>
      <c r="AC17" s="19">
        <v>0.59155584201773004</v>
      </c>
      <c r="AD17" s="19">
        <v>0.548651036729641</v>
      </c>
      <c r="AE17" s="19"/>
      <c r="AF17" s="19">
        <v>0.52118707243134799</v>
      </c>
      <c r="AG17" s="19">
        <v>0.58850605279949397</v>
      </c>
      <c r="AH17" s="19">
        <v>0.45653930188615799</v>
      </c>
      <c r="AI17" s="19"/>
      <c r="AJ17" s="19">
        <v>0.55558497048940803</v>
      </c>
      <c r="AK17" s="19">
        <v>0.58016819894792804</v>
      </c>
      <c r="AL17" s="19">
        <v>0.55936732237301501</v>
      </c>
      <c r="AM17" s="19"/>
      <c r="AN17" s="19">
        <v>0.48468924661174101</v>
      </c>
      <c r="AO17" s="19">
        <v>0.50758103790730102</v>
      </c>
      <c r="AP17" s="19">
        <v>0.56876598227096797</v>
      </c>
      <c r="AQ17" s="19">
        <v>0.54552371324443405</v>
      </c>
      <c r="AR17" s="19">
        <v>0.23219684210082001</v>
      </c>
    </row>
    <row r="18" spans="2:44">
      <c r="B18" s="16" t="s">
        <v>19</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981</v>
      </c>
      <c r="D7" s="10">
        <v>466</v>
      </c>
      <c r="E7" s="10">
        <v>515</v>
      </c>
      <c r="F7" s="10"/>
      <c r="G7" s="10">
        <v>120</v>
      </c>
      <c r="H7" s="10">
        <v>159</v>
      </c>
      <c r="I7" s="10">
        <v>138</v>
      </c>
      <c r="J7" s="10">
        <v>167</v>
      </c>
      <c r="K7" s="10">
        <v>172</v>
      </c>
      <c r="L7" s="10">
        <v>225</v>
      </c>
      <c r="M7" s="10"/>
      <c r="N7" s="10">
        <v>257</v>
      </c>
      <c r="O7" s="10">
        <v>264</v>
      </c>
      <c r="P7" s="10">
        <v>215</v>
      </c>
      <c r="Q7" s="10">
        <v>240</v>
      </c>
      <c r="R7" s="10"/>
      <c r="S7" s="10">
        <v>109</v>
      </c>
      <c r="T7" s="10">
        <v>130</v>
      </c>
      <c r="U7" s="10">
        <v>87</v>
      </c>
      <c r="V7" s="10">
        <v>77</v>
      </c>
      <c r="W7" s="10">
        <v>84</v>
      </c>
      <c r="X7" s="10">
        <v>102</v>
      </c>
      <c r="Y7" s="10">
        <v>67</v>
      </c>
      <c r="Z7" s="10">
        <v>51</v>
      </c>
      <c r="AA7" s="10">
        <v>121</v>
      </c>
      <c r="AB7" s="10">
        <v>77</v>
      </c>
      <c r="AC7" s="10">
        <v>52</v>
      </c>
      <c r="AD7" s="10">
        <v>24</v>
      </c>
      <c r="AE7" s="10"/>
      <c r="AF7" s="10">
        <v>355</v>
      </c>
      <c r="AG7" s="10">
        <v>410</v>
      </c>
      <c r="AH7" s="10">
        <v>131</v>
      </c>
      <c r="AI7" s="10"/>
      <c r="AJ7" s="10">
        <v>195</v>
      </c>
      <c r="AK7" s="10">
        <v>383</v>
      </c>
      <c r="AL7" s="10">
        <v>57</v>
      </c>
      <c r="AM7" s="10"/>
      <c r="AN7" s="10">
        <v>245</v>
      </c>
      <c r="AO7" s="10">
        <v>247</v>
      </c>
      <c r="AP7" s="10">
        <v>227</v>
      </c>
      <c r="AQ7" s="10">
        <v>106</v>
      </c>
      <c r="AR7" s="10">
        <v>10</v>
      </c>
    </row>
    <row r="8" spans="2:44" ht="30" customHeight="1">
      <c r="B8" s="11" t="s">
        <v>96</v>
      </c>
      <c r="C8" s="11">
        <v>971</v>
      </c>
      <c r="D8" s="11">
        <v>480</v>
      </c>
      <c r="E8" s="11">
        <v>491</v>
      </c>
      <c r="F8" s="11"/>
      <c r="G8" s="11">
        <v>132</v>
      </c>
      <c r="H8" s="11">
        <v>170</v>
      </c>
      <c r="I8" s="11">
        <v>150</v>
      </c>
      <c r="J8" s="11">
        <v>165</v>
      </c>
      <c r="K8" s="11">
        <v>145</v>
      </c>
      <c r="L8" s="11">
        <v>210</v>
      </c>
      <c r="M8" s="11"/>
      <c r="N8" s="11">
        <v>267</v>
      </c>
      <c r="O8" s="11">
        <v>251</v>
      </c>
      <c r="P8" s="11">
        <v>222</v>
      </c>
      <c r="Q8" s="11">
        <v>226</v>
      </c>
      <c r="R8" s="11"/>
      <c r="S8" s="11">
        <v>120</v>
      </c>
      <c r="T8" s="11">
        <v>125</v>
      </c>
      <c r="U8" s="11">
        <v>84</v>
      </c>
      <c r="V8" s="11">
        <v>84</v>
      </c>
      <c r="W8" s="11">
        <v>77</v>
      </c>
      <c r="X8" s="11">
        <v>102</v>
      </c>
      <c r="Y8" s="11">
        <v>63</v>
      </c>
      <c r="Z8" s="11">
        <v>46</v>
      </c>
      <c r="AA8" s="11">
        <v>114</v>
      </c>
      <c r="AB8" s="11">
        <v>78</v>
      </c>
      <c r="AC8" s="11">
        <v>52</v>
      </c>
      <c r="AD8" s="11">
        <v>26</v>
      </c>
      <c r="AE8" s="11"/>
      <c r="AF8" s="11">
        <v>338</v>
      </c>
      <c r="AG8" s="11">
        <v>404</v>
      </c>
      <c r="AH8" s="11">
        <v>138</v>
      </c>
      <c r="AI8" s="11"/>
      <c r="AJ8" s="11">
        <v>187</v>
      </c>
      <c r="AK8" s="11">
        <v>387</v>
      </c>
      <c r="AL8" s="11">
        <v>57</v>
      </c>
      <c r="AM8" s="11"/>
      <c r="AN8" s="11">
        <v>237</v>
      </c>
      <c r="AO8" s="11">
        <v>246</v>
      </c>
      <c r="AP8" s="11">
        <v>229</v>
      </c>
      <c r="AQ8" s="11">
        <v>107</v>
      </c>
      <c r="AR8" s="11">
        <v>10</v>
      </c>
    </row>
    <row r="9" spans="2:44">
      <c r="B9" s="15" t="s">
        <v>98</v>
      </c>
      <c r="C9" s="14">
        <v>7.2546282719110095E-2</v>
      </c>
      <c r="D9" s="14">
        <v>8.5645948487535706E-2</v>
      </c>
      <c r="E9" s="14">
        <v>5.9761210040573998E-2</v>
      </c>
      <c r="F9" s="14"/>
      <c r="G9" s="14">
        <v>4.1552061059907303E-2</v>
      </c>
      <c r="H9" s="14">
        <v>0.128866226600553</v>
      </c>
      <c r="I9" s="14">
        <v>7.1169456199754302E-2</v>
      </c>
      <c r="J9" s="14">
        <v>9.0732832036070798E-2</v>
      </c>
      <c r="K9" s="14">
        <v>4.8563977873368601E-2</v>
      </c>
      <c r="L9" s="14">
        <v>4.9753385820589399E-2</v>
      </c>
      <c r="M9" s="14"/>
      <c r="N9" s="14">
        <v>8.1160966749866198E-2</v>
      </c>
      <c r="O9" s="14">
        <v>4.2547828258764402E-2</v>
      </c>
      <c r="P9" s="14">
        <v>8.3004535883396693E-2</v>
      </c>
      <c r="Q9" s="14">
        <v>8.7055754382415307E-2</v>
      </c>
      <c r="R9" s="14"/>
      <c r="S9" s="14">
        <v>7.2305281269785499E-2</v>
      </c>
      <c r="T9" s="14">
        <v>0.114329624509489</v>
      </c>
      <c r="U9" s="14">
        <v>7.3609230240577805E-2</v>
      </c>
      <c r="V9" s="14">
        <v>4.6551754241173401E-2</v>
      </c>
      <c r="W9" s="14">
        <v>4.3558279896357001E-2</v>
      </c>
      <c r="X9" s="14">
        <v>4.9411626325920201E-2</v>
      </c>
      <c r="Y9" s="14">
        <v>7.7447523008055005E-2</v>
      </c>
      <c r="Z9" s="14">
        <v>4.7415215918435498E-2</v>
      </c>
      <c r="AA9" s="14">
        <v>6.2047646173761302E-2</v>
      </c>
      <c r="AB9" s="14">
        <v>7.9345049525768596E-2</v>
      </c>
      <c r="AC9" s="14">
        <v>9.9387915794697995E-2</v>
      </c>
      <c r="AD9" s="14">
        <v>0.13499200971654299</v>
      </c>
      <c r="AE9" s="14"/>
      <c r="AF9" s="14">
        <v>7.2232480251616105E-2</v>
      </c>
      <c r="AG9" s="14">
        <v>7.4704576409022797E-2</v>
      </c>
      <c r="AH9" s="14">
        <v>0.108780318056556</v>
      </c>
      <c r="AI9" s="14"/>
      <c r="AJ9" s="14">
        <v>8.93371521630726E-2</v>
      </c>
      <c r="AK9" s="14">
        <v>8.0379395455676295E-2</v>
      </c>
      <c r="AL9" s="14">
        <v>2.2165383079291799E-2</v>
      </c>
      <c r="AM9" s="14"/>
      <c r="AN9" s="14">
        <v>4.7892744115701998E-2</v>
      </c>
      <c r="AO9" s="14">
        <v>5.6653178335038398E-2</v>
      </c>
      <c r="AP9" s="14">
        <v>9.6842454638226202E-2</v>
      </c>
      <c r="AQ9" s="14">
        <v>0.11151934781228801</v>
      </c>
      <c r="AR9" s="14">
        <v>0.29471115786181901</v>
      </c>
    </row>
    <row r="10" spans="2:44">
      <c r="B10" s="15" t="s">
        <v>99</v>
      </c>
      <c r="C10" s="14">
        <v>0.27519896565768998</v>
      </c>
      <c r="D10" s="14">
        <v>0.28413113773300402</v>
      </c>
      <c r="E10" s="14">
        <v>0.266481302842556</v>
      </c>
      <c r="F10" s="14"/>
      <c r="G10" s="14">
        <v>0.36743999738154898</v>
      </c>
      <c r="H10" s="14">
        <v>0.34575752277860899</v>
      </c>
      <c r="I10" s="14">
        <v>0.34066022428439702</v>
      </c>
      <c r="J10" s="14">
        <v>0.233259015741065</v>
      </c>
      <c r="K10" s="14">
        <v>0.19609590953998501</v>
      </c>
      <c r="L10" s="14">
        <v>0.201172891192754</v>
      </c>
      <c r="M10" s="14"/>
      <c r="N10" s="14">
        <v>0.28712590926556703</v>
      </c>
      <c r="O10" s="14">
        <v>0.27702926250634502</v>
      </c>
      <c r="P10" s="14">
        <v>0.28904344845301699</v>
      </c>
      <c r="Q10" s="14">
        <v>0.24262698870773999</v>
      </c>
      <c r="R10" s="14"/>
      <c r="S10" s="14">
        <v>0.27144362844842701</v>
      </c>
      <c r="T10" s="14">
        <v>0.211428652632352</v>
      </c>
      <c r="U10" s="14">
        <v>0.20290464577104</v>
      </c>
      <c r="V10" s="14">
        <v>0.178917910602026</v>
      </c>
      <c r="W10" s="14">
        <v>0.27215665799152799</v>
      </c>
      <c r="X10" s="14">
        <v>0.36172403323654601</v>
      </c>
      <c r="Y10" s="14">
        <v>0.37005436193044999</v>
      </c>
      <c r="Z10" s="14">
        <v>0.37977049635775001</v>
      </c>
      <c r="AA10" s="14">
        <v>0.33238641151910198</v>
      </c>
      <c r="AB10" s="14">
        <v>0.221040571604391</v>
      </c>
      <c r="AC10" s="14">
        <v>0.26042315218744599</v>
      </c>
      <c r="AD10" s="14">
        <v>0.33743291880626602</v>
      </c>
      <c r="AE10" s="14"/>
      <c r="AF10" s="14">
        <v>0.26085099840534298</v>
      </c>
      <c r="AG10" s="14">
        <v>0.26109656264244602</v>
      </c>
      <c r="AH10" s="14">
        <v>0.31112504203333902</v>
      </c>
      <c r="AI10" s="14"/>
      <c r="AJ10" s="14">
        <v>0.26909816713937701</v>
      </c>
      <c r="AK10" s="14">
        <v>0.27833737187429802</v>
      </c>
      <c r="AL10" s="14">
        <v>0.31977557800650303</v>
      </c>
      <c r="AM10" s="14"/>
      <c r="AN10" s="14">
        <v>0.30508893998403402</v>
      </c>
      <c r="AO10" s="14">
        <v>0.27909673040394001</v>
      </c>
      <c r="AP10" s="14">
        <v>0.236676659404429</v>
      </c>
      <c r="AQ10" s="14">
        <v>0.323993489472781</v>
      </c>
      <c r="AR10" s="14">
        <v>0.21650463077697801</v>
      </c>
    </row>
    <row r="11" spans="2:44">
      <c r="B11" s="15" t="s">
        <v>100</v>
      </c>
      <c r="C11" s="14">
        <v>0.27354006055277402</v>
      </c>
      <c r="D11" s="14">
        <v>0.264029338705146</v>
      </c>
      <c r="E11" s="14">
        <v>0.28282237906355301</v>
      </c>
      <c r="F11" s="14"/>
      <c r="G11" s="14">
        <v>0.27178083046545198</v>
      </c>
      <c r="H11" s="14">
        <v>0.25832359284944101</v>
      </c>
      <c r="I11" s="14">
        <v>0.29116283378007202</v>
      </c>
      <c r="J11" s="14">
        <v>0.232359014340174</v>
      </c>
      <c r="K11" s="14">
        <v>0.26881672954232</v>
      </c>
      <c r="L11" s="14">
        <v>0.30990123911919498</v>
      </c>
      <c r="M11" s="14"/>
      <c r="N11" s="14">
        <v>0.25170266931123902</v>
      </c>
      <c r="O11" s="14">
        <v>0.28208163058151298</v>
      </c>
      <c r="P11" s="14">
        <v>0.25238335129814798</v>
      </c>
      <c r="Q11" s="14">
        <v>0.31671946004857698</v>
      </c>
      <c r="R11" s="14"/>
      <c r="S11" s="14">
        <v>0.242525263872301</v>
      </c>
      <c r="T11" s="14">
        <v>0.240352249928311</v>
      </c>
      <c r="U11" s="14">
        <v>0.24589854776878101</v>
      </c>
      <c r="V11" s="14">
        <v>0.42015606628788499</v>
      </c>
      <c r="W11" s="14">
        <v>0.28800271118285697</v>
      </c>
      <c r="X11" s="14">
        <v>0.21905875335582201</v>
      </c>
      <c r="Y11" s="14">
        <v>0.210988347596265</v>
      </c>
      <c r="Z11" s="14">
        <v>0.23403511030447799</v>
      </c>
      <c r="AA11" s="14">
        <v>0.26898527553444801</v>
      </c>
      <c r="AB11" s="14">
        <v>0.33553205879395198</v>
      </c>
      <c r="AC11" s="14">
        <v>0.300623472314271</v>
      </c>
      <c r="AD11" s="14">
        <v>0.366319470169085</v>
      </c>
      <c r="AE11" s="14"/>
      <c r="AF11" s="14">
        <v>0.27511770545473002</v>
      </c>
      <c r="AG11" s="14">
        <v>0.266351199575944</v>
      </c>
      <c r="AH11" s="14">
        <v>0.26438202189198701</v>
      </c>
      <c r="AI11" s="14"/>
      <c r="AJ11" s="14">
        <v>0.24015503646001601</v>
      </c>
      <c r="AK11" s="14">
        <v>0.26702113797054899</v>
      </c>
      <c r="AL11" s="14">
        <v>0.179290555664813</v>
      </c>
      <c r="AM11" s="14"/>
      <c r="AN11" s="14">
        <v>0.301905699471331</v>
      </c>
      <c r="AO11" s="14">
        <v>0.30608455330502998</v>
      </c>
      <c r="AP11" s="14">
        <v>0.25593196844000698</v>
      </c>
      <c r="AQ11" s="14">
        <v>0.23941963509214201</v>
      </c>
      <c r="AR11" s="14">
        <v>0.173715160710082</v>
      </c>
    </row>
    <row r="12" spans="2:44">
      <c r="B12" s="15" t="s">
        <v>101</v>
      </c>
      <c r="C12" s="14">
        <v>0.262707389142945</v>
      </c>
      <c r="D12" s="14">
        <v>0.243902204228336</v>
      </c>
      <c r="E12" s="14">
        <v>0.28106096091468402</v>
      </c>
      <c r="F12" s="14"/>
      <c r="G12" s="14">
        <v>0.22426599853967699</v>
      </c>
      <c r="H12" s="14">
        <v>0.19985517452826601</v>
      </c>
      <c r="I12" s="14">
        <v>0.20997510201543501</v>
      </c>
      <c r="J12" s="14">
        <v>0.27849984423813101</v>
      </c>
      <c r="K12" s="14">
        <v>0.33269082217122697</v>
      </c>
      <c r="L12" s="14">
        <v>0.31450869465547798</v>
      </c>
      <c r="M12" s="14"/>
      <c r="N12" s="14">
        <v>0.28398189418754899</v>
      </c>
      <c r="O12" s="14">
        <v>0.30998485211121501</v>
      </c>
      <c r="P12" s="14">
        <v>0.239037649927062</v>
      </c>
      <c r="Q12" s="14">
        <v>0.205379988366822</v>
      </c>
      <c r="R12" s="14"/>
      <c r="S12" s="14">
        <v>0.32209889723483098</v>
      </c>
      <c r="T12" s="14">
        <v>0.28331350600794403</v>
      </c>
      <c r="U12" s="14">
        <v>0.36703304103115703</v>
      </c>
      <c r="V12" s="14">
        <v>0.30804059057101602</v>
      </c>
      <c r="W12" s="14">
        <v>0.29140776786796402</v>
      </c>
      <c r="X12" s="14">
        <v>0.174409649731432</v>
      </c>
      <c r="Y12" s="14">
        <v>0.219779928237923</v>
      </c>
      <c r="Z12" s="14">
        <v>0.18518799521106</v>
      </c>
      <c r="AA12" s="14">
        <v>0.22024965679709599</v>
      </c>
      <c r="AB12" s="14">
        <v>0.26486457450185003</v>
      </c>
      <c r="AC12" s="14">
        <v>0.226870921292636</v>
      </c>
      <c r="AD12" s="14">
        <v>0.16125560130810701</v>
      </c>
      <c r="AE12" s="14"/>
      <c r="AF12" s="14">
        <v>0.26804362253442798</v>
      </c>
      <c r="AG12" s="14">
        <v>0.29453878027076902</v>
      </c>
      <c r="AH12" s="14">
        <v>0.19065928784050901</v>
      </c>
      <c r="AI12" s="14"/>
      <c r="AJ12" s="14">
        <v>0.25931700956967502</v>
      </c>
      <c r="AK12" s="14">
        <v>0.27081758909341203</v>
      </c>
      <c r="AL12" s="14">
        <v>0.31123512203690201</v>
      </c>
      <c r="AM12" s="14"/>
      <c r="AN12" s="14">
        <v>0.230755355766289</v>
      </c>
      <c r="AO12" s="14">
        <v>0.228888503580081</v>
      </c>
      <c r="AP12" s="14">
        <v>0.28730700941981901</v>
      </c>
      <c r="AQ12" s="14">
        <v>0.25092239346674899</v>
      </c>
      <c r="AR12" s="14">
        <v>0.230794393700959</v>
      </c>
    </row>
    <row r="13" spans="2:44">
      <c r="B13" s="15" t="s">
        <v>102</v>
      </c>
      <c r="C13" s="14">
        <v>7.7208570090941495E-2</v>
      </c>
      <c r="D13" s="14">
        <v>9.2242908253513903E-2</v>
      </c>
      <c r="E13" s="14">
        <v>6.2535286857602998E-2</v>
      </c>
      <c r="F13" s="14"/>
      <c r="G13" s="14">
        <v>3.8718074371287797E-2</v>
      </c>
      <c r="H13" s="14">
        <v>3.1506328920371397E-2</v>
      </c>
      <c r="I13" s="14">
        <v>4.5068057842860901E-2</v>
      </c>
      <c r="J13" s="14">
        <v>0.106405199789051</v>
      </c>
      <c r="K13" s="14">
        <v>0.12391249294798699</v>
      </c>
      <c r="L13" s="14">
        <v>0.10605985895780901</v>
      </c>
      <c r="M13" s="14"/>
      <c r="N13" s="14">
        <v>8.4505114083520294E-2</v>
      </c>
      <c r="O13" s="14">
        <v>6.73207345004177E-2</v>
      </c>
      <c r="P13" s="14">
        <v>7.8149383679099793E-2</v>
      </c>
      <c r="Q13" s="14">
        <v>7.5850583765877E-2</v>
      </c>
      <c r="R13" s="14"/>
      <c r="S13" s="14">
        <v>5.8256076428796703E-2</v>
      </c>
      <c r="T13" s="14">
        <v>0.11975878250215399</v>
      </c>
      <c r="U13" s="14">
        <v>9.0495927843068397E-2</v>
      </c>
      <c r="V13" s="14">
        <v>3.7014473098363899E-2</v>
      </c>
      <c r="W13" s="14">
        <v>8.1400553012697996E-2</v>
      </c>
      <c r="X13" s="14">
        <v>0.107389804423684</v>
      </c>
      <c r="Y13" s="14">
        <v>9.1117803896074503E-2</v>
      </c>
      <c r="Z13" s="14">
        <v>0.100852504578251</v>
      </c>
      <c r="AA13" s="14">
        <v>6.1339788363253503E-2</v>
      </c>
      <c r="AB13" s="14">
        <v>6.1395437790472303E-2</v>
      </c>
      <c r="AC13" s="14">
        <v>5.5617649478097303E-2</v>
      </c>
      <c r="AD13" s="14">
        <v>0</v>
      </c>
      <c r="AE13" s="14"/>
      <c r="AF13" s="14">
        <v>9.4786517979871504E-2</v>
      </c>
      <c r="AG13" s="14">
        <v>7.7849555507669296E-2</v>
      </c>
      <c r="AH13" s="14">
        <v>6.9492999934367E-2</v>
      </c>
      <c r="AI13" s="14"/>
      <c r="AJ13" s="14">
        <v>0.11419578745682001</v>
      </c>
      <c r="AK13" s="14">
        <v>7.3525624764695902E-2</v>
      </c>
      <c r="AL13" s="14">
        <v>0.14887699594402901</v>
      </c>
      <c r="AM13" s="14"/>
      <c r="AN13" s="14">
        <v>7.7907236468347907E-2</v>
      </c>
      <c r="AO13" s="14">
        <v>9.3640694569455396E-2</v>
      </c>
      <c r="AP13" s="14">
        <v>8.2091166441182903E-2</v>
      </c>
      <c r="AQ13" s="14">
        <v>5.8042848409283802E-2</v>
      </c>
      <c r="AR13" s="14">
        <v>0</v>
      </c>
    </row>
    <row r="14" spans="2:44">
      <c r="B14" s="15" t="s">
        <v>129</v>
      </c>
      <c r="C14" s="14">
        <v>3.8798731836539299E-2</v>
      </c>
      <c r="D14" s="14">
        <v>3.0048462592464499E-2</v>
      </c>
      <c r="E14" s="14">
        <v>4.73388602810303E-2</v>
      </c>
      <c r="F14" s="14"/>
      <c r="G14" s="14">
        <v>5.6243038182126802E-2</v>
      </c>
      <c r="H14" s="14">
        <v>3.5691154322759502E-2</v>
      </c>
      <c r="I14" s="14">
        <v>4.1964325877481598E-2</v>
      </c>
      <c r="J14" s="14">
        <v>5.8744093855507301E-2</v>
      </c>
      <c r="K14" s="14">
        <v>2.9920067925112301E-2</v>
      </c>
      <c r="L14" s="14">
        <v>1.8603930254175598E-2</v>
      </c>
      <c r="M14" s="14"/>
      <c r="N14" s="14">
        <v>1.15234464022573E-2</v>
      </c>
      <c r="O14" s="14">
        <v>2.1035692041745001E-2</v>
      </c>
      <c r="P14" s="14">
        <v>5.8381630759277499E-2</v>
      </c>
      <c r="Q14" s="14">
        <v>7.2367224728569102E-2</v>
      </c>
      <c r="R14" s="14"/>
      <c r="S14" s="14">
        <v>3.3370852745859103E-2</v>
      </c>
      <c r="T14" s="14">
        <v>3.08171844197507E-2</v>
      </c>
      <c r="U14" s="14">
        <v>2.00586073453758E-2</v>
      </c>
      <c r="V14" s="14">
        <v>9.3192051995358294E-3</v>
      </c>
      <c r="W14" s="14">
        <v>2.3474030048596599E-2</v>
      </c>
      <c r="X14" s="14">
        <v>8.8006132926596897E-2</v>
      </c>
      <c r="Y14" s="14">
        <v>3.06120353312332E-2</v>
      </c>
      <c r="Z14" s="14">
        <v>5.27386776300253E-2</v>
      </c>
      <c r="AA14" s="14">
        <v>5.4991221612339602E-2</v>
      </c>
      <c r="AB14" s="14">
        <v>3.7822307783566801E-2</v>
      </c>
      <c r="AC14" s="14">
        <v>5.7076888932851698E-2</v>
      </c>
      <c r="AD14" s="14">
        <v>0</v>
      </c>
      <c r="AE14" s="14"/>
      <c r="AF14" s="14">
        <v>2.89686753740113E-2</v>
      </c>
      <c r="AG14" s="14">
        <v>2.5459325594148499E-2</v>
      </c>
      <c r="AH14" s="14">
        <v>5.5560330243241099E-2</v>
      </c>
      <c r="AI14" s="14"/>
      <c r="AJ14" s="14">
        <v>2.7896847211040202E-2</v>
      </c>
      <c r="AK14" s="14">
        <v>2.9918880841368602E-2</v>
      </c>
      <c r="AL14" s="14">
        <v>1.8656365268461299E-2</v>
      </c>
      <c r="AM14" s="14"/>
      <c r="AN14" s="14">
        <v>3.6450024194295799E-2</v>
      </c>
      <c r="AO14" s="14">
        <v>3.5636339806455399E-2</v>
      </c>
      <c r="AP14" s="14">
        <v>4.1150741656335602E-2</v>
      </c>
      <c r="AQ14" s="14">
        <v>1.61022857467568E-2</v>
      </c>
      <c r="AR14" s="14">
        <v>8.4274656950162494E-2</v>
      </c>
    </row>
    <row r="15" spans="2:44">
      <c r="B15" s="15" t="s">
        <v>104</v>
      </c>
      <c r="C15" s="18">
        <v>0.34774524837679999</v>
      </c>
      <c r="D15" s="18">
        <v>0.36977708622053901</v>
      </c>
      <c r="E15" s="18">
        <v>0.32624251288313</v>
      </c>
      <c r="F15" s="18"/>
      <c r="G15" s="18">
        <v>0.40899205844145697</v>
      </c>
      <c r="H15" s="18">
        <v>0.47462374937916202</v>
      </c>
      <c r="I15" s="18">
        <v>0.41182968048415097</v>
      </c>
      <c r="J15" s="18">
        <v>0.32399184777713602</v>
      </c>
      <c r="K15" s="18">
        <v>0.24465988741335401</v>
      </c>
      <c r="L15" s="18">
        <v>0.25092627701334302</v>
      </c>
      <c r="M15" s="18"/>
      <c r="N15" s="18">
        <v>0.36828687601543397</v>
      </c>
      <c r="O15" s="18">
        <v>0.31957709076510998</v>
      </c>
      <c r="P15" s="18">
        <v>0.37204798433641301</v>
      </c>
      <c r="Q15" s="18">
        <v>0.32968274309015499</v>
      </c>
      <c r="R15" s="18"/>
      <c r="S15" s="18">
        <v>0.34374890971821198</v>
      </c>
      <c r="T15" s="18">
        <v>0.32575827714184102</v>
      </c>
      <c r="U15" s="18">
        <v>0.27651387601161798</v>
      </c>
      <c r="V15" s="18">
        <v>0.2254696648432</v>
      </c>
      <c r="W15" s="18">
        <v>0.31571493788788502</v>
      </c>
      <c r="X15" s="18">
        <v>0.411135659562466</v>
      </c>
      <c r="Y15" s="18">
        <v>0.44750188493850501</v>
      </c>
      <c r="Z15" s="18">
        <v>0.42718571227618601</v>
      </c>
      <c r="AA15" s="18">
        <v>0.39443405769286299</v>
      </c>
      <c r="AB15" s="18">
        <v>0.30038562113015899</v>
      </c>
      <c r="AC15" s="18">
        <v>0.35981106798214402</v>
      </c>
      <c r="AD15" s="18">
        <v>0.47242492852280799</v>
      </c>
      <c r="AE15" s="18"/>
      <c r="AF15" s="18">
        <v>0.33308347865695898</v>
      </c>
      <c r="AG15" s="18">
        <v>0.33580113905146902</v>
      </c>
      <c r="AH15" s="18">
        <v>0.41990536008989499</v>
      </c>
      <c r="AI15" s="18"/>
      <c r="AJ15" s="18">
        <v>0.35843531930244898</v>
      </c>
      <c r="AK15" s="18">
        <v>0.35871676732997398</v>
      </c>
      <c r="AL15" s="18">
        <v>0.34194096108579503</v>
      </c>
      <c r="AM15" s="18"/>
      <c r="AN15" s="18">
        <v>0.35298168409973602</v>
      </c>
      <c r="AO15" s="18">
        <v>0.33574990873897798</v>
      </c>
      <c r="AP15" s="18">
        <v>0.333519114042655</v>
      </c>
      <c r="AQ15" s="18">
        <v>0.43551283728506901</v>
      </c>
      <c r="AR15" s="18">
        <v>0.51121578863879602</v>
      </c>
    </row>
    <row r="16" spans="2:44">
      <c r="B16" s="15" t="s">
        <v>105</v>
      </c>
      <c r="C16" s="18">
        <v>0.33991595923388701</v>
      </c>
      <c r="D16" s="18">
        <v>0.33614511248184997</v>
      </c>
      <c r="E16" s="18">
        <v>0.34359624777228698</v>
      </c>
      <c r="F16" s="18"/>
      <c r="G16" s="18">
        <v>0.26298407291096398</v>
      </c>
      <c r="H16" s="18">
        <v>0.23136150344863801</v>
      </c>
      <c r="I16" s="18">
        <v>0.25504315985829601</v>
      </c>
      <c r="J16" s="18">
        <v>0.38490504402718201</v>
      </c>
      <c r="K16" s="18">
        <v>0.45660331511921398</v>
      </c>
      <c r="L16" s="18">
        <v>0.42056855361328699</v>
      </c>
      <c r="M16" s="18"/>
      <c r="N16" s="18">
        <v>0.36848700827107</v>
      </c>
      <c r="O16" s="18">
        <v>0.37730558661163199</v>
      </c>
      <c r="P16" s="18">
        <v>0.31718703360616202</v>
      </c>
      <c r="Q16" s="18">
        <v>0.28123057213269897</v>
      </c>
      <c r="R16" s="18"/>
      <c r="S16" s="18">
        <v>0.38035497366362803</v>
      </c>
      <c r="T16" s="18">
        <v>0.40307228851009702</v>
      </c>
      <c r="U16" s="18">
        <v>0.45752896887422501</v>
      </c>
      <c r="V16" s="18">
        <v>0.34505506366937999</v>
      </c>
      <c r="W16" s="18">
        <v>0.37280832088066201</v>
      </c>
      <c r="X16" s="18">
        <v>0.28179945415511598</v>
      </c>
      <c r="Y16" s="18">
        <v>0.31089773213399702</v>
      </c>
      <c r="Z16" s="18">
        <v>0.28604049978931101</v>
      </c>
      <c r="AA16" s="18">
        <v>0.28158944516035</v>
      </c>
      <c r="AB16" s="18">
        <v>0.32626001229232199</v>
      </c>
      <c r="AC16" s="18">
        <v>0.28248857077073303</v>
      </c>
      <c r="AD16" s="18">
        <v>0.16125560130810701</v>
      </c>
      <c r="AE16" s="18"/>
      <c r="AF16" s="18">
        <v>0.36283014051429902</v>
      </c>
      <c r="AG16" s="18">
        <v>0.372388335778438</v>
      </c>
      <c r="AH16" s="18">
        <v>0.26015228777487598</v>
      </c>
      <c r="AI16" s="18"/>
      <c r="AJ16" s="18">
        <v>0.37351279702649498</v>
      </c>
      <c r="AK16" s="18">
        <v>0.34434321385810801</v>
      </c>
      <c r="AL16" s="18">
        <v>0.46011211798093099</v>
      </c>
      <c r="AM16" s="18"/>
      <c r="AN16" s="18">
        <v>0.30866259223463699</v>
      </c>
      <c r="AO16" s="18">
        <v>0.32252919814953601</v>
      </c>
      <c r="AP16" s="18">
        <v>0.36939817586100199</v>
      </c>
      <c r="AQ16" s="18">
        <v>0.30896524187603303</v>
      </c>
      <c r="AR16" s="18">
        <v>0.230794393700959</v>
      </c>
    </row>
    <row r="17" spans="2:44">
      <c r="B17" s="15" t="s">
        <v>106</v>
      </c>
      <c r="C17" s="19">
        <v>7.8292891429131393E-3</v>
      </c>
      <c r="D17" s="19">
        <v>3.3631973738689501E-2</v>
      </c>
      <c r="E17" s="19">
        <v>-1.7353734889156602E-2</v>
      </c>
      <c r="F17" s="19"/>
      <c r="G17" s="19">
        <v>0.14600798553049199</v>
      </c>
      <c r="H17" s="19">
        <v>0.24326224593052401</v>
      </c>
      <c r="I17" s="19">
        <v>0.15678652062585599</v>
      </c>
      <c r="J17" s="19">
        <v>-6.0913196250046202E-2</v>
      </c>
      <c r="K17" s="19">
        <v>-0.21194342770586</v>
      </c>
      <c r="L17" s="19">
        <v>-0.16964227659994399</v>
      </c>
      <c r="M17" s="19"/>
      <c r="N17" s="19">
        <v>-2.0013225563603201E-4</v>
      </c>
      <c r="O17" s="19">
        <v>-5.7728495846522503E-2</v>
      </c>
      <c r="P17" s="19">
        <v>5.4860950730251802E-2</v>
      </c>
      <c r="Q17" s="19">
        <v>4.8452170957455798E-2</v>
      </c>
      <c r="R17" s="19"/>
      <c r="S17" s="19">
        <v>-3.66060639454159E-2</v>
      </c>
      <c r="T17" s="19">
        <v>-7.73140113682564E-2</v>
      </c>
      <c r="U17" s="19">
        <v>-0.181015092862608</v>
      </c>
      <c r="V17" s="19">
        <v>-0.11958539882617999</v>
      </c>
      <c r="W17" s="19">
        <v>-5.7093382992777303E-2</v>
      </c>
      <c r="X17" s="19">
        <v>0.12933620540735</v>
      </c>
      <c r="Y17" s="19">
        <v>0.13660415280450799</v>
      </c>
      <c r="Z17" s="19">
        <v>0.14114521248687401</v>
      </c>
      <c r="AA17" s="19">
        <v>0.112844612532513</v>
      </c>
      <c r="AB17" s="19">
        <v>-2.58743911621627E-2</v>
      </c>
      <c r="AC17" s="19">
        <v>7.7322497211410296E-2</v>
      </c>
      <c r="AD17" s="19">
        <v>0.31116932721470197</v>
      </c>
      <c r="AE17" s="19"/>
      <c r="AF17" s="19">
        <v>-2.97466618573403E-2</v>
      </c>
      <c r="AG17" s="19">
        <v>-3.6587196726969501E-2</v>
      </c>
      <c r="AH17" s="19">
        <v>0.15975307231501901</v>
      </c>
      <c r="AI17" s="19"/>
      <c r="AJ17" s="19">
        <v>-1.50774777240453E-2</v>
      </c>
      <c r="AK17" s="19">
        <v>1.4373553471866699E-2</v>
      </c>
      <c r="AL17" s="19">
        <v>-0.11817115689513601</v>
      </c>
      <c r="AM17" s="19"/>
      <c r="AN17" s="19">
        <v>4.43190918650994E-2</v>
      </c>
      <c r="AO17" s="19">
        <v>1.3220710589442001E-2</v>
      </c>
      <c r="AP17" s="19">
        <v>-3.5879061818346901E-2</v>
      </c>
      <c r="AQ17" s="19">
        <v>0.12654759540903601</v>
      </c>
      <c r="AR17" s="19">
        <v>0.28042139493783702</v>
      </c>
    </row>
    <row r="18" spans="2:44">
      <c r="B18" s="16" t="s">
        <v>19</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981</v>
      </c>
      <c r="D7" s="10">
        <v>466</v>
      </c>
      <c r="E7" s="10">
        <v>515</v>
      </c>
      <c r="F7" s="10"/>
      <c r="G7" s="10">
        <v>120</v>
      </c>
      <c r="H7" s="10">
        <v>159</v>
      </c>
      <c r="I7" s="10">
        <v>138</v>
      </c>
      <c r="J7" s="10">
        <v>167</v>
      </c>
      <c r="K7" s="10">
        <v>172</v>
      </c>
      <c r="L7" s="10">
        <v>225</v>
      </c>
      <c r="M7" s="10"/>
      <c r="N7" s="10">
        <v>257</v>
      </c>
      <c r="O7" s="10">
        <v>264</v>
      </c>
      <c r="P7" s="10">
        <v>215</v>
      </c>
      <c r="Q7" s="10">
        <v>240</v>
      </c>
      <c r="R7" s="10"/>
      <c r="S7" s="10">
        <v>109</v>
      </c>
      <c r="T7" s="10">
        <v>130</v>
      </c>
      <c r="U7" s="10">
        <v>87</v>
      </c>
      <c r="V7" s="10">
        <v>77</v>
      </c>
      <c r="W7" s="10">
        <v>84</v>
      </c>
      <c r="X7" s="10">
        <v>102</v>
      </c>
      <c r="Y7" s="10">
        <v>67</v>
      </c>
      <c r="Z7" s="10">
        <v>51</v>
      </c>
      <c r="AA7" s="10">
        <v>121</v>
      </c>
      <c r="AB7" s="10">
        <v>77</v>
      </c>
      <c r="AC7" s="10">
        <v>52</v>
      </c>
      <c r="AD7" s="10">
        <v>24</v>
      </c>
      <c r="AE7" s="10"/>
      <c r="AF7" s="10">
        <v>355</v>
      </c>
      <c r="AG7" s="10">
        <v>410</v>
      </c>
      <c r="AH7" s="10">
        <v>131</v>
      </c>
      <c r="AI7" s="10"/>
      <c r="AJ7" s="10">
        <v>195</v>
      </c>
      <c r="AK7" s="10">
        <v>383</v>
      </c>
      <c r="AL7" s="10">
        <v>57</v>
      </c>
      <c r="AM7" s="10"/>
      <c r="AN7" s="10">
        <v>245</v>
      </c>
      <c r="AO7" s="10">
        <v>247</v>
      </c>
      <c r="AP7" s="10">
        <v>227</v>
      </c>
      <c r="AQ7" s="10">
        <v>106</v>
      </c>
      <c r="AR7" s="10">
        <v>10</v>
      </c>
    </row>
    <row r="8" spans="2:44" ht="30" customHeight="1">
      <c r="B8" s="11" t="s">
        <v>96</v>
      </c>
      <c r="C8" s="11">
        <v>971</v>
      </c>
      <c r="D8" s="11">
        <v>480</v>
      </c>
      <c r="E8" s="11">
        <v>491</v>
      </c>
      <c r="F8" s="11"/>
      <c r="G8" s="11">
        <v>132</v>
      </c>
      <c r="H8" s="11">
        <v>170</v>
      </c>
      <c r="I8" s="11">
        <v>150</v>
      </c>
      <c r="J8" s="11">
        <v>165</v>
      </c>
      <c r="K8" s="11">
        <v>145</v>
      </c>
      <c r="L8" s="11">
        <v>210</v>
      </c>
      <c r="M8" s="11"/>
      <c r="N8" s="11">
        <v>267</v>
      </c>
      <c r="O8" s="11">
        <v>251</v>
      </c>
      <c r="P8" s="11">
        <v>222</v>
      </c>
      <c r="Q8" s="11">
        <v>226</v>
      </c>
      <c r="R8" s="11"/>
      <c r="S8" s="11">
        <v>120</v>
      </c>
      <c r="T8" s="11">
        <v>125</v>
      </c>
      <c r="U8" s="11">
        <v>84</v>
      </c>
      <c r="V8" s="11">
        <v>84</v>
      </c>
      <c r="W8" s="11">
        <v>77</v>
      </c>
      <c r="X8" s="11">
        <v>102</v>
      </c>
      <c r="Y8" s="11">
        <v>63</v>
      </c>
      <c r="Z8" s="11">
        <v>46</v>
      </c>
      <c r="AA8" s="11">
        <v>114</v>
      </c>
      <c r="AB8" s="11">
        <v>78</v>
      </c>
      <c r="AC8" s="11">
        <v>52</v>
      </c>
      <c r="AD8" s="11">
        <v>26</v>
      </c>
      <c r="AE8" s="11"/>
      <c r="AF8" s="11">
        <v>338</v>
      </c>
      <c r="AG8" s="11">
        <v>404</v>
      </c>
      <c r="AH8" s="11">
        <v>138</v>
      </c>
      <c r="AI8" s="11"/>
      <c r="AJ8" s="11">
        <v>187</v>
      </c>
      <c r="AK8" s="11">
        <v>387</v>
      </c>
      <c r="AL8" s="11">
        <v>57</v>
      </c>
      <c r="AM8" s="11"/>
      <c r="AN8" s="11">
        <v>237</v>
      </c>
      <c r="AO8" s="11">
        <v>246</v>
      </c>
      <c r="AP8" s="11">
        <v>229</v>
      </c>
      <c r="AQ8" s="11">
        <v>107</v>
      </c>
      <c r="AR8" s="11">
        <v>10</v>
      </c>
    </row>
    <row r="9" spans="2:44">
      <c r="B9" s="15" t="s">
        <v>98</v>
      </c>
      <c r="C9" s="14">
        <v>6.2668551589629598E-2</v>
      </c>
      <c r="D9" s="14">
        <v>6.9624028938166604E-2</v>
      </c>
      <c r="E9" s="14">
        <v>5.5880112480801401E-2</v>
      </c>
      <c r="F9" s="14"/>
      <c r="G9" s="14">
        <v>6.9220808674881604E-2</v>
      </c>
      <c r="H9" s="14">
        <v>0.11088569716270601</v>
      </c>
      <c r="I9" s="14">
        <v>6.3626342180850601E-2</v>
      </c>
      <c r="J9" s="14">
        <v>6.15745088134136E-2</v>
      </c>
      <c r="K9" s="14">
        <v>4.0158912602778603E-2</v>
      </c>
      <c r="L9" s="14">
        <v>3.5321911285935703E-2</v>
      </c>
      <c r="M9" s="14"/>
      <c r="N9" s="14">
        <v>6.5683225951094895E-2</v>
      </c>
      <c r="O9" s="14">
        <v>4.89180876200902E-2</v>
      </c>
      <c r="P9" s="14">
        <v>5.6721001716330502E-2</v>
      </c>
      <c r="Q9" s="14">
        <v>8.1634041348172495E-2</v>
      </c>
      <c r="R9" s="14"/>
      <c r="S9" s="14">
        <v>4.47363716885079E-2</v>
      </c>
      <c r="T9" s="14">
        <v>6.4355844793091393E-2</v>
      </c>
      <c r="U9" s="14">
        <v>6.1968058872360197E-2</v>
      </c>
      <c r="V9" s="14">
        <v>5.5097746540803599E-2</v>
      </c>
      <c r="W9" s="14">
        <v>3.08421959385634E-2</v>
      </c>
      <c r="X9" s="14">
        <v>5.6359218355081703E-2</v>
      </c>
      <c r="Y9" s="14">
        <v>3.9852539129810897E-2</v>
      </c>
      <c r="Z9" s="14">
        <v>0.128967608470307</v>
      </c>
      <c r="AA9" s="14">
        <v>6.3334373372466099E-2</v>
      </c>
      <c r="AB9" s="14">
        <v>6.5445323830140303E-2</v>
      </c>
      <c r="AC9" s="14">
        <v>7.7715207342438794E-2</v>
      </c>
      <c r="AD9" s="14">
        <v>0.17777845367761</v>
      </c>
      <c r="AE9" s="14"/>
      <c r="AF9" s="14">
        <v>7.9157284327920199E-2</v>
      </c>
      <c r="AG9" s="14">
        <v>5.4035080156441102E-2</v>
      </c>
      <c r="AH9" s="14">
        <v>8.2714132197121801E-2</v>
      </c>
      <c r="AI9" s="14"/>
      <c r="AJ9" s="14">
        <v>7.43138599062306E-2</v>
      </c>
      <c r="AK9" s="14">
        <v>6.73009496911528E-2</v>
      </c>
      <c r="AL9" s="14">
        <v>3.9135055066685402E-2</v>
      </c>
      <c r="AM9" s="14"/>
      <c r="AN9" s="14">
        <v>6.9857321298771896E-2</v>
      </c>
      <c r="AO9" s="14">
        <v>4.8893149999634497E-2</v>
      </c>
      <c r="AP9" s="14">
        <v>5.8642357944887202E-2</v>
      </c>
      <c r="AQ9" s="14">
        <v>8.39845532139918E-2</v>
      </c>
      <c r="AR9" s="14">
        <v>0.29471115786181901</v>
      </c>
    </row>
    <row r="10" spans="2:44">
      <c r="B10" s="15" t="s">
        <v>99</v>
      </c>
      <c r="C10" s="14">
        <v>0.23090880471539799</v>
      </c>
      <c r="D10" s="14">
        <v>0.25345940086101598</v>
      </c>
      <c r="E10" s="14">
        <v>0.208899769083286</v>
      </c>
      <c r="F10" s="14"/>
      <c r="G10" s="14">
        <v>0.28127449691172901</v>
      </c>
      <c r="H10" s="14">
        <v>0.351263150252836</v>
      </c>
      <c r="I10" s="14">
        <v>0.27745236398115902</v>
      </c>
      <c r="J10" s="14">
        <v>0.223625246341939</v>
      </c>
      <c r="K10" s="14">
        <v>0.19142262967755</v>
      </c>
      <c r="L10" s="14">
        <v>0.101960711387572</v>
      </c>
      <c r="M10" s="14"/>
      <c r="N10" s="14">
        <v>0.20650826511673401</v>
      </c>
      <c r="O10" s="14">
        <v>0.224058834154993</v>
      </c>
      <c r="P10" s="14">
        <v>0.234331785427596</v>
      </c>
      <c r="Q10" s="14">
        <v>0.26911586823030498</v>
      </c>
      <c r="R10" s="14"/>
      <c r="S10" s="14">
        <v>0.25768005188904902</v>
      </c>
      <c r="T10" s="14">
        <v>0.20514817452395601</v>
      </c>
      <c r="U10" s="14">
        <v>0.213102619249155</v>
      </c>
      <c r="V10" s="14">
        <v>0.21677523818119401</v>
      </c>
      <c r="W10" s="14">
        <v>0.24585094391770199</v>
      </c>
      <c r="X10" s="14">
        <v>0.25013292647011298</v>
      </c>
      <c r="Y10" s="14">
        <v>0.257534312444271</v>
      </c>
      <c r="Z10" s="14">
        <v>9.9121434291511198E-2</v>
      </c>
      <c r="AA10" s="14">
        <v>0.247967218645233</v>
      </c>
      <c r="AB10" s="14">
        <v>0.20556364960701301</v>
      </c>
      <c r="AC10" s="14">
        <v>0.25717014305040597</v>
      </c>
      <c r="AD10" s="14">
        <v>0.33360694520707501</v>
      </c>
      <c r="AE10" s="14"/>
      <c r="AF10" s="14">
        <v>0.185266272538405</v>
      </c>
      <c r="AG10" s="14">
        <v>0.25673340266468703</v>
      </c>
      <c r="AH10" s="14">
        <v>0.24822097181532299</v>
      </c>
      <c r="AI10" s="14"/>
      <c r="AJ10" s="14">
        <v>0.20511280505076299</v>
      </c>
      <c r="AK10" s="14">
        <v>0.25266887219317902</v>
      </c>
      <c r="AL10" s="14">
        <v>0.25085326745393899</v>
      </c>
      <c r="AM10" s="14"/>
      <c r="AN10" s="14">
        <v>0.26932197648246098</v>
      </c>
      <c r="AO10" s="14">
        <v>0.25566882515740702</v>
      </c>
      <c r="AP10" s="14">
        <v>0.19735587182195299</v>
      </c>
      <c r="AQ10" s="14">
        <v>0.20415604250057601</v>
      </c>
      <c r="AR10" s="14">
        <v>9.4301387353925598E-2</v>
      </c>
    </row>
    <row r="11" spans="2:44">
      <c r="B11" s="15" t="s">
        <v>100</v>
      </c>
      <c r="C11" s="14">
        <v>0.34651947870488897</v>
      </c>
      <c r="D11" s="14">
        <v>0.33239798245409402</v>
      </c>
      <c r="E11" s="14">
        <v>0.36030184224665601</v>
      </c>
      <c r="F11" s="14"/>
      <c r="G11" s="14">
        <v>0.33810846492639801</v>
      </c>
      <c r="H11" s="14">
        <v>0.29762079324520502</v>
      </c>
      <c r="I11" s="14">
        <v>0.36884715713568</v>
      </c>
      <c r="J11" s="14">
        <v>0.32819894062099297</v>
      </c>
      <c r="K11" s="14">
        <v>0.36179494004782597</v>
      </c>
      <c r="L11" s="14">
        <v>0.37919544156241902</v>
      </c>
      <c r="M11" s="14"/>
      <c r="N11" s="14">
        <v>0.322234200863102</v>
      </c>
      <c r="O11" s="14">
        <v>0.37251970365292802</v>
      </c>
      <c r="P11" s="14">
        <v>0.36652927534297902</v>
      </c>
      <c r="Q11" s="14">
        <v>0.320191686175684</v>
      </c>
      <c r="R11" s="14"/>
      <c r="S11" s="14">
        <v>0.29463797613153397</v>
      </c>
      <c r="T11" s="14">
        <v>0.37403298302070898</v>
      </c>
      <c r="U11" s="14">
        <v>0.353657204432201</v>
      </c>
      <c r="V11" s="14">
        <v>0.31809362790615298</v>
      </c>
      <c r="W11" s="14">
        <v>0.39319716645453201</v>
      </c>
      <c r="X11" s="14">
        <v>0.31146948581411998</v>
      </c>
      <c r="Y11" s="14">
        <v>0.397876589162037</v>
      </c>
      <c r="Z11" s="14">
        <v>0.40532271061152497</v>
      </c>
      <c r="AA11" s="14">
        <v>0.319533556025626</v>
      </c>
      <c r="AB11" s="14">
        <v>0.35441572892858603</v>
      </c>
      <c r="AC11" s="14">
        <v>0.41660467632193898</v>
      </c>
      <c r="AD11" s="14">
        <v>0.25158612400267399</v>
      </c>
      <c r="AE11" s="14"/>
      <c r="AF11" s="14">
        <v>0.33020388520128802</v>
      </c>
      <c r="AG11" s="14">
        <v>0.35764599054434199</v>
      </c>
      <c r="AH11" s="14">
        <v>0.33096252370707502</v>
      </c>
      <c r="AI11" s="14"/>
      <c r="AJ11" s="14">
        <v>0.31047789094932099</v>
      </c>
      <c r="AK11" s="14">
        <v>0.34385934244766703</v>
      </c>
      <c r="AL11" s="14">
        <v>0.40498588772765398</v>
      </c>
      <c r="AM11" s="14"/>
      <c r="AN11" s="14">
        <v>0.33691711616817499</v>
      </c>
      <c r="AO11" s="14">
        <v>0.35412810758969099</v>
      </c>
      <c r="AP11" s="14">
        <v>0.31750397203519198</v>
      </c>
      <c r="AQ11" s="14">
        <v>0.38491366413830103</v>
      </c>
      <c r="AR11" s="14">
        <v>0.21650463077697801</v>
      </c>
    </row>
    <row r="12" spans="2:44">
      <c r="B12" s="15" t="s">
        <v>101</v>
      </c>
      <c r="C12" s="14">
        <v>0.236068416718966</v>
      </c>
      <c r="D12" s="14">
        <v>0.22388284613756601</v>
      </c>
      <c r="E12" s="14">
        <v>0.247961346528529</v>
      </c>
      <c r="F12" s="14"/>
      <c r="G12" s="14">
        <v>0.218319413325332</v>
      </c>
      <c r="H12" s="14">
        <v>0.174985628359451</v>
      </c>
      <c r="I12" s="14">
        <v>0.18256569237704201</v>
      </c>
      <c r="J12" s="14">
        <v>0.21983404036554499</v>
      </c>
      <c r="K12" s="14">
        <v>0.25378856957722701</v>
      </c>
      <c r="L12" s="14">
        <v>0.33511516954479198</v>
      </c>
      <c r="M12" s="14"/>
      <c r="N12" s="14">
        <v>0.29626816549131701</v>
      </c>
      <c r="O12" s="14">
        <v>0.240443132865893</v>
      </c>
      <c r="P12" s="14">
        <v>0.20126535435612</v>
      </c>
      <c r="Q12" s="14">
        <v>0.19599282250542699</v>
      </c>
      <c r="R12" s="14"/>
      <c r="S12" s="14">
        <v>0.22059037814229801</v>
      </c>
      <c r="T12" s="14">
        <v>0.25848613162223</v>
      </c>
      <c r="U12" s="14">
        <v>0.296537384885251</v>
      </c>
      <c r="V12" s="14">
        <v>0.30129837407346999</v>
      </c>
      <c r="W12" s="14">
        <v>0.22310096715754199</v>
      </c>
      <c r="X12" s="14">
        <v>0.201867876830953</v>
      </c>
      <c r="Y12" s="14">
        <v>0.20623389561188099</v>
      </c>
      <c r="Z12" s="14">
        <v>0.24152608918261201</v>
      </c>
      <c r="AA12" s="14">
        <v>0.254326664023238</v>
      </c>
      <c r="AB12" s="14">
        <v>0.24863937267066499</v>
      </c>
      <c r="AC12" s="14">
        <v>0.13021541259073799</v>
      </c>
      <c r="AD12" s="14">
        <v>0.120000700156341</v>
      </c>
      <c r="AE12" s="14"/>
      <c r="AF12" s="14">
        <v>0.28175063369294101</v>
      </c>
      <c r="AG12" s="14">
        <v>0.21949287465894701</v>
      </c>
      <c r="AH12" s="14">
        <v>0.17428175104740301</v>
      </c>
      <c r="AI12" s="14"/>
      <c r="AJ12" s="14">
        <v>0.31735492539087601</v>
      </c>
      <c r="AK12" s="14">
        <v>0.21862137159765899</v>
      </c>
      <c r="AL12" s="14">
        <v>0.22086494841069201</v>
      </c>
      <c r="AM12" s="14"/>
      <c r="AN12" s="14">
        <v>0.20364362564473301</v>
      </c>
      <c r="AO12" s="14">
        <v>0.218759913246798</v>
      </c>
      <c r="AP12" s="14">
        <v>0.27060183134682803</v>
      </c>
      <c r="AQ12" s="14">
        <v>0.23484688603679099</v>
      </c>
      <c r="AR12" s="14">
        <v>0.31020816705711601</v>
      </c>
    </row>
    <row r="13" spans="2:44">
      <c r="B13" s="15" t="s">
        <v>102</v>
      </c>
      <c r="C13" s="14">
        <v>5.0587474189586201E-2</v>
      </c>
      <c r="D13" s="14">
        <v>6.5637266027037205E-2</v>
      </c>
      <c r="E13" s="14">
        <v>3.5899108406817502E-2</v>
      </c>
      <c r="F13" s="14"/>
      <c r="G13" s="14">
        <v>1.4657497988922E-2</v>
      </c>
      <c r="H13" s="14">
        <v>2.7689031555661301E-2</v>
      </c>
      <c r="I13" s="14">
        <v>5.2760799723158197E-2</v>
      </c>
      <c r="J13" s="14">
        <v>6.3799642233787701E-2</v>
      </c>
      <c r="K13" s="14">
        <v>7.2675511109635896E-2</v>
      </c>
      <c r="L13" s="14">
        <v>6.4470773654731806E-2</v>
      </c>
      <c r="M13" s="14"/>
      <c r="N13" s="14">
        <v>5.4321142508608901E-2</v>
      </c>
      <c r="O13" s="14">
        <v>4.6305476008442897E-2</v>
      </c>
      <c r="P13" s="14">
        <v>6.4796611473479399E-2</v>
      </c>
      <c r="Q13" s="14">
        <v>3.8101182765592601E-2</v>
      </c>
      <c r="R13" s="14"/>
      <c r="S13" s="14">
        <v>6.2157462782149502E-2</v>
      </c>
      <c r="T13" s="14">
        <v>2.6920140347907601E-2</v>
      </c>
      <c r="U13" s="14">
        <v>2.2873042815452799E-2</v>
      </c>
      <c r="V13" s="14">
        <v>3.5071769462410897E-2</v>
      </c>
      <c r="W13" s="14">
        <v>6.0449758243568803E-2</v>
      </c>
      <c r="X13" s="14">
        <v>6.0231260496081199E-2</v>
      </c>
      <c r="Y13" s="14">
        <v>8.4595384169990601E-2</v>
      </c>
      <c r="Z13" s="14">
        <v>4.5881769089945401E-2</v>
      </c>
      <c r="AA13" s="14">
        <v>4.5635400773725E-2</v>
      </c>
      <c r="AB13" s="14">
        <v>5.0465110473682601E-2</v>
      </c>
      <c r="AC13" s="14">
        <v>8.00703600466528E-2</v>
      </c>
      <c r="AD13" s="14">
        <v>7.4361500773960101E-2</v>
      </c>
      <c r="AE13" s="14"/>
      <c r="AF13" s="14">
        <v>6.7383309833139796E-2</v>
      </c>
      <c r="AG13" s="14">
        <v>4.5450389703306199E-2</v>
      </c>
      <c r="AH13" s="14">
        <v>5.7855604215850003E-2</v>
      </c>
      <c r="AI13" s="14"/>
      <c r="AJ13" s="14">
        <v>3.0733667367946499E-2</v>
      </c>
      <c r="AK13" s="14">
        <v>6.7056684589310703E-2</v>
      </c>
      <c r="AL13" s="14">
        <v>4.6799938391091297E-2</v>
      </c>
      <c r="AM13" s="14"/>
      <c r="AN13" s="14">
        <v>4.8731319800091703E-2</v>
      </c>
      <c r="AO13" s="14">
        <v>4.5985456051094699E-2</v>
      </c>
      <c r="AP13" s="14">
        <v>6.4261309274849507E-2</v>
      </c>
      <c r="AQ13" s="14">
        <v>5.6911172521849102E-2</v>
      </c>
      <c r="AR13" s="14">
        <v>0</v>
      </c>
    </row>
    <row r="14" spans="2:44">
      <c r="B14" s="15" t="s">
        <v>129</v>
      </c>
      <c r="C14" s="14">
        <v>7.3247274081531602E-2</v>
      </c>
      <c r="D14" s="14">
        <v>5.4998475582119698E-2</v>
      </c>
      <c r="E14" s="14">
        <v>9.1057821253910404E-2</v>
      </c>
      <c r="F14" s="14"/>
      <c r="G14" s="14">
        <v>7.8419318172737798E-2</v>
      </c>
      <c r="H14" s="14">
        <v>3.7555699424140498E-2</v>
      </c>
      <c r="I14" s="14">
        <v>5.4747644602111303E-2</v>
      </c>
      <c r="J14" s="14">
        <v>0.10296762162432201</v>
      </c>
      <c r="K14" s="14">
        <v>8.0159436984981902E-2</v>
      </c>
      <c r="L14" s="14">
        <v>8.3935992564549797E-2</v>
      </c>
      <c r="M14" s="14"/>
      <c r="N14" s="14">
        <v>5.4985000069143301E-2</v>
      </c>
      <c r="O14" s="14">
        <v>6.7754765697653194E-2</v>
      </c>
      <c r="P14" s="14">
        <v>7.6355971683494797E-2</v>
      </c>
      <c r="Q14" s="14">
        <v>9.4964398974818398E-2</v>
      </c>
      <c r="R14" s="14"/>
      <c r="S14" s="14">
        <v>0.120197759366461</v>
      </c>
      <c r="T14" s="14">
        <v>7.1056725692106595E-2</v>
      </c>
      <c r="U14" s="14">
        <v>5.1861689745581002E-2</v>
      </c>
      <c r="V14" s="14">
        <v>7.3663243835968603E-2</v>
      </c>
      <c r="W14" s="14">
        <v>4.6558968288091099E-2</v>
      </c>
      <c r="X14" s="14">
        <v>0.11993923203365101</v>
      </c>
      <c r="Y14" s="14">
        <v>1.3907279482009901E-2</v>
      </c>
      <c r="Z14" s="14">
        <v>7.9180388354099601E-2</v>
      </c>
      <c r="AA14" s="14">
        <v>6.9202787159711093E-2</v>
      </c>
      <c r="AB14" s="14">
        <v>7.5470814489914301E-2</v>
      </c>
      <c r="AC14" s="14">
        <v>3.8224200647825397E-2</v>
      </c>
      <c r="AD14" s="14">
        <v>4.266627618234E-2</v>
      </c>
      <c r="AE14" s="14"/>
      <c r="AF14" s="14">
        <v>5.6238614406306099E-2</v>
      </c>
      <c r="AG14" s="14">
        <v>6.6642262272276598E-2</v>
      </c>
      <c r="AH14" s="14">
        <v>0.10596501701722801</v>
      </c>
      <c r="AI14" s="14"/>
      <c r="AJ14" s="14">
        <v>6.2006851334862501E-2</v>
      </c>
      <c r="AK14" s="14">
        <v>5.0492779481032299E-2</v>
      </c>
      <c r="AL14" s="14">
        <v>3.7360902949938199E-2</v>
      </c>
      <c r="AM14" s="14"/>
      <c r="AN14" s="14">
        <v>7.1528640605767704E-2</v>
      </c>
      <c r="AO14" s="14">
        <v>7.6564547955374707E-2</v>
      </c>
      <c r="AP14" s="14">
        <v>9.1634657576290898E-2</v>
      </c>
      <c r="AQ14" s="14">
        <v>3.5187681588490997E-2</v>
      </c>
      <c r="AR14" s="14">
        <v>8.4274656950162494E-2</v>
      </c>
    </row>
    <row r="15" spans="2:44">
      <c r="B15" s="15" t="s">
        <v>104</v>
      </c>
      <c r="C15" s="18">
        <v>0.29357735630502801</v>
      </c>
      <c r="D15" s="18">
        <v>0.32308342979918298</v>
      </c>
      <c r="E15" s="18">
        <v>0.26477988156408699</v>
      </c>
      <c r="F15" s="18"/>
      <c r="G15" s="18">
        <v>0.35049530558661102</v>
      </c>
      <c r="H15" s="18">
        <v>0.46214884741554302</v>
      </c>
      <c r="I15" s="18">
        <v>0.34107870616200903</v>
      </c>
      <c r="J15" s="18">
        <v>0.28519975515535201</v>
      </c>
      <c r="K15" s="18">
        <v>0.23158154228032801</v>
      </c>
      <c r="L15" s="18">
        <v>0.13728262267350699</v>
      </c>
      <c r="M15" s="18"/>
      <c r="N15" s="18">
        <v>0.27219149106782897</v>
      </c>
      <c r="O15" s="18">
        <v>0.27297692177508298</v>
      </c>
      <c r="P15" s="18">
        <v>0.29105278714392602</v>
      </c>
      <c r="Q15" s="18">
        <v>0.35074990957847801</v>
      </c>
      <c r="R15" s="18"/>
      <c r="S15" s="18">
        <v>0.30241642357755699</v>
      </c>
      <c r="T15" s="18">
        <v>0.26950401931704698</v>
      </c>
      <c r="U15" s="18">
        <v>0.27507067812151498</v>
      </c>
      <c r="V15" s="18">
        <v>0.271872984721998</v>
      </c>
      <c r="W15" s="18">
        <v>0.27669313985626598</v>
      </c>
      <c r="X15" s="18">
        <v>0.30649214482519499</v>
      </c>
      <c r="Y15" s="18">
        <v>0.29738685157408201</v>
      </c>
      <c r="Z15" s="18">
        <v>0.22808904276181799</v>
      </c>
      <c r="AA15" s="18">
        <v>0.31130159201769902</v>
      </c>
      <c r="AB15" s="18">
        <v>0.27100897343715302</v>
      </c>
      <c r="AC15" s="18">
        <v>0.334885350392845</v>
      </c>
      <c r="AD15" s="18">
        <v>0.51138539888468504</v>
      </c>
      <c r="AE15" s="18"/>
      <c r="AF15" s="18">
        <v>0.26442355686632502</v>
      </c>
      <c r="AG15" s="18">
        <v>0.31076848282112801</v>
      </c>
      <c r="AH15" s="18">
        <v>0.33093510401244502</v>
      </c>
      <c r="AI15" s="18"/>
      <c r="AJ15" s="18">
        <v>0.27942666495699398</v>
      </c>
      <c r="AK15" s="18">
        <v>0.31996982188433198</v>
      </c>
      <c r="AL15" s="18">
        <v>0.28998832252062401</v>
      </c>
      <c r="AM15" s="18"/>
      <c r="AN15" s="18">
        <v>0.33917929778123201</v>
      </c>
      <c r="AO15" s="18">
        <v>0.30456197515704098</v>
      </c>
      <c r="AP15" s="18">
        <v>0.255998229766841</v>
      </c>
      <c r="AQ15" s="18">
        <v>0.28814059571456802</v>
      </c>
      <c r="AR15" s="18">
        <v>0.38901254521574402</v>
      </c>
    </row>
    <row r="16" spans="2:44">
      <c r="B16" s="15" t="s">
        <v>105</v>
      </c>
      <c r="C16" s="18">
        <v>0.28665589090855198</v>
      </c>
      <c r="D16" s="18">
        <v>0.28952011216460299</v>
      </c>
      <c r="E16" s="18">
        <v>0.28386045493534701</v>
      </c>
      <c r="F16" s="18"/>
      <c r="G16" s="18">
        <v>0.23297691131425399</v>
      </c>
      <c r="H16" s="18">
        <v>0.20267465991511199</v>
      </c>
      <c r="I16" s="18">
        <v>0.23532649210020001</v>
      </c>
      <c r="J16" s="18">
        <v>0.28363368259933303</v>
      </c>
      <c r="K16" s="18">
        <v>0.326464080686863</v>
      </c>
      <c r="L16" s="18">
        <v>0.39958594319952401</v>
      </c>
      <c r="M16" s="18"/>
      <c r="N16" s="18">
        <v>0.35058930799992599</v>
      </c>
      <c r="O16" s="18">
        <v>0.28674860887433601</v>
      </c>
      <c r="P16" s="18">
        <v>0.26606196582960001</v>
      </c>
      <c r="Q16" s="18">
        <v>0.23409400527102001</v>
      </c>
      <c r="R16" s="18"/>
      <c r="S16" s="18">
        <v>0.28274784092444699</v>
      </c>
      <c r="T16" s="18">
        <v>0.28540627197013801</v>
      </c>
      <c r="U16" s="18">
        <v>0.31941042770070399</v>
      </c>
      <c r="V16" s="18">
        <v>0.33637014353588102</v>
      </c>
      <c r="W16" s="18">
        <v>0.28355072540111098</v>
      </c>
      <c r="X16" s="18">
        <v>0.26209913732703399</v>
      </c>
      <c r="Y16" s="18">
        <v>0.29082927978187201</v>
      </c>
      <c r="Z16" s="18">
        <v>0.28740785827255699</v>
      </c>
      <c r="AA16" s="18">
        <v>0.29996206479696302</v>
      </c>
      <c r="AB16" s="18">
        <v>0.29910448314434701</v>
      </c>
      <c r="AC16" s="18">
        <v>0.21028577263739101</v>
      </c>
      <c r="AD16" s="18">
        <v>0.19436220093030099</v>
      </c>
      <c r="AE16" s="18"/>
      <c r="AF16" s="18">
        <v>0.34913394352608101</v>
      </c>
      <c r="AG16" s="18">
        <v>0.26494326436225302</v>
      </c>
      <c r="AH16" s="18">
        <v>0.23213735526325299</v>
      </c>
      <c r="AI16" s="18"/>
      <c r="AJ16" s="18">
        <v>0.34808859275882198</v>
      </c>
      <c r="AK16" s="18">
        <v>0.28567805618696901</v>
      </c>
      <c r="AL16" s="18">
        <v>0.26766488680178302</v>
      </c>
      <c r="AM16" s="18"/>
      <c r="AN16" s="18">
        <v>0.25237494544482503</v>
      </c>
      <c r="AO16" s="18">
        <v>0.264745369297893</v>
      </c>
      <c r="AP16" s="18">
        <v>0.33486314062167699</v>
      </c>
      <c r="AQ16" s="18">
        <v>0.29175805855864001</v>
      </c>
      <c r="AR16" s="18">
        <v>0.31020816705711601</v>
      </c>
    </row>
    <row r="17" spans="2:44">
      <c r="B17" s="15" t="s">
        <v>106</v>
      </c>
      <c r="C17" s="19">
        <v>6.9214653964754201E-3</v>
      </c>
      <c r="D17" s="19">
        <v>3.3563317634579398E-2</v>
      </c>
      <c r="E17" s="19">
        <v>-1.9080573371259998E-2</v>
      </c>
      <c r="F17" s="19"/>
      <c r="G17" s="19">
        <v>0.117518394272357</v>
      </c>
      <c r="H17" s="19">
        <v>0.25947418750043</v>
      </c>
      <c r="I17" s="19">
        <v>0.105752214061809</v>
      </c>
      <c r="J17" s="19">
        <v>1.56607255601948E-3</v>
      </c>
      <c r="K17" s="19">
        <v>-9.4882538406534794E-2</v>
      </c>
      <c r="L17" s="19">
        <v>-0.26230332052601602</v>
      </c>
      <c r="M17" s="19"/>
      <c r="N17" s="19">
        <v>-7.8397816932096603E-2</v>
      </c>
      <c r="O17" s="19">
        <v>-1.37716870992526E-2</v>
      </c>
      <c r="P17" s="19">
        <v>2.49908213143262E-2</v>
      </c>
      <c r="Q17" s="19">
        <v>0.11665590430745799</v>
      </c>
      <c r="R17" s="19"/>
      <c r="S17" s="19">
        <v>1.9668582653110299E-2</v>
      </c>
      <c r="T17" s="19">
        <v>-1.5902252653090702E-2</v>
      </c>
      <c r="U17" s="19">
        <v>-4.4339749579188702E-2</v>
      </c>
      <c r="V17" s="19">
        <v>-6.4497158813883002E-2</v>
      </c>
      <c r="W17" s="19">
        <v>-6.8575855448451102E-3</v>
      </c>
      <c r="X17" s="19">
        <v>4.4393007498161198E-2</v>
      </c>
      <c r="Y17" s="19">
        <v>6.5575717922100596E-3</v>
      </c>
      <c r="Z17" s="19">
        <v>-5.9318815510738497E-2</v>
      </c>
      <c r="AA17" s="19">
        <v>1.13395272207358E-2</v>
      </c>
      <c r="AB17" s="19">
        <v>-2.8095509707194301E-2</v>
      </c>
      <c r="AC17" s="19">
        <v>0.12459957775545399</v>
      </c>
      <c r="AD17" s="19">
        <v>0.317023197954384</v>
      </c>
      <c r="AE17" s="19"/>
      <c r="AF17" s="19">
        <v>-8.4710386659755901E-2</v>
      </c>
      <c r="AG17" s="19">
        <v>4.5825218458875001E-2</v>
      </c>
      <c r="AH17" s="19">
        <v>9.8797748749192005E-2</v>
      </c>
      <c r="AI17" s="19"/>
      <c r="AJ17" s="19">
        <v>-6.8661927801828102E-2</v>
      </c>
      <c r="AK17" s="19">
        <v>3.4291765697362399E-2</v>
      </c>
      <c r="AL17" s="19">
        <v>2.2323435718840798E-2</v>
      </c>
      <c r="AM17" s="19"/>
      <c r="AN17" s="19">
        <v>8.68043523364075E-2</v>
      </c>
      <c r="AO17" s="19">
        <v>3.9816605859148597E-2</v>
      </c>
      <c r="AP17" s="19">
        <v>-7.8864910854836504E-2</v>
      </c>
      <c r="AQ17" s="19">
        <v>-3.6174628440726101E-3</v>
      </c>
      <c r="AR17" s="19">
        <v>7.8804378158628299E-2</v>
      </c>
    </row>
    <row r="18" spans="2:44">
      <c r="B18" s="16" t="s">
        <v>19</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97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0.11187583421052499</v>
      </c>
      <c r="D9" s="14">
        <v>0.11202504766688701</v>
      </c>
      <c r="E9" s="14">
        <v>0.111866634370235</v>
      </c>
      <c r="F9" s="14"/>
      <c r="G9" s="14">
        <v>0.15305900732090599</v>
      </c>
      <c r="H9" s="14">
        <v>0.13563290605718201</v>
      </c>
      <c r="I9" s="14">
        <v>0.13571906776811701</v>
      </c>
      <c r="J9" s="14">
        <v>0.127901976176755</v>
      </c>
      <c r="K9" s="14">
        <v>7.8567096292620195E-2</v>
      </c>
      <c r="L9" s="14">
        <v>5.4904635408831302E-2</v>
      </c>
      <c r="M9" s="14"/>
      <c r="N9" s="14">
        <v>8.8786993048822205E-2</v>
      </c>
      <c r="O9" s="14">
        <v>8.6704955594252703E-2</v>
      </c>
      <c r="P9" s="14">
        <v>0.12857296284297901</v>
      </c>
      <c r="Q9" s="14">
        <v>0.15041411825610601</v>
      </c>
      <c r="R9" s="14"/>
      <c r="S9" s="14">
        <v>0.13103205567375201</v>
      </c>
      <c r="T9" s="14">
        <v>9.6304689702297996E-2</v>
      </c>
      <c r="U9" s="14">
        <v>0.106892158893944</v>
      </c>
      <c r="V9" s="14">
        <v>0.104620896342779</v>
      </c>
      <c r="W9" s="14">
        <v>9.1025903381957193E-2</v>
      </c>
      <c r="X9" s="14">
        <v>0.12944616927195299</v>
      </c>
      <c r="Y9" s="14">
        <v>0.12896840401437801</v>
      </c>
      <c r="Z9" s="14">
        <v>8.1708847333217302E-2</v>
      </c>
      <c r="AA9" s="14">
        <v>0.120923559621449</v>
      </c>
      <c r="AB9" s="14">
        <v>0.106046708112848</v>
      </c>
      <c r="AC9" s="14">
        <v>0.102022028536238</v>
      </c>
      <c r="AD9" s="14">
        <v>0.116480336822466</v>
      </c>
      <c r="AE9" s="14"/>
      <c r="AF9" s="14">
        <v>0.121008274081833</v>
      </c>
      <c r="AG9" s="14">
        <v>9.0247241154375296E-2</v>
      </c>
      <c r="AH9" s="14">
        <v>0.14169381954841001</v>
      </c>
      <c r="AI9" s="14"/>
      <c r="AJ9" s="14">
        <v>9.8042278515561201E-2</v>
      </c>
      <c r="AK9" s="14">
        <v>0.12388157995559999</v>
      </c>
      <c r="AL9" s="14">
        <v>9.0407871146951299E-2</v>
      </c>
      <c r="AM9" s="14"/>
      <c r="AN9" s="14">
        <v>0.12500390737664399</v>
      </c>
      <c r="AO9" s="14">
        <v>0.11711078748760601</v>
      </c>
      <c r="AP9" s="14">
        <v>8.4679377637513695E-2</v>
      </c>
      <c r="AQ9" s="14">
        <v>0.10532127158054</v>
      </c>
      <c r="AR9" s="14">
        <v>0.10380512190939301</v>
      </c>
    </row>
    <row r="10" spans="2:44">
      <c r="B10" s="15" t="s">
        <v>99</v>
      </c>
      <c r="C10" s="14">
        <v>0.25785574227448599</v>
      </c>
      <c r="D10" s="14">
        <v>0.25567246107628999</v>
      </c>
      <c r="E10" s="14">
        <v>0.26047976914127902</v>
      </c>
      <c r="F10" s="14"/>
      <c r="G10" s="14">
        <v>0.27592414143265498</v>
      </c>
      <c r="H10" s="14">
        <v>0.34097285552847301</v>
      </c>
      <c r="I10" s="14">
        <v>0.27509420570145499</v>
      </c>
      <c r="J10" s="14">
        <v>0.234123171343849</v>
      </c>
      <c r="K10" s="14">
        <v>0.21974172175341999</v>
      </c>
      <c r="L10" s="14">
        <v>0.20883843439695701</v>
      </c>
      <c r="M10" s="14"/>
      <c r="N10" s="14">
        <v>0.224403058186874</v>
      </c>
      <c r="O10" s="14">
        <v>0.24107155564732199</v>
      </c>
      <c r="P10" s="14">
        <v>0.28189908548708398</v>
      </c>
      <c r="Q10" s="14">
        <v>0.29138402680874498</v>
      </c>
      <c r="R10" s="14"/>
      <c r="S10" s="14">
        <v>0.26042542081911901</v>
      </c>
      <c r="T10" s="14">
        <v>0.21898101285513</v>
      </c>
      <c r="U10" s="14">
        <v>0.22903553933559301</v>
      </c>
      <c r="V10" s="14">
        <v>0.24108389177738199</v>
      </c>
      <c r="W10" s="14">
        <v>0.28478835707552702</v>
      </c>
      <c r="X10" s="14">
        <v>0.26849300088019701</v>
      </c>
      <c r="Y10" s="14">
        <v>0.24871545390877001</v>
      </c>
      <c r="Z10" s="14">
        <v>0.29586049121705799</v>
      </c>
      <c r="AA10" s="14">
        <v>0.279615684495298</v>
      </c>
      <c r="AB10" s="14">
        <v>0.26629044885247999</v>
      </c>
      <c r="AC10" s="14">
        <v>0.30217936795796801</v>
      </c>
      <c r="AD10" s="14">
        <v>0.241175234247758</v>
      </c>
      <c r="AE10" s="14"/>
      <c r="AF10" s="14">
        <v>0.283735758021532</v>
      </c>
      <c r="AG10" s="14">
        <v>0.215176330557769</v>
      </c>
      <c r="AH10" s="14">
        <v>0.29587000233206201</v>
      </c>
      <c r="AI10" s="14"/>
      <c r="AJ10" s="14">
        <v>0.28366824760549397</v>
      </c>
      <c r="AK10" s="14">
        <v>0.24504306071312801</v>
      </c>
      <c r="AL10" s="14">
        <v>0.23552548604867199</v>
      </c>
      <c r="AM10" s="14"/>
      <c r="AN10" s="14">
        <v>0.28321244647229699</v>
      </c>
      <c r="AO10" s="14">
        <v>0.26643243236509501</v>
      </c>
      <c r="AP10" s="14">
        <v>0.229362460393255</v>
      </c>
      <c r="AQ10" s="14">
        <v>0.22156432895716199</v>
      </c>
      <c r="AR10" s="14">
        <v>0.157258998362657</v>
      </c>
    </row>
    <row r="11" spans="2:44">
      <c r="B11" s="15" t="s">
        <v>100</v>
      </c>
      <c r="C11" s="14">
        <v>0.18873807587567401</v>
      </c>
      <c r="D11" s="14">
        <v>0.172016801719761</v>
      </c>
      <c r="E11" s="14">
        <v>0.20473546736062201</v>
      </c>
      <c r="F11" s="14"/>
      <c r="G11" s="14">
        <v>0.18872347856145599</v>
      </c>
      <c r="H11" s="14">
        <v>0.17886682640284499</v>
      </c>
      <c r="I11" s="14">
        <v>0.16419498391190501</v>
      </c>
      <c r="J11" s="14">
        <v>0.180364131554341</v>
      </c>
      <c r="K11" s="14">
        <v>0.18928683150127201</v>
      </c>
      <c r="L11" s="14">
        <v>0.223163744774699</v>
      </c>
      <c r="M11" s="14"/>
      <c r="N11" s="14">
        <v>0.164321562896</v>
      </c>
      <c r="O11" s="14">
        <v>0.19225650703768701</v>
      </c>
      <c r="P11" s="14">
        <v>0.17679593499839699</v>
      </c>
      <c r="Q11" s="14">
        <v>0.22265692955001501</v>
      </c>
      <c r="R11" s="14"/>
      <c r="S11" s="14">
        <v>0.152262152448528</v>
      </c>
      <c r="T11" s="14">
        <v>0.23477082108675201</v>
      </c>
      <c r="U11" s="14">
        <v>0.19459317235738999</v>
      </c>
      <c r="V11" s="14">
        <v>0.17231768565827901</v>
      </c>
      <c r="W11" s="14">
        <v>0.200131759408191</v>
      </c>
      <c r="X11" s="14">
        <v>0.19653839513334001</v>
      </c>
      <c r="Y11" s="14">
        <v>0.215709490322847</v>
      </c>
      <c r="Z11" s="14">
        <v>0.14218151638482299</v>
      </c>
      <c r="AA11" s="14">
        <v>0.18456035440301499</v>
      </c>
      <c r="AB11" s="14">
        <v>0.176938481574587</v>
      </c>
      <c r="AC11" s="14">
        <v>0.15713718127230999</v>
      </c>
      <c r="AD11" s="14">
        <v>0.236872173652941</v>
      </c>
      <c r="AE11" s="14"/>
      <c r="AF11" s="14">
        <v>0.20606546437113299</v>
      </c>
      <c r="AG11" s="14">
        <v>0.17182325468102599</v>
      </c>
      <c r="AH11" s="14">
        <v>0.192374009648697</v>
      </c>
      <c r="AI11" s="14"/>
      <c r="AJ11" s="14">
        <v>0.21649286713038901</v>
      </c>
      <c r="AK11" s="14">
        <v>0.15650289543878099</v>
      </c>
      <c r="AL11" s="14">
        <v>0.15270788212987599</v>
      </c>
      <c r="AM11" s="14"/>
      <c r="AN11" s="14">
        <v>0.21839969522587699</v>
      </c>
      <c r="AO11" s="14">
        <v>0.18241728649835201</v>
      </c>
      <c r="AP11" s="14">
        <v>0.17374448058551301</v>
      </c>
      <c r="AQ11" s="14">
        <v>0.15652527692600099</v>
      </c>
      <c r="AR11" s="14">
        <v>0.24649703741125101</v>
      </c>
    </row>
    <row r="12" spans="2:44">
      <c r="B12" s="15" t="s">
        <v>101</v>
      </c>
      <c r="C12" s="14">
        <v>0.27321340572555802</v>
      </c>
      <c r="D12" s="14">
        <v>0.28295805042411498</v>
      </c>
      <c r="E12" s="14">
        <v>0.26377627735016501</v>
      </c>
      <c r="F12" s="14"/>
      <c r="G12" s="14">
        <v>0.23763920242676501</v>
      </c>
      <c r="H12" s="14">
        <v>0.21489241641378001</v>
      </c>
      <c r="I12" s="14">
        <v>0.264787981485894</v>
      </c>
      <c r="J12" s="14">
        <v>0.28490082118370602</v>
      </c>
      <c r="K12" s="14">
        <v>0.29725505085602</v>
      </c>
      <c r="L12" s="14">
        <v>0.32580054017274601</v>
      </c>
      <c r="M12" s="14"/>
      <c r="N12" s="14">
        <v>0.32867363928971599</v>
      </c>
      <c r="O12" s="14">
        <v>0.30856340231975599</v>
      </c>
      <c r="P12" s="14">
        <v>0.24786983940176399</v>
      </c>
      <c r="Q12" s="14">
        <v>0.19791087058392101</v>
      </c>
      <c r="R12" s="14"/>
      <c r="S12" s="14">
        <v>0.28168482942114997</v>
      </c>
      <c r="T12" s="14">
        <v>0.29522685275010002</v>
      </c>
      <c r="U12" s="14">
        <v>0.28980836243194402</v>
      </c>
      <c r="V12" s="14">
        <v>0.29398502049219699</v>
      </c>
      <c r="W12" s="14">
        <v>0.26246377158066903</v>
      </c>
      <c r="X12" s="14">
        <v>0.238443030289474</v>
      </c>
      <c r="Y12" s="14">
        <v>0.25855283930221201</v>
      </c>
      <c r="Z12" s="14">
        <v>0.28501615859202001</v>
      </c>
      <c r="AA12" s="14">
        <v>0.255183980605584</v>
      </c>
      <c r="AB12" s="14">
        <v>0.27217450945829502</v>
      </c>
      <c r="AC12" s="14">
        <v>0.25797955284569202</v>
      </c>
      <c r="AD12" s="14">
        <v>0.27926376981532902</v>
      </c>
      <c r="AE12" s="14"/>
      <c r="AF12" s="14">
        <v>0.25274124134728498</v>
      </c>
      <c r="AG12" s="14">
        <v>0.31107223266040701</v>
      </c>
      <c r="AH12" s="14">
        <v>0.234926227810768</v>
      </c>
      <c r="AI12" s="14"/>
      <c r="AJ12" s="14">
        <v>0.281884200160057</v>
      </c>
      <c r="AK12" s="14">
        <v>0.28628552510463001</v>
      </c>
      <c r="AL12" s="14">
        <v>0.314909530267374</v>
      </c>
      <c r="AM12" s="14"/>
      <c r="AN12" s="14">
        <v>0.242707513158608</v>
      </c>
      <c r="AO12" s="14">
        <v>0.26878694117317498</v>
      </c>
      <c r="AP12" s="14">
        <v>0.321042470618987</v>
      </c>
      <c r="AQ12" s="14">
        <v>0.29163034705660501</v>
      </c>
      <c r="AR12" s="14">
        <v>0.23993323664910299</v>
      </c>
    </row>
    <row r="13" spans="2:44">
      <c r="B13" s="15" t="s">
        <v>102</v>
      </c>
      <c r="C13" s="14">
        <v>0.155406343699871</v>
      </c>
      <c r="D13" s="14">
        <v>0.16711881095181599</v>
      </c>
      <c r="E13" s="14">
        <v>0.14398808066084301</v>
      </c>
      <c r="F13" s="14"/>
      <c r="G13" s="14">
        <v>0.11800319728915599</v>
      </c>
      <c r="H13" s="14">
        <v>0.11401279358075</v>
      </c>
      <c r="I13" s="14">
        <v>0.144918919784431</v>
      </c>
      <c r="J13" s="14">
        <v>0.166163782543197</v>
      </c>
      <c r="K13" s="14">
        <v>0.20189630675432799</v>
      </c>
      <c r="L13" s="14">
        <v>0.18278928416013901</v>
      </c>
      <c r="M13" s="14"/>
      <c r="N13" s="14">
        <v>0.18491773032680001</v>
      </c>
      <c r="O13" s="14">
        <v>0.15637784759023399</v>
      </c>
      <c r="P13" s="14">
        <v>0.15081974606752499</v>
      </c>
      <c r="Q13" s="14">
        <v>0.123342256898827</v>
      </c>
      <c r="R13" s="14"/>
      <c r="S13" s="14">
        <v>0.15641408565375201</v>
      </c>
      <c r="T13" s="14">
        <v>0.14524527269617901</v>
      </c>
      <c r="U13" s="14">
        <v>0.15994483193504</v>
      </c>
      <c r="V13" s="14">
        <v>0.17612481542466599</v>
      </c>
      <c r="W13" s="14">
        <v>0.151515807026257</v>
      </c>
      <c r="X13" s="14">
        <v>0.14545190365177199</v>
      </c>
      <c r="Y13" s="14">
        <v>0.140332151042804</v>
      </c>
      <c r="Z13" s="14">
        <v>0.17480394044280001</v>
      </c>
      <c r="AA13" s="14">
        <v>0.15132532510902599</v>
      </c>
      <c r="AB13" s="14">
        <v>0.169388036460455</v>
      </c>
      <c r="AC13" s="14">
        <v>0.17228491068046101</v>
      </c>
      <c r="AD13" s="14">
        <v>0.118391440052297</v>
      </c>
      <c r="AE13" s="14"/>
      <c r="AF13" s="14">
        <v>0.131271281742291</v>
      </c>
      <c r="AG13" s="14">
        <v>0.204904314519851</v>
      </c>
      <c r="AH13" s="14">
        <v>9.7720743839219401E-2</v>
      </c>
      <c r="AI13" s="14"/>
      <c r="AJ13" s="14">
        <v>0.116422469498489</v>
      </c>
      <c r="AK13" s="14">
        <v>0.18335983445766499</v>
      </c>
      <c r="AL13" s="14">
        <v>0.19051150667416999</v>
      </c>
      <c r="AM13" s="14"/>
      <c r="AN13" s="14">
        <v>0.117538386287874</v>
      </c>
      <c r="AO13" s="14">
        <v>0.146499044602524</v>
      </c>
      <c r="AP13" s="14">
        <v>0.182526463473901</v>
      </c>
      <c r="AQ13" s="14">
        <v>0.20823575095542099</v>
      </c>
      <c r="AR13" s="14">
        <v>0.252505605667596</v>
      </c>
    </row>
    <row r="14" spans="2:44">
      <c r="B14" s="15" t="s">
        <v>103</v>
      </c>
      <c r="C14" s="14">
        <v>1.2910598213885601E-2</v>
      </c>
      <c r="D14" s="14">
        <v>1.02088281611304E-2</v>
      </c>
      <c r="E14" s="14">
        <v>1.5153771116857E-2</v>
      </c>
      <c r="F14" s="14"/>
      <c r="G14" s="14">
        <v>2.6650972969061899E-2</v>
      </c>
      <c r="H14" s="14">
        <v>1.5622202016970401E-2</v>
      </c>
      <c r="I14" s="14">
        <v>1.52848413481982E-2</v>
      </c>
      <c r="J14" s="14">
        <v>6.5461171981519703E-3</v>
      </c>
      <c r="K14" s="14">
        <v>1.3252992842339301E-2</v>
      </c>
      <c r="L14" s="14">
        <v>4.5033610866270597E-3</v>
      </c>
      <c r="M14" s="14"/>
      <c r="N14" s="14">
        <v>8.8970162517886704E-3</v>
      </c>
      <c r="O14" s="14">
        <v>1.50257318107488E-2</v>
      </c>
      <c r="P14" s="14">
        <v>1.4042431202250299E-2</v>
      </c>
      <c r="Q14" s="14">
        <v>1.42917979023875E-2</v>
      </c>
      <c r="R14" s="14"/>
      <c r="S14" s="14">
        <v>1.8181455983698101E-2</v>
      </c>
      <c r="T14" s="14">
        <v>9.4713509095408696E-3</v>
      </c>
      <c r="U14" s="14">
        <v>1.9725935046088199E-2</v>
      </c>
      <c r="V14" s="14">
        <v>1.18676903046969E-2</v>
      </c>
      <c r="W14" s="14">
        <v>1.00744015273993E-2</v>
      </c>
      <c r="X14" s="14">
        <v>2.1627500773263999E-2</v>
      </c>
      <c r="Y14" s="14">
        <v>7.7216614089881301E-3</v>
      </c>
      <c r="Z14" s="14">
        <v>2.04290460300811E-2</v>
      </c>
      <c r="AA14" s="14">
        <v>8.3910957656290006E-3</v>
      </c>
      <c r="AB14" s="14">
        <v>9.1618155413365193E-3</v>
      </c>
      <c r="AC14" s="14">
        <v>8.3969587073301002E-3</v>
      </c>
      <c r="AD14" s="14">
        <v>7.8170454092096192E-3</v>
      </c>
      <c r="AE14" s="14"/>
      <c r="AF14" s="14">
        <v>5.1779804359260804E-3</v>
      </c>
      <c r="AG14" s="14">
        <v>6.7766264265712696E-3</v>
      </c>
      <c r="AH14" s="14">
        <v>3.7415196820843703E-2</v>
      </c>
      <c r="AI14" s="14"/>
      <c r="AJ14" s="14">
        <v>3.48993709001075E-3</v>
      </c>
      <c r="AK14" s="14">
        <v>4.9271043301963302E-3</v>
      </c>
      <c r="AL14" s="14">
        <v>1.5937723732956401E-2</v>
      </c>
      <c r="AM14" s="14"/>
      <c r="AN14" s="14">
        <v>1.3138051478700501E-2</v>
      </c>
      <c r="AO14" s="14">
        <v>1.8753507873248001E-2</v>
      </c>
      <c r="AP14" s="14">
        <v>8.6447472908305501E-3</v>
      </c>
      <c r="AQ14" s="14">
        <v>1.6723024524270599E-2</v>
      </c>
      <c r="AR14" s="14">
        <v>0</v>
      </c>
    </row>
    <row r="15" spans="2:44">
      <c r="B15" s="15" t="s">
        <v>104</v>
      </c>
      <c r="C15" s="18">
        <v>0.36973157648501198</v>
      </c>
      <c r="D15" s="18">
        <v>0.36769750874317803</v>
      </c>
      <c r="E15" s="18">
        <v>0.37234640351151299</v>
      </c>
      <c r="F15" s="18"/>
      <c r="G15" s="18">
        <v>0.42898314875356103</v>
      </c>
      <c r="H15" s="18">
        <v>0.47660576158565399</v>
      </c>
      <c r="I15" s="18">
        <v>0.41081327346957203</v>
      </c>
      <c r="J15" s="18">
        <v>0.362025147520604</v>
      </c>
      <c r="K15" s="18">
        <v>0.29830881804604098</v>
      </c>
      <c r="L15" s="18">
        <v>0.26374306980578799</v>
      </c>
      <c r="M15" s="18"/>
      <c r="N15" s="18">
        <v>0.31319005123569599</v>
      </c>
      <c r="O15" s="18">
        <v>0.32777651124157497</v>
      </c>
      <c r="P15" s="18">
        <v>0.41047204833006301</v>
      </c>
      <c r="Q15" s="18">
        <v>0.44179814506484999</v>
      </c>
      <c r="R15" s="18"/>
      <c r="S15" s="18">
        <v>0.39145747649287199</v>
      </c>
      <c r="T15" s="18">
        <v>0.31528570255742799</v>
      </c>
      <c r="U15" s="18">
        <v>0.335927698229537</v>
      </c>
      <c r="V15" s="18">
        <v>0.34570478812016098</v>
      </c>
      <c r="W15" s="18">
        <v>0.37581426045748401</v>
      </c>
      <c r="X15" s="18">
        <v>0.39793917015215002</v>
      </c>
      <c r="Y15" s="18">
        <v>0.37768385792314801</v>
      </c>
      <c r="Z15" s="18">
        <v>0.37756933855027502</v>
      </c>
      <c r="AA15" s="18">
        <v>0.40053924411674702</v>
      </c>
      <c r="AB15" s="18">
        <v>0.37233715696532699</v>
      </c>
      <c r="AC15" s="18">
        <v>0.404201396494207</v>
      </c>
      <c r="AD15" s="18">
        <v>0.357655571070223</v>
      </c>
      <c r="AE15" s="18"/>
      <c r="AF15" s="18">
        <v>0.40474403210336501</v>
      </c>
      <c r="AG15" s="18">
        <v>0.30542357171214402</v>
      </c>
      <c r="AH15" s="18">
        <v>0.43756382188047199</v>
      </c>
      <c r="AI15" s="18"/>
      <c r="AJ15" s="18">
        <v>0.38171052612105499</v>
      </c>
      <c r="AK15" s="18">
        <v>0.36892464066872799</v>
      </c>
      <c r="AL15" s="18">
        <v>0.325933357195623</v>
      </c>
      <c r="AM15" s="18"/>
      <c r="AN15" s="18">
        <v>0.408216353848941</v>
      </c>
      <c r="AO15" s="18">
        <v>0.38354321985270101</v>
      </c>
      <c r="AP15" s="18">
        <v>0.31404183803076802</v>
      </c>
      <c r="AQ15" s="18">
        <v>0.32688560053770199</v>
      </c>
      <c r="AR15" s="18">
        <v>0.26106412027205</v>
      </c>
    </row>
    <row r="16" spans="2:44">
      <c r="B16" s="15" t="s">
        <v>105</v>
      </c>
      <c r="C16" s="18">
        <v>0.42861974942542902</v>
      </c>
      <c r="D16" s="18">
        <v>0.450076861375931</v>
      </c>
      <c r="E16" s="18">
        <v>0.40776435801100802</v>
      </c>
      <c r="F16" s="18"/>
      <c r="G16" s="18">
        <v>0.35564239971592099</v>
      </c>
      <c r="H16" s="18">
        <v>0.32890520999452999</v>
      </c>
      <c r="I16" s="18">
        <v>0.409706901270325</v>
      </c>
      <c r="J16" s="18">
        <v>0.45106460372690299</v>
      </c>
      <c r="K16" s="18">
        <v>0.49915135761034801</v>
      </c>
      <c r="L16" s="18">
        <v>0.50858982433288502</v>
      </c>
      <c r="M16" s="18"/>
      <c r="N16" s="18">
        <v>0.51359136961651597</v>
      </c>
      <c r="O16" s="18">
        <v>0.46494124990998997</v>
      </c>
      <c r="P16" s="18">
        <v>0.39868958546929001</v>
      </c>
      <c r="Q16" s="18">
        <v>0.32125312748274698</v>
      </c>
      <c r="R16" s="18"/>
      <c r="S16" s="18">
        <v>0.43809891507490201</v>
      </c>
      <c r="T16" s="18">
        <v>0.44047212544627801</v>
      </c>
      <c r="U16" s="18">
        <v>0.44975319436698502</v>
      </c>
      <c r="V16" s="18">
        <v>0.47010983591686301</v>
      </c>
      <c r="W16" s="18">
        <v>0.41397957860692602</v>
      </c>
      <c r="X16" s="18">
        <v>0.38389493394124602</v>
      </c>
      <c r="Y16" s="18">
        <v>0.39888499034501601</v>
      </c>
      <c r="Z16" s="18">
        <v>0.45982009903482102</v>
      </c>
      <c r="AA16" s="18">
        <v>0.40650930571460903</v>
      </c>
      <c r="AB16" s="18">
        <v>0.44156254591874899</v>
      </c>
      <c r="AC16" s="18">
        <v>0.430264463526153</v>
      </c>
      <c r="AD16" s="18">
        <v>0.39765520986762598</v>
      </c>
      <c r="AE16" s="18"/>
      <c r="AF16" s="18">
        <v>0.38401252308957601</v>
      </c>
      <c r="AG16" s="18">
        <v>0.51597654718025798</v>
      </c>
      <c r="AH16" s="18">
        <v>0.33264697164998802</v>
      </c>
      <c r="AI16" s="18"/>
      <c r="AJ16" s="18">
        <v>0.398306669658546</v>
      </c>
      <c r="AK16" s="18">
        <v>0.46964535956229497</v>
      </c>
      <c r="AL16" s="18">
        <v>0.50542103694154505</v>
      </c>
      <c r="AM16" s="18"/>
      <c r="AN16" s="18">
        <v>0.360245899446482</v>
      </c>
      <c r="AO16" s="18">
        <v>0.41528598577569897</v>
      </c>
      <c r="AP16" s="18">
        <v>0.50356893409288805</v>
      </c>
      <c r="AQ16" s="18">
        <v>0.49986609801202597</v>
      </c>
      <c r="AR16" s="18">
        <v>0.49243884231669899</v>
      </c>
    </row>
    <row r="17" spans="2:44">
      <c r="B17" s="15" t="s">
        <v>106</v>
      </c>
      <c r="C17" s="19">
        <v>-5.88881729404176E-2</v>
      </c>
      <c r="D17" s="19">
        <v>-8.2379352632753103E-2</v>
      </c>
      <c r="E17" s="19">
        <v>-3.5417954499495002E-2</v>
      </c>
      <c r="F17" s="19"/>
      <c r="G17" s="19">
        <v>7.3340749037639805E-2</v>
      </c>
      <c r="H17" s="19">
        <v>0.147700551591124</v>
      </c>
      <c r="I17" s="19">
        <v>1.10637219924692E-3</v>
      </c>
      <c r="J17" s="19">
        <v>-8.9039456206299203E-2</v>
      </c>
      <c r="K17" s="19">
        <v>-0.200842539564308</v>
      </c>
      <c r="L17" s="19">
        <v>-0.244846754527097</v>
      </c>
      <c r="M17" s="19"/>
      <c r="N17" s="19">
        <v>-0.20040131838082001</v>
      </c>
      <c r="O17" s="19">
        <v>-0.137164738668415</v>
      </c>
      <c r="P17" s="19">
        <v>1.1782462860773101E-2</v>
      </c>
      <c r="Q17" s="19">
        <v>0.120545017582103</v>
      </c>
      <c r="R17" s="19"/>
      <c r="S17" s="19">
        <v>-4.6641438582030299E-2</v>
      </c>
      <c r="T17" s="19">
        <v>-0.12518642288885001</v>
      </c>
      <c r="U17" s="19">
        <v>-0.113825496137448</v>
      </c>
      <c r="V17" s="19">
        <v>-0.124405047796702</v>
      </c>
      <c r="W17" s="19">
        <v>-3.81653181494419E-2</v>
      </c>
      <c r="X17" s="19">
        <v>1.4044236210903401E-2</v>
      </c>
      <c r="Y17" s="19">
        <v>-2.12011324218681E-2</v>
      </c>
      <c r="Z17" s="19">
        <v>-8.2250760484545299E-2</v>
      </c>
      <c r="AA17" s="19">
        <v>-5.9700615978622298E-3</v>
      </c>
      <c r="AB17" s="19">
        <v>-6.9225388953422007E-2</v>
      </c>
      <c r="AC17" s="19">
        <v>-2.60630670319465E-2</v>
      </c>
      <c r="AD17" s="19">
        <v>-3.9999638797402599E-2</v>
      </c>
      <c r="AE17" s="19"/>
      <c r="AF17" s="19">
        <v>2.07315090137885E-2</v>
      </c>
      <c r="AG17" s="19">
        <v>-0.210552975468114</v>
      </c>
      <c r="AH17" s="19">
        <v>0.104916850230484</v>
      </c>
      <c r="AI17" s="19"/>
      <c r="AJ17" s="19">
        <v>-1.65961435374909E-2</v>
      </c>
      <c r="AK17" s="19">
        <v>-0.100720718893566</v>
      </c>
      <c r="AL17" s="19">
        <v>-0.179487679745922</v>
      </c>
      <c r="AM17" s="19"/>
      <c r="AN17" s="19">
        <v>4.7970454402459201E-2</v>
      </c>
      <c r="AO17" s="19">
        <v>-3.1742765922997698E-2</v>
      </c>
      <c r="AP17" s="19">
        <v>-0.18952709606212001</v>
      </c>
      <c r="AQ17" s="19">
        <v>-0.17298049747432401</v>
      </c>
      <c r="AR17" s="19">
        <v>-0.23137472204464901</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503</v>
      </c>
      <c r="E2" s="31"/>
      <c r="F2" s="31"/>
    </row>
    <row r="6" spans="2:6" ht="50.1" customHeight="1">
      <c r="B6" s="17" t="s">
        <v>58</v>
      </c>
      <c r="C6" s="17" t="s">
        <v>500</v>
      </c>
      <c r="D6" s="17" t="s">
        <v>504</v>
      </c>
      <c r="E6" s="17" t="s">
        <v>502</v>
      </c>
    </row>
    <row r="7" spans="2:6">
      <c r="B7" s="15" t="s">
        <v>98</v>
      </c>
      <c r="C7" s="14">
        <v>0.15871926054630101</v>
      </c>
      <c r="D7" s="14">
        <v>5.8545286455969098E-2</v>
      </c>
      <c r="E7" s="14">
        <v>7.0090462949890103E-2</v>
      </c>
    </row>
    <row r="8" spans="2:6">
      <c r="B8" s="15" t="s">
        <v>99</v>
      </c>
      <c r="C8" s="14">
        <v>0.51753771159441997</v>
      </c>
      <c r="D8" s="14">
        <v>0.21939060814102801</v>
      </c>
      <c r="E8" s="14">
        <v>0.24969024761176101</v>
      </c>
    </row>
    <row r="9" spans="2:6">
      <c r="B9" s="15" t="s">
        <v>100</v>
      </c>
      <c r="C9" s="14">
        <v>0.23845088586361299</v>
      </c>
      <c r="D9" s="14">
        <v>0.305370001840015</v>
      </c>
      <c r="E9" s="14">
        <v>0.24935917764380799</v>
      </c>
    </row>
    <row r="10" spans="2:6">
      <c r="B10" s="15" t="s">
        <v>101</v>
      </c>
      <c r="C10" s="14">
        <v>4.7436267641524102E-2</v>
      </c>
      <c r="D10" s="14">
        <v>0.29151187806199003</v>
      </c>
      <c r="E10" s="14">
        <v>0.32146813245323502</v>
      </c>
    </row>
    <row r="11" spans="2:6">
      <c r="B11" s="15" t="s">
        <v>102</v>
      </c>
      <c r="C11" s="14">
        <v>1.04221426312216E-2</v>
      </c>
      <c r="D11" s="14">
        <v>7.7829222030900105E-2</v>
      </c>
      <c r="E11" s="14">
        <v>8.5563285740626993E-2</v>
      </c>
    </row>
    <row r="12" spans="2:6">
      <c r="B12" s="15" t="s">
        <v>129</v>
      </c>
      <c r="C12" s="14">
        <v>2.7433731722920102E-2</v>
      </c>
      <c r="D12" s="14">
        <v>4.7353003470098597E-2</v>
      </c>
      <c r="E12" s="14">
        <v>2.3828693600678599E-2</v>
      </c>
    </row>
    <row r="13" spans="2:6">
      <c r="B13" s="20" t="s">
        <v>104</v>
      </c>
      <c r="C13" s="18">
        <v>0.676256972140721</v>
      </c>
      <c r="D13" s="18">
        <v>0.27793589459699702</v>
      </c>
      <c r="E13" s="18">
        <v>0.31978071056165103</v>
      </c>
    </row>
    <row r="14" spans="2:6">
      <c r="B14" s="20" t="s">
        <v>105</v>
      </c>
      <c r="C14" s="18">
        <v>5.78584102727457E-2</v>
      </c>
      <c r="D14" s="18">
        <v>0.36934110009289001</v>
      </c>
      <c r="E14" s="18">
        <v>0.40703141819386202</v>
      </c>
    </row>
    <row r="15" spans="2:6">
      <c r="B15" s="20" t="s">
        <v>106</v>
      </c>
      <c r="C15" s="19">
        <v>0.61839856186797504</v>
      </c>
      <c r="D15" s="19">
        <v>-9.1405205495892705E-2</v>
      </c>
      <c r="E15" s="19">
        <v>-8.7250707632211502E-2</v>
      </c>
    </row>
    <row r="16" spans="2:6">
      <c r="B16" s="16" t="s">
        <v>20</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1015</v>
      </c>
      <c r="D7" s="10">
        <v>455</v>
      </c>
      <c r="E7" s="10">
        <v>556</v>
      </c>
      <c r="F7" s="10"/>
      <c r="G7" s="10">
        <v>121</v>
      </c>
      <c r="H7" s="10">
        <v>172</v>
      </c>
      <c r="I7" s="10">
        <v>153</v>
      </c>
      <c r="J7" s="10">
        <v>172</v>
      </c>
      <c r="K7" s="10">
        <v>178</v>
      </c>
      <c r="L7" s="10">
        <v>219</v>
      </c>
      <c r="M7" s="10"/>
      <c r="N7" s="10">
        <v>244</v>
      </c>
      <c r="O7" s="10">
        <v>283</v>
      </c>
      <c r="P7" s="10">
        <v>211</v>
      </c>
      <c r="Q7" s="10">
        <v>274</v>
      </c>
      <c r="R7" s="10"/>
      <c r="S7" s="10">
        <v>145</v>
      </c>
      <c r="T7" s="10">
        <v>125</v>
      </c>
      <c r="U7" s="10">
        <v>73</v>
      </c>
      <c r="V7" s="10">
        <v>75</v>
      </c>
      <c r="W7" s="10">
        <v>72</v>
      </c>
      <c r="X7" s="10">
        <v>85</v>
      </c>
      <c r="Y7" s="10">
        <v>88</v>
      </c>
      <c r="Z7" s="10">
        <v>46</v>
      </c>
      <c r="AA7" s="10">
        <v>123</v>
      </c>
      <c r="AB7" s="10">
        <v>104</v>
      </c>
      <c r="AC7" s="10">
        <v>56</v>
      </c>
      <c r="AD7" s="10">
        <v>23</v>
      </c>
      <c r="AE7" s="10"/>
      <c r="AF7" s="10">
        <v>391</v>
      </c>
      <c r="AG7" s="10">
        <v>386</v>
      </c>
      <c r="AH7" s="10">
        <v>157</v>
      </c>
      <c r="AI7" s="10"/>
      <c r="AJ7" s="10">
        <v>211</v>
      </c>
      <c r="AK7" s="10">
        <v>393</v>
      </c>
      <c r="AL7" s="10">
        <v>62</v>
      </c>
      <c r="AM7" s="10"/>
      <c r="AN7" s="10">
        <v>259</v>
      </c>
      <c r="AO7" s="10">
        <v>244</v>
      </c>
      <c r="AP7" s="10">
        <v>240</v>
      </c>
      <c r="AQ7" s="10">
        <v>91</v>
      </c>
      <c r="AR7" s="10">
        <v>15</v>
      </c>
    </row>
    <row r="8" spans="2:44" ht="30" customHeight="1">
      <c r="B8" s="11" t="s">
        <v>96</v>
      </c>
      <c r="C8" s="11">
        <v>1017</v>
      </c>
      <c r="D8" s="11">
        <v>480</v>
      </c>
      <c r="E8" s="11">
        <v>533</v>
      </c>
      <c r="F8" s="11"/>
      <c r="G8" s="11">
        <v>135</v>
      </c>
      <c r="H8" s="11">
        <v>184</v>
      </c>
      <c r="I8" s="11">
        <v>172</v>
      </c>
      <c r="J8" s="11">
        <v>170</v>
      </c>
      <c r="K8" s="11">
        <v>151</v>
      </c>
      <c r="L8" s="11">
        <v>205</v>
      </c>
      <c r="M8" s="11"/>
      <c r="N8" s="11">
        <v>260</v>
      </c>
      <c r="O8" s="11">
        <v>268</v>
      </c>
      <c r="P8" s="11">
        <v>214</v>
      </c>
      <c r="Q8" s="11">
        <v>270</v>
      </c>
      <c r="R8" s="11"/>
      <c r="S8" s="11">
        <v>164</v>
      </c>
      <c r="T8" s="11">
        <v>119</v>
      </c>
      <c r="U8" s="11">
        <v>72</v>
      </c>
      <c r="V8" s="11">
        <v>82</v>
      </c>
      <c r="W8" s="11">
        <v>64</v>
      </c>
      <c r="X8" s="11">
        <v>85</v>
      </c>
      <c r="Y8" s="11">
        <v>83</v>
      </c>
      <c r="Z8" s="11">
        <v>43</v>
      </c>
      <c r="AA8" s="11">
        <v>117</v>
      </c>
      <c r="AB8" s="11">
        <v>107</v>
      </c>
      <c r="AC8" s="11">
        <v>54</v>
      </c>
      <c r="AD8" s="11">
        <v>26</v>
      </c>
      <c r="AE8" s="11"/>
      <c r="AF8" s="11">
        <v>374</v>
      </c>
      <c r="AG8" s="11">
        <v>391</v>
      </c>
      <c r="AH8" s="11">
        <v>164</v>
      </c>
      <c r="AI8" s="11"/>
      <c r="AJ8" s="11">
        <v>209</v>
      </c>
      <c r="AK8" s="11">
        <v>402</v>
      </c>
      <c r="AL8" s="11">
        <v>64</v>
      </c>
      <c r="AM8" s="11"/>
      <c r="AN8" s="11">
        <v>249</v>
      </c>
      <c r="AO8" s="11">
        <v>247</v>
      </c>
      <c r="AP8" s="11">
        <v>247</v>
      </c>
      <c r="AQ8" s="11">
        <v>96</v>
      </c>
      <c r="AR8" s="11">
        <v>15</v>
      </c>
    </row>
    <row r="9" spans="2:44">
      <c r="B9" s="15" t="s">
        <v>98</v>
      </c>
      <c r="C9" s="14">
        <v>0.15871926054630101</v>
      </c>
      <c r="D9" s="14">
        <v>0.1701367903257</v>
      </c>
      <c r="E9" s="14">
        <v>0.14954105202111001</v>
      </c>
      <c r="F9" s="14"/>
      <c r="G9" s="14">
        <v>0.117618253131725</v>
      </c>
      <c r="H9" s="14">
        <v>0.17607912907863199</v>
      </c>
      <c r="I9" s="14">
        <v>0.15334199295220699</v>
      </c>
      <c r="J9" s="14">
        <v>0.144368996387855</v>
      </c>
      <c r="K9" s="14">
        <v>0.183195848901094</v>
      </c>
      <c r="L9" s="14">
        <v>0.16865284371332701</v>
      </c>
      <c r="M9" s="14"/>
      <c r="N9" s="14">
        <v>0.17173500246550299</v>
      </c>
      <c r="O9" s="14">
        <v>0.15028125744564</v>
      </c>
      <c r="P9" s="14">
        <v>0.16848129211959001</v>
      </c>
      <c r="Q9" s="14">
        <v>0.148705185338703</v>
      </c>
      <c r="R9" s="14"/>
      <c r="S9" s="14">
        <v>0.21720663399983001</v>
      </c>
      <c r="T9" s="14">
        <v>0.119425712434003</v>
      </c>
      <c r="U9" s="14">
        <v>8.8643707736361502E-2</v>
      </c>
      <c r="V9" s="14">
        <v>0.175938164521528</v>
      </c>
      <c r="W9" s="14">
        <v>6.3934938442439193E-2</v>
      </c>
      <c r="X9" s="14">
        <v>0.139571352101763</v>
      </c>
      <c r="Y9" s="14">
        <v>0.20727458961980899</v>
      </c>
      <c r="Z9" s="14">
        <v>0.14906259138554301</v>
      </c>
      <c r="AA9" s="14">
        <v>0.134547653354394</v>
      </c>
      <c r="AB9" s="14">
        <v>0.16788552909108201</v>
      </c>
      <c r="AC9" s="14">
        <v>0.16254299290288701</v>
      </c>
      <c r="AD9" s="14">
        <v>0.32752478231575</v>
      </c>
      <c r="AE9" s="14"/>
      <c r="AF9" s="14">
        <v>0.15775446129311901</v>
      </c>
      <c r="AG9" s="14">
        <v>0.16667686049231301</v>
      </c>
      <c r="AH9" s="14">
        <v>0.181588608800375</v>
      </c>
      <c r="AI9" s="14"/>
      <c r="AJ9" s="14">
        <v>0.171605784932536</v>
      </c>
      <c r="AK9" s="14">
        <v>0.17554215126230399</v>
      </c>
      <c r="AL9" s="14">
        <v>0.186691616731925</v>
      </c>
      <c r="AM9" s="14"/>
      <c r="AN9" s="14">
        <v>0.12196446986939501</v>
      </c>
      <c r="AO9" s="14">
        <v>0.13102870139164299</v>
      </c>
      <c r="AP9" s="14">
        <v>0.18236346049274099</v>
      </c>
      <c r="AQ9" s="14">
        <v>0.25595289406986299</v>
      </c>
      <c r="AR9" s="14">
        <v>0.348599593013242</v>
      </c>
    </row>
    <row r="10" spans="2:44">
      <c r="B10" s="15" t="s">
        <v>99</v>
      </c>
      <c r="C10" s="14">
        <v>0.51753771159441997</v>
      </c>
      <c r="D10" s="14">
        <v>0.52990056989149303</v>
      </c>
      <c r="E10" s="14">
        <v>0.508304533698826</v>
      </c>
      <c r="F10" s="14"/>
      <c r="G10" s="14">
        <v>0.40505538151308901</v>
      </c>
      <c r="H10" s="14">
        <v>0.49176447064100298</v>
      </c>
      <c r="I10" s="14">
        <v>0.57736914977405096</v>
      </c>
      <c r="J10" s="14">
        <v>0.51380137202757603</v>
      </c>
      <c r="K10" s="14">
        <v>0.53487063611417096</v>
      </c>
      <c r="L10" s="14">
        <v>0.55525094791313401</v>
      </c>
      <c r="M10" s="14"/>
      <c r="N10" s="14">
        <v>0.55989306800532102</v>
      </c>
      <c r="O10" s="14">
        <v>0.52599726894573395</v>
      </c>
      <c r="P10" s="14">
        <v>0.504910993880202</v>
      </c>
      <c r="Q10" s="14">
        <v>0.47781740837780601</v>
      </c>
      <c r="R10" s="14"/>
      <c r="S10" s="14">
        <v>0.41898675373373101</v>
      </c>
      <c r="T10" s="14">
        <v>0.55394149629945599</v>
      </c>
      <c r="U10" s="14">
        <v>0.54036712270979403</v>
      </c>
      <c r="V10" s="14">
        <v>0.51065964225489802</v>
      </c>
      <c r="W10" s="14">
        <v>0.648017215657401</v>
      </c>
      <c r="X10" s="14">
        <v>0.52262831593455095</v>
      </c>
      <c r="Y10" s="14">
        <v>0.52744009138981596</v>
      </c>
      <c r="Z10" s="14">
        <v>0.58679102125034999</v>
      </c>
      <c r="AA10" s="14">
        <v>0.51739294168043903</v>
      </c>
      <c r="AB10" s="14">
        <v>0.53820182446356202</v>
      </c>
      <c r="AC10" s="14">
        <v>0.53981008553640597</v>
      </c>
      <c r="AD10" s="14">
        <v>0.31826488804363201</v>
      </c>
      <c r="AE10" s="14"/>
      <c r="AF10" s="14">
        <v>0.50966390691970498</v>
      </c>
      <c r="AG10" s="14">
        <v>0.57786746255597399</v>
      </c>
      <c r="AH10" s="14">
        <v>0.48402437664735998</v>
      </c>
      <c r="AI10" s="14"/>
      <c r="AJ10" s="14">
        <v>0.54967636760869398</v>
      </c>
      <c r="AK10" s="14">
        <v>0.52926207802490999</v>
      </c>
      <c r="AL10" s="14">
        <v>0.59050551149032604</v>
      </c>
      <c r="AM10" s="14"/>
      <c r="AN10" s="14">
        <v>0.52788093082424203</v>
      </c>
      <c r="AO10" s="14">
        <v>0.48547285599529499</v>
      </c>
      <c r="AP10" s="14">
        <v>0.53858367510674998</v>
      </c>
      <c r="AQ10" s="14">
        <v>0.49637622049351499</v>
      </c>
      <c r="AR10" s="14">
        <v>0.312552782076709</v>
      </c>
    </row>
    <row r="11" spans="2:44">
      <c r="B11" s="15" t="s">
        <v>100</v>
      </c>
      <c r="C11" s="14">
        <v>0.23845088586361299</v>
      </c>
      <c r="D11" s="14">
        <v>0.23167717308984501</v>
      </c>
      <c r="E11" s="14">
        <v>0.244658267290467</v>
      </c>
      <c r="F11" s="14"/>
      <c r="G11" s="14">
        <v>0.32169464743280302</v>
      </c>
      <c r="H11" s="14">
        <v>0.23398195914835901</v>
      </c>
      <c r="I11" s="14">
        <v>0.23734303670236201</v>
      </c>
      <c r="J11" s="14">
        <v>0.24155801153572201</v>
      </c>
      <c r="K11" s="14">
        <v>0.197091875592427</v>
      </c>
      <c r="L11" s="14">
        <v>0.21624828443383901</v>
      </c>
      <c r="M11" s="14"/>
      <c r="N11" s="14">
        <v>0.18598052490811801</v>
      </c>
      <c r="O11" s="14">
        <v>0.248554510878749</v>
      </c>
      <c r="P11" s="14">
        <v>0.24757904194817201</v>
      </c>
      <c r="Q11" s="14">
        <v>0.26936991812166</v>
      </c>
      <c r="R11" s="14"/>
      <c r="S11" s="14">
        <v>0.262214681645772</v>
      </c>
      <c r="T11" s="14">
        <v>0.22802625362739301</v>
      </c>
      <c r="U11" s="14">
        <v>0.24308717198011501</v>
      </c>
      <c r="V11" s="14">
        <v>0.27650902017363799</v>
      </c>
      <c r="W11" s="14">
        <v>0.20009594924634799</v>
      </c>
      <c r="X11" s="14">
        <v>0.237607920374795</v>
      </c>
      <c r="Y11" s="14">
        <v>0.24582966712066401</v>
      </c>
      <c r="Z11" s="14">
        <v>0.177476426956586</v>
      </c>
      <c r="AA11" s="14">
        <v>0.26454318885411998</v>
      </c>
      <c r="AB11" s="14">
        <v>0.21411582575284599</v>
      </c>
      <c r="AC11" s="14">
        <v>0.17752630691126201</v>
      </c>
      <c r="AD11" s="14">
        <v>0.28840604717704599</v>
      </c>
      <c r="AE11" s="14"/>
      <c r="AF11" s="14">
        <v>0.245123220688685</v>
      </c>
      <c r="AG11" s="14">
        <v>0.19878970483186201</v>
      </c>
      <c r="AH11" s="14">
        <v>0.285159583803135</v>
      </c>
      <c r="AI11" s="14"/>
      <c r="AJ11" s="14">
        <v>0.243894507684217</v>
      </c>
      <c r="AK11" s="14">
        <v>0.22441612452904</v>
      </c>
      <c r="AL11" s="14">
        <v>0.15068418427451299</v>
      </c>
      <c r="AM11" s="14"/>
      <c r="AN11" s="14">
        <v>0.25868808234684099</v>
      </c>
      <c r="AO11" s="14">
        <v>0.27136395877730002</v>
      </c>
      <c r="AP11" s="14">
        <v>0.21432066997501101</v>
      </c>
      <c r="AQ11" s="14">
        <v>0.192094703494879</v>
      </c>
      <c r="AR11" s="14">
        <v>0.26981583413469401</v>
      </c>
    </row>
    <row r="12" spans="2:44">
      <c r="B12" s="15" t="s">
        <v>101</v>
      </c>
      <c r="C12" s="14">
        <v>4.7436267641524102E-2</v>
      </c>
      <c r="D12" s="14">
        <v>4.9066034354613097E-2</v>
      </c>
      <c r="E12" s="14">
        <v>4.4400427388863198E-2</v>
      </c>
      <c r="F12" s="14"/>
      <c r="G12" s="14">
        <v>9.7541952666533094E-2</v>
      </c>
      <c r="H12" s="14">
        <v>7.1093963895925705E-2</v>
      </c>
      <c r="I12" s="14">
        <v>1.5752630985462299E-2</v>
      </c>
      <c r="J12" s="14">
        <v>4.4349047648355698E-2</v>
      </c>
      <c r="K12" s="14">
        <v>3.36129925831673E-2</v>
      </c>
      <c r="L12" s="14">
        <v>3.23311183791389E-2</v>
      </c>
      <c r="M12" s="14"/>
      <c r="N12" s="14">
        <v>6.0355753656493302E-2</v>
      </c>
      <c r="O12" s="14">
        <v>3.8797416925309303E-2</v>
      </c>
      <c r="P12" s="14">
        <v>5.4923030055644299E-2</v>
      </c>
      <c r="Q12" s="14">
        <v>3.8193389498304003E-2</v>
      </c>
      <c r="R12" s="14"/>
      <c r="S12" s="14">
        <v>6.06161785723685E-2</v>
      </c>
      <c r="T12" s="14">
        <v>3.5892747202855103E-2</v>
      </c>
      <c r="U12" s="14">
        <v>8.9160794361616294E-2</v>
      </c>
      <c r="V12" s="14">
        <v>1.1663555218345001E-2</v>
      </c>
      <c r="W12" s="14">
        <v>4.4323620603726598E-2</v>
      </c>
      <c r="X12" s="14">
        <v>3.4256940527650798E-2</v>
      </c>
      <c r="Y12" s="14">
        <v>9.6918424211284195E-3</v>
      </c>
      <c r="Z12" s="14">
        <v>4.1661577577611603E-2</v>
      </c>
      <c r="AA12" s="14">
        <v>5.3626476534020598E-2</v>
      </c>
      <c r="AB12" s="14">
        <v>5.93495364758077E-2</v>
      </c>
      <c r="AC12" s="14">
        <v>7.2438677651221098E-2</v>
      </c>
      <c r="AD12" s="14">
        <v>6.5804282463571298E-2</v>
      </c>
      <c r="AE12" s="14"/>
      <c r="AF12" s="14">
        <v>4.9293891270180801E-2</v>
      </c>
      <c r="AG12" s="14">
        <v>3.6247416979385397E-2</v>
      </c>
      <c r="AH12" s="14">
        <v>1.6584287405226401E-2</v>
      </c>
      <c r="AI12" s="14"/>
      <c r="AJ12" s="14">
        <v>2.2405393104354999E-2</v>
      </c>
      <c r="AK12" s="14">
        <v>4.3864272426308699E-2</v>
      </c>
      <c r="AL12" s="14">
        <v>4.1195782563555397E-2</v>
      </c>
      <c r="AM12" s="14"/>
      <c r="AN12" s="14">
        <v>3.1448682572629297E-2</v>
      </c>
      <c r="AO12" s="14">
        <v>6.1848720580571101E-2</v>
      </c>
      <c r="AP12" s="14">
        <v>4.60650896532298E-2</v>
      </c>
      <c r="AQ12" s="14">
        <v>4.6226885920560602E-2</v>
      </c>
      <c r="AR12" s="14">
        <v>6.9031790775355997E-2</v>
      </c>
    </row>
    <row r="13" spans="2:44">
      <c r="B13" s="15" t="s">
        <v>102</v>
      </c>
      <c r="C13" s="14">
        <v>1.04221426312216E-2</v>
      </c>
      <c r="D13" s="14">
        <v>9.7449007707050596E-3</v>
      </c>
      <c r="E13" s="14">
        <v>1.11041746796315E-2</v>
      </c>
      <c r="F13" s="14"/>
      <c r="G13" s="14">
        <v>1.6544903561353699E-2</v>
      </c>
      <c r="H13" s="14">
        <v>5.3187494171281499E-3</v>
      </c>
      <c r="I13" s="14">
        <v>5.0644690302728296E-3</v>
      </c>
      <c r="J13" s="14">
        <v>6.4840510695073602E-3</v>
      </c>
      <c r="K13" s="14">
        <v>1.6427684915752E-2</v>
      </c>
      <c r="L13" s="14">
        <v>1.42950250287658E-2</v>
      </c>
      <c r="M13" s="14"/>
      <c r="N13" s="14">
        <v>7.7010541725719799E-3</v>
      </c>
      <c r="O13" s="14">
        <v>1.01018056904374E-2</v>
      </c>
      <c r="P13" s="14">
        <v>5.4714447173064701E-3</v>
      </c>
      <c r="Q13" s="14">
        <v>1.7408069237790098E-2</v>
      </c>
      <c r="R13" s="14"/>
      <c r="S13" s="14">
        <v>5.7573979992332699E-3</v>
      </c>
      <c r="T13" s="14">
        <v>3.19002278580778E-2</v>
      </c>
      <c r="U13" s="14">
        <v>0</v>
      </c>
      <c r="V13" s="14">
        <v>1.4344182712292399E-2</v>
      </c>
      <c r="W13" s="14">
        <v>0</v>
      </c>
      <c r="X13" s="14">
        <v>1.3402253637186799E-2</v>
      </c>
      <c r="Y13" s="14">
        <v>9.7638094485829694E-3</v>
      </c>
      <c r="Z13" s="14">
        <v>2.2595870272242299E-2</v>
      </c>
      <c r="AA13" s="14">
        <v>0</v>
      </c>
      <c r="AB13" s="14">
        <v>0</v>
      </c>
      <c r="AC13" s="14">
        <v>3.1988766440905203E-2</v>
      </c>
      <c r="AD13" s="14">
        <v>0</v>
      </c>
      <c r="AE13" s="14"/>
      <c r="AF13" s="14">
        <v>1.7690448878647701E-2</v>
      </c>
      <c r="AG13" s="14">
        <v>2.22366279054691E-3</v>
      </c>
      <c r="AH13" s="14">
        <v>5.2869522501605799E-3</v>
      </c>
      <c r="AI13" s="14"/>
      <c r="AJ13" s="14">
        <v>8.3238083209012208E-3</v>
      </c>
      <c r="AK13" s="14">
        <v>5.5672285518627599E-3</v>
      </c>
      <c r="AL13" s="14">
        <v>0</v>
      </c>
      <c r="AM13" s="14"/>
      <c r="AN13" s="14">
        <v>1.21279115568599E-2</v>
      </c>
      <c r="AO13" s="14">
        <v>1.9059782214900199E-2</v>
      </c>
      <c r="AP13" s="14">
        <v>8.1317097877960497E-3</v>
      </c>
      <c r="AQ13" s="14">
        <v>0</v>
      </c>
      <c r="AR13" s="14">
        <v>0</v>
      </c>
    </row>
    <row r="14" spans="2:44">
      <c r="B14" s="15" t="s">
        <v>129</v>
      </c>
      <c r="C14" s="14">
        <v>2.7433731722920102E-2</v>
      </c>
      <c r="D14" s="14">
        <v>9.4745315676432202E-3</v>
      </c>
      <c r="E14" s="14">
        <v>4.1991544921101603E-2</v>
      </c>
      <c r="F14" s="14"/>
      <c r="G14" s="14">
        <v>4.1544861694495699E-2</v>
      </c>
      <c r="H14" s="14">
        <v>2.1761727818950999E-2</v>
      </c>
      <c r="I14" s="14">
        <v>1.1128720555645301E-2</v>
      </c>
      <c r="J14" s="14">
        <v>4.9438521330984003E-2</v>
      </c>
      <c r="K14" s="14">
        <v>3.48009618933895E-2</v>
      </c>
      <c r="L14" s="14">
        <v>1.32217805317959E-2</v>
      </c>
      <c r="M14" s="14"/>
      <c r="N14" s="14">
        <v>1.43345967919929E-2</v>
      </c>
      <c r="O14" s="14">
        <v>2.62677401141302E-2</v>
      </c>
      <c r="P14" s="14">
        <v>1.8634197279085801E-2</v>
      </c>
      <c r="Q14" s="14">
        <v>4.8506029425736702E-2</v>
      </c>
      <c r="R14" s="14"/>
      <c r="S14" s="14">
        <v>3.5218354049065703E-2</v>
      </c>
      <c r="T14" s="14">
        <v>3.0813562578214701E-2</v>
      </c>
      <c r="U14" s="14">
        <v>3.8741203212112801E-2</v>
      </c>
      <c r="V14" s="14">
        <v>1.0885435119299101E-2</v>
      </c>
      <c r="W14" s="14">
        <v>4.3628276050085998E-2</v>
      </c>
      <c r="X14" s="14">
        <v>5.2533217424053501E-2</v>
      </c>
      <c r="Y14" s="14">
        <v>0</v>
      </c>
      <c r="Z14" s="14">
        <v>2.2412512557666402E-2</v>
      </c>
      <c r="AA14" s="14">
        <v>2.9889739577025998E-2</v>
      </c>
      <c r="AB14" s="14">
        <v>2.04472842167032E-2</v>
      </c>
      <c r="AC14" s="14">
        <v>1.5693170557318298E-2</v>
      </c>
      <c r="AD14" s="14">
        <v>0</v>
      </c>
      <c r="AE14" s="14"/>
      <c r="AF14" s="14">
        <v>2.0474070949662401E-2</v>
      </c>
      <c r="AG14" s="14">
        <v>1.8194892349918501E-2</v>
      </c>
      <c r="AH14" s="14">
        <v>2.7356191093743501E-2</v>
      </c>
      <c r="AI14" s="14"/>
      <c r="AJ14" s="14">
        <v>4.0941383492963503E-3</v>
      </c>
      <c r="AK14" s="14">
        <v>2.1348145205575202E-2</v>
      </c>
      <c r="AL14" s="14">
        <v>3.0922904939680002E-2</v>
      </c>
      <c r="AM14" s="14"/>
      <c r="AN14" s="14">
        <v>4.7889922830032301E-2</v>
      </c>
      <c r="AO14" s="14">
        <v>3.1225981040290701E-2</v>
      </c>
      <c r="AP14" s="14">
        <v>1.0535394984472099E-2</v>
      </c>
      <c r="AQ14" s="14">
        <v>9.3492960211821498E-3</v>
      </c>
      <c r="AR14" s="14">
        <v>0</v>
      </c>
    </row>
    <row r="15" spans="2:44">
      <c r="B15" s="15" t="s">
        <v>104</v>
      </c>
      <c r="C15" s="18">
        <v>0.676256972140721</v>
      </c>
      <c r="D15" s="18">
        <v>0.70003736021719298</v>
      </c>
      <c r="E15" s="18">
        <v>0.65784558571993701</v>
      </c>
      <c r="F15" s="18"/>
      <c r="G15" s="18">
        <v>0.52267363464481498</v>
      </c>
      <c r="H15" s="18">
        <v>0.66784359971963603</v>
      </c>
      <c r="I15" s="18">
        <v>0.73071114272625803</v>
      </c>
      <c r="J15" s="18">
        <v>0.65817036841543097</v>
      </c>
      <c r="K15" s="18">
        <v>0.71806648501526504</v>
      </c>
      <c r="L15" s="18">
        <v>0.72390379162646101</v>
      </c>
      <c r="M15" s="18"/>
      <c r="N15" s="18">
        <v>0.73162807047082401</v>
      </c>
      <c r="O15" s="18">
        <v>0.67627852639137398</v>
      </c>
      <c r="P15" s="18">
        <v>0.67339228599979095</v>
      </c>
      <c r="Q15" s="18">
        <v>0.62652259371650898</v>
      </c>
      <c r="R15" s="18"/>
      <c r="S15" s="18">
        <v>0.63619338773356104</v>
      </c>
      <c r="T15" s="18">
        <v>0.67336720873345901</v>
      </c>
      <c r="U15" s="18">
        <v>0.62901083044615602</v>
      </c>
      <c r="V15" s="18">
        <v>0.68659780677642601</v>
      </c>
      <c r="W15" s="18">
        <v>0.71195215409984003</v>
      </c>
      <c r="X15" s="18">
        <v>0.66219966803631403</v>
      </c>
      <c r="Y15" s="18">
        <v>0.734714681009625</v>
      </c>
      <c r="Z15" s="18">
        <v>0.73585361263589399</v>
      </c>
      <c r="AA15" s="18">
        <v>0.65194059503483304</v>
      </c>
      <c r="AB15" s="18">
        <v>0.70608735355464303</v>
      </c>
      <c r="AC15" s="18">
        <v>0.70235307843929395</v>
      </c>
      <c r="AD15" s="18">
        <v>0.64578967035938195</v>
      </c>
      <c r="AE15" s="18"/>
      <c r="AF15" s="18">
        <v>0.66741836821282396</v>
      </c>
      <c r="AG15" s="18">
        <v>0.74454432304828699</v>
      </c>
      <c r="AH15" s="18">
        <v>0.66561298544773495</v>
      </c>
      <c r="AI15" s="18"/>
      <c r="AJ15" s="18">
        <v>0.72128215254122996</v>
      </c>
      <c r="AK15" s="18">
        <v>0.70480422928721398</v>
      </c>
      <c r="AL15" s="18">
        <v>0.77719712822225095</v>
      </c>
      <c r="AM15" s="18"/>
      <c r="AN15" s="18">
        <v>0.64984540069363705</v>
      </c>
      <c r="AO15" s="18">
        <v>0.61650155738693801</v>
      </c>
      <c r="AP15" s="18">
        <v>0.72094713559949097</v>
      </c>
      <c r="AQ15" s="18">
        <v>0.75232911456337803</v>
      </c>
      <c r="AR15" s="18">
        <v>0.66115237508994995</v>
      </c>
    </row>
    <row r="16" spans="2:44">
      <c r="B16" s="15" t="s">
        <v>105</v>
      </c>
      <c r="C16" s="18">
        <v>5.78584102727457E-2</v>
      </c>
      <c r="D16" s="18">
        <v>5.8810935125318098E-2</v>
      </c>
      <c r="E16" s="18">
        <v>5.5504602068494599E-2</v>
      </c>
      <c r="F16" s="18"/>
      <c r="G16" s="18">
        <v>0.114086856227887</v>
      </c>
      <c r="H16" s="18">
        <v>7.6412713313053895E-2</v>
      </c>
      <c r="I16" s="18">
        <v>2.0817100015735099E-2</v>
      </c>
      <c r="J16" s="18">
        <v>5.0833098717862998E-2</v>
      </c>
      <c r="K16" s="18">
        <v>5.00406774989193E-2</v>
      </c>
      <c r="L16" s="18">
        <v>4.6626143407904698E-2</v>
      </c>
      <c r="M16" s="18"/>
      <c r="N16" s="18">
        <v>6.8056807829065202E-2</v>
      </c>
      <c r="O16" s="18">
        <v>4.8899222615746703E-2</v>
      </c>
      <c r="P16" s="18">
        <v>6.0394474772950797E-2</v>
      </c>
      <c r="Q16" s="18">
        <v>5.5601458736094102E-2</v>
      </c>
      <c r="R16" s="18"/>
      <c r="S16" s="18">
        <v>6.63735765716017E-2</v>
      </c>
      <c r="T16" s="18">
        <v>6.7792975060932903E-2</v>
      </c>
      <c r="U16" s="18">
        <v>8.9160794361616294E-2</v>
      </c>
      <c r="V16" s="18">
        <v>2.60077379306374E-2</v>
      </c>
      <c r="W16" s="18">
        <v>4.4323620603726598E-2</v>
      </c>
      <c r="X16" s="18">
        <v>4.7659194164837597E-2</v>
      </c>
      <c r="Y16" s="18">
        <v>1.9455651869711401E-2</v>
      </c>
      <c r="Z16" s="18">
        <v>6.4257447849853905E-2</v>
      </c>
      <c r="AA16" s="18">
        <v>5.3626476534020598E-2</v>
      </c>
      <c r="AB16" s="18">
        <v>5.93495364758077E-2</v>
      </c>
      <c r="AC16" s="18">
        <v>0.104427444092126</v>
      </c>
      <c r="AD16" s="18">
        <v>6.5804282463571298E-2</v>
      </c>
      <c r="AE16" s="18"/>
      <c r="AF16" s="18">
        <v>6.6984340148828495E-2</v>
      </c>
      <c r="AG16" s="18">
        <v>3.8471079769932297E-2</v>
      </c>
      <c r="AH16" s="18">
        <v>2.1871239655386999E-2</v>
      </c>
      <c r="AI16" s="18"/>
      <c r="AJ16" s="18">
        <v>3.0729201425256199E-2</v>
      </c>
      <c r="AK16" s="18">
        <v>4.9431500978171401E-2</v>
      </c>
      <c r="AL16" s="18">
        <v>4.1195782563555397E-2</v>
      </c>
      <c r="AM16" s="18"/>
      <c r="AN16" s="18">
        <v>4.3576594129489298E-2</v>
      </c>
      <c r="AO16" s="18">
        <v>8.0908502795471293E-2</v>
      </c>
      <c r="AP16" s="18">
        <v>5.4196799441025803E-2</v>
      </c>
      <c r="AQ16" s="18">
        <v>4.6226885920560602E-2</v>
      </c>
      <c r="AR16" s="18">
        <v>6.9031790775355997E-2</v>
      </c>
    </row>
    <row r="17" spans="2:44">
      <c r="B17" s="15" t="s">
        <v>106</v>
      </c>
      <c r="C17" s="19">
        <v>0.61839856186797504</v>
      </c>
      <c r="D17" s="19">
        <v>0.641226425091875</v>
      </c>
      <c r="E17" s="19">
        <v>0.60234098365144195</v>
      </c>
      <c r="F17" s="19"/>
      <c r="G17" s="19">
        <v>0.40858677841692798</v>
      </c>
      <c r="H17" s="19">
        <v>0.59143088640658203</v>
      </c>
      <c r="I17" s="19">
        <v>0.70989404271052303</v>
      </c>
      <c r="J17" s="19">
        <v>0.60733726969756796</v>
      </c>
      <c r="K17" s="19">
        <v>0.66802580751634499</v>
      </c>
      <c r="L17" s="19">
        <v>0.67727764821855596</v>
      </c>
      <c r="M17" s="19"/>
      <c r="N17" s="19">
        <v>0.66357126264175803</v>
      </c>
      <c r="O17" s="19">
        <v>0.62737930377562701</v>
      </c>
      <c r="P17" s="19">
        <v>0.61299781122684005</v>
      </c>
      <c r="Q17" s="19">
        <v>0.57092113498041497</v>
      </c>
      <c r="R17" s="19"/>
      <c r="S17" s="19">
        <v>0.56981981116195901</v>
      </c>
      <c r="T17" s="19">
        <v>0.60557423367252605</v>
      </c>
      <c r="U17" s="19">
        <v>0.53985003608453996</v>
      </c>
      <c r="V17" s="19">
        <v>0.66059006884578897</v>
      </c>
      <c r="W17" s="19">
        <v>0.66762853349611295</v>
      </c>
      <c r="X17" s="19">
        <v>0.61454047387147603</v>
      </c>
      <c r="Y17" s="19">
        <v>0.71525902913991302</v>
      </c>
      <c r="Z17" s="19">
        <v>0.67159616478604001</v>
      </c>
      <c r="AA17" s="19">
        <v>0.59831411850081295</v>
      </c>
      <c r="AB17" s="19">
        <v>0.64673781707883604</v>
      </c>
      <c r="AC17" s="19">
        <v>0.59792563434716695</v>
      </c>
      <c r="AD17" s="19">
        <v>0.579985387895811</v>
      </c>
      <c r="AE17" s="19"/>
      <c r="AF17" s="19">
        <v>0.60043402806399604</v>
      </c>
      <c r="AG17" s="19">
        <v>0.70607324327835497</v>
      </c>
      <c r="AH17" s="19">
        <v>0.643741745792348</v>
      </c>
      <c r="AI17" s="19"/>
      <c r="AJ17" s="19">
        <v>0.69055295111597403</v>
      </c>
      <c r="AK17" s="19">
        <v>0.65537272830904203</v>
      </c>
      <c r="AL17" s="19">
        <v>0.73600134565869602</v>
      </c>
      <c r="AM17" s="19"/>
      <c r="AN17" s="19">
        <v>0.60626880656414806</v>
      </c>
      <c r="AO17" s="19">
        <v>0.535593054591467</v>
      </c>
      <c r="AP17" s="19">
        <v>0.66675033615846502</v>
      </c>
      <c r="AQ17" s="19">
        <v>0.70610222864281802</v>
      </c>
      <c r="AR17" s="19">
        <v>0.59212058431459402</v>
      </c>
    </row>
    <row r="18" spans="2:44">
      <c r="B18" s="16" t="s">
        <v>20</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1015</v>
      </c>
      <c r="D7" s="10">
        <v>455</v>
      </c>
      <c r="E7" s="10">
        <v>556</v>
      </c>
      <c r="F7" s="10"/>
      <c r="G7" s="10">
        <v>121</v>
      </c>
      <c r="H7" s="10">
        <v>172</v>
      </c>
      <c r="I7" s="10">
        <v>153</v>
      </c>
      <c r="J7" s="10">
        <v>172</v>
      </c>
      <c r="K7" s="10">
        <v>178</v>
      </c>
      <c r="L7" s="10">
        <v>219</v>
      </c>
      <c r="M7" s="10"/>
      <c r="N7" s="10">
        <v>244</v>
      </c>
      <c r="O7" s="10">
        <v>283</v>
      </c>
      <c r="P7" s="10">
        <v>211</v>
      </c>
      <c r="Q7" s="10">
        <v>274</v>
      </c>
      <c r="R7" s="10"/>
      <c r="S7" s="10">
        <v>145</v>
      </c>
      <c r="T7" s="10">
        <v>125</v>
      </c>
      <c r="U7" s="10">
        <v>73</v>
      </c>
      <c r="V7" s="10">
        <v>75</v>
      </c>
      <c r="W7" s="10">
        <v>72</v>
      </c>
      <c r="X7" s="10">
        <v>85</v>
      </c>
      <c r="Y7" s="10">
        <v>88</v>
      </c>
      <c r="Z7" s="10">
        <v>46</v>
      </c>
      <c r="AA7" s="10">
        <v>123</v>
      </c>
      <c r="AB7" s="10">
        <v>104</v>
      </c>
      <c r="AC7" s="10">
        <v>56</v>
      </c>
      <c r="AD7" s="10">
        <v>23</v>
      </c>
      <c r="AE7" s="10"/>
      <c r="AF7" s="10">
        <v>391</v>
      </c>
      <c r="AG7" s="10">
        <v>386</v>
      </c>
      <c r="AH7" s="10">
        <v>157</v>
      </c>
      <c r="AI7" s="10"/>
      <c r="AJ7" s="10">
        <v>211</v>
      </c>
      <c r="AK7" s="10">
        <v>393</v>
      </c>
      <c r="AL7" s="10">
        <v>62</v>
      </c>
      <c r="AM7" s="10"/>
      <c r="AN7" s="10">
        <v>259</v>
      </c>
      <c r="AO7" s="10">
        <v>244</v>
      </c>
      <c r="AP7" s="10">
        <v>240</v>
      </c>
      <c r="AQ7" s="10">
        <v>91</v>
      </c>
      <c r="AR7" s="10">
        <v>15</v>
      </c>
    </row>
    <row r="8" spans="2:44" ht="30" customHeight="1">
      <c r="B8" s="11" t="s">
        <v>96</v>
      </c>
      <c r="C8" s="11">
        <v>1017</v>
      </c>
      <c r="D8" s="11">
        <v>480</v>
      </c>
      <c r="E8" s="11">
        <v>533</v>
      </c>
      <c r="F8" s="11"/>
      <c r="G8" s="11">
        <v>135</v>
      </c>
      <c r="H8" s="11">
        <v>184</v>
      </c>
      <c r="I8" s="11">
        <v>172</v>
      </c>
      <c r="J8" s="11">
        <v>170</v>
      </c>
      <c r="K8" s="11">
        <v>151</v>
      </c>
      <c r="L8" s="11">
        <v>205</v>
      </c>
      <c r="M8" s="11"/>
      <c r="N8" s="11">
        <v>260</v>
      </c>
      <c r="O8" s="11">
        <v>268</v>
      </c>
      <c r="P8" s="11">
        <v>214</v>
      </c>
      <c r="Q8" s="11">
        <v>270</v>
      </c>
      <c r="R8" s="11"/>
      <c r="S8" s="11">
        <v>164</v>
      </c>
      <c r="T8" s="11">
        <v>119</v>
      </c>
      <c r="U8" s="11">
        <v>72</v>
      </c>
      <c r="V8" s="11">
        <v>82</v>
      </c>
      <c r="W8" s="11">
        <v>64</v>
      </c>
      <c r="X8" s="11">
        <v>85</v>
      </c>
      <c r="Y8" s="11">
        <v>83</v>
      </c>
      <c r="Z8" s="11">
        <v>43</v>
      </c>
      <c r="AA8" s="11">
        <v>117</v>
      </c>
      <c r="AB8" s="11">
        <v>107</v>
      </c>
      <c r="AC8" s="11">
        <v>54</v>
      </c>
      <c r="AD8" s="11">
        <v>26</v>
      </c>
      <c r="AE8" s="11"/>
      <c r="AF8" s="11">
        <v>374</v>
      </c>
      <c r="AG8" s="11">
        <v>391</v>
      </c>
      <c r="AH8" s="11">
        <v>164</v>
      </c>
      <c r="AI8" s="11"/>
      <c r="AJ8" s="11">
        <v>209</v>
      </c>
      <c r="AK8" s="11">
        <v>402</v>
      </c>
      <c r="AL8" s="11">
        <v>64</v>
      </c>
      <c r="AM8" s="11"/>
      <c r="AN8" s="11">
        <v>249</v>
      </c>
      <c r="AO8" s="11">
        <v>247</v>
      </c>
      <c r="AP8" s="11">
        <v>247</v>
      </c>
      <c r="AQ8" s="11">
        <v>96</v>
      </c>
      <c r="AR8" s="11">
        <v>15</v>
      </c>
    </row>
    <row r="9" spans="2:44">
      <c r="B9" s="15" t="s">
        <v>98</v>
      </c>
      <c r="C9" s="14">
        <v>7.0090462949890103E-2</v>
      </c>
      <c r="D9" s="14">
        <v>8.4779480228914905E-2</v>
      </c>
      <c r="E9" s="14">
        <v>5.5454400989045097E-2</v>
      </c>
      <c r="F9" s="14"/>
      <c r="G9" s="14">
        <v>8.0576476361043495E-2</v>
      </c>
      <c r="H9" s="14">
        <v>8.7668761932682804E-2</v>
      </c>
      <c r="I9" s="14">
        <v>7.3715863415133698E-2</v>
      </c>
      <c r="J9" s="14">
        <v>7.3759160697807497E-2</v>
      </c>
      <c r="K9" s="14">
        <v>5.56285560812406E-2</v>
      </c>
      <c r="L9" s="14">
        <v>5.1924815420730901E-2</v>
      </c>
      <c r="M9" s="14"/>
      <c r="N9" s="14">
        <v>8.7907724995611794E-2</v>
      </c>
      <c r="O9" s="14">
        <v>7.2192756740461203E-2</v>
      </c>
      <c r="P9" s="14">
        <v>5.7341805322302701E-2</v>
      </c>
      <c r="Q9" s="14">
        <v>6.1783365538815901E-2</v>
      </c>
      <c r="R9" s="14"/>
      <c r="S9" s="14">
        <v>6.5194552071999395E-2</v>
      </c>
      <c r="T9" s="14">
        <v>8.1003220992075103E-2</v>
      </c>
      <c r="U9" s="14">
        <v>4.3561372997239597E-2</v>
      </c>
      <c r="V9" s="14">
        <v>5.8944628159483502E-2</v>
      </c>
      <c r="W9" s="14">
        <v>2.9841311052295399E-2</v>
      </c>
      <c r="X9" s="14">
        <v>7.85117416581355E-2</v>
      </c>
      <c r="Y9" s="14">
        <v>0.11166632985227901</v>
      </c>
      <c r="Z9" s="14">
        <v>7.88644449246588E-2</v>
      </c>
      <c r="AA9" s="14">
        <v>5.9449071427803098E-2</v>
      </c>
      <c r="AB9" s="14">
        <v>6.2944513844986297E-2</v>
      </c>
      <c r="AC9" s="14">
        <v>8.7636846460163897E-2</v>
      </c>
      <c r="AD9" s="14">
        <v>0.123192620580983</v>
      </c>
      <c r="AE9" s="14"/>
      <c r="AF9" s="14">
        <v>7.0674250141798595E-2</v>
      </c>
      <c r="AG9" s="14">
        <v>6.5428695388595498E-2</v>
      </c>
      <c r="AH9" s="14">
        <v>8.57358771388992E-2</v>
      </c>
      <c r="AI9" s="14"/>
      <c r="AJ9" s="14">
        <v>6.6058760252547505E-2</v>
      </c>
      <c r="AK9" s="14">
        <v>7.1015178752930105E-2</v>
      </c>
      <c r="AL9" s="14">
        <v>0.113400847011734</v>
      </c>
      <c r="AM9" s="14"/>
      <c r="AN9" s="14">
        <v>5.1607416971343398E-2</v>
      </c>
      <c r="AO9" s="14">
        <v>8.1665981874129601E-2</v>
      </c>
      <c r="AP9" s="14">
        <v>7.9544454204291598E-2</v>
      </c>
      <c r="AQ9" s="14">
        <v>9.21381303537291E-2</v>
      </c>
      <c r="AR9" s="14">
        <v>0.21474808699901099</v>
      </c>
    </row>
    <row r="10" spans="2:44">
      <c r="B10" s="15" t="s">
        <v>99</v>
      </c>
      <c r="C10" s="14">
        <v>0.24969024761176101</v>
      </c>
      <c r="D10" s="14">
        <v>0.261464088255009</v>
      </c>
      <c r="E10" s="14">
        <v>0.24082236154231201</v>
      </c>
      <c r="F10" s="14"/>
      <c r="G10" s="14">
        <v>0.36175236752793399</v>
      </c>
      <c r="H10" s="14">
        <v>0.30914845790496498</v>
      </c>
      <c r="I10" s="14">
        <v>0.332585064967376</v>
      </c>
      <c r="J10" s="14">
        <v>0.22957773502507201</v>
      </c>
      <c r="K10" s="14">
        <v>0.136032004199892</v>
      </c>
      <c r="L10" s="14">
        <v>0.15303240886424499</v>
      </c>
      <c r="M10" s="14"/>
      <c r="N10" s="14">
        <v>0.197286141297253</v>
      </c>
      <c r="O10" s="14">
        <v>0.24375023652379499</v>
      </c>
      <c r="P10" s="14">
        <v>0.27799888323996003</v>
      </c>
      <c r="Q10" s="14">
        <v>0.28139150529107998</v>
      </c>
      <c r="R10" s="14"/>
      <c r="S10" s="14">
        <v>0.270533116540498</v>
      </c>
      <c r="T10" s="14">
        <v>0.30672410345401402</v>
      </c>
      <c r="U10" s="14">
        <v>0.15578334031195601</v>
      </c>
      <c r="V10" s="14">
        <v>0.221872169509123</v>
      </c>
      <c r="W10" s="14">
        <v>0.34194304606481801</v>
      </c>
      <c r="X10" s="14">
        <v>0.26662502439712898</v>
      </c>
      <c r="Y10" s="14">
        <v>0.201607848810923</v>
      </c>
      <c r="Z10" s="14">
        <v>0.20409472229006501</v>
      </c>
      <c r="AA10" s="14">
        <v>0.24333037427419599</v>
      </c>
      <c r="AB10" s="14">
        <v>0.20149134381116399</v>
      </c>
      <c r="AC10" s="14">
        <v>0.26631019354348301</v>
      </c>
      <c r="AD10" s="14">
        <v>0.34343184139139099</v>
      </c>
      <c r="AE10" s="14"/>
      <c r="AF10" s="14">
        <v>0.22362705646495101</v>
      </c>
      <c r="AG10" s="14">
        <v>0.24578707416220599</v>
      </c>
      <c r="AH10" s="14">
        <v>0.26388311456442398</v>
      </c>
      <c r="AI10" s="14"/>
      <c r="AJ10" s="14">
        <v>0.242511806749758</v>
      </c>
      <c r="AK10" s="14">
        <v>0.258391165489468</v>
      </c>
      <c r="AL10" s="14">
        <v>0.192365493823939</v>
      </c>
      <c r="AM10" s="14"/>
      <c r="AN10" s="14">
        <v>0.23033550009624301</v>
      </c>
      <c r="AO10" s="14">
        <v>0.24369694711096501</v>
      </c>
      <c r="AP10" s="14">
        <v>0.26890449272990602</v>
      </c>
      <c r="AQ10" s="14">
        <v>0.23556779937299599</v>
      </c>
      <c r="AR10" s="14">
        <v>0.12772552933895601</v>
      </c>
    </row>
    <row r="11" spans="2:44">
      <c r="B11" s="15" t="s">
        <v>100</v>
      </c>
      <c r="C11" s="14">
        <v>0.24935917764380799</v>
      </c>
      <c r="D11" s="14">
        <v>0.246733627351931</v>
      </c>
      <c r="E11" s="14">
        <v>0.25190759966088</v>
      </c>
      <c r="F11" s="14"/>
      <c r="G11" s="14">
        <v>0.20384484445631601</v>
      </c>
      <c r="H11" s="14">
        <v>0.26139374941542498</v>
      </c>
      <c r="I11" s="14">
        <v>0.23179863256105901</v>
      </c>
      <c r="J11" s="14">
        <v>0.27445085881678899</v>
      </c>
      <c r="K11" s="14">
        <v>0.25496869859225302</v>
      </c>
      <c r="L11" s="14">
        <v>0.25841917175868301</v>
      </c>
      <c r="M11" s="14"/>
      <c r="N11" s="14">
        <v>0.21177212580485</v>
      </c>
      <c r="O11" s="14">
        <v>0.21783313537118901</v>
      </c>
      <c r="P11" s="14">
        <v>0.24313320478266301</v>
      </c>
      <c r="Q11" s="14">
        <v>0.32472953269072002</v>
      </c>
      <c r="R11" s="14"/>
      <c r="S11" s="14">
        <v>0.22683556473084401</v>
      </c>
      <c r="T11" s="14">
        <v>0.20526118181174799</v>
      </c>
      <c r="U11" s="14">
        <v>0.40652690677672199</v>
      </c>
      <c r="V11" s="14">
        <v>0.20575953658561999</v>
      </c>
      <c r="W11" s="14">
        <v>0.19867905215047199</v>
      </c>
      <c r="X11" s="14">
        <v>0.219811859570547</v>
      </c>
      <c r="Y11" s="14">
        <v>0.29675841846530698</v>
      </c>
      <c r="Z11" s="14">
        <v>0.20406017963213099</v>
      </c>
      <c r="AA11" s="14">
        <v>0.27602731011392601</v>
      </c>
      <c r="AB11" s="14">
        <v>0.25561363667005299</v>
      </c>
      <c r="AC11" s="14">
        <v>0.28609413555860702</v>
      </c>
      <c r="AD11" s="14">
        <v>0.21815860035240001</v>
      </c>
      <c r="AE11" s="14"/>
      <c r="AF11" s="14">
        <v>0.27294776995536402</v>
      </c>
      <c r="AG11" s="14">
        <v>0.23754346308573801</v>
      </c>
      <c r="AH11" s="14">
        <v>0.26074883786146402</v>
      </c>
      <c r="AI11" s="14"/>
      <c r="AJ11" s="14">
        <v>0.19944883627245</v>
      </c>
      <c r="AK11" s="14">
        <v>0.24905731433242101</v>
      </c>
      <c r="AL11" s="14">
        <v>0.31997102303128799</v>
      </c>
      <c r="AM11" s="14"/>
      <c r="AN11" s="14">
        <v>0.28315846875261602</v>
      </c>
      <c r="AO11" s="14">
        <v>0.26629636123907002</v>
      </c>
      <c r="AP11" s="14">
        <v>0.20932809894802401</v>
      </c>
      <c r="AQ11" s="14">
        <v>0.18837270162363401</v>
      </c>
      <c r="AR11" s="14">
        <v>0.14425214616566301</v>
      </c>
    </row>
    <row r="12" spans="2:44">
      <c r="B12" s="15" t="s">
        <v>101</v>
      </c>
      <c r="C12" s="14">
        <v>0.32146813245323502</v>
      </c>
      <c r="D12" s="14">
        <v>0.28087384138143501</v>
      </c>
      <c r="E12" s="14">
        <v>0.35855261682127598</v>
      </c>
      <c r="F12" s="14"/>
      <c r="G12" s="14">
        <v>0.29220699990975701</v>
      </c>
      <c r="H12" s="14">
        <v>0.25383817157933503</v>
      </c>
      <c r="I12" s="14">
        <v>0.25244207471247698</v>
      </c>
      <c r="J12" s="14">
        <v>0.301045964708127</v>
      </c>
      <c r="K12" s="14">
        <v>0.39824160314590201</v>
      </c>
      <c r="L12" s="14">
        <v>0.41985076706749003</v>
      </c>
      <c r="M12" s="14"/>
      <c r="N12" s="14">
        <v>0.36920956605844502</v>
      </c>
      <c r="O12" s="14">
        <v>0.37640396851094998</v>
      </c>
      <c r="P12" s="14">
        <v>0.31572529452782599</v>
      </c>
      <c r="Q12" s="14">
        <v>0.22267323546010101</v>
      </c>
      <c r="R12" s="14"/>
      <c r="S12" s="14">
        <v>0.30055378533175697</v>
      </c>
      <c r="T12" s="14">
        <v>0.33524685828969603</v>
      </c>
      <c r="U12" s="14">
        <v>0.27316490494260798</v>
      </c>
      <c r="V12" s="14">
        <v>0.40539719457673201</v>
      </c>
      <c r="W12" s="14">
        <v>0.29846066117367698</v>
      </c>
      <c r="X12" s="14">
        <v>0.31919853329383402</v>
      </c>
      <c r="Y12" s="14">
        <v>0.28569586434392202</v>
      </c>
      <c r="Z12" s="14">
        <v>0.39488843672610602</v>
      </c>
      <c r="AA12" s="14">
        <v>0.33009002297048001</v>
      </c>
      <c r="AB12" s="14">
        <v>0.35069714920585998</v>
      </c>
      <c r="AC12" s="14">
        <v>0.26995113293047601</v>
      </c>
      <c r="AD12" s="14">
        <v>0.265477024917805</v>
      </c>
      <c r="AE12" s="14"/>
      <c r="AF12" s="14">
        <v>0.33410172173703501</v>
      </c>
      <c r="AG12" s="14">
        <v>0.31476772542764297</v>
      </c>
      <c r="AH12" s="14">
        <v>0.314550179651297</v>
      </c>
      <c r="AI12" s="14"/>
      <c r="AJ12" s="14">
        <v>0.34292006667723202</v>
      </c>
      <c r="AK12" s="14">
        <v>0.31576016199646101</v>
      </c>
      <c r="AL12" s="14">
        <v>0.31212064607808099</v>
      </c>
      <c r="AM12" s="14"/>
      <c r="AN12" s="14">
        <v>0.31924489462921202</v>
      </c>
      <c r="AO12" s="14">
        <v>0.33017964812350897</v>
      </c>
      <c r="AP12" s="14">
        <v>0.312704255871181</v>
      </c>
      <c r="AQ12" s="14">
        <v>0.37440171786158</v>
      </c>
      <c r="AR12" s="14">
        <v>0.30885533691616701</v>
      </c>
    </row>
    <row r="13" spans="2:44">
      <c r="B13" s="15" t="s">
        <v>102</v>
      </c>
      <c r="C13" s="14">
        <v>8.5563285740626993E-2</v>
      </c>
      <c r="D13" s="14">
        <v>0.112391661699067</v>
      </c>
      <c r="E13" s="14">
        <v>6.2003003406028899E-2</v>
      </c>
      <c r="F13" s="14"/>
      <c r="G13" s="14">
        <v>3.4489175725701003E-2</v>
      </c>
      <c r="H13" s="14">
        <v>6.6313575987647505E-2</v>
      </c>
      <c r="I13" s="14">
        <v>9.1205176120092102E-2</v>
      </c>
      <c r="J13" s="14">
        <v>8.2391014016381103E-2</v>
      </c>
      <c r="K13" s="14">
        <v>0.12781006873977099</v>
      </c>
      <c r="L13" s="14">
        <v>0.103432271909439</v>
      </c>
      <c r="M13" s="14"/>
      <c r="N13" s="14">
        <v>0.12325988787944001</v>
      </c>
      <c r="O13" s="14">
        <v>6.6869784499450094E-2</v>
      </c>
      <c r="P13" s="14">
        <v>7.7411672295298106E-2</v>
      </c>
      <c r="Q13" s="14">
        <v>7.5278609823832096E-2</v>
      </c>
      <c r="R13" s="14"/>
      <c r="S13" s="14">
        <v>0.11426732657819701</v>
      </c>
      <c r="T13" s="14">
        <v>4.9542377909728902E-2</v>
      </c>
      <c r="U13" s="14">
        <v>6.2519254298666393E-2</v>
      </c>
      <c r="V13" s="14">
        <v>0.10802647116904</v>
      </c>
      <c r="W13" s="14">
        <v>8.7441424705881801E-2</v>
      </c>
      <c r="X13" s="14">
        <v>8.6131505301521694E-2</v>
      </c>
      <c r="Y13" s="14">
        <v>0.104271538527569</v>
      </c>
      <c r="Z13" s="14">
        <v>9.5679703869372704E-2</v>
      </c>
      <c r="AA13" s="14">
        <v>6.03868258871132E-2</v>
      </c>
      <c r="AB13" s="14">
        <v>0.10183754175859901</v>
      </c>
      <c r="AC13" s="14">
        <v>7.4314520949952501E-2</v>
      </c>
      <c r="AD13" s="14">
        <v>4.9739912757421602E-2</v>
      </c>
      <c r="AE13" s="14"/>
      <c r="AF13" s="14">
        <v>8.1125713139899802E-2</v>
      </c>
      <c r="AG13" s="14">
        <v>0.11753031095524</v>
      </c>
      <c r="AH13" s="14">
        <v>5.8485209305322299E-2</v>
      </c>
      <c r="AI13" s="14"/>
      <c r="AJ13" s="14">
        <v>0.137213830492808</v>
      </c>
      <c r="AK13" s="14">
        <v>8.6038536046699796E-2</v>
      </c>
      <c r="AL13" s="14">
        <v>4.7250663158822398E-2</v>
      </c>
      <c r="AM13" s="14"/>
      <c r="AN13" s="14">
        <v>6.8413380020412695E-2</v>
      </c>
      <c r="AO13" s="14">
        <v>6.69015628779462E-2</v>
      </c>
      <c r="AP13" s="14">
        <v>0.118983303262125</v>
      </c>
      <c r="AQ13" s="14">
        <v>0.10017035476687999</v>
      </c>
      <c r="AR13" s="14">
        <v>0.20441890058020201</v>
      </c>
    </row>
    <row r="14" spans="2:44">
      <c r="B14" s="15" t="s">
        <v>129</v>
      </c>
      <c r="C14" s="14">
        <v>2.3828693600678599E-2</v>
      </c>
      <c r="D14" s="14">
        <v>1.3757301083642599E-2</v>
      </c>
      <c r="E14" s="14">
        <v>3.1260017580458398E-2</v>
      </c>
      <c r="F14" s="14"/>
      <c r="G14" s="14">
        <v>2.7130136019249101E-2</v>
      </c>
      <c r="H14" s="14">
        <v>2.1637283179945E-2</v>
      </c>
      <c r="I14" s="14">
        <v>1.8253188223861901E-2</v>
      </c>
      <c r="J14" s="14">
        <v>3.8775266735823002E-2</v>
      </c>
      <c r="K14" s="14">
        <v>2.73190692409419E-2</v>
      </c>
      <c r="L14" s="14">
        <v>1.33405649794119E-2</v>
      </c>
      <c r="M14" s="14"/>
      <c r="N14" s="14">
        <v>1.05645539643989E-2</v>
      </c>
      <c r="O14" s="14">
        <v>2.2950118354154701E-2</v>
      </c>
      <c r="P14" s="14">
        <v>2.8389139831951099E-2</v>
      </c>
      <c r="Q14" s="14">
        <v>3.4143751195451301E-2</v>
      </c>
      <c r="R14" s="14"/>
      <c r="S14" s="14">
        <v>2.2615654746703798E-2</v>
      </c>
      <c r="T14" s="14">
        <v>2.2222257542737E-2</v>
      </c>
      <c r="U14" s="14">
        <v>5.8444220672808002E-2</v>
      </c>
      <c r="V14" s="14">
        <v>0</v>
      </c>
      <c r="W14" s="14">
        <v>4.3634504852855603E-2</v>
      </c>
      <c r="X14" s="14">
        <v>2.9721335778832601E-2</v>
      </c>
      <c r="Y14" s="14">
        <v>0</v>
      </c>
      <c r="Z14" s="14">
        <v>2.2412512557666402E-2</v>
      </c>
      <c r="AA14" s="14">
        <v>3.07163953264818E-2</v>
      </c>
      <c r="AB14" s="14">
        <v>2.74158147093388E-2</v>
      </c>
      <c r="AC14" s="14">
        <v>1.5693170557318298E-2</v>
      </c>
      <c r="AD14" s="14">
        <v>0</v>
      </c>
      <c r="AE14" s="14"/>
      <c r="AF14" s="14">
        <v>1.7523488560951098E-2</v>
      </c>
      <c r="AG14" s="14">
        <v>1.8942730980578099E-2</v>
      </c>
      <c r="AH14" s="14">
        <v>1.6596781478593701E-2</v>
      </c>
      <c r="AI14" s="14"/>
      <c r="AJ14" s="14">
        <v>1.18466995552052E-2</v>
      </c>
      <c r="AK14" s="14">
        <v>1.97376433820192E-2</v>
      </c>
      <c r="AL14" s="14">
        <v>1.4891326896135801E-2</v>
      </c>
      <c r="AM14" s="14"/>
      <c r="AN14" s="14">
        <v>4.7240339530173002E-2</v>
      </c>
      <c r="AO14" s="14">
        <v>1.12594987743802E-2</v>
      </c>
      <c r="AP14" s="14">
        <v>1.0535394984472099E-2</v>
      </c>
      <c r="AQ14" s="14">
        <v>9.3492960211821498E-3</v>
      </c>
      <c r="AR14" s="14">
        <v>0</v>
      </c>
    </row>
    <row r="15" spans="2:44">
      <c r="B15" s="15" t="s">
        <v>104</v>
      </c>
      <c r="C15" s="18">
        <v>0.31978071056165103</v>
      </c>
      <c r="D15" s="18">
        <v>0.34624356848392401</v>
      </c>
      <c r="E15" s="18">
        <v>0.29627676253135699</v>
      </c>
      <c r="F15" s="18"/>
      <c r="G15" s="18">
        <v>0.44232884388897697</v>
      </c>
      <c r="H15" s="18">
        <v>0.39681721983764701</v>
      </c>
      <c r="I15" s="18">
        <v>0.40630092838250997</v>
      </c>
      <c r="J15" s="18">
        <v>0.30333689572287997</v>
      </c>
      <c r="K15" s="18">
        <v>0.19166056028113199</v>
      </c>
      <c r="L15" s="18">
        <v>0.20495722428497601</v>
      </c>
      <c r="M15" s="18"/>
      <c r="N15" s="18">
        <v>0.28519386629286497</v>
      </c>
      <c r="O15" s="18">
        <v>0.31594299326425701</v>
      </c>
      <c r="P15" s="18">
        <v>0.33534068856226301</v>
      </c>
      <c r="Q15" s="18">
        <v>0.34317487082989601</v>
      </c>
      <c r="R15" s="18"/>
      <c r="S15" s="18">
        <v>0.33572766861249798</v>
      </c>
      <c r="T15" s="18">
        <v>0.38772732444608898</v>
      </c>
      <c r="U15" s="18">
        <v>0.19934471330919601</v>
      </c>
      <c r="V15" s="18">
        <v>0.28081679766860701</v>
      </c>
      <c r="W15" s="18">
        <v>0.37178435711711399</v>
      </c>
      <c r="X15" s="18">
        <v>0.345136766055265</v>
      </c>
      <c r="Y15" s="18">
        <v>0.31327417866320201</v>
      </c>
      <c r="Z15" s="18">
        <v>0.28295916721472397</v>
      </c>
      <c r="AA15" s="18">
        <v>0.30277944570199899</v>
      </c>
      <c r="AB15" s="18">
        <v>0.26443585765615002</v>
      </c>
      <c r="AC15" s="18">
        <v>0.35394704000364702</v>
      </c>
      <c r="AD15" s="18">
        <v>0.46662446197237401</v>
      </c>
      <c r="AE15" s="18"/>
      <c r="AF15" s="18">
        <v>0.29430130660675002</v>
      </c>
      <c r="AG15" s="18">
        <v>0.31121576955080199</v>
      </c>
      <c r="AH15" s="18">
        <v>0.349618991703323</v>
      </c>
      <c r="AI15" s="18"/>
      <c r="AJ15" s="18">
        <v>0.30857056700230501</v>
      </c>
      <c r="AK15" s="18">
        <v>0.32940634424239801</v>
      </c>
      <c r="AL15" s="18">
        <v>0.305766340835673</v>
      </c>
      <c r="AM15" s="18"/>
      <c r="AN15" s="18">
        <v>0.28194291706758701</v>
      </c>
      <c r="AO15" s="18">
        <v>0.325362928985095</v>
      </c>
      <c r="AP15" s="18">
        <v>0.34844894693419698</v>
      </c>
      <c r="AQ15" s="18">
        <v>0.32770592972672502</v>
      </c>
      <c r="AR15" s="18">
        <v>0.34247361633796702</v>
      </c>
    </row>
    <row r="16" spans="2:44">
      <c r="B16" s="15" t="s">
        <v>105</v>
      </c>
      <c r="C16" s="18">
        <v>0.40703141819386202</v>
      </c>
      <c r="D16" s="18">
        <v>0.39326550308050201</v>
      </c>
      <c r="E16" s="18">
        <v>0.42055562022730503</v>
      </c>
      <c r="F16" s="18"/>
      <c r="G16" s="18">
        <v>0.326696175635458</v>
      </c>
      <c r="H16" s="18">
        <v>0.320151747566983</v>
      </c>
      <c r="I16" s="18">
        <v>0.34364725083256897</v>
      </c>
      <c r="J16" s="18">
        <v>0.38343697872450799</v>
      </c>
      <c r="K16" s="18">
        <v>0.52605167188567303</v>
      </c>
      <c r="L16" s="18">
        <v>0.52328303897692896</v>
      </c>
      <c r="M16" s="18"/>
      <c r="N16" s="18">
        <v>0.49246945393788499</v>
      </c>
      <c r="O16" s="18">
        <v>0.44327375301040001</v>
      </c>
      <c r="P16" s="18">
        <v>0.39313696682312399</v>
      </c>
      <c r="Q16" s="18">
        <v>0.29795184528393298</v>
      </c>
      <c r="R16" s="18"/>
      <c r="S16" s="18">
        <v>0.41482111190995402</v>
      </c>
      <c r="T16" s="18">
        <v>0.38478923619942501</v>
      </c>
      <c r="U16" s="18">
        <v>0.33568415924127398</v>
      </c>
      <c r="V16" s="18">
        <v>0.51342366574577303</v>
      </c>
      <c r="W16" s="18">
        <v>0.38590208587955899</v>
      </c>
      <c r="X16" s="18">
        <v>0.40533003859535599</v>
      </c>
      <c r="Y16" s="18">
        <v>0.38996740287149101</v>
      </c>
      <c r="Z16" s="18">
        <v>0.49056814059547899</v>
      </c>
      <c r="AA16" s="18">
        <v>0.39047684885759298</v>
      </c>
      <c r="AB16" s="18">
        <v>0.45253469096445798</v>
      </c>
      <c r="AC16" s="18">
        <v>0.34426565388042801</v>
      </c>
      <c r="AD16" s="18">
        <v>0.31521693767522602</v>
      </c>
      <c r="AE16" s="18"/>
      <c r="AF16" s="18">
        <v>0.41522743487693498</v>
      </c>
      <c r="AG16" s="18">
        <v>0.432298036382882</v>
      </c>
      <c r="AH16" s="18">
        <v>0.37303538895661997</v>
      </c>
      <c r="AI16" s="18"/>
      <c r="AJ16" s="18">
        <v>0.48013389717004001</v>
      </c>
      <c r="AK16" s="18">
        <v>0.40179869804316098</v>
      </c>
      <c r="AL16" s="18">
        <v>0.35937130923690402</v>
      </c>
      <c r="AM16" s="18"/>
      <c r="AN16" s="18">
        <v>0.38765827464962399</v>
      </c>
      <c r="AO16" s="18">
        <v>0.39708121100145499</v>
      </c>
      <c r="AP16" s="18">
        <v>0.43168755913330598</v>
      </c>
      <c r="AQ16" s="18">
        <v>0.47457207262846002</v>
      </c>
      <c r="AR16" s="18">
        <v>0.51327423749636902</v>
      </c>
    </row>
    <row r="17" spans="2:44">
      <c r="B17" s="15" t="s">
        <v>106</v>
      </c>
      <c r="C17" s="19">
        <v>-8.7250707632211502E-2</v>
      </c>
      <c r="D17" s="19">
        <v>-4.70219345965774E-2</v>
      </c>
      <c r="E17" s="19">
        <v>-0.124278857695948</v>
      </c>
      <c r="F17" s="19"/>
      <c r="G17" s="19">
        <v>0.11563266825351901</v>
      </c>
      <c r="H17" s="19">
        <v>7.6665472270664906E-2</v>
      </c>
      <c r="I17" s="19">
        <v>6.2653677549941098E-2</v>
      </c>
      <c r="J17" s="19">
        <v>-8.0100083001628505E-2</v>
      </c>
      <c r="K17" s="19">
        <v>-0.33439111160454099</v>
      </c>
      <c r="L17" s="19">
        <v>-0.31832581469195298</v>
      </c>
      <c r="M17" s="19"/>
      <c r="N17" s="19">
        <v>-0.20727558764501999</v>
      </c>
      <c r="O17" s="19">
        <v>-0.127330759746143</v>
      </c>
      <c r="P17" s="19">
        <v>-5.77962782608612E-2</v>
      </c>
      <c r="Q17" s="19">
        <v>4.5223025545962997E-2</v>
      </c>
      <c r="R17" s="19"/>
      <c r="S17" s="19">
        <v>-7.9093443297456795E-2</v>
      </c>
      <c r="T17" s="19">
        <v>2.9380882466641398E-3</v>
      </c>
      <c r="U17" s="19">
        <v>-0.136339445932078</v>
      </c>
      <c r="V17" s="19">
        <v>-0.23260686807716599</v>
      </c>
      <c r="W17" s="19">
        <v>-1.41177287624449E-2</v>
      </c>
      <c r="X17" s="19">
        <v>-6.01932725400907E-2</v>
      </c>
      <c r="Y17" s="19">
        <v>-7.6693224208289598E-2</v>
      </c>
      <c r="Z17" s="19">
        <v>-0.20760897338075401</v>
      </c>
      <c r="AA17" s="19">
        <v>-8.76974031555941E-2</v>
      </c>
      <c r="AB17" s="19">
        <v>-0.18809883330830801</v>
      </c>
      <c r="AC17" s="19">
        <v>9.6813861232185102E-3</v>
      </c>
      <c r="AD17" s="19">
        <v>0.15140752429714799</v>
      </c>
      <c r="AE17" s="19"/>
      <c r="AF17" s="19">
        <v>-0.12092612827018499</v>
      </c>
      <c r="AG17" s="19">
        <v>-0.121082266832081</v>
      </c>
      <c r="AH17" s="19">
        <v>-2.3416397253296702E-2</v>
      </c>
      <c r="AI17" s="19"/>
      <c r="AJ17" s="19">
        <v>-0.17156333016773401</v>
      </c>
      <c r="AK17" s="19">
        <v>-7.2392353800762602E-2</v>
      </c>
      <c r="AL17" s="19">
        <v>-5.36049684012311E-2</v>
      </c>
      <c r="AM17" s="19"/>
      <c r="AN17" s="19">
        <v>-0.105715357582038</v>
      </c>
      <c r="AO17" s="19">
        <v>-7.1718282016360393E-2</v>
      </c>
      <c r="AP17" s="19">
        <v>-8.3238612199109302E-2</v>
      </c>
      <c r="AQ17" s="19">
        <v>-0.146866142901735</v>
      </c>
      <c r="AR17" s="19">
        <v>-0.170800621158402</v>
      </c>
    </row>
    <row r="18" spans="2:44">
      <c r="B18" s="16" t="s">
        <v>20</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1015</v>
      </c>
      <c r="D7" s="10">
        <v>455</v>
      </c>
      <c r="E7" s="10">
        <v>556</v>
      </c>
      <c r="F7" s="10"/>
      <c r="G7" s="10">
        <v>121</v>
      </c>
      <c r="H7" s="10">
        <v>172</v>
      </c>
      <c r="I7" s="10">
        <v>153</v>
      </c>
      <c r="J7" s="10">
        <v>172</v>
      </c>
      <c r="K7" s="10">
        <v>178</v>
      </c>
      <c r="L7" s="10">
        <v>219</v>
      </c>
      <c r="M7" s="10"/>
      <c r="N7" s="10">
        <v>244</v>
      </c>
      <c r="O7" s="10">
        <v>283</v>
      </c>
      <c r="P7" s="10">
        <v>211</v>
      </c>
      <c r="Q7" s="10">
        <v>274</v>
      </c>
      <c r="R7" s="10"/>
      <c r="S7" s="10">
        <v>145</v>
      </c>
      <c r="T7" s="10">
        <v>125</v>
      </c>
      <c r="U7" s="10">
        <v>73</v>
      </c>
      <c r="V7" s="10">
        <v>75</v>
      </c>
      <c r="W7" s="10">
        <v>72</v>
      </c>
      <c r="X7" s="10">
        <v>85</v>
      </c>
      <c r="Y7" s="10">
        <v>88</v>
      </c>
      <c r="Z7" s="10">
        <v>46</v>
      </c>
      <c r="AA7" s="10">
        <v>123</v>
      </c>
      <c r="AB7" s="10">
        <v>104</v>
      </c>
      <c r="AC7" s="10">
        <v>56</v>
      </c>
      <c r="AD7" s="10">
        <v>23</v>
      </c>
      <c r="AE7" s="10"/>
      <c r="AF7" s="10">
        <v>391</v>
      </c>
      <c r="AG7" s="10">
        <v>386</v>
      </c>
      <c r="AH7" s="10">
        <v>157</v>
      </c>
      <c r="AI7" s="10"/>
      <c r="AJ7" s="10">
        <v>211</v>
      </c>
      <c r="AK7" s="10">
        <v>393</v>
      </c>
      <c r="AL7" s="10">
        <v>62</v>
      </c>
      <c r="AM7" s="10"/>
      <c r="AN7" s="10">
        <v>259</v>
      </c>
      <c r="AO7" s="10">
        <v>244</v>
      </c>
      <c r="AP7" s="10">
        <v>240</v>
      </c>
      <c r="AQ7" s="10">
        <v>91</v>
      </c>
      <c r="AR7" s="10">
        <v>15</v>
      </c>
    </row>
    <row r="8" spans="2:44" ht="30" customHeight="1">
      <c r="B8" s="11" t="s">
        <v>96</v>
      </c>
      <c r="C8" s="11">
        <v>1017</v>
      </c>
      <c r="D8" s="11">
        <v>480</v>
      </c>
      <c r="E8" s="11">
        <v>533</v>
      </c>
      <c r="F8" s="11"/>
      <c r="G8" s="11">
        <v>135</v>
      </c>
      <c r="H8" s="11">
        <v>184</v>
      </c>
      <c r="I8" s="11">
        <v>172</v>
      </c>
      <c r="J8" s="11">
        <v>170</v>
      </c>
      <c r="K8" s="11">
        <v>151</v>
      </c>
      <c r="L8" s="11">
        <v>205</v>
      </c>
      <c r="M8" s="11"/>
      <c r="N8" s="11">
        <v>260</v>
      </c>
      <c r="O8" s="11">
        <v>268</v>
      </c>
      <c r="P8" s="11">
        <v>214</v>
      </c>
      <c r="Q8" s="11">
        <v>270</v>
      </c>
      <c r="R8" s="11"/>
      <c r="S8" s="11">
        <v>164</v>
      </c>
      <c r="T8" s="11">
        <v>119</v>
      </c>
      <c r="U8" s="11">
        <v>72</v>
      </c>
      <c r="V8" s="11">
        <v>82</v>
      </c>
      <c r="W8" s="11">
        <v>64</v>
      </c>
      <c r="X8" s="11">
        <v>85</v>
      </c>
      <c r="Y8" s="11">
        <v>83</v>
      </c>
      <c r="Z8" s="11">
        <v>43</v>
      </c>
      <c r="AA8" s="11">
        <v>117</v>
      </c>
      <c r="AB8" s="11">
        <v>107</v>
      </c>
      <c r="AC8" s="11">
        <v>54</v>
      </c>
      <c r="AD8" s="11">
        <v>26</v>
      </c>
      <c r="AE8" s="11"/>
      <c r="AF8" s="11">
        <v>374</v>
      </c>
      <c r="AG8" s="11">
        <v>391</v>
      </c>
      <c r="AH8" s="11">
        <v>164</v>
      </c>
      <c r="AI8" s="11"/>
      <c r="AJ8" s="11">
        <v>209</v>
      </c>
      <c r="AK8" s="11">
        <v>402</v>
      </c>
      <c r="AL8" s="11">
        <v>64</v>
      </c>
      <c r="AM8" s="11"/>
      <c r="AN8" s="11">
        <v>249</v>
      </c>
      <c r="AO8" s="11">
        <v>247</v>
      </c>
      <c r="AP8" s="11">
        <v>247</v>
      </c>
      <c r="AQ8" s="11">
        <v>96</v>
      </c>
      <c r="AR8" s="11">
        <v>15</v>
      </c>
    </row>
    <row r="9" spans="2:44">
      <c r="B9" s="15" t="s">
        <v>98</v>
      </c>
      <c r="C9" s="14">
        <v>5.8545286455969098E-2</v>
      </c>
      <c r="D9" s="14">
        <v>6.0465415999503197E-2</v>
      </c>
      <c r="E9" s="14">
        <v>5.7222731973275501E-2</v>
      </c>
      <c r="F9" s="14"/>
      <c r="G9" s="14">
        <v>7.7239016583044898E-2</v>
      </c>
      <c r="H9" s="14">
        <v>8.9938519763788305E-2</v>
      </c>
      <c r="I9" s="14">
        <v>5.5660494930402003E-2</v>
      </c>
      <c r="J9" s="14">
        <v>5.8700627212482002E-2</v>
      </c>
      <c r="K9" s="14">
        <v>4.4398504193146601E-2</v>
      </c>
      <c r="L9" s="14">
        <v>3.0668937189338701E-2</v>
      </c>
      <c r="M9" s="14"/>
      <c r="N9" s="14">
        <v>6.0175994914503803E-2</v>
      </c>
      <c r="O9" s="14">
        <v>5.7934407926010498E-2</v>
      </c>
      <c r="P9" s="14">
        <v>6.0613364155788503E-2</v>
      </c>
      <c r="Q9" s="14">
        <v>5.6638210158314398E-2</v>
      </c>
      <c r="R9" s="14"/>
      <c r="S9" s="14">
        <v>8.2850023773869005E-2</v>
      </c>
      <c r="T9" s="14">
        <v>4.3672598640039501E-2</v>
      </c>
      <c r="U9" s="14">
        <v>4.0677859544862499E-2</v>
      </c>
      <c r="V9" s="14">
        <v>5.1950736947156101E-2</v>
      </c>
      <c r="W9" s="14">
        <v>3.0557938163897399E-2</v>
      </c>
      <c r="X9" s="14">
        <v>4.5587268363345999E-2</v>
      </c>
      <c r="Y9" s="14">
        <v>0.145239723148025</v>
      </c>
      <c r="Z9" s="14">
        <v>6.8371561479880105E-2</v>
      </c>
      <c r="AA9" s="14">
        <v>2.8221904678766199E-2</v>
      </c>
      <c r="AB9" s="14">
        <v>4.0052219711920897E-2</v>
      </c>
      <c r="AC9" s="14">
        <v>5.0384691427855302E-2</v>
      </c>
      <c r="AD9" s="14">
        <v>9.0160538704131002E-2</v>
      </c>
      <c r="AE9" s="14"/>
      <c r="AF9" s="14">
        <v>4.7424818659116803E-2</v>
      </c>
      <c r="AG9" s="14">
        <v>5.7105369920690097E-2</v>
      </c>
      <c r="AH9" s="14">
        <v>8.0459075804822894E-2</v>
      </c>
      <c r="AI9" s="14"/>
      <c r="AJ9" s="14">
        <v>5.3008811854524301E-2</v>
      </c>
      <c r="AK9" s="14">
        <v>7.0724453985777203E-2</v>
      </c>
      <c r="AL9" s="14">
        <v>0.10399091673741</v>
      </c>
      <c r="AM9" s="14"/>
      <c r="AN9" s="14">
        <v>4.3737818075957897E-2</v>
      </c>
      <c r="AO9" s="14">
        <v>6.16735782280151E-2</v>
      </c>
      <c r="AP9" s="14">
        <v>6.3318581270895E-2</v>
      </c>
      <c r="AQ9" s="14">
        <v>8.4152220734403094E-2</v>
      </c>
      <c r="AR9" s="14">
        <v>0.14756079918871801</v>
      </c>
    </row>
    <row r="10" spans="2:44">
      <c r="B10" s="15" t="s">
        <v>99</v>
      </c>
      <c r="C10" s="14">
        <v>0.21939060814102801</v>
      </c>
      <c r="D10" s="14">
        <v>0.204161297649886</v>
      </c>
      <c r="E10" s="14">
        <v>0.23103292562264699</v>
      </c>
      <c r="F10" s="14"/>
      <c r="G10" s="14">
        <v>0.44664388686751999</v>
      </c>
      <c r="H10" s="14">
        <v>0.29156499269469399</v>
      </c>
      <c r="I10" s="14">
        <v>0.236318285971819</v>
      </c>
      <c r="J10" s="14">
        <v>0.16579392853427</v>
      </c>
      <c r="K10" s="14">
        <v>0.143129423623165</v>
      </c>
      <c r="L10" s="14">
        <v>9.0662699136210098E-2</v>
      </c>
      <c r="M10" s="14"/>
      <c r="N10" s="14">
        <v>0.190845487341784</v>
      </c>
      <c r="O10" s="14">
        <v>0.229517107238177</v>
      </c>
      <c r="P10" s="14">
        <v>0.19480651497843801</v>
      </c>
      <c r="Q10" s="14">
        <v>0.25373625568180302</v>
      </c>
      <c r="R10" s="14"/>
      <c r="S10" s="14">
        <v>0.25764790541010502</v>
      </c>
      <c r="T10" s="14">
        <v>0.27492111410590098</v>
      </c>
      <c r="U10" s="14">
        <v>0.22038176765422501</v>
      </c>
      <c r="V10" s="14">
        <v>0.110490841851866</v>
      </c>
      <c r="W10" s="14">
        <v>0.245724235407002</v>
      </c>
      <c r="X10" s="14">
        <v>0.22222348843377401</v>
      </c>
      <c r="Y10" s="14">
        <v>0.17277906917659</v>
      </c>
      <c r="Z10" s="14">
        <v>0.18100876877545199</v>
      </c>
      <c r="AA10" s="14">
        <v>0.27568985661289602</v>
      </c>
      <c r="AB10" s="14">
        <v>0.202898567306456</v>
      </c>
      <c r="AC10" s="14">
        <v>0.18550557871458501</v>
      </c>
      <c r="AD10" s="14">
        <v>8.8370448961578002E-2</v>
      </c>
      <c r="AE10" s="14"/>
      <c r="AF10" s="14">
        <v>0.17135411768945799</v>
      </c>
      <c r="AG10" s="14">
        <v>0.221898457237413</v>
      </c>
      <c r="AH10" s="14">
        <v>0.234893473344568</v>
      </c>
      <c r="AI10" s="14"/>
      <c r="AJ10" s="14">
        <v>0.19268552881679199</v>
      </c>
      <c r="AK10" s="14">
        <v>0.27063853493441598</v>
      </c>
      <c r="AL10" s="14">
        <v>0.17414200020220999</v>
      </c>
      <c r="AM10" s="14"/>
      <c r="AN10" s="14">
        <v>0.18564659010655099</v>
      </c>
      <c r="AO10" s="14">
        <v>0.26936741366481398</v>
      </c>
      <c r="AP10" s="14">
        <v>0.22214060352256901</v>
      </c>
      <c r="AQ10" s="14">
        <v>0.21014537924195401</v>
      </c>
      <c r="AR10" s="14">
        <v>0.12772552933895601</v>
      </c>
    </row>
    <row r="11" spans="2:44">
      <c r="B11" s="15" t="s">
        <v>100</v>
      </c>
      <c r="C11" s="14">
        <v>0.305370001840015</v>
      </c>
      <c r="D11" s="14">
        <v>0.32296467452831701</v>
      </c>
      <c r="E11" s="14">
        <v>0.29010251289650801</v>
      </c>
      <c r="F11" s="14"/>
      <c r="G11" s="14">
        <v>0.25965443420663598</v>
      </c>
      <c r="H11" s="14">
        <v>0.291196820240539</v>
      </c>
      <c r="I11" s="14">
        <v>0.30745595918951801</v>
      </c>
      <c r="J11" s="14">
        <v>0.33187007004336799</v>
      </c>
      <c r="K11" s="14">
        <v>0.38430812596587099</v>
      </c>
      <c r="L11" s="14">
        <v>0.26653936859500499</v>
      </c>
      <c r="M11" s="14"/>
      <c r="N11" s="14">
        <v>0.29734331500466898</v>
      </c>
      <c r="O11" s="14">
        <v>0.27063443300479001</v>
      </c>
      <c r="P11" s="14">
        <v>0.35259654327647899</v>
      </c>
      <c r="Q11" s="14">
        <v>0.31005983503851597</v>
      </c>
      <c r="R11" s="14"/>
      <c r="S11" s="14">
        <v>0.26051930981191701</v>
      </c>
      <c r="T11" s="14">
        <v>0.29597514866851399</v>
      </c>
      <c r="U11" s="14">
        <v>0.35926479889434898</v>
      </c>
      <c r="V11" s="14">
        <v>0.31007457697225199</v>
      </c>
      <c r="W11" s="14">
        <v>0.28441030795996702</v>
      </c>
      <c r="X11" s="14">
        <v>0.29741615315234698</v>
      </c>
      <c r="Y11" s="14">
        <v>0.304528128982547</v>
      </c>
      <c r="Z11" s="14">
        <v>0.40698318069895301</v>
      </c>
      <c r="AA11" s="14">
        <v>0.293028121247492</v>
      </c>
      <c r="AB11" s="14">
        <v>0.35034835395865799</v>
      </c>
      <c r="AC11" s="14">
        <v>0.276029487508691</v>
      </c>
      <c r="AD11" s="14">
        <v>0.31031343705021602</v>
      </c>
      <c r="AE11" s="14"/>
      <c r="AF11" s="14">
        <v>0.31486668062693302</v>
      </c>
      <c r="AG11" s="14">
        <v>0.28976244031182702</v>
      </c>
      <c r="AH11" s="14">
        <v>0.33401184629710301</v>
      </c>
      <c r="AI11" s="14"/>
      <c r="AJ11" s="14">
        <v>0.27926070561972699</v>
      </c>
      <c r="AK11" s="14">
        <v>0.28602130617632499</v>
      </c>
      <c r="AL11" s="14">
        <v>0.36471185280000501</v>
      </c>
      <c r="AM11" s="14"/>
      <c r="AN11" s="14">
        <v>0.312406931407195</v>
      </c>
      <c r="AO11" s="14">
        <v>0.27563025877028302</v>
      </c>
      <c r="AP11" s="14">
        <v>0.28011725643706797</v>
      </c>
      <c r="AQ11" s="14">
        <v>0.27584821243535002</v>
      </c>
      <c r="AR11" s="14">
        <v>0.25239323269080899</v>
      </c>
    </row>
    <row r="12" spans="2:44">
      <c r="B12" s="15" t="s">
        <v>101</v>
      </c>
      <c r="C12" s="14">
        <v>0.29151187806199003</v>
      </c>
      <c r="D12" s="14">
        <v>0.29835590093050401</v>
      </c>
      <c r="E12" s="14">
        <v>0.28737249905429602</v>
      </c>
      <c r="F12" s="14"/>
      <c r="G12" s="14">
        <v>0.14966251336091199</v>
      </c>
      <c r="H12" s="14">
        <v>0.25704692941903501</v>
      </c>
      <c r="I12" s="14">
        <v>0.299672013258863</v>
      </c>
      <c r="J12" s="14">
        <v>0.30089045225316802</v>
      </c>
      <c r="K12" s="14">
        <v>0.24861896869060299</v>
      </c>
      <c r="L12" s="14">
        <v>0.43318729845867499</v>
      </c>
      <c r="M12" s="14"/>
      <c r="N12" s="14">
        <v>0.30509185477961398</v>
      </c>
      <c r="O12" s="14">
        <v>0.33397090555175601</v>
      </c>
      <c r="P12" s="14">
        <v>0.26013636721997602</v>
      </c>
      <c r="Q12" s="14">
        <v>0.26164965721280797</v>
      </c>
      <c r="R12" s="14"/>
      <c r="S12" s="14">
        <v>0.27496500072152402</v>
      </c>
      <c r="T12" s="14">
        <v>0.26408069637484399</v>
      </c>
      <c r="U12" s="14">
        <v>0.26501572164148302</v>
      </c>
      <c r="V12" s="14">
        <v>0.39916685036143001</v>
      </c>
      <c r="W12" s="14">
        <v>0.30685589771907101</v>
      </c>
      <c r="X12" s="14">
        <v>0.30893325400030502</v>
      </c>
      <c r="Y12" s="14">
        <v>0.269274227150896</v>
      </c>
      <c r="Z12" s="14">
        <v>0.25407450811262899</v>
      </c>
      <c r="AA12" s="14">
        <v>0.28252519084753103</v>
      </c>
      <c r="AB12" s="14">
        <v>0.26039133848379598</v>
      </c>
      <c r="AC12" s="14">
        <v>0.33275898013095701</v>
      </c>
      <c r="AD12" s="14">
        <v>0.37693899262146502</v>
      </c>
      <c r="AE12" s="14"/>
      <c r="AF12" s="14">
        <v>0.32409606775896599</v>
      </c>
      <c r="AG12" s="14">
        <v>0.30953886596208502</v>
      </c>
      <c r="AH12" s="14">
        <v>0.253781930523518</v>
      </c>
      <c r="AI12" s="14"/>
      <c r="AJ12" s="14">
        <v>0.33561712474665401</v>
      </c>
      <c r="AK12" s="14">
        <v>0.26414627193197898</v>
      </c>
      <c r="AL12" s="14">
        <v>0.31126518521316998</v>
      </c>
      <c r="AM12" s="14"/>
      <c r="AN12" s="14">
        <v>0.30756912286677002</v>
      </c>
      <c r="AO12" s="14">
        <v>0.26716050435595701</v>
      </c>
      <c r="AP12" s="14">
        <v>0.29001486333110998</v>
      </c>
      <c r="AQ12" s="14">
        <v>0.35686250018433102</v>
      </c>
      <c r="AR12" s="14">
        <v>0.34855491734007399</v>
      </c>
    </row>
    <row r="13" spans="2:44">
      <c r="B13" s="15" t="s">
        <v>102</v>
      </c>
      <c r="C13" s="14">
        <v>7.7829222030900105E-2</v>
      </c>
      <c r="D13" s="14">
        <v>9.0281265922397699E-2</v>
      </c>
      <c r="E13" s="14">
        <v>6.7158452942471594E-2</v>
      </c>
      <c r="F13" s="14"/>
      <c r="G13" s="14">
        <v>3.9448353793761999E-2</v>
      </c>
      <c r="H13" s="14">
        <v>3.5534181956173902E-2</v>
      </c>
      <c r="I13" s="14">
        <v>7.0439666916565599E-2</v>
      </c>
      <c r="J13" s="14">
        <v>7.1265229445009098E-2</v>
      </c>
      <c r="K13" s="14">
        <v>0.12303740489128701</v>
      </c>
      <c r="L13" s="14">
        <v>0.119574683234836</v>
      </c>
      <c r="M13" s="14"/>
      <c r="N13" s="14">
        <v>0.10216403036819</v>
      </c>
      <c r="O13" s="14">
        <v>5.8398242553035697E-2</v>
      </c>
      <c r="P13" s="14">
        <v>9.5278535234266604E-2</v>
      </c>
      <c r="Q13" s="14">
        <v>6.0762993624481502E-2</v>
      </c>
      <c r="R13" s="14"/>
      <c r="S13" s="14">
        <v>7.0108913325863095E-2</v>
      </c>
      <c r="T13" s="14">
        <v>5.9595030604834502E-2</v>
      </c>
      <c r="U13" s="14">
        <v>3.7933404421109297E-2</v>
      </c>
      <c r="V13" s="14">
        <v>0.117431558747996</v>
      </c>
      <c r="W13" s="14">
        <v>7.9986108732346697E-2</v>
      </c>
      <c r="X13" s="14">
        <v>7.6175602363120598E-2</v>
      </c>
      <c r="Y13" s="14">
        <v>8.8723199672230801E-2</v>
      </c>
      <c r="Z13" s="14">
        <v>6.7149468375419394E-2</v>
      </c>
      <c r="AA13" s="14">
        <v>6.0882534856475198E-2</v>
      </c>
      <c r="AB13" s="14">
        <v>0.106784964604088</v>
      </c>
      <c r="AC13" s="14">
        <v>0.11948371990339</v>
      </c>
      <c r="AD13" s="14">
        <v>4.9739912757421602E-2</v>
      </c>
      <c r="AE13" s="14"/>
      <c r="AF13" s="14">
        <v>9.1453749859478795E-2</v>
      </c>
      <c r="AG13" s="14">
        <v>8.6910737996490794E-2</v>
      </c>
      <c r="AH13" s="14">
        <v>4.8249314317906598E-2</v>
      </c>
      <c r="AI13" s="14"/>
      <c r="AJ13" s="14">
        <v>0.117281035396143</v>
      </c>
      <c r="AK13" s="14">
        <v>6.6907843044192103E-2</v>
      </c>
      <c r="AL13" s="14">
        <v>1.4967140107525799E-2</v>
      </c>
      <c r="AM13" s="14"/>
      <c r="AN13" s="14">
        <v>8.0436838502813704E-2</v>
      </c>
      <c r="AO13" s="14">
        <v>7.9667377428597003E-2</v>
      </c>
      <c r="AP13" s="14">
        <v>0.104156929510865</v>
      </c>
      <c r="AQ13" s="14">
        <v>6.36423913827798E-2</v>
      </c>
      <c r="AR13" s="14">
        <v>0.123765521441443</v>
      </c>
    </row>
    <row r="14" spans="2:44">
      <c r="B14" s="15" t="s">
        <v>129</v>
      </c>
      <c r="C14" s="14">
        <v>4.7353003470098597E-2</v>
      </c>
      <c r="D14" s="14">
        <v>2.3771444969391702E-2</v>
      </c>
      <c r="E14" s="14">
        <v>6.7110877510801303E-2</v>
      </c>
      <c r="F14" s="14"/>
      <c r="G14" s="14">
        <v>2.73517951881256E-2</v>
      </c>
      <c r="H14" s="14">
        <v>3.4718555925770299E-2</v>
      </c>
      <c r="I14" s="14">
        <v>3.04535797328323E-2</v>
      </c>
      <c r="J14" s="14">
        <v>7.14796925117024E-2</v>
      </c>
      <c r="K14" s="14">
        <v>5.6507572635927601E-2</v>
      </c>
      <c r="L14" s="14">
        <v>5.9367013385936203E-2</v>
      </c>
      <c r="M14" s="14"/>
      <c r="N14" s="14">
        <v>4.4379317591238199E-2</v>
      </c>
      <c r="O14" s="14">
        <v>4.9544903726231097E-2</v>
      </c>
      <c r="P14" s="14">
        <v>3.6568675135051999E-2</v>
      </c>
      <c r="Q14" s="14">
        <v>5.7153048284077197E-2</v>
      </c>
      <c r="R14" s="14"/>
      <c r="S14" s="14">
        <v>5.3908846956721997E-2</v>
      </c>
      <c r="T14" s="14">
        <v>6.1755411605866103E-2</v>
      </c>
      <c r="U14" s="14">
        <v>7.6726447843970605E-2</v>
      </c>
      <c r="V14" s="14">
        <v>1.0885435119299101E-2</v>
      </c>
      <c r="W14" s="14">
        <v>5.2465512017715599E-2</v>
      </c>
      <c r="X14" s="14">
        <v>4.9664233687107297E-2</v>
      </c>
      <c r="Y14" s="14">
        <v>1.9455651869711401E-2</v>
      </c>
      <c r="Z14" s="14">
        <v>2.2412512557666402E-2</v>
      </c>
      <c r="AA14" s="14">
        <v>5.9652391756839097E-2</v>
      </c>
      <c r="AB14" s="14">
        <v>3.9524555935081002E-2</v>
      </c>
      <c r="AC14" s="14">
        <v>3.58375423145217E-2</v>
      </c>
      <c r="AD14" s="14">
        <v>8.4476669905188706E-2</v>
      </c>
      <c r="AE14" s="14"/>
      <c r="AF14" s="14">
        <v>5.08045654060479E-2</v>
      </c>
      <c r="AG14" s="14">
        <v>3.47841285714941E-2</v>
      </c>
      <c r="AH14" s="14">
        <v>4.8604359712082101E-2</v>
      </c>
      <c r="AI14" s="14"/>
      <c r="AJ14" s="14">
        <v>2.2146793566159499E-2</v>
      </c>
      <c r="AK14" s="14">
        <v>4.1561589927310301E-2</v>
      </c>
      <c r="AL14" s="14">
        <v>3.0922904939680002E-2</v>
      </c>
      <c r="AM14" s="14"/>
      <c r="AN14" s="14">
        <v>7.0202699040711497E-2</v>
      </c>
      <c r="AO14" s="14">
        <v>4.6500867552334103E-2</v>
      </c>
      <c r="AP14" s="14">
        <v>4.0251765927492598E-2</v>
      </c>
      <c r="AQ14" s="14">
        <v>9.3492960211821498E-3</v>
      </c>
      <c r="AR14" s="14">
        <v>0</v>
      </c>
    </row>
    <row r="15" spans="2:44">
      <c r="B15" s="15" t="s">
        <v>104</v>
      </c>
      <c r="C15" s="18">
        <v>0.27793589459699702</v>
      </c>
      <c r="D15" s="18">
        <v>0.264626713649389</v>
      </c>
      <c r="E15" s="18">
        <v>0.28825565759592298</v>
      </c>
      <c r="F15" s="18"/>
      <c r="G15" s="18">
        <v>0.52388290345056399</v>
      </c>
      <c r="H15" s="18">
        <v>0.38150351245848202</v>
      </c>
      <c r="I15" s="18">
        <v>0.29197878090222101</v>
      </c>
      <c r="J15" s="18">
        <v>0.22449455574675201</v>
      </c>
      <c r="K15" s="18">
        <v>0.187527927816311</v>
      </c>
      <c r="L15" s="18">
        <v>0.121331636325549</v>
      </c>
      <c r="M15" s="18"/>
      <c r="N15" s="18">
        <v>0.25102148225628801</v>
      </c>
      <c r="O15" s="18">
        <v>0.28745151516418699</v>
      </c>
      <c r="P15" s="18">
        <v>0.25541987913422598</v>
      </c>
      <c r="Q15" s="18">
        <v>0.31037446584011802</v>
      </c>
      <c r="R15" s="18"/>
      <c r="S15" s="18">
        <v>0.34049792918397398</v>
      </c>
      <c r="T15" s="18">
        <v>0.318593712745941</v>
      </c>
      <c r="U15" s="18">
        <v>0.26105962719908798</v>
      </c>
      <c r="V15" s="18">
        <v>0.16244157879902199</v>
      </c>
      <c r="W15" s="18">
        <v>0.27628217357089901</v>
      </c>
      <c r="X15" s="18">
        <v>0.26781075679712002</v>
      </c>
      <c r="Y15" s="18">
        <v>0.318018792324615</v>
      </c>
      <c r="Z15" s="18">
        <v>0.24938033025533199</v>
      </c>
      <c r="AA15" s="18">
        <v>0.30391176129166197</v>
      </c>
      <c r="AB15" s="18">
        <v>0.242950787018377</v>
      </c>
      <c r="AC15" s="18">
        <v>0.23589027014243999</v>
      </c>
      <c r="AD15" s="18">
        <v>0.17853098766570899</v>
      </c>
      <c r="AE15" s="18"/>
      <c r="AF15" s="18">
        <v>0.21877893634857401</v>
      </c>
      <c r="AG15" s="18">
        <v>0.27900382715810301</v>
      </c>
      <c r="AH15" s="18">
        <v>0.31535254914938998</v>
      </c>
      <c r="AI15" s="18"/>
      <c r="AJ15" s="18">
        <v>0.24569434067131601</v>
      </c>
      <c r="AK15" s="18">
        <v>0.34136298892019301</v>
      </c>
      <c r="AL15" s="18">
        <v>0.27813291693962</v>
      </c>
      <c r="AM15" s="18"/>
      <c r="AN15" s="18">
        <v>0.22938440818250899</v>
      </c>
      <c r="AO15" s="18">
        <v>0.33104099189282898</v>
      </c>
      <c r="AP15" s="18">
        <v>0.28545918479346399</v>
      </c>
      <c r="AQ15" s="18">
        <v>0.29429759997635702</v>
      </c>
      <c r="AR15" s="18">
        <v>0.27528632852767398</v>
      </c>
    </row>
    <row r="16" spans="2:44">
      <c r="B16" s="15" t="s">
        <v>105</v>
      </c>
      <c r="C16" s="18">
        <v>0.36934110009289001</v>
      </c>
      <c r="D16" s="18">
        <v>0.38863716685290201</v>
      </c>
      <c r="E16" s="18">
        <v>0.35453095199676798</v>
      </c>
      <c r="F16" s="18"/>
      <c r="G16" s="18">
        <v>0.18911086715467401</v>
      </c>
      <c r="H16" s="18">
        <v>0.29258111137520898</v>
      </c>
      <c r="I16" s="18">
        <v>0.370111680175429</v>
      </c>
      <c r="J16" s="18">
        <v>0.37215568169817698</v>
      </c>
      <c r="K16" s="18">
        <v>0.37165637358189002</v>
      </c>
      <c r="L16" s="18">
        <v>0.55276198169351098</v>
      </c>
      <c r="M16" s="18"/>
      <c r="N16" s="18">
        <v>0.40725588514780497</v>
      </c>
      <c r="O16" s="18">
        <v>0.39236914810479201</v>
      </c>
      <c r="P16" s="18">
        <v>0.35541490245424201</v>
      </c>
      <c r="Q16" s="18">
        <v>0.32241265083728898</v>
      </c>
      <c r="R16" s="18"/>
      <c r="S16" s="18">
        <v>0.34507391404738702</v>
      </c>
      <c r="T16" s="18">
        <v>0.323675726979679</v>
      </c>
      <c r="U16" s="18">
        <v>0.302949126062592</v>
      </c>
      <c r="V16" s="18">
        <v>0.516598409109427</v>
      </c>
      <c r="W16" s="18">
        <v>0.38684200645141797</v>
      </c>
      <c r="X16" s="18">
        <v>0.38510885636342601</v>
      </c>
      <c r="Y16" s="18">
        <v>0.35799742682312602</v>
      </c>
      <c r="Z16" s="18">
        <v>0.32122397648804901</v>
      </c>
      <c r="AA16" s="18">
        <v>0.34340772570400602</v>
      </c>
      <c r="AB16" s="18">
        <v>0.36717630308788402</v>
      </c>
      <c r="AC16" s="18">
        <v>0.45224270003434702</v>
      </c>
      <c r="AD16" s="18">
        <v>0.42667890537888697</v>
      </c>
      <c r="AE16" s="18"/>
      <c r="AF16" s="18">
        <v>0.41554981761844501</v>
      </c>
      <c r="AG16" s="18">
        <v>0.39644960395857598</v>
      </c>
      <c r="AH16" s="18">
        <v>0.30203124484142502</v>
      </c>
      <c r="AI16" s="18"/>
      <c r="AJ16" s="18">
        <v>0.45289816014279699</v>
      </c>
      <c r="AK16" s="18">
        <v>0.33105411497617199</v>
      </c>
      <c r="AL16" s="18">
        <v>0.32623232532069502</v>
      </c>
      <c r="AM16" s="18"/>
      <c r="AN16" s="18">
        <v>0.38800596136958398</v>
      </c>
      <c r="AO16" s="18">
        <v>0.34682788178455398</v>
      </c>
      <c r="AP16" s="18">
        <v>0.39417179284197501</v>
      </c>
      <c r="AQ16" s="18">
        <v>0.42050489156711102</v>
      </c>
      <c r="AR16" s="18">
        <v>0.47232043878151703</v>
      </c>
    </row>
    <row r="17" spans="2:44">
      <c r="B17" s="15" t="s">
        <v>106</v>
      </c>
      <c r="C17" s="19">
        <v>-9.1405205495892705E-2</v>
      </c>
      <c r="D17" s="19">
        <v>-0.124010453203513</v>
      </c>
      <c r="E17" s="19">
        <v>-6.6275294400845106E-2</v>
      </c>
      <c r="F17" s="19"/>
      <c r="G17" s="19">
        <v>0.33477203629589097</v>
      </c>
      <c r="H17" s="19">
        <v>8.8922401083273706E-2</v>
      </c>
      <c r="I17" s="19">
        <v>-7.8132899273207698E-2</v>
      </c>
      <c r="J17" s="19">
        <v>-0.147661125951425</v>
      </c>
      <c r="K17" s="19">
        <v>-0.18412844576557799</v>
      </c>
      <c r="L17" s="19">
        <v>-0.43143034536796199</v>
      </c>
      <c r="M17" s="19"/>
      <c r="N17" s="19">
        <v>-0.15623440289151699</v>
      </c>
      <c r="O17" s="19">
        <v>-0.10491763294060399</v>
      </c>
      <c r="P17" s="19">
        <v>-9.9995023320016002E-2</v>
      </c>
      <c r="Q17" s="19">
        <v>-1.2038184997171899E-2</v>
      </c>
      <c r="R17" s="19"/>
      <c r="S17" s="19">
        <v>-4.5759848634133703E-3</v>
      </c>
      <c r="T17" s="19">
        <v>-5.0820142337385001E-3</v>
      </c>
      <c r="U17" s="19">
        <v>-4.1889498863504203E-2</v>
      </c>
      <c r="V17" s="19">
        <v>-0.35415683031040401</v>
      </c>
      <c r="W17" s="19">
        <v>-0.110559832880519</v>
      </c>
      <c r="X17" s="19">
        <v>-0.117298099566306</v>
      </c>
      <c r="Y17" s="19">
        <v>-3.9978634498511599E-2</v>
      </c>
      <c r="Z17" s="19">
        <v>-7.1843646232716898E-2</v>
      </c>
      <c r="AA17" s="19">
        <v>-3.9495964412344403E-2</v>
      </c>
      <c r="AB17" s="19">
        <v>-0.12422551606950701</v>
      </c>
      <c r="AC17" s="19">
        <v>-0.21635242989190701</v>
      </c>
      <c r="AD17" s="19">
        <v>-0.24814791771317701</v>
      </c>
      <c r="AE17" s="19"/>
      <c r="AF17" s="19">
        <v>-0.19677088126987</v>
      </c>
      <c r="AG17" s="19">
        <v>-0.117445776800473</v>
      </c>
      <c r="AH17" s="19">
        <v>1.33213043079659E-2</v>
      </c>
      <c r="AI17" s="19"/>
      <c r="AJ17" s="19">
        <v>-0.207203819471481</v>
      </c>
      <c r="AK17" s="19">
        <v>1.0308873944021701E-2</v>
      </c>
      <c r="AL17" s="19">
        <v>-4.8099408381075598E-2</v>
      </c>
      <c r="AM17" s="19"/>
      <c r="AN17" s="19">
        <v>-0.15862155318707499</v>
      </c>
      <c r="AO17" s="19">
        <v>-1.5786889891724401E-2</v>
      </c>
      <c r="AP17" s="19">
        <v>-0.108712608048511</v>
      </c>
      <c r="AQ17" s="19">
        <v>-0.126207291590754</v>
      </c>
      <c r="AR17" s="19">
        <v>-0.19703411025384299</v>
      </c>
    </row>
    <row r="18" spans="2:44">
      <c r="B18" s="16" t="s">
        <v>20</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505</v>
      </c>
      <c r="E2" s="31"/>
      <c r="F2" s="31"/>
    </row>
    <row r="6" spans="2:6" ht="50.1" customHeight="1">
      <c r="B6" s="17" t="s">
        <v>58</v>
      </c>
      <c r="C6" s="17" t="s">
        <v>500</v>
      </c>
      <c r="D6" s="17" t="s">
        <v>506</v>
      </c>
      <c r="E6" s="17" t="s">
        <v>502</v>
      </c>
    </row>
    <row r="7" spans="2:6">
      <c r="B7" s="15" t="s">
        <v>98</v>
      </c>
      <c r="C7" s="14">
        <v>0.169748245833546</v>
      </c>
      <c r="D7" s="14">
        <v>8.6464547133574293E-2</v>
      </c>
      <c r="E7" s="14">
        <v>8.8170997673400295E-2</v>
      </c>
    </row>
    <row r="8" spans="2:6">
      <c r="B8" s="15" t="s">
        <v>99</v>
      </c>
      <c r="C8" s="14">
        <v>0.51437499640697504</v>
      </c>
      <c r="D8" s="14">
        <v>0.22170240594149801</v>
      </c>
      <c r="E8" s="14">
        <v>0.24698528665880301</v>
      </c>
    </row>
    <row r="9" spans="2:6">
      <c r="B9" s="15" t="s">
        <v>100</v>
      </c>
      <c r="C9" s="14">
        <v>0.225900421468025</v>
      </c>
      <c r="D9" s="14">
        <v>0.33202215720190997</v>
      </c>
      <c r="E9" s="14">
        <v>0.24995126668808601</v>
      </c>
    </row>
    <row r="10" spans="2:6">
      <c r="B10" s="15" t="s">
        <v>101</v>
      </c>
      <c r="C10" s="14">
        <v>5.5054553999315602E-2</v>
      </c>
      <c r="D10" s="14">
        <v>0.26121239077972902</v>
      </c>
      <c r="E10" s="14">
        <v>0.30616503001846601</v>
      </c>
    </row>
    <row r="11" spans="2:6">
      <c r="B11" s="15" t="s">
        <v>102</v>
      </c>
      <c r="C11" s="14">
        <v>6.9982506832347901E-3</v>
      </c>
      <c r="D11" s="14">
        <v>5.2793258487983698E-2</v>
      </c>
      <c r="E11" s="14">
        <v>8.1573989475602696E-2</v>
      </c>
    </row>
    <row r="12" spans="2:6">
      <c r="B12" s="15" t="s">
        <v>129</v>
      </c>
      <c r="C12" s="14">
        <v>2.7923531608904501E-2</v>
      </c>
      <c r="D12" s="14">
        <v>4.5805240455304402E-2</v>
      </c>
      <c r="E12" s="14">
        <v>2.71534294856411E-2</v>
      </c>
    </row>
    <row r="13" spans="2:6">
      <c r="B13" s="20" t="s">
        <v>104</v>
      </c>
      <c r="C13" s="18">
        <v>0.68412324224052001</v>
      </c>
      <c r="D13" s="18">
        <v>0.30816695307507302</v>
      </c>
      <c r="E13" s="18">
        <v>0.33515628433220401</v>
      </c>
    </row>
    <row r="14" spans="2:6">
      <c r="B14" s="20" t="s">
        <v>105</v>
      </c>
      <c r="C14" s="18">
        <v>6.2052804682550401E-2</v>
      </c>
      <c r="D14" s="18">
        <v>0.31400564926771302</v>
      </c>
      <c r="E14" s="18">
        <v>0.38773901949406903</v>
      </c>
    </row>
    <row r="15" spans="2:6">
      <c r="B15" s="20" t="s">
        <v>106</v>
      </c>
      <c r="C15" s="19">
        <v>0.62207043755796998</v>
      </c>
      <c r="D15" s="19">
        <v>-5.8386961926403204E-3</v>
      </c>
      <c r="E15" s="19">
        <v>-5.25827351618652E-2</v>
      </c>
    </row>
    <row r="16" spans="2:6">
      <c r="B16" s="16" t="s">
        <v>21</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1066</v>
      </c>
      <c r="D7" s="10">
        <v>503</v>
      </c>
      <c r="E7" s="10">
        <v>562</v>
      </c>
      <c r="F7" s="10"/>
      <c r="G7" s="10">
        <v>131</v>
      </c>
      <c r="H7" s="10">
        <v>177</v>
      </c>
      <c r="I7" s="10">
        <v>169</v>
      </c>
      <c r="J7" s="10">
        <v>170</v>
      </c>
      <c r="K7" s="10">
        <v>167</v>
      </c>
      <c r="L7" s="10">
        <v>252</v>
      </c>
      <c r="M7" s="10"/>
      <c r="N7" s="10">
        <v>283</v>
      </c>
      <c r="O7" s="10">
        <v>284</v>
      </c>
      <c r="P7" s="10">
        <v>231</v>
      </c>
      <c r="Q7" s="10">
        <v>263</v>
      </c>
      <c r="R7" s="10"/>
      <c r="S7" s="10">
        <v>153</v>
      </c>
      <c r="T7" s="10">
        <v>153</v>
      </c>
      <c r="U7" s="10">
        <v>93</v>
      </c>
      <c r="V7" s="10">
        <v>85</v>
      </c>
      <c r="W7" s="10">
        <v>84</v>
      </c>
      <c r="X7" s="10">
        <v>85</v>
      </c>
      <c r="Y7" s="10">
        <v>86</v>
      </c>
      <c r="Z7" s="10">
        <v>48</v>
      </c>
      <c r="AA7" s="10">
        <v>111</v>
      </c>
      <c r="AB7" s="10">
        <v>96</v>
      </c>
      <c r="AC7" s="10">
        <v>45</v>
      </c>
      <c r="AD7" s="10">
        <v>27</v>
      </c>
      <c r="AE7" s="10"/>
      <c r="AF7" s="10">
        <v>414</v>
      </c>
      <c r="AG7" s="10">
        <v>421</v>
      </c>
      <c r="AH7" s="10">
        <v>138</v>
      </c>
      <c r="AI7" s="10"/>
      <c r="AJ7" s="10">
        <v>249</v>
      </c>
      <c r="AK7" s="10">
        <v>386</v>
      </c>
      <c r="AL7" s="10">
        <v>65</v>
      </c>
      <c r="AM7" s="10"/>
      <c r="AN7" s="10">
        <v>257</v>
      </c>
      <c r="AO7" s="10">
        <v>246</v>
      </c>
      <c r="AP7" s="10">
        <v>264</v>
      </c>
      <c r="AQ7" s="10">
        <v>116</v>
      </c>
      <c r="AR7" s="10">
        <v>15</v>
      </c>
    </row>
    <row r="8" spans="2:44" ht="30" customHeight="1">
      <c r="B8" s="11" t="s">
        <v>96</v>
      </c>
      <c r="C8" s="11">
        <v>1074</v>
      </c>
      <c r="D8" s="11">
        <v>533</v>
      </c>
      <c r="E8" s="11">
        <v>540</v>
      </c>
      <c r="F8" s="11"/>
      <c r="G8" s="11">
        <v>145</v>
      </c>
      <c r="H8" s="11">
        <v>190</v>
      </c>
      <c r="I8" s="11">
        <v>192</v>
      </c>
      <c r="J8" s="11">
        <v>171</v>
      </c>
      <c r="K8" s="11">
        <v>138</v>
      </c>
      <c r="L8" s="11">
        <v>238</v>
      </c>
      <c r="M8" s="11"/>
      <c r="N8" s="11">
        <v>304</v>
      </c>
      <c r="O8" s="11">
        <v>271</v>
      </c>
      <c r="P8" s="11">
        <v>239</v>
      </c>
      <c r="Q8" s="11">
        <v>256</v>
      </c>
      <c r="R8" s="11"/>
      <c r="S8" s="11">
        <v>174</v>
      </c>
      <c r="T8" s="11">
        <v>149</v>
      </c>
      <c r="U8" s="11">
        <v>90</v>
      </c>
      <c r="V8" s="11">
        <v>92</v>
      </c>
      <c r="W8" s="11">
        <v>76</v>
      </c>
      <c r="X8" s="11">
        <v>87</v>
      </c>
      <c r="Y8" s="11">
        <v>81</v>
      </c>
      <c r="Z8" s="11">
        <v>44</v>
      </c>
      <c r="AA8" s="11">
        <v>104</v>
      </c>
      <c r="AB8" s="11">
        <v>101</v>
      </c>
      <c r="AC8" s="11">
        <v>45</v>
      </c>
      <c r="AD8" s="11">
        <v>30</v>
      </c>
      <c r="AE8" s="11"/>
      <c r="AF8" s="11">
        <v>401</v>
      </c>
      <c r="AG8" s="11">
        <v>429</v>
      </c>
      <c r="AH8" s="11">
        <v>144</v>
      </c>
      <c r="AI8" s="11"/>
      <c r="AJ8" s="11">
        <v>244</v>
      </c>
      <c r="AK8" s="11">
        <v>395</v>
      </c>
      <c r="AL8" s="11">
        <v>67</v>
      </c>
      <c r="AM8" s="11"/>
      <c r="AN8" s="11">
        <v>248</v>
      </c>
      <c r="AO8" s="11">
        <v>250</v>
      </c>
      <c r="AP8" s="11">
        <v>271</v>
      </c>
      <c r="AQ8" s="11">
        <v>125</v>
      </c>
      <c r="AR8" s="11">
        <v>16</v>
      </c>
    </row>
    <row r="9" spans="2:44">
      <c r="B9" s="15" t="s">
        <v>98</v>
      </c>
      <c r="C9" s="14">
        <v>0.169748245833546</v>
      </c>
      <c r="D9" s="14">
        <v>0.17902735225327601</v>
      </c>
      <c r="E9" s="14">
        <v>0.16094910896557499</v>
      </c>
      <c r="F9" s="14"/>
      <c r="G9" s="14">
        <v>0.16874852835666501</v>
      </c>
      <c r="H9" s="14">
        <v>0.225411034970011</v>
      </c>
      <c r="I9" s="14">
        <v>0.19303511205459301</v>
      </c>
      <c r="J9" s="14">
        <v>9.1651246527147998E-2</v>
      </c>
      <c r="K9" s="14">
        <v>0.18000656342600299</v>
      </c>
      <c r="L9" s="14">
        <v>0.15703417804300601</v>
      </c>
      <c r="M9" s="14"/>
      <c r="N9" s="14">
        <v>0.18116608278785701</v>
      </c>
      <c r="O9" s="14">
        <v>0.13918457376123999</v>
      </c>
      <c r="P9" s="14">
        <v>0.16184308900876901</v>
      </c>
      <c r="Q9" s="14">
        <v>0.19587193764147701</v>
      </c>
      <c r="R9" s="14"/>
      <c r="S9" s="14">
        <v>0.18651532167259199</v>
      </c>
      <c r="T9" s="14">
        <v>0.17236171611138801</v>
      </c>
      <c r="U9" s="14">
        <v>0.126822255825258</v>
      </c>
      <c r="V9" s="14">
        <v>0.186422869710588</v>
      </c>
      <c r="W9" s="14">
        <v>0.17850130916506801</v>
      </c>
      <c r="X9" s="14">
        <v>0.190766345665175</v>
      </c>
      <c r="Y9" s="14">
        <v>0.13715971278653399</v>
      </c>
      <c r="Z9" s="14">
        <v>0.13683273601225901</v>
      </c>
      <c r="AA9" s="14">
        <v>0.13164433325983499</v>
      </c>
      <c r="AB9" s="14">
        <v>0.19655691254756399</v>
      </c>
      <c r="AC9" s="14">
        <v>0.18331549463890601</v>
      </c>
      <c r="AD9" s="14">
        <v>0.21194981797023299</v>
      </c>
      <c r="AE9" s="14"/>
      <c r="AF9" s="14">
        <v>0.18431736864870399</v>
      </c>
      <c r="AG9" s="14">
        <v>0.149021624870984</v>
      </c>
      <c r="AH9" s="14">
        <v>0.21066334793689301</v>
      </c>
      <c r="AI9" s="14"/>
      <c r="AJ9" s="14">
        <v>0.18872181839070201</v>
      </c>
      <c r="AK9" s="14">
        <v>0.20465873138322599</v>
      </c>
      <c r="AL9" s="14">
        <v>0.172379822815769</v>
      </c>
      <c r="AM9" s="14"/>
      <c r="AN9" s="14">
        <v>0.13353696206251101</v>
      </c>
      <c r="AO9" s="14">
        <v>0.175769103788597</v>
      </c>
      <c r="AP9" s="14">
        <v>0.160755467869027</v>
      </c>
      <c r="AQ9" s="14">
        <v>0.23157857524678099</v>
      </c>
      <c r="AR9" s="14">
        <v>0.35570190010105901</v>
      </c>
    </row>
    <row r="10" spans="2:44">
      <c r="B10" s="15" t="s">
        <v>99</v>
      </c>
      <c r="C10" s="14">
        <v>0.51437499640697504</v>
      </c>
      <c r="D10" s="14">
        <v>0.51275600280872802</v>
      </c>
      <c r="E10" s="14">
        <v>0.51707054822773602</v>
      </c>
      <c r="F10" s="14"/>
      <c r="G10" s="14">
        <v>0.43754360928220898</v>
      </c>
      <c r="H10" s="14">
        <v>0.43140958575869298</v>
      </c>
      <c r="I10" s="14">
        <v>0.51203527989827602</v>
      </c>
      <c r="J10" s="14">
        <v>0.51672225615042899</v>
      </c>
      <c r="K10" s="14">
        <v>0.551949905241924</v>
      </c>
      <c r="L10" s="14">
        <v>0.60590015906725203</v>
      </c>
      <c r="M10" s="14"/>
      <c r="N10" s="14">
        <v>0.55453850089256596</v>
      </c>
      <c r="O10" s="14">
        <v>0.53145494670948001</v>
      </c>
      <c r="P10" s="14">
        <v>0.48576693699074802</v>
      </c>
      <c r="Q10" s="14">
        <v>0.46969483365536402</v>
      </c>
      <c r="R10" s="14"/>
      <c r="S10" s="14">
        <v>0.503919173120567</v>
      </c>
      <c r="T10" s="14">
        <v>0.48120626219632301</v>
      </c>
      <c r="U10" s="14">
        <v>0.52288647720042403</v>
      </c>
      <c r="V10" s="14">
        <v>0.54401600823325602</v>
      </c>
      <c r="W10" s="14">
        <v>0.65152505303862795</v>
      </c>
      <c r="X10" s="14">
        <v>0.49245351227735401</v>
      </c>
      <c r="Y10" s="14">
        <v>0.54077406770216496</v>
      </c>
      <c r="Z10" s="14">
        <v>0.47741752483717598</v>
      </c>
      <c r="AA10" s="14">
        <v>0.47946890976595202</v>
      </c>
      <c r="AB10" s="14">
        <v>0.46567897421564702</v>
      </c>
      <c r="AC10" s="14">
        <v>0.54317655799051301</v>
      </c>
      <c r="AD10" s="14">
        <v>0.56320584544723196</v>
      </c>
      <c r="AE10" s="14"/>
      <c r="AF10" s="14">
        <v>0.53734880459119305</v>
      </c>
      <c r="AG10" s="14">
        <v>0.54831262212796295</v>
      </c>
      <c r="AH10" s="14">
        <v>0.42382198559839701</v>
      </c>
      <c r="AI10" s="14"/>
      <c r="AJ10" s="14">
        <v>0.577208374209636</v>
      </c>
      <c r="AK10" s="14">
        <v>0.50386617830903302</v>
      </c>
      <c r="AL10" s="14">
        <v>0.53519268657566899</v>
      </c>
      <c r="AM10" s="14"/>
      <c r="AN10" s="14">
        <v>0.52974517449125702</v>
      </c>
      <c r="AO10" s="14">
        <v>0.48461478916981698</v>
      </c>
      <c r="AP10" s="14">
        <v>0.55251722201287801</v>
      </c>
      <c r="AQ10" s="14">
        <v>0.48998082528061598</v>
      </c>
      <c r="AR10" s="14">
        <v>0.29739874930593602</v>
      </c>
    </row>
    <row r="11" spans="2:44">
      <c r="B11" s="15" t="s">
        <v>100</v>
      </c>
      <c r="C11" s="14">
        <v>0.225900421468025</v>
      </c>
      <c r="D11" s="14">
        <v>0.223080257772718</v>
      </c>
      <c r="E11" s="14">
        <v>0.22703364323567199</v>
      </c>
      <c r="F11" s="14"/>
      <c r="G11" s="14">
        <v>0.212017532248927</v>
      </c>
      <c r="H11" s="14">
        <v>0.25898442235019697</v>
      </c>
      <c r="I11" s="14">
        <v>0.22366392833201701</v>
      </c>
      <c r="J11" s="14">
        <v>0.27437038616681297</v>
      </c>
      <c r="K11" s="14">
        <v>0.16980354914578799</v>
      </c>
      <c r="L11" s="14">
        <v>0.207573927611477</v>
      </c>
      <c r="M11" s="14"/>
      <c r="N11" s="14">
        <v>0.19639928219134101</v>
      </c>
      <c r="O11" s="14">
        <v>0.22122885005064799</v>
      </c>
      <c r="P11" s="14">
        <v>0.26725522354104397</v>
      </c>
      <c r="Q11" s="14">
        <v>0.231359623627407</v>
      </c>
      <c r="R11" s="14"/>
      <c r="S11" s="14">
        <v>0.227284567763439</v>
      </c>
      <c r="T11" s="14">
        <v>0.22270918599435999</v>
      </c>
      <c r="U11" s="14">
        <v>0.27394179943411301</v>
      </c>
      <c r="V11" s="14">
        <v>0.196392538579934</v>
      </c>
      <c r="W11" s="14">
        <v>0.14554650902924299</v>
      </c>
      <c r="X11" s="14">
        <v>0.25193340928417501</v>
      </c>
      <c r="Y11" s="14">
        <v>0.24577090695628301</v>
      </c>
      <c r="Z11" s="14">
        <v>0.23038294665198999</v>
      </c>
      <c r="AA11" s="14">
        <v>0.240368647589177</v>
      </c>
      <c r="AB11" s="14">
        <v>0.25789099329135001</v>
      </c>
      <c r="AC11" s="14">
        <v>0.16157210897403601</v>
      </c>
      <c r="AD11" s="14">
        <v>0.18580079436121599</v>
      </c>
      <c r="AE11" s="14"/>
      <c r="AF11" s="14">
        <v>0.20486469766107901</v>
      </c>
      <c r="AG11" s="14">
        <v>0.22442177654922599</v>
      </c>
      <c r="AH11" s="14">
        <v>0.26651822525329499</v>
      </c>
      <c r="AI11" s="14"/>
      <c r="AJ11" s="14">
        <v>0.18481994192878801</v>
      </c>
      <c r="AK11" s="14">
        <v>0.19751458958638901</v>
      </c>
      <c r="AL11" s="14">
        <v>0.166293846536581</v>
      </c>
      <c r="AM11" s="14"/>
      <c r="AN11" s="14">
        <v>0.221314253725066</v>
      </c>
      <c r="AO11" s="14">
        <v>0.24583362557591701</v>
      </c>
      <c r="AP11" s="14">
        <v>0.21525597616622699</v>
      </c>
      <c r="AQ11" s="14">
        <v>0.18699875723825199</v>
      </c>
      <c r="AR11" s="14">
        <v>0.30622288083875199</v>
      </c>
    </row>
    <row r="12" spans="2:44">
      <c r="B12" s="15" t="s">
        <v>101</v>
      </c>
      <c r="C12" s="14">
        <v>5.5054553999315602E-2</v>
      </c>
      <c r="D12" s="14">
        <v>5.1904469117657497E-2</v>
      </c>
      <c r="E12" s="14">
        <v>5.8282039637715902E-2</v>
      </c>
      <c r="F12" s="14"/>
      <c r="G12" s="14">
        <v>0.14419921009460801</v>
      </c>
      <c r="H12" s="14">
        <v>6.8750396486959395E-2</v>
      </c>
      <c r="I12" s="14">
        <v>4.3253976688743902E-2</v>
      </c>
      <c r="J12" s="14">
        <v>4.3614699402165197E-2</v>
      </c>
      <c r="K12" s="14">
        <v>3.5270265105595798E-2</v>
      </c>
      <c r="L12" s="14">
        <v>1.9034096408718299E-2</v>
      </c>
      <c r="M12" s="14"/>
      <c r="N12" s="14">
        <v>4.5940089660946898E-2</v>
      </c>
      <c r="O12" s="14">
        <v>7.0297397243781604E-2</v>
      </c>
      <c r="P12" s="14">
        <v>5.6271502263401101E-2</v>
      </c>
      <c r="Q12" s="14">
        <v>4.9592535244966998E-2</v>
      </c>
      <c r="R12" s="14"/>
      <c r="S12" s="14">
        <v>5.7272987422420499E-2</v>
      </c>
      <c r="T12" s="14">
        <v>7.4557912762184902E-2</v>
      </c>
      <c r="U12" s="14">
        <v>5.4426328368631698E-2</v>
      </c>
      <c r="V12" s="14">
        <v>3.4717839327061101E-2</v>
      </c>
      <c r="W12" s="14">
        <v>2.4427128767061199E-2</v>
      </c>
      <c r="X12" s="14">
        <v>5.4026141289045503E-2</v>
      </c>
      <c r="Y12" s="14">
        <v>4.6013318797938497E-2</v>
      </c>
      <c r="Z12" s="14">
        <v>6.5017012336316599E-2</v>
      </c>
      <c r="AA12" s="14">
        <v>9.9349697426833805E-2</v>
      </c>
      <c r="AB12" s="14">
        <v>3.2973386756561703E-2</v>
      </c>
      <c r="AC12" s="14">
        <v>6.9664580766034101E-2</v>
      </c>
      <c r="AD12" s="14">
        <v>0</v>
      </c>
      <c r="AE12" s="14"/>
      <c r="AF12" s="14">
        <v>4.0862317108705699E-2</v>
      </c>
      <c r="AG12" s="14">
        <v>4.6488733237606897E-2</v>
      </c>
      <c r="AH12" s="14">
        <v>5.8061980469282501E-2</v>
      </c>
      <c r="AI12" s="14"/>
      <c r="AJ12" s="14">
        <v>3.02829606507472E-2</v>
      </c>
      <c r="AK12" s="14">
        <v>6.1709576009494803E-2</v>
      </c>
      <c r="AL12" s="14">
        <v>8.6327769955804601E-2</v>
      </c>
      <c r="AM12" s="14"/>
      <c r="AN12" s="14">
        <v>5.5972595773454599E-2</v>
      </c>
      <c r="AO12" s="14">
        <v>6.6144960918007104E-2</v>
      </c>
      <c r="AP12" s="14">
        <v>5.39857582970125E-2</v>
      </c>
      <c r="AQ12" s="14">
        <v>6.10849312139852E-2</v>
      </c>
      <c r="AR12" s="14">
        <v>0</v>
      </c>
    </row>
    <row r="13" spans="2:44">
      <c r="B13" s="15" t="s">
        <v>102</v>
      </c>
      <c r="C13" s="14">
        <v>6.9982506832347901E-3</v>
      </c>
      <c r="D13" s="14">
        <v>1.13347184471418E-2</v>
      </c>
      <c r="E13" s="14">
        <v>2.7318120169102702E-3</v>
      </c>
      <c r="F13" s="14"/>
      <c r="G13" s="14">
        <v>1.7395297591410699E-2</v>
      </c>
      <c r="H13" s="14">
        <v>0</v>
      </c>
      <c r="I13" s="14">
        <v>3.8417616344166398E-3</v>
      </c>
      <c r="J13" s="14">
        <v>1.63241384433318E-2</v>
      </c>
      <c r="K13" s="14">
        <v>1.0660924021285999E-2</v>
      </c>
      <c r="L13" s="14">
        <v>0</v>
      </c>
      <c r="M13" s="14"/>
      <c r="N13" s="14">
        <v>2.1529850865223202E-3</v>
      </c>
      <c r="O13" s="14">
        <v>7.5462934160858402E-3</v>
      </c>
      <c r="P13" s="14">
        <v>0</v>
      </c>
      <c r="Q13" s="14">
        <v>1.8805401759571301E-2</v>
      </c>
      <c r="R13" s="14"/>
      <c r="S13" s="14">
        <v>8.1762530549639896E-3</v>
      </c>
      <c r="T13" s="14">
        <v>1.91963785697115E-2</v>
      </c>
      <c r="U13" s="14">
        <v>0</v>
      </c>
      <c r="V13" s="14">
        <v>0</v>
      </c>
      <c r="W13" s="14">
        <v>0</v>
      </c>
      <c r="X13" s="14">
        <v>0</v>
      </c>
      <c r="Y13" s="14">
        <v>1.91367580230252E-2</v>
      </c>
      <c r="Z13" s="14">
        <v>1.6807963354542599E-2</v>
      </c>
      <c r="AA13" s="14">
        <v>9.0551224521111997E-3</v>
      </c>
      <c r="AB13" s="14">
        <v>0</v>
      </c>
      <c r="AC13" s="14">
        <v>0</v>
      </c>
      <c r="AD13" s="14">
        <v>0</v>
      </c>
      <c r="AE13" s="14"/>
      <c r="AF13" s="14">
        <v>7.14826179836531E-3</v>
      </c>
      <c r="AG13" s="14">
        <v>6.5512351306009501E-3</v>
      </c>
      <c r="AH13" s="14">
        <v>5.1283150954625403E-3</v>
      </c>
      <c r="AI13" s="14"/>
      <c r="AJ13" s="14">
        <v>0</v>
      </c>
      <c r="AK13" s="14">
        <v>6.7387003083375597E-3</v>
      </c>
      <c r="AL13" s="14">
        <v>0</v>
      </c>
      <c r="AM13" s="14"/>
      <c r="AN13" s="14">
        <v>1.7479648985545E-2</v>
      </c>
      <c r="AO13" s="14">
        <v>1.0073049777053301E-2</v>
      </c>
      <c r="AP13" s="14">
        <v>0</v>
      </c>
      <c r="AQ13" s="14">
        <v>0</v>
      </c>
      <c r="AR13" s="14">
        <v>4.0676469754252598E-2</v>
      </c>
    </row>
    <row r="14" spans="2:44">
      <c r="B14" s="15" t="s">
        <v>129</v>
      </c>
      <c r="C14" s="14">
        <v>2.7923531608904501E-2</v>
      </c>
      <c r="D14" s="14">
        <v>2.18971996004791E-2</v>
      </c>
      <c r="E14" s="14">
        <v>3.39328479163905E-2</v>
      </c>
      <c r="F14" s="14"/>
      <c r="G14" s="14">
        <v>2.0095822426179799E-2</v>
      </c>
      <c r="H14" s="14">
        <v>1.54445604341401E-2</v>
      </c>
      <c r="I14" s="14">
        <v>2.4169941391953199E-2</v>
      </c>
      <c r="J14" s="14">
        <v>5.7317273310113298E-2</v>
      </c>
      <c r="K14" s="14">
        <v>5.2308793059403599E-2</v>
      </c>
      <c r="L14" s="14">
        <v>1.0457638869546501E-2</v>
      </c>
      <c r="M14" s="14"/>
      <c r="N14" s="14">
        <v>1.9803059380765799E-2</v>
      </c>
      <c r="O14" s="14">
        <v>3.0287938818764602E-2</v>
      </c>
      <c r="P14" s="14">
        <v>2.88632481960386E-2</v>
      </c>
      <c r="Q14" s="14">
        <v>3.4675668071212702E-2</v>
      </c>
      <c r="R14" s="14"/>
      <c r="S14" s="14">
        <v>1.6831696966018099E-2</v>
      </c>
      <c r="T14" s="14">
        <v>2.9968544366031601E-2</v>
      </c>
      <c r="U14" s="14">
        <v>2.1923139171573701E-2</v>
      </c>
      <c r="V14" s="14">
        <v>3.8450744149160401E-2</v>
      </c>
      <c r="W14" s="14">
        <v>0</v>
      </c>
      <c r="X14" s="14">
        <v>1.08205914842505E-2</v>
      </c>
      <c r="Y14" s="14">
        <v>1.11452357340551E-2</v>
      </c>
      <c r="Z14" s="14">
        <v>7.3541816807716695E-2</v>
      </c>
      <c r="AA14" s="14">
        <v>4.0113289506091603E-2</v>
      </c>
      <c r="AB14" s="14">
        <v>4.6899733188877302E-2</v>
      </c>
      <c r="AC14" s="14">
        <v>4.2271257630511497E-2</v>
      </c>
      <c r="AD14" s="14">
        <v>3.90435422213192E-2</v>
      </c>
      <c r="AE14" s="14"/>
      <c r="AF14" s="14">
        <v>2.5458550191952398E-2</v>
      </c>
      <c r="AG14" s="14">
        <v>2.5204008083618799E-2</v>
      </c>
      <c r="AH14" s="14">
        <v>3.5806145646669597E-2</v>
      </c>
      <c r="AI14" s="14"/>
      <c r="AJ14" s="14">
        <v>1.8966904820127299E-2</v>
      </c>
      <c r="AK14" s="14">
        <v>2.55122244035202E-2</v>
      </c>
      <c r="AL14" s="14">
        <v>3.9805874116176698E-2</v>
      </c>
      <c r="AM14" s="14"/>
      <c r="AN14" s="14">
        <v>4.1951364962166102E-2</v>
      </c>
      <c r="AO14" s="14">
        <v>1.7564470770608201E-2</v>
      </c>
      <c r="AP14" s="14">
        <v>1.74855756548556E-2</v>
      </c>
      <c r="AQ14" s="14">
        <v>3.0356911020366601E-2</v>
      </c>
      <c r="AR14" s="14">
        <v>0</v>
      </c>
    </row>
    <row r="15" spans="2:44">
      <c r="B15" s="15" t="s">
        <v>104</v>
      </c>
      <c r="C15" s="18">
        <v>0.68412324224052001</v>
      </c>
      <c r="D15" s="18">
        <v>0.69178335506200395</v>
      </c>
      <c r="E15" s="18">
        <v>0.67801965719331103</v>
      </c>
      <c r="F15" s="18"/>
      <c r="G15" s="18">
        <v>0.60629213763887402</v>
      </c>
      <c r="H15" s="18">
        <v>0.65682062072870395</v>
      </c>
      <c r="I15" s="18">
        <v>0.70507039195286902</v>
      </c>
      <c r="J15" s="18">
        <v>0.60837350267757695</v>
      </c>
      <c r="K15" s="18">
        <v>0.73195646866792696</v>
      </c>
      <c r="L15" s="18">
        <v>0.76293433711025804</v>
      </c>
      <c r="M15" s="18"/>
      <c r="N15" s="18">
        <v>0.73570458368042302</v>
      </c>
      <c r="O15" s="18">
        <v>0.67063952047071995</v>
      </c>
      <c r="P15" s="18">
        <v>0.647610025999517</v>
      </c>
      <c r="Q15" s="18">
        <v>0.66556677129684105</v>
      </c>
      <c r="R15" s="18"/>
      <c r="S15" s="18">
        <v>0.69043449479315899</v>
      </c>
      <c r="T15" s="18">
        <v>0.65356797830771196</v>
      </c>
      <c r="U15" s="18">
        <v>0.649708733025681</v>
      </c>
      <c r="V15" s="18">
        <v>0.73043887794384399</v>
      </c>
      <c r="W15" s="18">
        <v>0.83002636220369597</v>
      </c>
      <c r="X15" s="18">
        <v>0.68321985794252904</v>
      </c>
      <c r="Y15" s="18">
        <v>0.67793378048869801</v>
      </c>
      <c r="Z15" s="18">
        <v>0.61425026084943402</v>
      </c>
      <c r="AA15" s="18">
        <v>0.61111324302578696</v>
      </c>
      <c r="AB15" s="18">
        <v>0.66223588676321099</v>
      </c>
      <c r="AC15" s="18">
        <v>0.72649205262941896</v>
      </c>
      <c r="AD15" s="18">
        <v>0.775155663417465</v>
      </c>
      <c r="AE15" s="18"/>
      <c r="AF15" s="18">
        <v>0.72166617323989701</v>
      </c>
      <c r="AG15" s="18">
        <v>0.69733424699894697</v>
      </c>
      <c r="AH15" s="18">
        <v>0.63448533353529002</v>
      </c>
      <c r="AI15" s="18"/>
      <c r="AJ15" s="18">
        <v>0.76593019260033701</v>
      </c>
      <c r="AK15" s="18">
        <v>0.70852490969225901</v>
      </c>
      <c r="AL15" s="18">
        <v>0.70757250939143801</v>
      </c>
      <c r="AM15" s="18"/>
      <c r="AN15" s="18">
        <v>0.663282136553768</v>
      </c>
      <c r="AO15" s="18">
        <v>0.66038389295841404</v>
      </c>
      <c r="AP15" s="18">
        <v>0.71327268988190495</v>
      </c>
      <c r="AQ15" s="18">
        <v>0.72155940052739698</v>
      </c>
      <c r="AR15" s="18">
        <v>0.65310064940699597</v>
      </c>
    </row>
    <row r="16" spans="2:44">
      <c r="B16" s="15" t="s">
        <v>105</v>
      </c>
      <c r="C16" s="18">
        <v>6.2052804682550401E-2</v>
      </c>
      <c r="D16" s="18">
        <v>6.3239187564799307E-2</v>
      </c>
      <c r="E16" s="18">
        <v>6.1013851654626201E-2</v>
      </c>
      <c r="F16" s="18"/>
      <c r="G16" s="18">
        <v>0.16159450768601899</v>
      </c>
      <c r="H16" s="18">
        <v>6.8750396486959395E-2</v>
      </c>
      <c r="I16" s="18">
        <v>4.7095738323160503E-2</v>
      </c>
      <c r="J16" s="18">
        <v>5.9938837845497001E-2</v>
      </c>
      <c r="K16" s="18">
        <v>4.5931189126881801E-2</v>
      </c>
      <c r="L16" s="18">
        <v>1.9034096408718299E-2</v>
      </c>
      <c r="M16" s="18"/>
      <c r="N16" s="18">
        <v>4.8093074747469197E-2</v>
      </c>
      <c r="O16" s="18">
        <v>7.7843690659867404E-2</v>
      </c>
      <c r="P16" s="18">
        <v>5.6271502263401101E-2</v>
      </c>
      <c r="Q16" s="18">
        <v>6.8397937004538306E-2</v>
      </c>
      <c r="R16" s="18"/>
      <c r="S16" s="18">
        <v>6.5449240477384499E-2</v>
      </c>
      <c r="T16" s="18">
        <v>9.3754291331896403E-2</v>
      </c>
      <c r="U16" s="18">
        <v>5.4426328368631698E-2</v>
      </c>
      <c r="V16" s="18">
        <v>3.4717839327061101E-2</v>
      </c>
      <c r="W16" s="18">
        <v>2.4427128767061199E-2</v>
      </c>
      <c r="X16" s="18">
        <v>5.4026141289045503E-2</v>
      </c>
      <c r="Y16" s="18">
        <v>6.5150076820963701E-2</v>
      </c>
      <c r="Z16" s="18">
        <v>8.1824975690859197E-2</v>
      </c>
      <c r="AA16" s="18">
        <v>0.108404819878945</v>
      </c>
      <c r="AB16" s="18">
        <v>3.2973386756561703E-2</v>
      </c>
      <c r="AC16" s="18">
        <v>6.9664580766034101E-2</v>
      </c>
      <c r="AD16" s="18">
        <v>0</v>
      </c>
      <c r="AE16" s="18"/>
      <c r="AF16" s="18">
        <v>4.8010578907071E-2</v>
      </c>
      <c r="AG16" s="18">
        <v>5.3039968368207902E-2</v>
      </c>
      <c r="AH16" s="18">
        <v>6.3190295564744994E-2</v>
      </c>
      <c r="AI16" s="18"/>
      <c r="AJ16" s="18">
        <v>3.02829606507472E-2</v>
      </c>
      <c r="AK16" s="18">
        <v>6.8448276317832402E-2</v>
      </c>
      <c r="AL16" s="18">
        <v>8.6327769955804601E-2</v>
      </c>
      <c r="AM16" s="18"/>
      <c r="AN16" s="18">
        <v>7.3452244758999696E-2</v>
      </c>
      <c r="AO16" s="18">
        <v>7.6218010695060401E-2</v>
      </c>
      <c r="AP16" s="18">
        <v>5.39857582970125E-2</v>
      </c>
      <c r="AQ16" s="18">
        <v>6.10849312139852E-2</v>
      </c>
      <c r="AR16" s="18">
        <v>4.0676469754252598E-2</v>
      </c>
    </row>
    <row r="17" spans="2:44">
      <c r="B17" s="15" t="s">
        <v>106</v>
      </c>
      <c r="C17" s="19">
        <v>0.62207043755796998</v>
      </c>
      <c r="D17" s="19">
        <v>0.62854416749720399</v>
      </c>
      <c r="E17" s="19">
        <v>0.617005805538685</v>
      </c>
      <c r="F17" s="19"/>
      <c r="G17" s="19">
        <v>0.444697629952855</v>
      </c>
      <c r="H17" s="19">
        <v>0.58807022424174504</v>
      </c>
      <c r="I17" s="19">
        <v>0.65797465362970897</v>
      </c>
      <c r="J17" s="19">
        <v>0.54843466483208003</v>
      </c>
      <c r="K17" s="19">
        <v>0.68602527954104497</v>
      </c>
      <c r="L17" s="19">
        <v>0.74390024070154004</v>
      </c>
      <c r="M17" s="19"/>
      <c r="N17" s="19">
        <v>0.68761150893295397</v>
      </c>
      <c r="O17" s="19">
        <v>0.59279582981085299</v>
      </c>
      <c r="P17" s="19">
        <v>0.59133852373611595</v>
      </c>
      <c r="Q17" s="19">
        <v>0.59716883429230305</v>
      </c>
      <c r="R17" s="19"/>
      <c r="S17" s="19">
        <v>0.62498525431577401</v>
      </c>
      <c r="T17" s="19">
        <v>0.55981368697581502</v>
      </c>
      <c r="U17" s="19">
        <v>0.59528240465704996</v>
      </c>
      <c r="V17" s="19">
        <v>0.69572103861678303</v>
      </c>
      <c r="W17" s="19">
        <v>0.80559923343663498</v>
      </c>
      <c r="X17" s="19">
        <v>0.629193716653484</v>
      </c>
      <c r="Y17" s="19">
        <v>0.61278370366773405</v>
      </c>
      <c r="Z17" s="19">
        <v>0.53242528515857501</v>
      </c>
      <c r="AA17" s="19">
        <v>0.50270842314684205</v>
      </c>
      <c r="AB17" s="19">
        <v>0.62926250000664996</v>
      </c>
      <c r="AC17" s="19">
        <v>0.65682747186338497</v>
      </c>
      <c r="AD17" s="19">
        <v>0.775155663417465</v>
      </c>
      <c r="AE17" s="19"/>
      <c r="AF17" s="19">
        <v>0.67365559433282696</v>
      </c>
      <c r="AG17" s="19">
        <v>0.64429427863073896</v>
      </c>
      <c r="AH17" s="19">
        <v>0.57129503797054504</v>
      </c>
      <c r="AI17" s="19"/>
      <c r="AJ17" s="19">
        <v>0.73564723194959003</v>
      </c>
      <c r="AK17" s="19">
        <v>0.640076633374426</v>
      </c>
      <c r="AL17" s="19">
        <v>0.62124473943563396</v>
      </c>
      <c r="AM17" s="19"/>
      <c r="AN17" s="19">
        <v>0.58982989179476897</v>
      </c>
      <c r="AO17" s="19">
        <v>0.58416588226335397</v>
      </c>
      <c r="AP17" s="19">
        <v>0.65928693158489204</v>
      </c>
      <c r="AQ17" s="19">
        <v>0.66047446931341203</v>
      </c>
      <c r="AR17" s="19">
        <v>0.61242417965274298</v>
      </c>
    </row>
    <row r="18" spans="2:44">
      <c r="B18" s="16" t="s">
        <v>21</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1066</v>
      </c>
      <c r="D7" s="10">
        <v>503</v>
      </c>
      <c r="E7" s="10">
        <v>562</v>
      </c>
      <c r="F7" s="10"/>
      <c r="G7" s="10">
        <v>131</v>
      </c>
      <c r="H7" s="10">
        <v>177</v>
      </c>
      <c r="I7" s="10">
        <v>169</v>
      </c>
      <c r="J7" s="10">
        <v>170</v>
      </c>
      <c r="K7" s="10">
        <v>167</v>
      </c>
      <c r="L7" s="10">
        <v>252</v>
      </c>
      <c r="M7" s="10"/>
      <c r="N7" s="10">
        <v>283</v>
      </c>
      <c r="O7" s="10">
        <v>284</v>
      </c>
      <c r="P7" s="10">
        <v>231</v>
      </c>
      <c r="Q7" s="10">
        <v>263</v>
      </c>
      <c r="R7" s="10"/>
      <c r="S7" s="10">
        <v>153</v>
      </c>
      <c r="T7" s="10">
        <v>153</v>
      </c>
      <c r="U7" s="10">
        <v>93</v>
      </c>
      <c r="V7" s="10">
        <v>85</v>
      </c>
      <c r="W7" s="10">
        <v>84</v>
      </c>
      <c r="X7" s="10">
        <v>85</v>
      </c>
      <c r="Y7" s="10">
        <v>86</v>
      </c>
      <c r="Z7" s="10">
        <v>48</v>
      </c>
      <c r="AA7" s="10">
        <v>111</v>
      </c>
      <c r="AB7" s="10">
        <v>96</v>
      </c>
      <c r="AC7" s="10">
        <v>45</v>
      </c>
      <c r="AD7" s="10">
        <v>27</v>
      </c>
      <c r="AE7" s="10"/>
      <c r="AF7" s="10">
        <v>414</v>
      </c>
      <c r="AG7" s="10">
        <v>421</v>
      </c>
      <c r="AH7" s="10">
        <v>138</v>
      </c>
      <c r="AI7" s="10"/>
      <c r="AJ7" s="10">
        <v>249</v>
      </c>
      <c r="AK7" s="10">
        <v>386</v>
      </c>
      <c r="AL7" s="10">
        <v>65</v>
      </c>
      <c r="AM7" s="10"/>
      <c r="AN7" s="10">
        <v>257</v>
      </c>
      <c r="AO7" s="10">
        <v>246</v>
      </c>
      <c r="AP7" s="10">
        <v>264</v>
      </c>
      <c r="AQ7" s="10">
        <v>116</v>
      </c>
      <c r="AR7" s="10">
        <v>15</v>
      </c>
    </row>
    <row r="8" spans="2:44" ht="30" customHeight="1">
      <c r="B8" s="11" t="s">
        <v>96</v>
      </c>
      <c r="C8" s="11">
        <v>1074</v>
      </c>
      <c r="D8" s="11">
        <v>533</v>
      </c>
      <c r="E8" s="11">
        <v>540</v>
      </c>
      <c r="F8" s="11"/>
      <c r="G8" s="11">
        <v>145</v>
      </c>
      <c r="H8" s="11">
        <v>190</v>
      </c>
      <c r="I8" s="11">
        <v>192</v>
      </c>
      <c r="J8" s="11">
        <v>171</v>
      </c>
      <c r="K8" s="11">
        <v>138</v>
      </c>
      <c r="L8" s="11">
        <v>238</v>
      </c>
      <c r="M8" s="11"/>
      <c r="N8" s="11">
        <v>304</v>
      </c>
      <c r="O8" s="11">
        <v>271</v>
      </c>
      <c r="P8" s="11">
        <v>239</v>
      </c>
      <c r="Q8" s="11">
        <v>256</v>
      </c>
      <c r="R8" s="11"/>
      <c r="S8" s="11">
        <v>174</v>
      </c>
      <c r="T8" s="11">
        <v>149</v>
      </c>
      <c r="U8" s="11">
        <v>90</v>
      </c>
      <c r="V8" s="11">
        <v>92</v>
      </c>
      <c r="W8" s="11">
        <v>76</v>
      </c>
      <c r="X8" s="11">
        <v>87</v>
      </c>
      <c r="Y8" s="11">
        <v>81</v>
      </c>
      <c r="Z8" s="11">
        <v>44</v>
      </c>
      <c r="AA8" s="11">
        <v>104</v>
      </c>
      <c r="AB8" s="11">
        <v>101</v>
      </c>
      <c r="AC8" s="11">
        <v>45</v>
      </c>
      <c r="AD8" s="11">
        <v>30</v>
      </c>
      <c r="AE8" s="11"/>
      <c r="AF8" s="11">
        <v>401</v>
      </c>
      <c r="AG8" s="11">
        <v>429</v>
      </c>
      <c r="AH8" s="11">
        <v>144</v>
      </c>
      <c r="AI8" s="11"/>
      <c r="AJ8" s="11">
        <v>244</v>
      </c>
      <c r="AK8" s="11">
        <v>395</v>
      </c>
      <c r="AL8" s="11">
        <v>67</v>
      </c>
      <c r="AM8" s="11"/>
      <c r="AN8" s="11">
        <v>248</v>
      </c>
      <c r="AO8" s="11">
        <v>250</v>
      </c>
      <c r="AP8" s="11">
        <v>271</v>
      </c>
      <c r="AQ8" s="11">
        <v>125</v>
      </c>
      <c r="AR8" s="11">
        <v>16</v>
      </c>
    </row>
    <row r="9" spans="2:44">
      <c r="B9" s="15" t="s">
        <v>98</v>
      </c>
      <c r="C9" s="14">
        <v>8.8170997673400295E-2</v>
      </c>
      <c r="D9" s="14">
        <v>9.1136410097255205E-2</v>
      </c>
      <c r="E9" s="14">
        <v>8.54313292278812E-2</v>
      </c>
      <c r="F9" s="14"/>
      <c r="G9" s="14">
        <v>0.13908347834172899</v>
      </c>
      <c r="H9" s="14">
        <v>0.126828193418352</v>
      </c>
      <c r="I9" s="14">
        <v>0.137385932949804</v>
      </c>
      <c r="J9" s="14">
        <v>5.8984447941797601E-2</v>
      </c>
      <c r="K9" s="14">
        <v>7.4711575537982897E-2</v>
      </c>
      <c r="L9" s="14">
        <v>1.5291727065994999E-2</v>
      </c>
      <c r="M9" s="14"/>
      <c r="N9" s="14">
        <v>9.0158978117363994E-2</v>
      </c>
      <c r="O9" s="14">
        <v>7.4328930012954098E-2</v>
      </c>
      <c r="P9" s="14">
        <v>0.101192952652209</v>
      </c>
      <c r="Q9" s="14">
        <v>8.99120488249881E-2</v>
      </c>
      <c r="R9" s="14"/>
      <c r="S9" s="14">
        <v>0.11181996915449099</v>
      </c>
      <c r="T9" s="14">
        <v>0.118651406227003</v>
      </c>
      <c r="U9" s="14">
        <v>9.1556185413486604E-2</v>
      </c>
      <c r="V9" s="14">
        <v>5.68851163347504E-2</v>
      </c>
      <c r="W9" s="14">
        <v>3.60793709346054E-2</v>
      </c>
      <c r="X9" s="14">
        <v>7.8409520201195695E-2</v>
      </c>
      <c r="Y9" s="14">
        <v>0.117398356018534</v>
      </c>
      <c r="Z9" s="14">
        <v>3.8901460994852102E-2</v>
      </c>
      <c r="AA9" s="14">
        <v>9.9801732053974496E-2</v>
      </c>
      <c r="AB9" s="14">
        <v>6.2292259220603399E-2</v>
      </c>
      <c r="AC9" s="14">
        <v>9.0931333224022096E-2</v>
      </c>
      <c r="AD9" s="14">
        <v>8.21874771977123E-2</v>
      </c>
      <c r="AE9" s="14"/>
      <c r="AF9" s="14">
        <v>7.1642421337488896E-2</v>
      </c>
      <c r="AG9" s="14">
        <v>9.4683821645301106E-2</v>
      </c>
      <c r="AH9" s="14">
        <v>8.7108497016942996E-2</v>
      </c>
      <c r="AI9" s="14"/>
      <c r="AJ9" s="14">
        <v>5.17336116063302E-2</v>
      </c>
      <c r="AK9" s="14">
        <v>0.13843872730899301</v>
      </c>
      <c r="AL9" s="14">
        <v>0.13493861580239599</v>
      </c>
      <c r="AM9" s="14"/>
      <c r="AN9" s="14">
        <v>5.9017567711280201E-2</v>
      </c>
      <c r="AO9" s="14">
        <v>9.6510308748985099E-2</v>
      </c>
      <c r="AP9" s="14">
        <v>7.8805311768115005E-2</v>
      </c>
      <c r="AQ9" s="14">
        <v>0.17240247897489799</v>
      </c>
      <c r="AR9" s="14">
        <v>0.17921923141822399</v>
      </c>
    </row>
    <row r="10" spans="2:44">
      <c r="B10" s="15" t="s">
        <v>99</v>
      </c>
      <c r="C10" s="14">
        <v>0.24698528665880301</v>
      </c>
      <c r="D10" s="14">
        <v>0.23729509111968999</v>
      </c>
      <c r="E10" s="14">
        <v>0.25494621746037199</v>
      </c>
      <c r="F10" s="14"/>
      <c r="G10" s="14">
        <v>0.34497556043328198</v>
      </c>
      <c r="H10" s="14">
        <v>0.318879802139239</v>
      </c>
      <c r="I10" s="14">
        <v>0.267125007343049</v>
      </c>
      <c r="J10" s="14">
        <v>0.21748835251048901</v>
      </c>
      <c r="K10" s="14">
        <v>0.20053151940311301</v>
      </c>
      <c r="L10" s="14">
        <v>0.16170039102366299</v>
      </c>
      <c r="M10" s="14"/>
      <c r="N10" s="14">
        <v>0.23655295441166499</v>
      </c>
      <c r="O10" s="14">
        <v>0.22100561805817501</v>
      </c>
      <c r="P10" s="14">
        <v>0.275904595397712</v>
      </c>
      <c r="Q10" s="14">
        <v>0.26043132028215799</v>
      </c>
      <c r="R10" s="14"/>
      <c r="S10" s="14">
        <v>0.28046319029802103</v>
      </c>
      <c r="T10" s="14">
        <v>0.21014177203005499</v>
      </c>
      <c r="U10" s="14">
        <v>0.23973371090508799</v>
      </c>
      <c r="V10" s="14">
        <v>0.23593548625528801</v>
      </c>
      <c r="W10" s="14">
        <v>0.29088395749804902</v>
      </c>
      <c r="X10" s="14">
        <v>0.31483965033946099</v>
      </c>
      <c r="Y10" s="14">
        <v>0.18776129666000799</v>
      </c>
      <c r="Z10" s="14">
        <v>0.27964137171953202</v>
      </c>
      <c r="AA10" s="14">
        <v>0.21086755157813999</v>
      </c>
      <c r="AB10" s="14">
        <v>0.30257616180187002</v>
      </c>
      <c r="AC10" s="14">
        <v>0.116396994715814</v>
      </c>
      <c r="AD10" s="14">
        <v>0.228623740291581</v>
      </c>
      <c r="AE10" s="14"/>
      <c r="AF10" s="14">
        <v>0.22190410962350099</v>
      </c>
      <c r="AG10" s="14">
        <v>0.24331773233617601</v>
      </c>
      <c r="AH10" s="14">
        <v>0.27620241993738698</v>
      </c>
      <c r="AI10" s="14"/>
      <c r="AJ10" s="14">
        <v>0.24604231837121701</v>
      </c>
      <c r="AK10" s="14">
        <v>0.26476079544840903</v>
      </c>
      <c r="AL10" s="14">
        <v>0.28705758298081502</v>
      </c>
      <c r="AM10" s="14"/>
      <c r="AN10" s="14">
        <v>0.20760311857544</v>
      </c>
      <c r="AO10" s="14">
        <v>0.26036464640456902</v>
      </c>
      <c r="AP10" s="14">
        <v>0.26243845505489999</v>
      </c>
      <c r="AQ10" s="14">
        <v>0.27828861519985798</v>
      </c>
      <c r="AR10" s="14">
        <v>0.27510514371394901</v>
      </c>
    </row>
    <row r="11" spans="2:44">
      <c r="B11" s="15" t="s">
        <v>100</v>
      </c>
      <c r="C11" s="14">
        <v>0.24995126668808601</v>
      </c>
      <c r="D11" s="14">
        <v>0.26913022265943998</v>
      </c>
      <c r="E11" s="14">
        <v>0.231549142954494</v>
      </c>
      <c r="F11" s="14"/>
      <c r="G11" s="14">
        <v>0.24657765405013399</v>
      </c>
      <c r="H11" s="14">
        <v>0.24412701595737499</v>
      </c>
      <c r="I11" s="14">
        <v>0.24833869586459401</v>
      </c>
      <c r="J11" s="14">
        <v>0.28516321792432098</v>
      </c>
      <c r="K11" s="14">
        <v>0.20531302888746</v>
      </c>
      <c r="L11" s="14">
        <v>0.25869396180596299</v>
      </c>
      <c r="M11" s="14"/>
      <c r="N11" s="14">
        <v>0.21491994738741099</v>
      </c>
      <c r="O11" s="14">
        <v>0.28859326416672698</v>
      </c>
      <c r="P11" s="14">
        <v>0.232400247064594</v>
      </c>
      <c r="Q11" s="14">
        <v>0.26836285184370101</v>
      </c>
      <c r="R11" s="14"/>
      <c r="S11" s="14">
        <v>0.21865502969672301</v>
      </c>
      <c r="T11" s="14">
        <v>0.27429580811758703</v>
      </c>
      <c r="U11" s="14">
        <v>0.24649555447078</v>
      </c>
      <c r="V11" s="14">
        <v>0.25766070015848003</v>
      </c>
      <c r="W11" s="14">
        <v>0.226322042022124</v>
      </c>
      <c r="X11" s="14">
        <v>0.26682035470938098</v>
      </c>
      <c r="Y11" s="14">
        <v>0.25839110189822401</v>
      </c>
      <c r="Z11" s="14">
        <v>0.28436418165247901</v>
      </c>
      <c r="AA11" s="14">
        <v>0.31077013292211703</v>
      </c>
      <c r="AB11" s="14">
        <v>0.20972857261351099</v>
      </c>
      <c r="AC11" s="14">
        <v>0.25637217453224498</v>
      </c>
      <c r="AD11" s="14">
        <v>0.151021743026615</v>
      </c>
      <c r="AE11" s="14"/>
      <c r="AF11" s="14">
        <v>0.247802428796007</v>
      </c>
      <c r="AG11" s="14">
        <v>0.24718055197870101</v>
      </c>
      <c r="AH11" s="14">
        <v>0.24344731347284501</v>
      </c>
      <c r="AI11" s="14"/>
      <c r="AJ11" s="14">
        <v>0.25541650366260499</v>
      </c>
      <c r="AK11" s="14">
        <v>0.22324495109492901</v>
      </c>
      <c r="AL11" s="14">
        <v>0.19769848257850001</v>
      </c>
      <c r="AM11" s="14"/>
      <c r="AN11" s="14">
        <v>0.25687693840473202</v>
      </c>
      <c r="AO11" s="14">
        <v>0.25571440864738498</v>
      </c>
      <c r="AP11" s="14">
        <v>0.25483131846745599</v>
      </c>
      <c r="AQ11" s="14">
        <v>0.171414079036907</v>
      </c>
      <c r="AR11" s="14">
        <v>0.120327908686514</v>
      </c>
    </row>
    <row r="12" spans="2:44">
      <c r="B12" s="15" t="s">
        <v>101</v>
      </c>
      <c r="C12" s="14">
        <v>0.30616503001846601</v>
      </c>
      <c r="D12" s="14">
        <v>0.28705224624027997</v>
      </c>
      <c r="E12" s="14">
        <v>0.32568798433499502</v>
      </c>
      <c r="F12" s="14"/>
      <c r="G12" s="14">
        <v>0.21619827683623499</v>
      </c>
      <c r="H12" s="14">
        <v>0.22080021324613999</v>
      </c>
      <c r="I12" s="14">
        <v>0.19729246960626901</v>
      </c>
      <c r="J12" s="14">
        <v>0.31694799969256598</v>
      </c>
      <c r="K12" s="14">
        <v>0.38385238698059299</v>
      </c>
      <c r="L12" s="14">
        <v>0.46414355787197498</v>
      </c>
      <c r="M12" s="14"/>
      <c r="N12" s="14">
        <v>0.34404238228968398</v>
      </c>
      <c r="O12" s="14">
        <v>0.31929868940596801</v>
      </c>
      <c r="P12" s="14">
        <v>0.310686987650512</v>
      </c>
      <c r="Q12" s="14">
        <v>0.23768139218569101</v>
      </c>
      <c r="R12" s="14"/>
      <c r="S12" s="14">
        <v>0.28103108977490399</v>
      </c>
      <c r="T12" s="14">
        <v>0.32130465080258303</v>
      </c>
      <c r="U12" s="14">
        <v>0.30855317767801199</v>
      </c>
      <c r="V12" s="14">
        <v>0.31904718668217202</v>
      </c>
      <c r="W12" s="14">
        <v>0.33274466261499802</v>
      </c>
      <c r="X12" s="14">
        <v>0.24684118455371301</v>
      </c>
      <c r="Y12" s="14">
        <v>0.324631480929369</v>
      </c>
      <c r="Z12" s="14">
        <v>0.264586538907497</v>
      </c>
      <c r="AA12" s="14">
        <v>0.31568961218351799</v>
      </c>
      <c r="AB12" s="14">
        <v>0.30699011003680698</v>
      </c>
      <c r="AC12" s="14">
        <v>0.36919965808042698</v>
      </c>
      <c r="AD12" s="14">
        <v>0.31545896557402098</v>
      </c>
      <c r="AE12" s="14"/>
      <c r="AF12" s="14">
        <v>0.34560060978599899</v>
      </c>
      <c r="AG12" s="14">
        <v>0.31010528690849998</v>
      </c>
      <c r="AH12" s="14">
        <v>0.237230839487273</v>
      </c>
      <c r="AI12" s="14"/>
      <c r="AJ12" s="14">
        <v>0.33882539659793598</v>
      </c>
      <c r="AK12" s="14">
        <v>0.25738920325177</v>
      </c>
      <c r="AL12" s="14">
        <v>0.30674603271068901</v>
      </c>
      <c r="AM12" s="14"/>
      <c r="AN12" s="14">
        <v>0.33503271251690397</v>
      </c>
      <c r="AO12" s="14">
        <v>0.29541568017744502</v>
      </c>
      <c r="AP12" s="14">
        <v>0.31765569821474898</v>
      </c>
      <c r="AQ12" s="14">
        <v>0.26866638830263201</v>
      </c>
      <c r="AR12" s="14">
        <v>0.12982900412256099</v>
      </c>
    </row>
    <row r="13" spans="2:44">
      <c r="B13" s="15" t="s">
        <v>102</v>
      </c>
      <c r="C13" s="14">
        <v>8.1573989475602696E-2</v>
      </c>
      <c r="D13" s="14">
        <v>9.6925218905724905E-2</v>
      </c>
      <c r="E13" s="14">
        <v>6.6591816051671193E-2</v>
      </c>
      <c r="F13" s="14"/>
      <c r="G13" s="14">
        <v>4.0583601074814901E-2</v>
      </c>
      <c r="H13" s="14">
        <v>6.1086804219526503E-2</v>
      </c>
      <c r="I13" s="14">
        <v>0.12810450231218201</v>
      </c>
      <c r="J13" s="14">
        <v>7.0040001257845097E-2</v>
      </c>
      <c r="K13" s="14">
        <v>9.5195786031231605E-2</v>
      </c>
      <c r="L13" s="14">
        <v>8.5748189980924303E-2</v>
      </c>
      <c r="M13" s="14"/>
      <c r="N13" s="14">
        <v>9.4537152421156997E-2</v>
      </c>
      <c r="O13" s="14">
        <v>6.0085578277952301E-2</v>
      </c>
      <c r="P13" s="14">
        <v>6.43725588222301E-2</v>
      </c>
      <c r="Q13" s="14">
        <v>0.10641936030608699</v>
      </c>
      <c r="R13" s="14"/>
      <c r="S13" s="14">
        <v>9.1199024109843096E-2</v>
      </c>
      <c r="T13" s="14">
        <v>3.2570579122804699E-2</v>
      </c>
      <c r="U13" s="14">
        <v>8.4042525655320999E-2</v>
      </c>
      <c r="V13" s="14">
        <v>0.10256005137016699</v>
      </c>
      <c r="W13" s="14">
        <v>0.113969966930224</v>
      </c>
      <c r="X13" s="14">
        <v>8.2268698711998794E-2</v>
      </c>
      <c r="Y13" s="14">
        <v>8.9208838856488601E-2</v>
      </c>
      <c r="Z13" s="14">
        <v>4.21566665633809E-2</v>
      </c>
      <c r="AA13" s="14">
        <v>4.6320619433448798E-2</v>
      </c>
      <c r="AB13" s="14">
        <v>9.2004801856077997E-2</v>
      </c>
      <c r="AC13" s="14">
        <v>0.11644993668700999</v>
      </c>
      <c r="AD13" s="14">
        <v>0.18366453168875199</v>
      </c>
      <c r="AE13" s="14"/>
      <c r="AF13" s="14">
        <v>8.8285306646888398E-2</v>
      </c>
      <c r="AG13" s="14">
        <v>8.3641636041814293E-2</v>
      </c>
      <c r="AH13" s="14">
        <v>9.7609253902945406E-2</v>
      </c>
      <c r="AI13" s="14"/>
      <c r="AJ13" s="14">
        <v>8.9015264941783606E-2</v>
      </c>
      <c r="AK13" s="14">
        <v>9.8244918115033303E-2</v>
      </c>
      <c r="AL13" s="14">
        <v>3.37534118114243E-2</v>
      </c>
      <c r="AM13" s="14"/>
      <c r="AN13" s="14">
        <v>0.10152155230642899</v>
      </c>
      <c r="AO13" s="14">
        <v>7.3917394961930602E-2</v>
      </c>
      <c r="AP13" s="14">
        <v>6.5816743260229196E-2</v>
      </c>
      <c r="AQ13" s="14">
        <v>7.8871527465339E-2</v>
      </c>
      <c r="AR13" s="14">
        <v>0.29551871205875202</v>
      </c>
    </row>
    <row r="14" spans="2:44">
      <c r="B14" s="15" t="s">
        <v>129</v>
      </c>
      <c r="C14" s="14">
        <v>2.71534294856411E-2</v>
      </c>
      <c r="D14" s="14">
        <v>1.8460810977610501E-2</v>
      </c>
      <c r="E14" s="14">
        <v>3.5793509970586598E-2</v>
      </c>
      <c r="F14" s="14"/>
      <c r="G14" s="14">
        <v>1.2581429263805E-2</v>
      </c>
      <c r="H14" s="14">
        <v>2.82779710193681E-2</v>
      </c>
      <c r="I14" s="14">
        <v>2.1753391924101001E-2</v>
      </c>
      <c r="J14" s="14">
        <v>5.1375980672980499E-2</v>
      </c>
      <c r="K14" s="14">
        <v>4.0395703159619802E-2</v>
      </c>
      <c r="L14" s="14">
        <v>1.44221722514797E-2</v>
      </c>
      <c r="M14" s="14"/>
      <c r="N14" s="14">
        <v>1.9788585372718999E-2</v>
      </c>
      <c r="O14" s="14">
        <v>3.6687920078223801E-2</v>
      </c>
      <c r="P14" s="14">
        <v>1.54426584127425E-2</v>
      </c>
      <c r="Q14" s="14">
        <v>3.7193026557374602E-2</v>
      </c>
      <c r="R14" s="14"/>
      <c r="S14" s="14">
        <v>1.6831696966018099E-2</v>
      </c>
      <c r="T14" s="14">
        <v>4.3035783699968397E-2</v>
      </c>
      <c r="U14" s="14">
        <v>2.9618845877312502E-2</v>
      </c>
      <c r="V14" s="14">
        <v>2.7911459199142501E-2</v>
      </c>
      <c r="W14" s="14">
        <v>0</v>
      </c>
      <c r="X14" s="14">
        <v>1.08205914842505E-2</v>
      </c>
      <c r="Y14" s="14">
        <v>2.2608925637376501E-2</v>
      </c>
      <c r="Z14" s="14">
        <v>9.0349780162259294E-2</v>
      </c>
      <c r="AA14" s="14">
        <v>1.65503518288019E-2</v>
      </c>
      <c r="AB14" s="14">
        <v>2.64080944711301E-2</v>
      </c>
      <c r="AC14" s="14">
        <v>5.06499027604825E-2</v>
      </c>
      <c r="AD14" s="14">
        <v>3.90435422213192E-2</v>
      </c>
      <c r="AE14" s="14"/>
      <c r="AF14" s="14">
        <v>2.4765123810116099E-2</v>
      </c>
      <c r="AG14" s="14">
        <v>2.10709710895076E-2</v>
      </c>
      <c r="AH14" s="14">
        <v>5.8401676182606999E-2</v>
      </c>
      <c r="AI14" s="14"/>
      <c r="AJ14" s="14">
        <v>1.8966904820127299E-2</v>
      </c>
      <c r="AK14" s="14">
        <v>1.7921404780866599E-2</v>
      </c>
      <c r="AL14" s="14">
        <v>3.9805874116176698E-2</v>
      </c>
      <c r="AM14" s="14"/>
      <c r="AN14" s="14">
        <v>3.9948110485214502E-2</v>
      </c>
      <c r="AO14" s="14">
        <v>1.80775610596846E-2</v>
      </c>
      <c r="AP14" s="14">
        <v>2.04524732345506E-2</v>
      </c>
      <c r="AQ14" s="14">
        <v>3.0356911020366601E-2</v>
      </c>
      <c r="AR14" s="14">
        <v>0</v>
      </c>
    </row>
    <row r="15" spans="2:44">
      <c r="B15" s="15" t="s">
        <v>104</v>
      </c>
      <c r="C15" s="18">
        <v>0.33515628433220401</v>
      </c>
      <c r="D15" s="18">
        <v>0.32843150121694498</v>
      </c>
      <c r="E15" s="18">
        <v>0.34037754668825299</v>
      </c>
      <c r="F15" s="18"/>
      <c r="G15" s="18">
        <v>0.484059038775011</v>
      </c>
      <c r="H15" s="18">
        <v>0.44570799555759</v>
      </c>
      <c r="I15" s="18">
        <v>0.404510940292854</v>
      </c>
      <c r="J15" s="18">
        <v>0.276472800452287</v>
      </c>
      <c r="K15" s="18">
        <v>0.275243094941096</v>
      </c>
      <c r="L15" s="18">
        <v>0.17699211808965801</v>
      </c>
      <c r="M15" s="18"/>
      <c r="N15" s="18">
        <v>0.32671193252902903</v>
      </c>
      <c r="O15" s="18">
        <v>0.29533454807113002</v>
      </c>
      <c r="P15" s="18">
        <v>0.37709754804992102</v>
      </c>
      <c r="Q15" s="18">
        <v>0.35034336910714597</v>
      </c>
      <c r="R15" s="18"/>
      <c r="S15" s="18">
        <v>0.39228315945251202</v>
      </c>
      <c r="T15" s="18">
        <v>0.32879317825705801</v>
      </c>
      <c r="U15" s="18">
        <v>0.33128989631857497</v>
      </c>
      <c r="V15" s="18">
        <v>0.292820602590038</v>
      </c>
      <c r="W15" s="18">
        <v>0.32696332843265502</v>
      </c>
      <c r="X15" s="18">
        <v>0.393249170540656</v>
      </c>
      <c r="Y15" s="18">
        <v>0.305159652678542</v>
      </c>
      <c r="Z15" s="18">
        <v>0.31854283271438399</v>
      </c>
      <c r="AA15" s="18">
        <v>0.31066928363211399</v>
      </c>
      <c r="AB15" s="18">
        <v>0.36486842102247302</v>
      </c>
      <c r="AC15" s="18">
        <v>0.20732832793983599</v>
      </c>
      <c r="AD15" s="18">
        <v>0.31081121748929302</v>
      </c>
      <c r="AE15" s="18"/>
      <c r="AF15" s="18">
        <v>0.29354653096098998</v>
      </c>
      <c r="AG15" s="18">
        <v>0.33800155398147702</v>
      </c>
      <c r="AH15" s="18">
        <v>0.36331091695432999</v>
      </c>
      <c r="AI15" s="18"/>
      <c r="AJ15" s="18">
        <v>0.29777592997754798</v>
      </c>
      <c r="AK15" s="18">
        <v>0.40319952275740201</v>
      </c>
      <c r="AL15" s="18">
        <v>0.42199619878320999</v>
      </c>
      <c r="AM15" s="18"/>
      <c r="AN15" s="18">
        <v>0.26662068628671998</v>
      </c>
      <c r="AO15" s="18">
        <v>0.356874955153554</v>
      </c>
      <c r="AP15" s="18">
        <v>0.34124376682301499</v>
      </c>
      <c r="AQ15" s="18">
        <v>0.450691094174755</v>
      </c>
      <c r="AR15" s="18">
        <v>0.454324375132173</v>
      </c>
    </row>
    <row r="16" spans="2:44">
      <c r="B16" s="15" t="s">
        <v>105</v>
      </c>
      <c r="C16" s="18">
        <v>0.38773901949406903</v>
      </c>
      <c r="D16" s="18">
        <v>0.383977465146005</v>
      </c>
      <c r="E16" s="18">
        <v>0.39227980038666599</v>
      </c>
      <c r="F16" s="18"/>
      <c r="G16" s="18">
        <v>0.25678187791105</v>
      </c>
      <c r="H16" s="18">
        <v>0.28188701746566702</v>
      </c>
      <c r="I16" s="18">
        <v>0.32539697191845102</v>
      </c>
      <c r="J16" s="18">
        <v>0.38698800095041203</v>
      </c>
      <c r="K16" s="18">
        <v>0.47904817301182401</v>
      </c>
      <c r="L16" s="18">
        <v>0.54989174785289996</v>
      </c>
      <c r="M16" s="18"/>
      <c r="N16" s="18">
        <v>0.43857953471084099</v>
      </c>
      <c r="O16" s="18">
        <v>0.37938426768391997</v>
      </c>
      <c r="P16" s="18">
        <v>0.37505954647274198</v>
      </c>
      <c r="Q16" s="18">
        <v>0.34410075249177802</v>
      </c>
      <c r="R16" s="18"/>
      <c r="S16" s="18">
        <v>0.37223011388474703</v>
      </c>
      <c r="T16" s="18">
        <v>0.353875229925387</v>
      </c>
      <c r="U16" s="18">
        <v>0.39259570333333299</v>
      </c>
      <c r="V16" s="18">
        <v>0.42160723805233902</v>
      </c>
      <c r="W16" s="18">
        <v>0.44671462954522101</v>
      </c>
      <c r="X16" s="18">
        <v>0.329109883265712</v>
      </c>
      <c r="Y16" s="18">
        <v>0.413840319785857</v>
      </c>
      <c r="Z16" s="18">
        <v>0.30674320547087802</v>
      </c>
      <c r="AA16" s="18">
        <v>0.36201023161696699</v>
      </c>
      <c r="AB16" s="18">
        <v>0.398994911892885</v>
      </c>
      <c r="AC16" s="18">
        <v>0.48564959476743702</v>
      </c>
      <c r="AD16" s="18">
        <v>0.499123497262773</v>
      </c>
      <c r="AE16" s="18"/>
      <c r="AF16" s="18">
        <v>0.43388591643288699</v>
      </c>
      <c r="AG16" s="18">
        <v>0.39374692295031399</v>
      </c>
      <c r="AH16" s="18">
        <v>0.33484009339021797</v>
      </c>
      <c r="AI16" s="18"/>
      <c r="AJ16" s="18">
        <v>0.42784066153972</v>
      </c>
      <c r="AK16" s="18">
        <v>0.355634121366803</v>
      </c>
      <c r="AL16" s="18">
        <v>0.340499444522114</v>
      </c>
      <c r="AM16" s="18"/>
      <c r="AN16" s="18">
        <v>0.43655426482333298</v>
      </c>
      <c r="AO16" s="18">
        <v>0.36933307513937602</v>
      </c>
      <c r="AP16" s="18">
        <v>0.383472441474978</v>
      </c>
      <c r="AQ16" s="18">
        <v>0.347537915767971</v>
      </c>
      <c r="AR16" s="18">
        <v>0.42534771618131401</v>
      </c>
    </row>
    <row r="17" spans="2:44">
      <c r="B17" s="15" t="s">
        <v>106</v>
      </c>
      <c r="C17" s="19">
        <v>-5.25827351618652E-2</v>
      </c>
      <c r="D17" s="19">
        <v>-5.5545963929059701E-2</v>
      </c>
      <c r="E17" s="19">
        <v>-5.1902253698412497E-2</v>
      </c>
      <c r="F17" s="19"/>
      <c r="G17" s="19">
        <v>0.22727716086395999</v>
      </c>
      <c r="H17" s="19">
        <v>0.163820978091923</v>
      </c>
      <c r="I17" s="19">
        <v>7.9113968374402502E-2</v>
      </c>
      <c r="J17" s="19">
        <v>-0.11051520049812499</v>
      </c>
      <c r="K17" s="19">
        <v>-0.20380507807072801</v>
      </c>
      <c r="L17" s="19">
        <v>-0.37289962976324098</v>
      </c>
      <c r="M17" s="19"/>
      <c r="N17" s="19">
        <v>-0.11186760218181301</v>
      </c>
      <c r="O17" s="19">
        <v>-8.4049719612790702E-2</v>
      </c>
      <c r="P17" s="19">
        <v>2.0380015771790899E-3</v>
      </c>
      <c r="Q17" s="19">
        <v>6.2426166153685698E-3</v>
      </c>
      <c r="R17" s="19"/>
      <c r="S17" s="19">
        <v>2.0053045567765201E-2</v>
      </c>
      <c r="T17" s="19">
        <v>-2.50820516683295E-2</v>
      </c>
      <c r="U17" s="19">
        <v>-6.1305807014758698E-2</v>
      </c>
      <c r="V17" s="19">
        <v>-0.12878663546230101</v>
      </c>
      <c r="W17" s="19">
        <v>-0.119751301112567</v>
      </c>
      <c r="X17" s="19">
        <v>6.4139287274944598E-2</v>
      </c>
      <c r="Y17" s="19">
        <v>-0.108680667107315</v>
      </c>
      <c r="Z17" s="19">
        <v>1.1799627243506101E-2</v>
      </c>
      <c r="AA17" s="19">
        <v>-5.1340947984852697E-2</v>
      </c>
      <c r="AB17" s="19">
        <v>-3.4126490870411898E-2</v>
      </c>
      <c r="AC17" s="19">
        <v>-0.278321266827601</v>
      </c>
      <c r="AD17" s="19">
        <v>-0.18831227977348</v>
      </c>
      <c r="AE17" s="19"/>
      <c r="AF17" s="19">
        <v>-0.140339385471898</v>
      </c>
      <c r="AG17" s="19">
        <v>-5.57453689688375E-2</v>
      </c>
      <c r="AH17" s="19">
        <v>2.84708235641115E-2</v>
      </c>
      <c r="AI17" s="19"/>
      <c r="AJ17" s="19">
        <v>-0.13006473156217199</v>
      </c>
      <c r="AK17" s="19">
        <v>4.7565401390599102E-2</v>
      </c>
      <c r="AL17" s="19">
        <v>8.1496754261096704E-2</v>
      </c>
      <c r="AM17" s="19"/>
      <c r="AN17" s="19">
        <v>-0.16993357853661301</v>
      </c>
      <c r="AO17" s="19">
        <v>-1.2458119985822001E-2</v>
      </c>
      <c r="AP17" s="19">
        <v>-4.2228674651962901E-2</v>
      </c>
      <c r="AQ17" s="19">
        <v>0.10315317840678501</v>
      </c>
      <c r="AR17" s="19">
        <v>2.8976658950859002E-2</v>
      </c>
    </row>
    <row r="18" spans="2:44">
      <c r="B18" s="16" t="s">
        <v>21</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219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1066</v>
      </c>
      <c r="D7" s="10">
        <v>503</v>
      </c>
      <c r="E7" s="10">
        <v>562</v>
      </c>
      <c r="F7" s="10"/>
      <c r="G7" s="10">
        <v>131</v>
      </c>
      <c r="H7" s="10">
        <v>177</v>
      </c>
      <c r="I7" s="10">
        <v>169</v>
      </c>
      <c r="J7" s="10">
        <v>170</v>
      </c>
      <c r="K7" s="10">
        <v>167</v>
      </c>
      <c r="L7" s="10">
        <v>252</v>
      </c>
      <c r="M7" s="10"/>
      <c r="N7" s="10">
        <v>283</v>
      </c>
      <c r="O7" s="10">
        <v>284</v>
      </c>
      <c r="P7" s="10">
        <v>231</v>
      </c>
      <c r="Q7" s="10">
        <v>263</v>
      </c>
      <c r="R7" s="10"/>
      <c r="S7" s="10">
        <v>153</v>
      </c>
      <c r="T7" s="10">
        <v>153</v>
      </c>
      <c r="U7" s="10">
        <v>93</v>
      </c>
      <c r="V7" s="10">
        <v>85</v>
      </c>
      <c r="W7" s="10">
        <v>84</v>
      </c>
      <c r="X7" s="10">
        <v>85</v>
      </c>
      <c r="Y7" s="10">
        <v>86</v>
      </c>
      <c r="Z7" s="10">
        <v>48</v>
      </c>
      <c r="AA7" s="10">
        <v>111</v>
      </c>
      <c r="AB7" s="10">
        <v>96</v>
      </c>
      <c r="AC7" s="10">
        <v>45</v>
      </c>
      <c r="AD7" s="10">
        <v>27</v>
      </c>
      <c r="AE7" s="10"/>
      <c r="AF7" s="10">
        <v>414</v>
      </c>
      <c r="AG7" s="10">
        <v>421</v>
      </c>
      <c r="AH7" s="10">
        <v>138</v>
      </c>
      <c r="AI7" s="10"/>
      <c r="AJ7" s="10">
        <v>249</v>
      </c>
      <c r="AK7" s="10">
        <v>386</v>
      </c>
      <c r="AL7" s="10">
        <v>65</v>
      </c>
      <c r="AM7" s="10"/>
      <c r="AN7" s="10">
        <v>257</v>
      </c>
      <c r="AO7" s="10">
        <v>246</v>
      </c>
      <c r="AP7" s="10">
        <v>264</v>
      </c>
      <c r="AQ7" s="10">
        <v>116</v>
      </c>
      <c r="AR7" s="10">
        <v>15</v>
      </c>
    </row>
    <row r="8" spans="2:44" ht="30" customHeight="1">
      <c r="B8" s="11" t="s">
        <v>96</v>
      </c>
      <c r="C8" s="11">
        <v>1074</v>
      </c>
      <c r="D8" s="11">
        <v>533</v>
      </c>
      <c r="E8" s="11">
        <v>540</v>
      </c>
      <c r="F8" s="11"/>
      <c r="G8" s="11">
        <v>145</v>
      </c>
      <c r="H8" s="11">
        <v>190</v>
      </c>
      <c r="I8" s="11">
        <v>192</v>
      </c>
      <c r="J8" s="11">
        <v>171</v>
      </c>
      <c r="K8" s="11">
        <v>138</v>
      </c>
      <c r="L8" s="11">
        <v>238</v>
      </c>
      <c r="M8" s="11"/>
      <c r="N8" s="11">
        <v>304</v>
      </c>
      <c r="O8" s="11">
        <v>271</v>
      </c>
      <c r="P8" s="11">
        <v>239</v>
      </c>
      <c r="Q8" s="11">
        <v>256</v>
      </c>
      <c r="R8" s="11"/>
      <c r="S8" s="11">
        <v>174</v>
      </c>
      <c r="T8" s="11">
        <v>149</v>
      </c>
      <c r="U8" s="11">
        <v>90</v>
      </c>
      <c r="V8" s="11">
        <v>92</v>
      </c>
      <c r="W8" s="11">
        <v>76</v>
      </c>
      <c r="X8" s="11">
        <v>87</v>
      </c>
      <c r="Y8" s="11">
        <v>81</v>
      </c>
      <c r="Z8" s="11">
        <v>44</v>
      </c>
      <c r="AA8" s="11">
        <v>104</v>
      </c>
      <c r="AB8" s="11">
        <v>101</v>
      </c>
      <c r="AC8" s="11">
        <v>45</v>
      </c>
      <c r="AD8" s="11">
        <v>30</v>
      </c>
      <c r="AE8" s="11"/>
      <c r="AF8" s="11">
        <v>401</v>
      </c>
      <c r="AG8" s="11">
        <v>429</v>
      </c>
      <c r="AH8" s="11">
        <v>144</v>
      </c>
      <c r="AI8" s="11"/>
      <c r="AJ8" s="11">
        <v>244</v>
      </c>
      <c r="AK8" s="11">
        <v>395</v>
      </c>
      <c r="AL8" s="11">
        <v>67</v>
      </c>
      <c r="AM8" s="11"/>
      <c r="AN8" s="11">
        <v>248</v>
      </c>
      <c r="AO8" s="11">
        <v>250</v>
      </c>
      <c r="AP8" s="11">
        <v>271</v>
      </c>
      <c r="AQ8" s="11">
        <v>125</v>
      </c>
      <c r="AR8" s="11">
        <v>16</v>
      </c>
    </row>
    <row r="9" spans="2:44">
      <c r="B9" s="15" t="s">
        <v>98</v>
      </c>
      <c r="C9" s="14">
        <v>8.6464547133574293E-2</v>
      </c>
      <c r="D9" s="14">
        <v>9.2095322292236603E-2</v>
      </c>
      <c r="E9" s="14">
        <v>8.1089744202475805E-2</v>
      </c>
      <c r="F9" s="14"/>
      <c r="G9" s="14">
        <v>0.121834337324092</v>
      </c>
      <c r="H9" s="14">
        <v>0.13355594393244399</v>
      </c>
      <c r="I9" s="14">
        <v>9.9607749231976003E-2</v>
      </c>
      <c r="J9" s="14">
        <v>8.2167543477612306E-2</v>
      </c>
      <c r="K9" s="14">
        <v>7.4666650174803798E-2</v>
      </c>
      <c r="L9" s="14">
        <v>2.6586473971813501E-2</v>
      </c>
      <c r="M9" s="14"/>
      <c r="N9" s="14">
        <v>8.7435592488582695E-2</v>
      </c>
      <c r="O9" s="14">
        <v>5.6757755037236797E-2</v>
      </c>
      <c r="P9" s="14">
        <v>9.8535024027548698E-2</v>
      </c>
      <c r="Q9" s="14">
        <v>0.107046842822364</v>
      </c>
      <c r="R9" s="14"/>
      <c r="S9" s="14">
        <v>0.13623176975180001</v>
      </c>
      <c r="T9" s="14">
        <v>8.4119918320884293E-2</v>
      </c>
      <c r="U9" s="14">
        <v>9.1307618926712297E-2</v>
      </c>
      <c r="V9" s="14">
        <v>4.8379417088297003E-2</v>
      </c>
      <c r="W9" s="14">
        <v>6.3010834800690502E-2</v>
      </c>
      <c r="X9" s="14">
        <v>6.3799414902319093E-2</v>
      </c>
      <c r="Y9" s="14">
        <v>8.7379080930472697E-2</v>
      </c>
      <c r="Z9" s="14">
        <v>6.3909852907783907E-2</v>
      </c>
      <c r="AA9" s="14">
        <v>7.4225330642613996E-2</v>
      </c>
      <c r="AB9" s="14">
        <v>0.111937834957067</v>
      </c>
      <c r="AC9" s="14">
        <v>7.8938123869663299E-2</v>
      </c>
      <c r="AD9" s="14">
        <v>3.6369285707599203E-2</v>
      </c>
      <c r="AE9" s="14"/>
      <c r="AF9" s="14">
        <v>6.2786407493742702E-2</v>
      </c>
      <c r="AG9" s="14">
        <v>0.104151966237665</v>
      </c>
      <c r="AH9" s="14">
        <v>0.105714502452273</v>
      </c>
      <c r="AI9" s="14"/>
      <c r="AJ9" s="14">
        <v>9.2323312067415897E-2</v>
      </c>
      <c r="AK9" s="14">
        <v>8.9794537143459904E-2</v>
      </c>
      <c r="AL9" s="14">
        <v>0.15991933030328601</v>
      </c>
      <c r="AM9" s="14"/>
      <c r="AN9" s="14">
        <v>6.7654652034075197E-2</v>
      </c>
      <c r="AO9" s="14">
        <v>8.5272569213576704E-2</v>
      </c>
      <c r="AP9" s="14">
        <v>8.7249090639272303E-2</v>
      </c>
      <c r="AQ9" s="14">
        <v>0.108189376489533</v>
      </c>
      <c r="AR9" s="14">
        <v>0.15248050669973301</v>
      </c>
    </row>
    <row r="10" spans="2:44">
      <c r="B10" s="15" t="s">
        <v>99</v>
      </c>
      <c r="C10" s="14">
        <v>0.22170240594149801</v>
      </c>
      <c r="D10" s="14">
        <v>0.21714913621008</v>
      </c>
      <c r="E10" s="14">
        <v>0.22667069620514299</v>
      </c>
      <c r="F10" s="14"/>
      <c r="G10" s="14">
        <v>0.360251899938695</v>
      </c>
      <c r="H10" s="14">
        <v>0.31053674779510099</v>
      </c>
      <c r="I10" s="14">
        <v>0.253127997456571</v>
      </c>
      <c r="J10" s="14">
        <v>0.18219049226145001</v>
      </c>
      <c r="K10" s="14">
        <v>0.16056979537767299</v>
      </c>
      <c r="L10" s="14">
        <v>0.104777865671417</v>
      </c>
      <c r="M10" s="14"/>
      <c r="N10" s="14">
        <v>0.19923352281720599</v>
      </c>
      <c r="O10" s="14">
        <v>0.21016099366823299</v>
      </c>
      <c r="P10" s="14">
        <v>0.239096555157469</v>
      </c>
      <c r="Q10" s="14">
        <v>0.244424726982786</v>
      </c>
      <c r="R10" s="14"/>
      <c r="S10" s="14">
        <v>0.207692507227179</v>
      </c>
      <c r="T10" s="14">
        <v>0.224477176960591</v>
      </c>
      <c r="U10" s="14">
        <v>0.27381662904159099</v>
      </c>
      <c r="V10" s="14">
        <v>0.20558867998951899</v>
      </c>
      <c r="W10" s="14">
        <v>0.160294209260718</v>
      </c>
      <c r="X10" s="14">
        <v>0.327442932556265</v>
      </c>
      <c r="Y10" s="14">
        <v>0.19807270191849</v>
      </c>
      <c r="Z10" s="14">
        <v>0.234892898449442</v>
      </c>
      <c r="AA10" s="14">
        <v>0.235983903397574</v>
      </c>
      <c r="AB10" s="14">
        <v>0.18709826850883299</v>
      </c>
      <c r="AC10" s="14">
        <v>0.16113765791239201</v>
      </c>
      <c r="AD10" s="14">
        <v>0.23323711512182899</v>
      </c>
      <c r="AE10" s="14"/>
      <c r="AF10" s="14">
        <v>0.19187572400292299</v>
      </c>
      <c r="AG10" s="14">
        <v>0.20486407474968801</v>
      </c>
      <c r="AH10" s="14">
        <v>0.27471049008307302</v>
      </c>
      <c r="AI10" s="14"/>
      <c r="AJ10" s="14">
        <v>0.21608604748471499</v>
      </c>
      <c r="AK10" s="14">
        <v>0.27059549589000498</v>
      </c>
      <c r="AL10" s="14">
        <v>0.16679303828580699</v>
      </c>
      <c r="AM10" s="14"/>
      <c r="AN10" s="14">
        <v>0.194157981347586</v>
      </c>
      <c r="AO10" s="14">
        <v>0.26277699733239501</v>
      </c>
      <c r="AP10" s="14">
        <v>0.21231244715643899</v>
      </c>
      <c r="AQ10" s="14">
        <v>0.228151412205615</v>
      </c>
      <c r="AR10" s="14">
        <v>0.24471353003376201</v>
      </c>
    </row>
    <row r="11" spans="2:44">
      <c r="B11" s="15" t="s">
        <v>100</v>
      </c>
      <c r="C11" s="14">
        <v>0.33202215720190997</v>
      </c>
      <c r="D11" s="14">
        <v>0.31581711138757501</v>
      </c>
      <c r="E11" s="14">
        <v>0.3465965343638</v>
      </c>
      <c r="F11" s="14"/>
      <c r="G11" s="14">
        <v>0.28651336037737601</v>
      </c>
      <c r="H11" s="14">
        <v>0.31083735799811102</v>
      </c>
      <c r="I11" s="14">
        <v>0.34777623967750698</v>
      </c>
      <c r="J11" s="14">
        <v>0.34368514724424698</v>
      </c>
      <c r="K11" s="14">
        <v>0.32688434892305701</v>
      </c>
      <c r="L11" s="14">
        <v>0.35861118571994799</v>
      </c>
      <c r="M11" s="14"/>
      <c r="N11" s="14">
        <v>0.32267679973194202</v>
      </c>
      <c r="O11" s="14">
        <v>0.34712635879848402</v>
      </c>
      <c r="P11" s="14">
        <v>0.33404800210626401</v>
      </c>
      <c r="Q11" s="14">
        <v>0.32376188918787302</v>
      </c>
      <c r="R11" s="14"/>
      <c r="S11" s="14">
        <v>0.30691817754728801</v>
      </c>
      <c r="T11" s="14">
        <v>0.32774271863354099</v>
      </c>
      <c r="U11" s="14">
        <v>0.32117052249355599</v>
      </c>
      <c r="V11" s="14">
        <v>0.34539572950487302</v>
      </c>
      <c r="W11" s="14">
        <v>0.39609230312086202</v>
      </c>
      <c r="X11" s="14">
        <v>0.37317020137400497</v>
      </c>
      <c r="Y11" s="14">
        <v>0.38720289667998697</v>
      </c>
      <c r="Z11" s="14">
        <v>0.32364213578031098</v>
      </c>
      <c r="AA11" s="14">
        <v>0.29942485142526698</v>
      </c>
      <c r="AB11" s="14">
        <v>0.28912993395543901</v>
      </c>
      <c r="AC11" s="14">
        <v>0.38089703142831599</v>
      </c>
      <c r="AD11" s="14">
        <v>0.25701123204843401</v>
      </c>
      <c r="AE11" s="14"/>
      <c r="AF11" s="14">
        <v>0.34361651919646002</v>
      </c>
      <c r="AG11" s="14">
        <v>0.34018055098422001</v>
      </c>
      <c r="AH11" s="14">
        <v>0.28955231533551301</v>
      </c>
      <c r="AI11" s="14"/>
      <c r="AJ11" s="14">
        <v>0.29647213113120302</v>
      </c>
      <c r="AK11" s="14">
        <v>0.30231441269735498</v>
      </c>
      <c r="AL11" s="14">
        <v>0.30018804803117599</v>
      </c>
      <c r="AM11" s="14"/>
      <c r="AN11" s="14">
        <v>0.345438669402785</v>
      </c>
      <c r="AO11" s="14">
        <v>0.30184238295823601</v>
      </c>
      <c r="AP11" s="14">
        <v>0.34892745211453802</v>
      </c>
      <c r="AQ11" s="14">
        <v>0.32597872813453599</v>
      </c>
      <c r="AR11" s="14">
        <v>0.406281865356031</v>
      </c>
    </row>
    <row r="12" spans="2:44">
      <c r="B12" s="15" t="s">
        <v>101</v>
      </c>
      <c r="C12" s="14">
        <v>0.26121239077972902</v>
      </c>
      <c r="D12" s="14">
        <v>0.276638211847965</v>
      </c>
      <c r="E12" s="14">
        <v>0.246539731222084</v>
      </c>
      <c r="F12" s="14"/>
      <c r="G12" s="14">
        <v>0.17504954816252499</v>
      </c>
      <c r="H12" s="14">
        <v>0.196020572866652</v>
      </c>
      <c r="I12" s="14">
        <v>0.188633087315451</v>
      </c>
      <c r="J12" s="14">
        <v>0.25824770524727902</v>
      </c>
      <c r="K12" s="14">
        <v>0.30053101346800598</v>
      </c>
      <c r="L12" s="14">
        <v>0.40363052116806503</v>
      </c>
      <c r="M12" s="14"/>
      <c r="N12" s="14">
        <v>0.27821342465124099</v>
      </c>
      <c r="O12" s="14">
        <v>0.298600101896696</v>
      </c>
      <c r="P12" s="14">
        <v>0.25605106524848797</v>
      </c>
      <c r="Q12" s="14">
        <v>0.20747362303949901</v>
      </c>
      <c r="R12" s="14"/>
      <c r="S12" s="14">
        <v>0.28519999957787301</v>
      </c>
      <c r="T12" s="14">
        <v>0.26260838626356497</v>
      </c>
      <c r="U12" s="14">
        <v>0.220169954356462</v>
      </c>
      <c r="V12" s="14">
        <v>0.29433860243782001</v>
      </c>
      <c r="W12" s="14">
        <v>0.28635966211960001</v>
      </c>
      <c r="X12" s="14">
        <v>0.193616450137712</v>
      </c>
      <c r="Y12" s="14">
        <v>0.22565069140765601</v>
      </c>
      <c r="Z12" s="14">
        <v>0.185772993441183</v>
      </c>
      <c r="AA12" s="14">
        <v>0.26065556280976399</v>
      </c>
      <c r="AB12" s="14">
        <v>0.327996551317072</v>
      </c>
      <c r="AC12" s="14">
        <v>0.22882020522911201</v>
      </c>
      <c r="AD12" s="14">
        <v>0.300099918398476</v>
      </c>
      <c r="AE12" s="14"/>
      <c r="AF12" s="14">
        <v>0.29198081209332699</v>
      </c>
      <c r="AG12" s="14">
        <v>0.26480948867961701</v>
      </c>
      <c r="AH12" s="14">
        <v>0.21094420325142299</v>
      </c>
      <c r="AI12" s="14"/>
      <c r="AJ12" s="14">
        <v>0.27767208873542898</v>
      </c>
      <c r="AK12" s="14">
        <v>0.25330468430645497</v>
      </c>
      <c r="AL12" s="14">
        <v>0.286956222411543</v>
      </c>
      <c r="AM12" s="14"/>
      <c r="AN12" s="14">
        <v>0.28434268788114803</v>
      </c>
      <c r="AO12" s="14">
        <v>0.26318185413436801</v>
      </c>
      <c r="AP12" s="14">
        <v>0.26563879245038702</v>
      </c>
      <c r="AQ12" s="14">
        <v>0.22688359614977199</v>
      </c>
      <c r="AR12" s="14">
        <v>5.0628080821107202E-2</v>
      </c>
    </row>
    <row r="13" spans="2:44">
      <c r="B13" s="15" t="s">
        <v>102</v>
      </c>
      <c r="C13" s="14">
        <v>5.2793258487983698E-2</v>
      </c>
      <c r="D13" s="14">
        <v>6.3502448412830703E-2</v>
      </c>
      <c r="E13" s="14">
        <v>4.2332751964637101E-2</v>
      </c>
      <c r="F13" s="14"/>
      <c r="G13" s="14">
        <v>2.4067017719475298E-2</v>
      </c>
      <c r="H13" s="14">
        <v>2.2998144378130098E-2</v>
      </c>
      <c r="I13" s="14">
        <v>7.3701231318817506E-2</v>
      </c>
      <c r="J13" s="14">
        <v>6.1971449849034098E-2</v>
      </c>
      <c r="K13" s="14">
        <v>7.2327615333494397E-2</v>
      </c>
      <c r="L13" s="14">
        <v>5.9329418632556898E-2</v>
      </c>
      <c r="M13" s="14"/>
      <c r="N13" s="14">
        <v>7.8539593136470506E-2</v>
      </c>
      <c r="O13" s="14">
        <v>3.4582611917560499E-2</v>
      </c>
      <c r="P13" s="14">
        <v>4.4863492198207698E-2</v>
      </c>
      <c r="Q13" s="14">
        <v>4.6787250768270901E-2</v>
      </c>
      <c r="R13" s="14"/>
      <c r="S13" s="14">
        <v>2.7659262389077999E-2</v>
      </c>
      <c r="T13" s="14">
        <v>5.2523200324527397E-2</v>
      </c>
      <c r="U13" s="14">
        <v>6.5033989910315296E-2</v>
      </c>
      <c r="V13" s="14">
        <v>8.1978741147109402E-2</v>
      </c>
      <c r="W13" s="14">
        <v>7.2492208384210693E-2</v>
      </c>
      <c r="X13" s="14">
        <v>9.3468909480783607E-3</v>
      </c>
      <c r="Y13" s="14">
        <v>5.2165630819160799E-2</v>
      </c>
      <c r="Z13" s="14">
        <v>6.1970856262099798E-2</v>
      </c>
      <c r="AA13" s="14">
        <v>6.3600503984490797E-2</v>
      </c>
      <c r="AB13" s="14">
        <v>3.5657488494237298E-2</v>
      </c>
      <c r="AC13" s="14">
        <v>9.0809173708691598E-2</v>
      </c>
      <c r="AD13" s="14">
        <v>0.100855794932802</v>
      </c>
      <c r="AE13" s="14"/>
      <c r="AF13" s="14">
        <v>6.5541792451311406E-2</v>
      </c>
      <c r="AG13" s="14">
        <v>4.2564144177637403E-2</v>
      </c>
      <c r="AH13" s="14">
        <v>6.0193717281479098E-2</v>
      </c>
      <c r="AI13" s="14"/>
      <c r="AJ13" s="14">
        <v>6.8069595481525802E-2</v>
      </c>
      <c r="AK13" s="14">
        <v>5.1598519224023899E-2</v>
      </c>
      <c r="AL13" s="14">
        <v>3.1359789734079303E-2</v>
      </c>
      <c r="AM13" s="14"/>
      <c r="AN13" s="14">
        <v>4.9741553605079397E-2</v>
      </c>
      <c r="AO13" s="14">
        <v>5.9722263045430303E-2</v>
      </c>
      <c r="AP13" s="14">
        <v>4.7025685464814997E-2</v>
      </c>
      <c r="AQ13" s="14">
        <v>6.6897526551777303E-2</v>
      </c>
      <c r="AR13" s="14">
        <v>0.145896017089367</v>
      </c>
    </row>
    <row r="14" spans="2:44">
      <c r="B14" s="15" t="s">
        <v>129</v>
      </c>
      <c r="C14" s="14">
        <v>4.5805240455304402E-2</v>
      </c>
      <c r="D14" s="14">
        <v>3.4797769849312203E-2</v>
      </c>
      <c r="E14" s="14">
        <v>5.6770542041859599E-2</v>
      </c>
      <c r="F14" s="14"/>
      <c r="G14" s="14">
        <v>3.2283836477835899E-2</v>
      </c>
      <c r="H14" s="14">
        <v>2.60512330295627E-2</v>
      </c>
      <c r="I14" s="14">
        <v>3.7153694999677599E-2</v>
      </c>
      <c r="J14" s="14">
        <v>7.1737661920378101E-2</v>
      </c>
      <c r="K14" s="14">
        <v>6.5020576722965406E-2</v>
      </c>
      <c r="L14" s="14">
        <v>4.7064534836198497E-2</v>
      </c>
      <c r="M14" s="14"/>
      <c r="N14" s="14">
        <v>3.3901067174556702E-2</v>
      </c>
      <c r="O14" s="14">
        <v>5.2772178681790002E-2</v>
      </c>
      <c r="P14" s="14">
        <v>2.74058612620229E-2</v>
      </c>
      <c r="Q14" s="14">
        <v>7.05056671992072E-2</v>
      </c>
      <c r="R14" s="14"/>
      <c r="S14" s="14">
        <v>3.6298283506781603E-2</v>
      </c>
      <c r="T14" s="14">
        <v>4.8528599496890999E-2</v>
      </c>
      <c r="U14" s="14">
        <v>2.85012852713626E-2</v>
      </c>
      <c r="V14" s="14">
        <v>2.43188298323819E-2</v>
      </c>
      <c r="W14" s="14">
        <v>2.1750782313919699E-2</v>
      </c>
      <c r="X14" s="14">
        <v>3.2624110081620403E-2</v>
      </c>
      <c r="Y14" s="14">
        <v>4.95289982442337E-2</v>
      </c>
      <c r="Z14" s="14">
        <v>0.12981126315918001</v>
      </c>
      <c r="AA14" s="14">
        <v>6.6109847740290398E-2</v>
      </c>
      <c r="AB14" s="14">
        <v>4.8179922767352203E-2</v>
      </c>
      <c r="AC14" s="14">
        <v>5.93978078518244E-2</v>
      </c>
      <c r="AD14" s="14">
        <v>7.2426653790859802E-2</v>
      </c>
      <c r="AE14" s="14"/>
      <c r="AF14" s="14">
        <v>4.4198744762234697E-2</v>
      </c>
      <c r="AG14" s="14">
        <v>4.34297751711719E-2</v>
      </c>
      <c r="AH14" s="14">
        <v>5.8884771596239498E-2</v>
      </c>
      <c r="AI14" s="14"/>
      <c r="AJ14" s="14">
        <v>4.93768250997111E-2</v>
      </c>
      <c r="AK14" s="14">
        <v>3.2392350738701003E-2</v>
      </c>
      <c r="AL14" s="14">
        <v>5.4783571234107403E-2</v>
      </c>
      <c r="AM14" s="14"/>
      <c r="AN14" s="14">
        <v>5.86644557293255E-2</v>
      </c>
      <c r="AO14" s="14">
        <v>2.7203933315994699E-2</v>
      </c>
      <c r="AP14" s="14">
        <v>3.88465321745484E-2</v>
      </c>
      <c r="AQ14" s="14">
        <v>4.3899360468766802E-2</v>
      </c>
      <c r="AR14" s="14">
        <v>0</v>
      </c>
    </row>
    <row r="15" spans="2:44">
      <c r="B15" s="15" t="s">
        <v>104</v>
      </c>
      <c r="C15" s="18">
        <v>0.30816695307507302</v>
      </c>
      <c r="D15" s="18">
        <v>0.30924445850231702</v>
      </c>
      <c r="E15" s="18">
        <v>0.30776044040761902</v>
      </c>
      <c r="F15" s="18"/>
      <c r="G15" s="18">
        <v>0.48208623726278699</v>
      </c>
      <c r="H15" s="18">
        <v>0.44409269172754501</v>
      </c>
      <c r="I15" s="18">
        <v>0.35273574668854701</v>
      </c>
      <c r="J15" s="18">
        <v>0.26435803573906203</v>
      </c>
      <c r="K15" s="18">
        <v>0.235236445552477</v>
      </c>
      <c r="L15" s="18">
        <v>0.13136433964323099</v>
      </c>
      <c r="M15" s="18"/>
      <c r="N15" s="18">
        <v>0.28666911530578898</v>
      </c>
      <c r="O15" s="18">
        <v>0.26691874870547</v>
      </c>
      <c r="P15" s="18">
        <v>0.33763157918501802</v>
      </c>
      <c r="Q15" s="18">
        <v>0.35147156980514999</v>
      </c>
      <c r="R15" s="18"/>
      <c r="S15" s="18">
        <v>0.34392427697897898</v>
      </c>
      <c r="T15" s="18">
        <v>0.308597095281476</v>
      </c>
      <c r="U15" s="18">
        <v>0.36512424796830401</v>
      </c>
      <c r="V15" s="18">
        <v>0.25396809707781598</v>
      </c>
      <c r="W15" s="18">
        <v>0.223305044061408</v>
      </c>
      <c r="X15" s="18">
        <v>0.39124234745858399</v>
      </c>
      <c r="Y15" s="18">
        <v>0.285451782848963</v>
      </c>
      <c r="Z15" s="18">
        <v>0.298802751357226</v>
      </c>
      <c r="AA15" s="18">
        <v>0.31020923404018802</v>
      </c>
      <c r="AB15" s="18">
        <v>0.29903610346589998</v>
      </c>
      <c r="AC15" s="18">
        <v>0.24007578178205599</v>
      </c>
      <c r="AD15" s="18">
        <v>0.26960640082942799</v>
      </c>
      <c r="AE15" s="18"/>
      <c r="AF15" s="18">
        <v>0.254662131496666</v>
      </c>
      <c r="AG15" s="18">
        <v>0.30901604098735402</v>
      </c>
      <c r="AH15" s="18">
        <v>0.38042499253534601</v>
      </c>
      <c r="AI15" s="18"/>
      <c r="AJ15" s="18">
        <v>0.308409359552131</v>
      </c>
      <c r="AK15" s="18">
        <v>0.36039003303346501</v>
      </c>
      <c r="AL15" s="18">
        <v>0.32671236858909303</v>
      </c>
      <c r="AM15" s="18"/>
      <c r="AN15" s="18">
        <v>0.261812633381661</v>
      </c>
      <c r="AO15" s="18">
        <v>0.34804956654597102</v>
      </c>
      <c r="AP15" s="18">
        <v>0.29956153779571199</v>
      </c>
      <c r="AQ15" s="18">
        <v>0.336340788695148</v>
      </c>
      <c r="AR15" s="18">
        <v>0.39719403673349502</v>
      </c>
    </row>
    <row r="16" spans="2:44">
      <c r="B16" s="15" t="s">
        <v>105</v>
      </c>
      <c r="C16" s="18">
        <v>0.31400564926771302</v>
      </c>
      <c r="D16" s="18">
        <v>0.34014066026079598</v>
      </c>
      <c r="E16" s="18">
        <v>0.28887248318672198</v>
      </c>
      <c r="F16" s="18"/>
      <c r="G16" s="18">
        <v>0.199116565882</v>
      </c>
      <c r="H16" s="18">
        <v>0.219018717244782</v>
      </c>
      <c r="I16" s="18">
        <v>0.26233431863426898</v>
      </c>
      <c r="J16" s="18">
        <v>0.32021915509631299</v>
      </c>
      <c r="K16" s="18">
        <v>0.372858628801501</v>
      </c>
      <c r="L16" s="18">
        <v>0.462959939800622</v>
      </c>
      <c r="M16" s="18"/>
      <c r="N16" s="18">
        <v>0.35675301778771201</v>
      </c>
      <c r="O16" s="18">
        <v>0.33318271381425602</v>
      </c>
      <c r="P16" s="18">
        <v>0.30091455744669499</v>
      </c>
      <c r="Q16" s="18">
        <v>0.25426087380777002</v>
      </c>
      <c r="R16" s="18"/>
      <c r="S16" s="18">
        <v>0.31285926196695102</v>
      </c>
      <c r="T16" s="18">
        <v>0.31513158658809198</v>
      </c>
      <c r="U16" s="18">
        <v>0.28520394426677698</v>
      </c>
      <c r="V16" s="18">
        <v>0.37631734358492902</v>
      </c>
      <c r="W16" s="18">
        <v>0.35885187050381101</v>
      </c>
      <c r="X16" s="18">
        <v>0.202963341085791</v>
      </c>
      <c r="Y16" s="18">
        <v>0.27781632222681601</v>
      </c>
      <c r="Z16" s="18">
        <v>0.247743849703283</v>
      </c>
      <c r="AA16" s="18">
        <v>0.324256066794255</v>
      </c>
      <c r="AB16" s="18">
        <v>0.363654039811309</v>
      </c>
      <c r="AC16" s="18">
        <v>0.31962937893780402</v>
      </c>
      <c r="AD16" s="18">
        <v>0.400955713331278</v>
      </c>
      <c r="AE16" s="18"/>
      <c r="AF16" s="18">
        <v>0.35752260454463902</v>
      </c>
      <c r="AG16" s="18">
        <v>0.307373632857254</v>
      </c>
      <c r="AH16" s="18">
        <v>0.27113792053290198</v>
      </c>
      <c r="AI16" s="18"/>
      <c r="AJ16" s="18">
        <v>0.345741684216955</v>
      </c>
      <c r="AK16" s="18">
        <v>0.30490320353047901</v>
      </c>
      <c r="AL16" s="18">
        <v>0.318316012145623</v>
      </c>
      <c r="AM16" s="18"/>
      <c r="AN16" s="18">
        <v>0.33408424148622801</v>
      </c>
      <c r="AO16" s="18">
        <v>0.322904117179798</v>
      </c>
      <c r="AP16" s="18">
        <v>0.31266447791520202</v>
      </c>
      <c r="AQ16" s="18">
        <v>0.29378112270154899</v>
      </c>
      <c r="AR16" s="18">
        <v>0.19652409791047401</v>
      </c>
    </row>
    <row r="17" spans="2:44">
      <c r="B17" s="15" t="s">
        <v>106</v>
      </c>
      <c r="C17" s="19">
        <v>-5.8386961926403204E-3</v>
      </c>
      <c r="D17" s="19">
        <v>-3.0896201758479298E-2</v>
      </c>
      <c r="E17" s="19">
        <v>1.8887957220896999E-2</v>
      </c>
      <c r="F17" s="19"/>
      <c r="G17" s="19">
        <v>0.28296967138078699</v>
      </c>
      <c r="H17" s="19">
        <v>0.22507397448276301</v>
      </c>
      <c r="I17" s="19">
        <v>9.0401428054278005E-2</v>
      </c>
      <c r="J17" s="19">
        <v>-5.5861119357251098E-2</v>
      </c>
      <c r="K17" s="19">
        <v>-0.137622183249024</v>
      </c>
      <c r="L17" s="19">
        <v>-0.33159560015739098</v>
      </c>
      <c r="M17" s="19"/>
      <c r="N17" s="19">
        <v>-7.0083902481923102E-2</v>
      </c>
      <c r="O17" s="19">
        <v>-6.6263965108786196E-2</v>
      </c>
      <c r="P17" s="19">
        <v>3.67170217383221E-2</v>
      </c>
      <c r="Q17" s="19">
        <v>9.7210695997380095E-2</v>
      </c>
      <c r="R17" s="19"/>
      <c r="S17" s="19">
        <v>3.10650150120278E-2</v>
      </c>
      <c r="T17" s="19">
        <v>-6.5344913066163199E-3</v>
      </c>
      <c r="U17" s="19">
        <v>7.9920303701526405E-2</v>
      </c>
      <c r="V17" s="19">
        <v>-0.122349246507114</v>
      </c>
      <c r="W17" s="19">
        <v>-0.13554682644240201</v>
      </c>
      <c r="X17" s="19">
        <v>0.18827900637279299</v>
      </c>
      <c r="Y17" s="19">
        <v>7.63546062214643E-3</v>
      </c>
      <c r="Z17" s="19">
        <v>5.1058901653942897E-2</v>
      </c>
      <c r="AA17" s="19">
        <v>-1.40468327540673E-2</v>
      </c>
      <c r="AB17" s="19">
        <v>-6.4617936345409105E-2</v>
      </c>
      <c r="AC17" s="19">
        <v>-7.9553597155748404E-2</v>
      </c>
      <c r="AD17" s="19">
        <v>-0.13134931250185</v>
      </c>
      <c r="AE17" s="19"/>
      <c r="AF17" s="19">
        <v>-0.10286047304797299</v>
      </c>
      <c r="AG17" s="19">
        <v>1.6424081300993E-3</v>
      </c>
      <c r="AH17" s="19">
        <v>0.109287072002444</v>
      </c>
      <c r="AI17" s="19"/>
      <c r="AJ17" s="19">
        <v>-3.7332324664823703E-2</v>
      </c>
      <c r="AK17" s="19">
        <v>5.54868295029863E-2</v>
      </c>
      <c r="AL17" s="19">
        <v>8.3963564434708093E-3</v>
      </c>
      <c r="AM17" s="19"/>
      <c r="AN17" s="19">
        <v>-7.2271608104566204E-2</v>
      </c>
      <c r="AO17" s="19">
        <v>2.51454493661732E-2</v>
      </c>
      <c r="AP17" s="19">
        <v>-1.31029401194908E-2</v>
      </c>
      <c r="AQ17" s="19">
        <v>4.2559665993598401E-2</v>
      </c>
      <c r="AR17" s="19">
        <v>0.20066993882302001</v>
      </c>
    </row>
    <row r="18" spans="2:44">
      <c r="B18" s="16" t="s">
        <v>21</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507</v>
      </c>
      <c r="E2" s="31"/>
      <c r="F2" s="31"/>
    </row>
    <row r="6" spans="2:6" ht="50.1" customHeight="1">
      <c r="B6" s="17" t="s">
        <v>58</v>
      </c>
      <c r="C6" s="17" t="s">
        <v>500</v>
      </c>
      <c r="D6" s="17" t="s">
        <v>508</v>
      </c>
      <c r="E6" s="17" t="s">
        <v>502</v>
      </c>
    </row>
    <row r="7" spans="2:6">
      <c r="B7" s="15" t="s">
        <v>98</v>
      </c>
      <c r="C7" s="14">
        <v>0.133015965375474</v>
      </c>
      <c r="D7" s="14">
        <v>7.5562457201730299E-2</v>
      </c>
      <c r="E7" s="14">
        <v>8.0752035092311603E-2</v>
      </c>
    </row>
    <row r="8" spans="2:6">
      <c r="B8" s="15" t="s">
        <v>99</v>
      </c>
      <c r="C8" s="14">
        <v>0.46056670524309701</v>
      </c>
      <c r="D8" s="14">
        <v>0.25257175358480999</v>
      </c>
      <c r="E8" s="14">
        <v>0.28954888931529899</v>
      </c>
    </row>
    <row r="9" spans="2:6">
      <c r="B9" s="15" t="s">
        <v>100</v>
      </c>
      <c r="C9" s="14">
        <v>0.28604764935308402</v>
      </c>
      <c r="D9" s="14">
        <v>0.366058785413506</v>
      </c>
      <c r="E9" s="14">
        <v>0.25912459541313299</v>
      </c>
    </row>
    <row r="10" spans="2:6">
      <c r="B10" s="15" t="s">
        <v>101</v>
      </c>
      <c r="C10" s="14">
        <v>8.0347982787157102E-2</v>
      </c>
      <c r="D10" s="14">
        <v>0.22107451020115401</v>
      </c>
      <c r="E10" s="14">
        <v>0.27752243206684402</v>
      </c>
    </row>
    <row r="11" spans="2:6">
      <c r="B11" s="15" t="s">
        <v>102</v>
      </c>
      <c r="C11" s="14">
        <v>1.44842227927357E-2</v>
      </c>
      <c r="D11" s="14">
        <v>4.2790276566334398E-2</v>
      </c>
      <c r="E11" s="14">
        <v>6.12925557018048E-2</v>
      </c>
    </row>
    <row r="12" spans="2:6">
      <c r="B12" s="15" t="s">
        <v>129</v>
      </c>
      <c r="C12" s="14">
        <v>2.55374744484517E-2</v>
      </c>
      <c r="D12" s="14">
        <v>4.1942217032465201E-2</v>
      </c>
      <c r="E12" s="14">
        <v>3.1759492410608103E-2</v>
      </c>
    </row>
    <row r="13" spans="2:6">
      <c r="B13" s="20" t="s">
        <v>104</v>
      </c>
      <c r="C13" s="18">
        <v>0.59358267061857095</v>
      </c>
      <c r="D13" s="18">
        <v>0.32813421078653998</v>
      </c>
      <c r="E13" s="18">
        <v>0.37030092440761098</v>
      </c>
    </row>
    <row r="14" spans="2:6">
      <c r="B14" s="20" t="s">
        <v>105</v>
      </c>
      <c r="C14" s="18">
        <v>9.4832205579892803E-2</v>
      </c>
      <c r="D14" s="18">
        <v>0.26386478676748798</v>
      </c>
      <c r="E14" s="18">
        <v>0.33881498776864799</v>
      </c>
    </row>
    <row r="15" spans="2:6">
      <c r="B15" s="20" t="s">
        <v>106</v>
      </c>
      <c r="C15" s="19">
        <v>0.49875046503867798</v>
      </c>
      <c r="D15" s="19">
        <v>6.4269424019051904E-2</v>
      </c>
      <c r="E15" s="19">
        <v>3.1485936638962403E-2</v>
      </c>
    </row>
    <row r="16" spans="2:6">
      <c r="B16" s="16" t="s">
        <v>22</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950</v>
      </c>
      <c r="D7" s="10">
        <v>457</v>
      </c>
      <c r="E7" s="10">
        <v>491</v>
      </c>
      <c r="F7" s="10"/>
      <c r="G7" s="10">
        <v>131</v>
      </c>
      <c r="H7" s="10">
        <v>160</v>
      </c>
      <c r="I7" s="10">
        <v>127</v>
      </c>
      <c r="J7" s="10">
        <v>176</v>
      </c>
      <c r="K7" s="10">
        <v>145</v>
      </c>
      <c r="L7" s="10">
        <v>211</v>
      </c>
      <c r="M7" s="10"/>
      <c r="N7" s="10">
        <v>229</v>
      </c>
      <c r="O7" s="10">
        <v>275</v>
      </c>
      <c r="P7" s="10">
        <v>197</v>
      </c>
      <c r="Q7" s="10">
        <v>244</v>
      </c>
      <c r="R7" s="10"/>
      <c r="S7" s="10">
        <v>99</v>
      </c>
      <c r="T7" s="10">
        <v>131</v>
      </c>
      <c r="U7" s="10">
        <v>73</v>
      </c>
      <c r="V7" s="10">
        <v>84</v>
      </c>
      <c r="W7" s="10">
        <v>71</v>
      </c>
      <c r="X7" s="10">
        <v>85</v>
      </c>
      <c r="Y7" s="10">
        <v>92</v>
      </c>
      <c r="Z7" s="10">
        <v>38</v>
      </c>
      <c r="AA7" s="10">
        <v>112</v>
      </c>
      <c r="AB7" s="10">
        <v>91</v>
      </c>
      <c r="AC7" s="10">
        <v>52</v>
      </c>
      <c r="AD7" s="10">
        <v>22</v>
      </c>
      <c r="AE7" s="10"/>
      <c r="AF7" s="10">
        <v>387</v>
      </c>
      <c r="AG7" s="10">
        <v>353</v>
      </c>
      <c r="AH7" s="10">
        <v>124</v>
      </c>
      <c r="AI7" s="10"/>
      <c r="AJ7" s="10">
        <v>221</v>
      </c>
      <c r="AK7" s="10">
        <v>348</v>
      </c>
      <c r="AL7" s="10">
        <v>57</v>
      </c>
      <c r="AM7" s="10"/>
      <c r="AN7" s="10">
        <v>224</v>
      </c>
      <c r="AO7" s="10">
        <v>253</v>
      </c>
      <c r="AP7" s="10">
        <v>221</v>
      </c>
      <c r="AQ7" s="10">
        <v>101</v>
      </c>
      <c r="AR7" s="10">
        <v>15</v>
      </c>
    </row>
    <row r="8" spans="2:44" ht="30" customHeight="1">
      <c r="B8" s="11" t="s">
        <v>96</v>
      </c>
      <c r="C8" s="11">
        <v>952</v>
      </c>
      <c r="D8" s="11">
        <v>477</v>
      </c>
      <c r="E8" s="11">
        <v>473</v>
      </c>
      <c r="F8" s="11"/>
      <c r="G8" s="11">
        <v>146</v>
      </c>
      <c r="H8" s="11">
        <v>168</v>
      </c>
      <c r="I8" s="11">
        <v>147</v>
      </c>
      <c r="J8" s="11">
        <v>173</v>
      </c>
      <c r="K8" s="11">
        <v>122</v>
      </c>
      <c r="L8" s="11">
        <v>197</v>
      </c>
      <c r="M8" s="11"/>
      <c r="N8" s="11">
        <v>241</v>
      </c>
      <c r="O8" s="11">
        <v>265</v>
      </c>
      <c r="P8" s="11">
        <v>205</v>
      </c>
      <c r="Q8" s="11">
        <v>236</v>
      </c>
      <c r="R8" s="11"/>
      <c r="S8" s="11">
        <v>112</v>
      </c>
      <c r="T8" s="11">
        <v>127</v>
      </c>
      <c r="U8" s="11">
        <v>72</v>
      </c>
      <c r="V8" s="11">
        <v>92</v>
      </c>
      <c r="W8" s="11">
        <v>65</v>
      </c>
      <c r="X8" s="11">
        <v>84</v>
      </c>
      <c r="Y8" s="11">
        <v>88</v>
      </c>
      <c r="Z8" s="11">
        <v>35</v>
      </c>
      <c r="AA8" s="11">
        <v>105</v>
      </c>
      <c r="AB8" s="11">
        <v>93</v>
      </c>
      <c r="AC8" s="11">
        <v>51</v>
      </c>
      <c r="AD8" s="11">
        <v>26</v>
      </c>
      <c r="AE8" s="11"/>
      <c r="AF8" s="11">
        <v>373</v>
      </c>
      <c r="AG8" s="11">
        <v>359</v>
      </c>
      <c r="AH8" s="11">
        <v>126</v>
      </c>
      <c r="AI8" s="11"/>
      <c r="AJ8" s="11">
        <v>217</v>
      </c>
      <c r="AK8" s="11">
        <v>357</v>
      </c>
      <c r="AL8" s="11">
        <v>59</v>
      </c>
      <c r="AM8" s="11"/>
      <c r="AN8" s="11">
        <v>216</v>
      </c>
      <c r="AO8" s="11">
        <v>255</v>
      </c>
      <c r="AP8" s="11">
        <v>229</v>
      </c>
      <c r="AQ8" s="11">
        <v>103</v>
      </c>
      <c r="AR8" s="11">
        <v>16</v>
      </c>
    </row>
    <row r="9" spans="2:44">
      <c r="B9" s="15" t="s">
        <v>98</v>
      </c>
      <c r="C9" s="14">
        <v>0.133015965375474</v>
      </c>
      <c r="D9" s="14">
        <v>0.16461093679139099</v>
      </c>
      <c r="E9" s="14">
        <v>0.101691946627297</v>
      </c>
      <c r="F9" s="14"/>
      <c r="G9" s="14">
        <v>9.6349558039211095E-2</v>
      </c>
      <c r="H9" s="14">
        <v>0.16464611718250799</v>
      </c>
      <c r="I9" s="14">
        <v>0.17261551836212599</v>
      </c>
      <c r="J9" s="14">
        <v>0.15065144895823701</v>
      </c>
      <c r="K9" s="14">
        <v>0.13671425855300301</v>
      </c>
      <c r="L9" s="14">
        <v>8.5912819414154795E-2</v>
      </c>
      <c r="M9" s="14"/>
      <c r="N9" s="14">
        <v>0.135997709782673</v>
      </c>
      <c r="O9" s="14">
        <v>0.112265430456485</v>
      </c>
      <c r="P9" s="14">
        <v>0.14798353972671199</v>
      </c>
      <c r="Q9" s="14">
        <v>0.135311031160988</v>
      </c>
      <c r="R9" s="14"/>
      <c r="S9" s="14">
        <v>0.20143671117105499</v>
      </c>
      <c r="T9" s="14">
        <v>6.0920440777509702E-2</v>
      </c>
      <c r="U9" s="14">
        <v>0.109779401247052</v>
      </c>
      <c r="V9" s="14">
        <v>0.156568805622015</v>
      </c>
      <c r="W9" s="14">
        <v>0.13171815994672401</v>
      </c>
      <c r="X9" s="14">
        <v>9.1512504890692403E-2</v>
      </c>
      <c r="Y9" s="14">
        <v>0.17574467679768899</v>
      </c>
      <c r="Z9" s="14">
        <v>0.13481326822401901</v>
      </c>
      <c r="AA9" s="14">
        <v>0.14983842413679599</v>
      </c>
      <c r="AB9" s="14">
        <v>0.13908700016374101</v>
      </c>
      <c r="AC9" s="14">
        <v>0.120078760457638</v>
      </c>
      <c r="AD9" s="14">
        <v>9.6318488678205305E-2</v>
      </c>
      <c r="AE9" s="14"/>
      <c r="AF9" s="14">
        <v>0.15464994038923399</v>
      </c>
      <c r="AG9" s="14">
        <v>0.126916218772298</v>
      </c>
      <c r="AH9" s="14">
        <v>0.103680889595183</v>
      </c>
      <c r="AI9" s="14"/>
      <c r="AJ9" s="14">
        <v>0.125119859452237</v>
      </c>
      <c r="AK9" s="14">
        <v>0.15793020482039599</v>
      </c>
      <c r="AL9" s="14">
        <v>0.18605552209632301</v>
      </c>
      <c r="AM9" s="14"/>
      <c r="AN9" s="14">
        <v>0.13640887247823799</v>
      </c>
      <c r="AO9" s="14">
        <v>0.105700935340689</v>
      </c>
      <c r="AP9" s="14">
        <v>0.123014420576763</v>
      </c>
      <c r="AQ9" s="14">
        <v>0.20823108569867499</v>
      </c>
      <c r="AR9" s="14">
        <v>0.30505789196607203</v>
      </c>
    </row>
    <row r="10" spans="2:44">
      <c r="B10" s="15" t="s">
        <v>99</v>
      </c>
      <c r="C10" s="14">
        <v>0.46056670524309701</v>
      </c>
      <c r="D10" s="14">
        <v>0.44384955656861702</v>
      </c>
      <c r="E10" s="14">
        <v>0.47739387254148802</v>
      </c>
      <c r="F10" s="14"/>
      <c r="G10" s="14">
        <v>0.347679001426422</v>
      </c>
      <c r="H10" s="14">
        <v>0.52522456007086904</v>
      </c>
      <c r="I10" s="14">
        <v>0.45209610808596001</v>
      </c>
      <c r="J10" s="14">
        <v>0.50733614898904</v>
      </c>
      <c r="K10" s="14">
        <v>0.41259410909648903</v>
      </c>
      <c r="L10" s="14">
        <v>0.48395755164450599</v>
      </c>
      <c r="M10" s="14"/>
      <c r="N10" s="14">
        <v>0.47538915731350301</v>
      </c>
      <c r="O10" s="14">
        <v>0.47802486977952102</v>
      </c>
      <c r="P10" s="14">
        <v>0.46267967332361498</v>
      </c>
      <c r="Q10" s="14">
        <v>0.43302335930663399</v>
      </c>
      <c r="R10" s="14"/>
      <c r="S10" s="14">
        <v>0.44064898700989702</v>
      </c>
      <c r="T10" s="14">
        <v>0.52067803515730104</v>
      </c>
      <c r="U10" s="14">
        <v>0.46023618139255701</v>
      </c>
      <c r="V10" s="14">
        <v>0.43830544456624199</v>
      </c>
      <c r="W10" s="14">
        <v>0.37123631845029798</v>
      </c>
      <c r="X10" s="14">
        <v>0.50682948378911596</v>
      </c>
      <c r="Y10" s="14">
        <v>0.470659842351285</v>
      </c>
      <c r="Z10" s="14">
        <v>0.48860559458421399</v>
      </c>
      <c r="AA10" s="14">
        <v>0.44155063379746401</v>
      </c>
      <c r="AB10" s="14">
        <v>0.454113498301912</v>
      </c>
      <c r="AC10" s="14">
        <v>0.39332970638312698</v>
      </c>
      <c r="AD10" s="14">
        <v>0.56421770555591599</v>
      </c>
      <c r="AE10" s="14"/>
      <c r="AF10" s="14">
        <v>0.47389901012091201</v>
      </c>
      <c r="AG10" s="14">
        <v>0.48652649700506301</v>
      </c>
      <c r="AH10" s="14">
        <v>0.41992819907989298</v>
      </c>
      <c r="AI10" s="14"/>
      <c r="AJ10" s="14">
        <v>0.55416597046330995</v>
      </c>
      <c r="AK10" s="14">
        <v>0.48691141077319899</v>
      </c>
      <c r="AL10" s="14">
        <v>0.36339697515674302</v>
      </c>
      <c r="AM10" s="14"/>
      <c r="AN10" s="14">
        <v>0.45530767267949002</v>
      </c>
      <c r="AO10" s="14">
        <v>0.43985252115012302</v>
      </c>
      <c r="AP10" s="14">
        <v>0.50308977354884199</v>
      </c>
      <c r="AQ10" s="14">
        <v>0.42881877219438902</v>
      </c>
      <c r="AR10" s="14">
        <v>0.47693523847092101</v>
      </c>
    </row>
    <row r="11" spans="2:44">
      <c r="B11" s="15" t="s">
        <v>100</v>
      </c>
      <c r="C11" s="14">
        <v>0.28604764935308402</v>
      </c>
      <c r="D11" s="14">
        <v>0.283616138767746</v>
      </c>
      <c r="E11" s="14">
        <v>0.287479378235724</v>
      </c>
      <c r="F11" s="14"/>
      <c r="G11" s="14">
        <v>0.40330800669521999</v>
      </c>
      <c r="H11" s="14">
        <v>0.181483294874212</v>
      </c>
      <c r="I11" s="14">
        <v>0.29266416694373298</v>
      </c>
      <c r="J11" s="14">
        <v>0.231026489379036</v>
      </c>
      <c r="K11" s="14">
        <v>0.29520789733055403</v>
      </c>
      <c r="L11" s="14">
        <v>0.32611256318536302</v>
      </c>
      <c r="M11" s="14"/>
      <c r="N11" s="14">
        <v>0.26274272195910198</v>
      </c>
      <c r="O11" s="14">
        <v>0.288497677443533</v>
      </c>
      <c r="P11" s="14">
        <v>0.28547785299353501</v>
      </c>
      <c r="Q11" s="14">
        <v>0.30488953164399901</v>
      </c>
      <c r="R11" s="14"/>
      <c r="S11" s="14">
        <v>0.26296238797909799</v>
      </c>
      <c r="T11" s="14">
        <v>0.30061144146528501</v>
      </c>
      <c r="U11" s="14">
        <v>0.276498050083747</v>
      </c>
      <c r="V11" s="14">
        <v>0.29225883335549901</v>
      </c>
      <c r="W11" s="14">
        <v>0.36804584771767002</v>
      </c>
      <c r="X11" s="14">
        <v>0.28609231729113399</v>
      </c>
      <c r="Y11" s="14">
        <v>0.24918233798738701</v>
      </c>
      <c r="Z11" s="14">
        <v>0.15755557789501801</v>
      </c>
      <c r="AA11" s="14">
        <v>0.24624975374720301</v>
      </c>
      <c r="AB11" s="14">
        <v>0.32402417920381699</v>
      </c>
      <c r="AC11" s="14">
        <v>0.357519136091554</v>
      </c>
      <c r="AD11" s="14">
        <v>0.30007582202335198</v>
      </c>
      <c r="AE11" s="14"/>
      <c r="AF11" s="14">
        <v>0.25841483930647302</v>
      </c>
      <c r="AG11" s="14">
        <v>0.28326364462945902</v>
      </c>
      <c r="AH11" s="14">
        <v>0.32179086033730803</v>
      </c>
      <c r="AI11" s="14"/>
      <c r="AJ11" s="14">
        <v>0.27285963883409398</v>
      </c>
      <c r="AK11" s="14">
        <v>0.238330511953631</v>
      </c>
      <c r="AL11" s="14">
        <v>0.33153249317758698</v>
      </c>
      <c r="AM11" s="14"/>
      <c r="AN11" s="14">
        <v>0.32266405166018303</v>
      </c>
      <c r="AO11" s="14">
        <v>0.30848229562136997</v>
      </c>
      <c r="AP11" s="14">
        <v>0.229781187214189</v>
      </c>
      <c r="AQ11" s="14">
        <v>0.227957351505997</v>
      </c>
      <c r="AR11" s="14">
        <v>0.16161793328264201</v>
      </c>
    </row>
    <row r="12" spans="2:44">
      <c r="B12" s="15" t="s">
        <v>101</v>
      </c>
      <c r="C12" s="14">
        <v>8.0347982787157102E-2</v>
      </c>
      <c r="D12" s="14">
        <v>7.3020194864586205E-2</v>
      </c>
      <c r="E12" s="14">
        <v>8.80799084090024E-2</v>
      </c>
      <c r="F12" s="14"/>
      <c r="G12" s="14">
        <v>0.10775723030763699</v>
      </c>
      <c r="H12" s="14">
        <v>9.2921734234920103E-2</v>
      </c>
      <c r="I12" s="14">
        <v>3.7252193862628402E-2</v>
      </c>
      <c r="J12" s="14">
        <v>8.7627535589374805E-2</v>
      </c>
      <c r="K12" s="14">
        <v>9.9941930009697505E-2</v>
      </c>
      <c r="L12" s="14">
        <v>6.2916002916752201E-2</v>
      </c>
      <c r="M12" s="14"/>
      <c r="N12" s="14">
        <v>9.3167357624075894E-2</v>
      </c>
      <c r="O12" s="14">
        <v>8.3064271956275998E-2</v>
      </c>
      <c r="P12" s="14">
        <v>6.2816054448683004E-2</v>
      </c>
      <c r="Q12" s="14">
        <v>7.7265540262086999E-2</v>
      </c>
      <c r="R12" s="14"/>
      <c r="S12" s="14">
        <v>5.9721157189126198E-2</v>
      </c>
      <c r="T12" s="14">
        <v>9.0525878743176205E-2</v>
      </c>
      <c r="U12" s="14">
        <v>8.2885380008260401E-2</v>
      </c>
      <c r="V12" s="14">
        <v>7.7647573288402702E-2</v>
      </c>
      <c r="W12" s="14">
        <v>0.115403288692301</v>
      </c>
      <c r="X12" s="14">
        <v>4.0042811988255697E-2</v>
      </c>
      <c r="Y12" s="14">
        <v>8.5209298201551903E-2</v>
      </c>
      <c r="Z12" s="14">
        <v>0.19156001418544899</v>
      </c>
      <c r="AA12" s="14">
        <v>0.10795245103836899</v>
      </c>
      <c r="AB12" s="14">
        <v>5.2345971332796802E-2</v>
      </c>
      <c r="AC12" s="14">
        <v>7.36443253526472E-2</v>
      </c>
      <c r="AD12" s="14">
        <v>0</v>
      </c>
      <c r="AE12" s="14"/>
      <c r="AF12" s="14">
        <v>6.6655603498416705E-2</v>
      </c>
      <c r="AG12" s="14">
        <v>8.1659642526738199E-2</v>
      </c>
      <c r="AH12" s="14">
        <v>0.101202874291065</v>
      </c>
      <c r="AI12" s="14"/>
      <c r="AJ12" s="14">
        <v>2.0562527661020302E-2</v>
      </c>
      <c r="AK12" s="14">
        <v>8.7524618153058301E-2</v>
      </c>
      <c r="AL12" s="14">
        <v>8.8782632301338898E-2</v>
      </c>
      <c r="AM12" s="14"/>
      <c r="AN12" s="14">
        <v>4.8585889296012298E-2</v>
      </c>
      <c r="AO12" s="14">
        <v>8.2853092532233302E-2</v>
      </c>
      <c r="AP12" s="14">
        <v>0.11719253432613</v>
      </c>
      <c r="AQ12" s="14">
        <v>0.124840060384278</v>
      </c>
      <c r="AR12" s="14">
        <v>0</v>
      </c>
    </row>
    <row r="13" spans="2:44">
      <c r="B13" s="15" t="s">
        <v>102</v>
      </c>
      <c r="C13" s="14">
        <v>1.44842227927357E-2</v>
      </c>
      <c r="D13" s="14">
        <v>1.78783080111907E-2</v>
      </c>
      <c r="E13" s="14">
        <v>1.11200635406142E-2</v>
      </c>
      <c r="F13" s="14"/>
      <c r="G13" s="14">
        <v>1.5666670791103302E-2</v>
      </c>
      <c r="H13" s="14">
        <v>1.94040201952515E-2</v>
      </c>
      <c r="I13" s="14">
        <v>2.5023568514932901E-2</v>
      </c>
      <c r="J13" s="14">
        <v>0</v>
      </c>
      <c r="K13" s="14">
        <v>1.39932209351224E-2</v>
      </c>
      <c r="L13" s="14">
        <v>1.4558356848112E-2</v>
      </c>
      <c r="M13" s="14"/>
      <c r="N13" s="14">
        <v>1.46135811075846E-2</v>
      </c>
      <c r="O13" s="14">
        <v>1.17273005738395E-2</v>
      </c>
      <c r="P13" s="14">
        <v>1.6694244597685499E-2</v>
      </c>
      <c r="Q13" s="14">
        <v>1.5815252607866301E-2</v>
      </c>
      <c r="R13" s="14"/>
      <c r="S13" s="14">
        <v>1.02811177025418E-2</v>
      </c>
      <c r="T13" s="14">
        <v>1.38561762438169E-2</v>
      </c>
      <c r="U13" s="14">
        <v>4.5603360305664198E-2</v>
      </c>
      <c r="V13" s="14">
        <v>1.3132619390774199E-2</v>
      </c>
      <c r="W13" s="14">
        <v>0</v>
      </c>
      <c r="X13" s="14">
        <v>2.56162659400926E-2</v>
      </c>
      <c r="Y13" s="14">
        <v>9.3265328507775094E-3</v>
      </c>
      <c r="Z13" s="14">
        <v>0</v>
      </c>
      <c r="AA13" s="14">
        <v>1.3593055764512901E-2</v>
      </c>
      <c r="AB13" s="14">
        <v>9.7963264885904695E-3</v>
      </c>
      <c r="AC13" s="14">
        <v>2.0528128424157101E-2</v>
      </c>
      <c r="AD13" s="14">
        <v>0</v>
      </c>
      <c r="AE13" s="14"/>
      <c r="AF13" s="14">
        <v>2.3568873541576E-2</v>
      </c>
      <c r="AG13" s="14">
        <v>4.6763789693689897E-3</v>
      </c>
      <c r="AH13" s="14">
        <v>1.6432677489607399E-2</v>
      </c>
      <c r="AI13" s="14"/>
      <c r="AJ13" s="14">
        <v>1.46708595249755E-2</v>
      </c>
      <c r="AK13" s="14">
        <v>8.7707705246895008E-3</v>
      </c>
      <c r="AL13" s="14">
        <v>1.36495231236231E-2</v>
      </c>
      <c r="AM13" s="14"/>
      <c r="AN13" s="14">
        <v>8.5541977028373295E-3</v>
      </c>
      <c r="AO13" s="14">
        <v>2.21770440801832E-2</v>
      </c>
      <c r="AP13" s="14">
        <v>1.3605834721533301E-2</v>
      </c>
      <c r="AQ13" s="14">
        <v>0</v>
      </c>
      <c r="AR13" s="14">
        <v>0</v>
      </c>
    </row>
    <row r="14" spans="2:44">
      <c r="B14" s="15" t="s">
        <v>129</v>
      </c>
      <c r="C14" s="14">
        <v>2.55374744484517E-2</v>
      </c>
      <c r="D14" s="14">
        <v>1.70248649964699E-2</v>
      </c>
      <c r="E14" s="14">
        <v>3.4234830645874202E-2</v>
      </c>
      <c r="F14" s="14"/>
      <c r="G14" s="14">
        <v>2.92395327404067E-2</v>
      </c>
      <c r="H14" s="14">
        <v>1.6320273442239401E-2</v>
      </c>
      <c r="I14" s="14">
        <v>2.0348444230618799E-2</v>
      </c>
      <c r="J14" s="14">
        <v>2.3358377084311901E-2</v>
      </c>
      <c r="K14" s="14">
        <v>4.1548584075134003E-2</v>
      </c>
      <c r="L14" s="14">
        <v>2.6542705991111901E-2</v>
      </c>
      <c r="M14" s="14"/>
      <c r="N14" s="14">
        <v>1.8089472213061401E-2</v>
      </c>
      <c r="O14" s="14">
        <v>2.6420449790345E-2</v>
      </c>
      <c r="P14" s="14">
        <v>2.4348634909770201E-2</v>
      </c>
      <c r="Q14" s="14">
        <v>3.3695285018426203E-2</v>
      </c>
      <c r="R14" s="14"/>
      <c r="S14" s="14">
        <v>2.4949638948283101E-2</v>
      </c>
      <c r="T14" s="14">
        <v>1.34080276129117E-2</v>
      </c>
      <c r="U14" s="14">
        <v>2.49976269627189E-2</v>
      </c>
      <c r="V14" s="14">
        <v>2.2086723777067E-2</v>
      </c>
      <c r="W14" s="14">
        <v>1.3596385193006801E-2</v>
      </c>
      <c r="X14" s="14">
        <v>4.99066161007099E-2</v>
      </c>
      <c r="Y14" s="14">
        <v>9.8773118113099599E-3</v>
      </c>
      <c r="Z14" s="14">
        <v>2.7465545111299599E-2</v>
      </c>
      <c r="AA14" s="14">
        <v>4.0815681515654803E-2</v>
      </c>
      <c r="AB14" s="14">
        <v>2.06330245091427E-2</v>
      </c>
      <c r="AC14" s="14">
        <v>3.48999432908772E-2</v>
      </c>
      <c r="AD14" s="14">
        <v>3.9387983742526202E-2</v>
      </c>
      <c r="AE14" s="14"/>
      <c r="AF14" s="14">
        <v>2.2811733143388802E-2</v>
      </c>
      <c r="AG14" s="14">
        <v>1.6957618097072798E-2</v>
      </c>
      <c r="AH14" s="14">
        <v>3.6964499206944702E-2</v>
      </c>
      <c r="AI14" s="14"/>
      <c r="AJ14" s="14">
        <v>1.26211440643633E-2</v>
      </c>
      <c r="AK14" s="14">
        <v>2.0532483775025898E-2</v>
      </c>
      <c r="AL14" s="14">
        <v>1.65828541443847E-2</v>
      </c>
      <c r="AM14" s="14"/>
      <c r="AN14" s="14">
        <v>2.8479316183239602E-2</v>
      </c>
      <c r="AO14" s="14">
        <v>4.0934111275400697E-2</v>
      </c>
      <c r="AP14" s="14">
        <v>1.3316249612542901E-2</v>
      </c>
      <c r="AQ14" s="14">
        <v>1.01527302166604E-2</v>
      </c>
      <c r="AR14" s="14">
        <v>5.6388936280365003E-2</v>
      </c>
    </row>
    <row r="15" spans="2:44">
      <c r="B15" s="15" t="s">
        <v>104</v>
      </c>
      <c r="C15" s="18">
        <v>0.59358267061857095</v>
      </c>
      <c r="D15" s="18">
        <v>0.60846049336000796</v>
      </c>
      <c r="E15" s="18">
        <v>0.57908581916878599</v>
      </c>
      <c r="F15" s="18"/>
      <c r="G15" s="18">
        <v>0.44402855946563302</v>
      </c>
      <c r="H15" s="18">
        <v>0.68987067725337703</v>
      </c>
      <c r="I15" s="18">
        <v>0.62471162644808598</v>
      </c>
      <c r="J15" s="18">
        <v>0.65798759794727701</v>
      </c>
      <c r="K15" s="18">
        <v>0.54930836764949198</v>
      </c>
      <c r="L15" s="18">
        <v>0.56987037105866001</v>
      </c>
      <c r="M15" s="18"/>
      <c r="N15" s="18">
        <v>0.61138686709617596</v>
      </c>
      <c r="O15" s="18">
        <v>0.59029030023600604</v>
      </c>
      <c r="P15" s="18">
        <v>0.610663213050326</v>
      </c>
      <c r="Q15" s="18">
        <v>0.56833439046762202</v>
      </c>
      <c r="R15" s="18"/>
      <c r="S15" s="18">
        <v>0.64208569818095096</v>
      </c>
      <c r="T15" s="18">
        <v>0.58159847593481095</v>
      </c>
      <c r="U15" s="18">
        <v>0.57001558263960905</v>
      </c>
      <c r="V15" s="18">
        <v>0.59487425018825801</v>
      </c>
      <c r="W15" s="18">
        <v>0.50295447839702201</v>
      </c>
      <c r="X15" s="18">
        <v>0.59834198867980803</v>
      </c>
      <c r="Y15" s="18">
        <v>0.64640451914897401</v>
      </c>
      <c r="Z15" s="18">
        <v>0.623418862808234</v>
      </c>
      <c r="AA15" s="18">
        <v>0.59138905793426</v>
      </c>
      <c r="AB15" s="18">
        <v>0.59320049846565204</v>
      </c>
      <c r="AC15" s="18">
        <v>0.51340846684076502</v>
      </c>
      <c r="AD15" s="18">
        <v>0.66053619423412202</v>
      </c>
      <c r="AE15" s="18"/>
      <c r="AF15" s="18">
        <v>0.62854895051014603</v>
      </c>
      <c r="AG15" s="18">
        <v>0.61344271577736098</v>
      </c>
      <c r="AH15" s="18">
        <v>0.52360908867507505</v>
      </c>
      <c r="AI15" s="18"/>
      <c r="AJ15" s="18">
        <v>0.67928582991554698</v>
      </c>
      <c r="AK15" s="18">
        <v>0.64484161559359499</v>
      </c>
      <c r="AL15" s="18">
        <v>0.549452497253066</v>
      </c>
      <c r="AM15" s="18"/>
      <c r="AN15" s="18">
        <v>0.59171654515772798</v>
      </c>
      <c r="AO15" s="18">
        <v>0.54555345649081199</v>
      </c>
      <c r="AP15" s="18">
        <v>0.62610419412560503</v>
      </c>
      <c r="AQ15" s="18">
        <v>0.63704985789306501</v>
      </c>
      <c r="AR15" s="18">
        <v>0.78199313043699303</v>
      </c>
    </row>
    <row r="16" spans="2:44">
      <c r="B16" s="15" t="s">
        <v>105</v>
      </c>
      <c r="C16" s="18">
        <v>9.4832205579892803E-2</v>
      </c>
      <c r="D16" s="18">
        <v>9.0898502875776901E-2</v>
      </c>
      <c r="E16" s="18">
        <v>9.9199971949616605E-2</v>
      </c>
      <c r="F16" s="18"/>
      <c r="G16" s="18">
        <v>0.12342390109874</v>
      </c>
      <c r="H16" s="18">
        <v>0.112325754430172</v>
      </c>
      <c r="I16" s="18">
        <v>6.22757623775613E-2</v>
      </c>
      <c r="J16" s="18">
        <v>8.7627535589374805E-2</v>
      </c>
      <c r="K16" s="18">
        <v>0.11393515094482</v>
      </c>
      <c r="L16" s="18">
        <v>7.7474359764864206E-2</v>
      </c>
      <c r="M16" s="18"/>
      <c r="N16" s="18">
        <v>0.10778093873166</v>
      </c>
      <c r="O16" s="18">
        <v>9.4791572530115498E-2</v>
      </c>
      <c r="P16" s="18">
        <v>7.9510299046368499E-2</v>
      </c>
      <c r="Q16" s="18">
        <v>9.3080792869953202E-2</v>
      </c>
      <c r="R16" s="18"/>
      <c r="S16" s="18">
        <v>7.0002274891668007E-2</v>
      </c>
      <c r="T16" s="18">
        <v>0.104382054986993</v>
      </c>
      <c r="U16" s="18">
        <v>0.12848874031392499</v>
      </c>
      <c r="V16" s="18">
        <v>9.0780192679176905E-2</v>
      </c>
      <c r="W16" s="18">
        <v>0.115403288692301</v>
      </c>
      <c r="X16" s="18">
        <v>6.5659077928348394E-2</v>
      </c>
      <c r="Y16" s="18">
        <v>9.4535831052329405E-2</v>
      </c>
      <c r="Z16" s="18">
        <v>0.19156001418544899</v>
      </c>
      <c r="AA16" s="18">
        <v>0.12154550680288199</v>
      </c>
      <c r="AB16" s="18">
        <v>6.2142297821387298E-2</v>
      </c>
      <c r="AC16" s="18">
        <v>9.4172453776804305E-2</v>
      </c>
      <c r="AD16" s="18">
        <v>0</v>
      </c>
      <c r="AE16" s="18"/>
      <c r="AF16" s="18">
        <v>9.0224477039992701E-2</v>
      </c>
      <c r="AG16" s="18">
        <v>8.6336021496107196E-2</v>
      </c>
      <c r="AH16" s="18">
        <v>0.117635551780672</v>
      </c>
      <c r="AI16" s="18"/>
      <c r="AJ16" s="18">
        <v>3.5233387185995897E-2</v>
      </c>
      <c r="AK16" s="18">
        <v>9.6295388677747798E-2</v>
      </c>
      <c r="AL16" s="18">
        <v>0.10243215542496199</v>
      </c>
      <c r="AM16" s="18"/>
      <c r="AN16" s="18">
        <v>5.71400869988496E-2</v>
      </c>
      <c r="AO16" s="18">
        <v>0.105030136612416</v>
      </c>
      <c r="AP16" s="18">
        <v>0.13079836904766301</v>
      </c>
      <c r="AQ16" s="18">
        <v>0.124840060384278</v>
      </c>
      <c r="AR16" s="18">
        <v>0</v>
      </c>
    </row>
    <row r="17" spans="2:44">
      <c r="B17" s="15" t="s">
        <v>106</v>
      </c>
      <c r="C17" s="19">
        <v>0.49875046503867798</v>
      </c>
      <c r="D17" s="19">
        <v>0.51756199048423102</v>
      </c>
      <c r="E17" s="19">
        <v>0.47988584721916899</v>
      </c>
      <c r="F17" s="19"/>
      <c r="G17" s="19">
        <v>0.320604658366893</v>
      </c>
      <c r="H17" s="19">
        <v>0.57754492282320602</v>
      </c>
      <c r="I17" s="19">
        <v>0.56243586407052504</v>
      </c>
      <c r="J17" s="19">
        <v>0.57036006235790204</v>
      </c>
      <c r="K17" s="19">
        <v>0.43537321670467199</v>
      </c>
      <c r="L17" s="19">
        <v>0.49239601129379601</v>
      </c>
      <c r="M17" s="19"/>
      <c r="N17" s="19">
        <v>0.50360592836451501</v>
      </c>
      <c r="O17" s="19">
        <v>0.49549872770589098</v>
      </c>
      <c r="P17" s="19">
        <v>0.53115291400395803</v>
      </c>
      <c r="Q17" s="19">
        <v>0.475253597597669</v>
      </c>
      <c r="R17" s="19"/>
      <c r="S17" s="19">
        <v>0.57208342328928297</v>
      </c>
      <c r="T17" s="19">
        <v>0.47721642094781702</v>
      </c>
      <c r="U17" s="19">
        <v>0.44152684232568501</v>
      </c>
      <c r="V17" s="19">
        <v>0.50409405750908098</v>
      </c>
      <c r="W17" s="19">
        <v>0.38755118970472102</v>
      </c>
      <c r="X17" s="19">
        <v>0.53268291075146001</v>
      </c>
      <c r="Y17" s="19">
        <v>0.55186868809664502</v>
      </c>
      <c r="Z17" s="19">
        <v>0.43185884862278401</v>
      </c>
      <c r="AA17" s="19">
        <v>0.46984355113137799</v>
      </c>
      <c r="AB17" s="19">
        <v>0.53105820064426501</v>
      </c>
      <c r="AC17" s="19">
        <v>0.41923601306396002</v>
      </c>
      <c r="AD17" s="19">
        <v>0.66053619423412202</v>
      </c>
      <c r="AE17" s="19"/>
      <c r="AF17" s="19">
        <v>0.538324473470153</v>
      </c>
      <c r="AG17" s="19">
        <v>0.52710669428125401</v>
      </c>
      <c r="AH17" s="19">
        <v>0.40597353689440302</v>
      </c>
      <c r="AI17" s="19"/>
      <c r="AJ17" s="19">
        <v>0.64405244272955098</v>
      </c>
      <c r="AK17" s="19">
        <v>0.54854622691584698</v>
      </c>
      <c r="AL17" s="19">
        <v>0.44702034182810402</v>
      </c>
      <c r="AM17" s="19"/>
      <c r="AN17" s="19">
        <v>0.534576458158878</v>
      </c>
      <c r="AO17" s="19">
        <v>0.44052331987839599</v>
      </c>
      <c r="AP17" s="19">
        <v>0.49530582507794202</v>
      </c>
      <c r="AQ17" s="19">
        <v>0.51220979750878703</v>
      </c>
      <c r="AR17" s="19">
        <v>0.78199313043699303</v>
      </c>
    </row>
    <row r="18" spans="2:44">
      <c r="B18" s="16" t="s">
        <v>22</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107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0.189771932978064</v>
      </c>
      <c r="D9" s="14">
        <v>0.20139886932338799</v>
      </c>
      <c r="E9" s="14">
        <v>0.17953708247797801</v>
      </c>
      <c r="F9" s="14"/>
      <c r="G9" s="14">
        <v>0.13131839295115399</v>
      </c>
      <c r="H9" s="14">
        <v>0.21313578892434601</v>
      </c>
      <c r="I9" s="14">
        <v>0.22396603149138</v>
      </c>
      <c r="J9" s="14">
        <v>0.218520685597345</v>
      </c>
      <c r="K9" s="14">
        <v>0.21066199879427799</v>
      </c>
      <c r="L9" s="14">
        <v>0.144746418381061</v>
      </c>
      <c r="M9" s="14"/>
      <c r="N9" s="14">
        <v>0.14406303346697</v>
      </c>
      <c r="O9" s="14">
        <v>0.13939144523987801</v>
      </c>
      <c r="P9" s="14">
        <v>0.24340457646094699</v>
      </c>
      <c r="Q9" s="14">
        <v>0.245184723866469</v>
      </c>
      <c r="R9" s="14"/>
      <c r="S9" s="14">
        <v>0.15780599656635799</v>
      </c>
      <c r="T9" s="14">
        <v>0.172232136548188</v>
      </c>
      <c r="U9" s="14">
        <v>0.176617736641453</v>
      </c>
      <c r="V9" s="14">
        <v>0.18480335312068499</v>
      </c>
      <c r="W9" s="14">
        <v>0.189789959915386</v>
      </c>
      <c r="X9" s="14">
        <v>0.17112428765128099</v>
      </c>
      <c r="Y9" s="14">
        <v>0.25398433861693198</v>
      </c>
      <c r="Z9" s="14">
        <v>0.191939500226147</v>
      </c>
      <c r="AA9" s="14">
        <v>0.21131323126521001</v>
      </c>
      <c r="AB9" s="14">
        <v>0.20371589910420701</v>
      </c>
      <c r="AC9" s="14">
        <v>0.21716882413032201</v>
      </c>
      <c r="AD9" s="14">
        <v>0.180105295722331</v>
      </c>
      <c r="AE9" s="14"/>
      <c r="AF9" s="14">
        <v>0.271957249480277</v>
      </c>
      <c r="AG9" s="14">
        <v>0.12984717727311201</v>
      </c>
      <c r="AH9" s="14">
        <v>0.19436669577266799</v>
      </c>
      <c r="AI9" s="14"/>
      <c r="AJ9" s="14">
        <v>0.18836147183320701</v>
      </c>
      <c r="AK9" s="14">
        <v>0.18344650006367599</v>
      </c>
      <c r="AL9" s="14">
        <v>0.13434547034984601</v>
      </c>
      <c r="AM9" s="14"/>
      <c r="AN9" s="14">
        <v>0.2369848458129</v>
      </c>
      <c r="AO9" s="14">
        <v>0.19069753505808401</v>
      </c>
      <c r="AP9" s="14">
        <v>0.13925414991886101</v>
      </c>
      <c r="AQ9" s="14">
        <v>0.12745920447687301</v>
      </c>
      <c r="AR9" s="14">
        <v>0.23378468544386699</v>
      </c>
    </row>
    <row r="10" spans="2:44">
      <c r="B10" s="15" t="s">
        <v>99</v>
      </c>
      <c r="C10" s="14">
        <v>0.29846341676194499</v>
      </c>
      <c r="D10" s="14">
        <v>0.29147631795753598</v>
      </c>
      <c r="E10" s="14">
        <v>0.30601967476650599</v>
      </c>
      <c r="F10" s="14"/>
      <c r="G10" s="14">
        <v>0.27198824716123399</v>
      </c>
      <c r="H10" s="14">
        <v>0.30277503723070798</v>
      </c>
      <c r="I10" s="14">
        <v>0.31475257222102898</v>
      </c>
      <c r="J10" s="14">
        <v>0.33708763082348597</v>
      </c>
      <c r="K10" s="14">
        <v>0.28851629868864098</v>
      </c>
      <c r="L10" s="14">
        <v>0.27477885321731998</v>
      </c>
      <c r="M10" s="14"/>
      <c r="N10" s="14">
        <v>0.25490393655296301</v>
      </c>
      <c r="O10" s="14">
        <v>0.31760992237406599</v>
      </c>
      <c r="P10" s="14">
        <v>0.330398785192558</v>
      </c>
      <c r="Q10" s="14">
        <v>0.29704756213085298</v>
      </c>
      <c r="R10" s="14"/>
      <c r="S10" s="14">
        <v>0.29328672589428301</v>
      </c>
      <c r="T10" s="14">
        <v>0.32358230700761498</v>
      </c>
      <c r="U10" s="14">
        <v>0.26772454456975597</v>
      </c>
      <c r="V10" s="14">
        <v>0.29664220717785</v>
      </c>
      <c r="W10" s="14">
        <v>0.320115181505713</v>
      </c>
      <c r="X10" s="14">
        <v>0.30529149674647299</v>
      </c>
      <c r="Y10" s="14">
        <v>0.253722936782459</v>
      </c>
      <c r="Z10" s="14">
        <v>0.271394696061457</v>
      </c>
      <c r="AA10" s="14">
        <v>0.330267478710838</v>
      </c>
      <c r="AB10" s="14">
        <v>0.29883908930273201</v>
      </c>
      <c r="AC10" s="14">
        <v>0.28091270517108102</v>
      </c>
      <c r="AD10" s="14">
        <v>0.29683001774023798</v>
      </c>
      <c r="AE10" s="14"/>
      <c r="AF10" s="14">
        <v>0.35414386485024402</v>
      </c>
      <c r="AG10" s="14">
        <v>0.24967818535078101</v>
      </c>
      <c r="AH10" s="14">
        <v>0.30469926297704403</v>
      </c>
      <c r="AI10" s="14"/>
      <c r="AJ10" s="14">
        <v>0.37539569007428603</v>
      </c>
      <c r="AK10" s="14">
        <v>0.25682250633102599</v>
      </c>
      <c r="AL10" s="14">
        <v>0.25173812724692701</v>
      </c>
      <c r="AM10" s="14"/>
      <c r="AN10" s="14">
        <v>0.33797763098906902</v>
      </c>
      <c r="AO10" s="14">
        <v>0.29013694496139802</v>
      </c>
      <c r="AP10" s="14">
        <v>0.26852227867669698</v>
      </c>
      <c r="AQ10" s="14">
        <v>0.26950923974381602</v>
      </c>
      <c r="AR10" s="14">
        <v>0.210622704252133</v>
      </c>
    </row>
    <row r="11" spans="2:44">
      <c r="B11" s="15" t="s">
        <v>100</v>
      </c>
      <c r="C11" s="14">
        <v>0.19965707822390599</v>
      </c>
      <c r="D11" s="14">
        <v>0.18843319216909801</v>
      </c>
      <c r="E11" s="14">
        <v>0.209789760729088</v>
      </c>
      <c r="F11" s="14"/>
      <c r="G11" s="14">
        <v>0.239621793649475</v>
      </c>
      <c r="H11" s="14">
        <v>0.22229061866439101</v>
      </c>
      <c r="I11" s="14">
        <v>0.17792016523524501</v>
      </c>
      <c r="J11" s="14">
        <v>0.158997668759956</v>
      </c>
      <c r="K11" s="14">
        <v>0.19021418096413201</v>
      </c>
      <c r="L11" s="14">
        <v>0.211436933674571</v>
      </c>
      <c r="M11" s="14"/>
      <c r="N11" s="14">
        <v>0.18703857669752799</v>
      </c>
      <c r="O11" s="14">
        <v>0.20878778844072399</v>
      </c>
      <c r="P11" s="14">
        <v>0.17874913216234101</v>
      </c>
      <c r="Q11" s="14">
        <v>0.223292948540149</v>
      </c>
      <c r="R11" s="14"/>
      <c r="S11" s="14">
        <v>0.21495267590723999</v>
      </c>
      <c r="T11" s="14">
        <v>0.214392659239724</v>
      </c>
      <c r="U11" s="14">
        <v>0.15385132350488001</v>
      </c>
      <c r="V11" s="14">
        <v>0.20584445011675601</v>
      </c>
      <c r="W11" s="14">
        <v>0.18504115513456801</v>
      </c>
      <c r="X11" s="14">
        <v>0.24612683972204699</v>
      </c>
      <c r="Y11" s="14">
        <v>0.198449830683919</v>
      </c>
      <c r="Z11" s="14">
        <v>0.223148482966332</v>
      </c>
      <c r="AA11" s="14">
        <v>0.154200435998741</v>
      </c>
      <c r="AB11" s="14">
        <v>0.170375750250705</v>
      </c>
      <c r="AC11" s="14">
        <v>0.22586231105548699</v>
      </c>
      <c r="AD11" s="14">
        <v>0.245617696797126</v>
      </c>
      <c r="AE11" s="14"/>
      <c r="AF11" s="14">
        <v>0.171956630832928</v>
      </c>
      <c r="AG11" s="14">
        <v>0.198650174843541</v>
      </c>
      <c r="AH11" s="14">
        <v>0.239516411616155</v>
      </c>
      <c r="AI11" s="14"/>
      <c r="AJ11" s="14">
        <v>0.188087821273142</v>
      </c>
      <c r="AK11" s="14">
        <v>0.196122618554013</v>
      </c>
      <c r="AL11" s="14">
        <v>0.210309209536196</v>
      </c>
      <c r="AM11" s="14"/>
      <c r="AN11" s="14">
        <v>0.209659977472616</v>
      </c>
      <c r="AO11" s="14">
        <v>0.22344266206636701</v>
      </c>
      <c r="AP11" s="14">
        <v>0.205062194979509</v>
      </c>
      <c r="AQ11" s="14">
        <v>0.163823199057341</v>
      </c>
      <c r="AR11" s="14">
        <v>0.119489376883222</v>
      </c>
    </row>
    <row r="12" spans="2:44">
      <c r="B12" s="15" t="s">
        <v>101</v>
      </c>
      <c r="C12" s="14">
        <v>0.21395935742216801</v>
      </c>
      <c r="D12" s="14">
        <v>0.21546250121097199</v>
      </c>
      <c r="E12" s="14">
        <v>0.213290808632531</v>
      </c>
      <c r="F12" s="14"/>
      <c r="G12" s="14">
        <v>0.23443257935741399</v>
      </c>
      <c r="H12" s="14">
        <v>0.195779794904268</v>
      </c>
      <c r="I12" s="14">
        <v>0.16949651008015801</v>
      </c>
      <c r="J12" s="14">
        <v>0.20113775028591299</v>
      </c>
      <c r="K12" s="14">
        <v>0.20372296660387301</v>
      </c>
      <c r="L12" s="14">
        <v>0.26846858977952298</v>
      </c>
      <c r="M12" s="14"/>
      <c r="N12" s="14">
        <v>0.27387624511925401</v>
      </c>
      <c r="O12" s="14">
        <v>0.23263437455717101</v>
      </c>
      <c r="P12" s="14">
        <v>0.18327106348417899</v>
      </c>
      <c r="Q12" s="14">
        <v>0.15656605811566399</v>
      </c>
      <c r="R12" s="14"/>
      <c r="S12" s="14">
        <v>0.21039029127526401</v>
      </c>
      <c r="T12" s="14">
        <v>0.19279994313099799</v>
      </c>
      <c r="U12" s="14">
        <v>0.29101001625870698</v>
      </c>
      <c r="V12" s="14">
        <v>0.21611391813546699</v>
      </c>
      <c r="W12" s="14">
        <v>0.20391273873599999</v>
      </c>
      <c r="X12" s="14">
        <v>0.19508540281998299</v>
      </c>
      <c r="Y12" s="14">
        <v>0.21007772629615101</v>
      </c>
      <c r="Z12" s="14">
        <v>0.18342303167077101</v>
      </c>
      <c r="AA12" s="14">
        <v>0.218270359203668</v>
      </c>
      <c r="AB12" s="14">
        <v>0.23917485638234301</v>
      </c>
      <c r="AC12" s="14">
        <v>0.18761691220373999</v>
      </c>
      <c r="AD12" s="14">
        <v>0.19405538756677901</v>
      </c>
      <c r="AE12" s="14"/>
      <c r="AF12" s="14">
        <v>0.159287372520203</v>
      </c>
      <c r="AG12" s="14">
        <v>0.27281707640817898</v>
      </c>
      <c r="AH12" s="14">
        <v>0.181203678491585</v>
      </c>
      <c r="AI12" s="14"/>
      <c r="AJ12" s="14">
        <v>0.20328082823580201</v>
      </c>
      <c r="AK12" s="14">
        <v>0.23442016833198101</v>
      </c>
      <c r="AL12" s="14">
        <v>0.27942057025122902</v>
      </c>
      <c r="AM12" s="14"/>
      <c r="AN12" s="14">
        <v>0.16148320265409899</v>
      </c>
      <c r="AO12" s="14">
        <v>0.198654932104531</v>
      </c>
      <c r="AP12" s="14">
        <v>0.26621707102383402</v>
      </c>
      <c r="AQ12" s="14">
        <v>0.28163652829931102</v>
      </c>
      <c r="AR12" s="14">
        <v>0.30287604855371197</v>
      </c>
    </row>
    <row r="13" spans="2:44">
      <c r="B13" s="15" t="s">
        <v>102</v>
      </c>
      <c r="C13" s="14">
        <v>8.7577809086701097E-2</v>
      </c>
      <c r="D13" s="14">
        <v>9.4493234578462898E-2</v>
      </c>
      <c r="E13" s="14">
        <v>7.9409297865337902E-2</v>
      </c>
      <c r="F13" s="14"/>
      <c r="G13" s="14">
        <v>0.10014015760676501</v>
      </c>
      <c r="H13" s="14">
        <v>6.0398351545258799E-2</v>
      </c>
      <c r="I13" s="14">
        <v>9.8790961267552102E-2</v>
      </c>
      <c r="J13" s="14">
        <v>7.2884524316660093E-2</v>
      </c>
      <c r="K13" s="14">
        <v>9.7527289488493499E-2</v>
      </c>
      <c r="L13" s="14">
        <v>9.7449015933899805E-2</v>
      </c>
      <c r="M13" s="14"/>
      <c r="N13" s="14">
        <v>0.13106991917100499</v>
      </c>
      <c r="O13" s="14">
        <v>9.2236141064630697E-2</v>
      </c>
      <c r="P13" s="14">
        <v>5.6381099268140902E-2</v>
      </c>
      <c r="Q13" s="14">
        <v>6.1769820927857898E-2</v>
      </c>
      <c r="R13" s="14"/>
      <c r="S13" s="14">
        <v>0.107016966695198</v>
      </c>
      <c r="T13" s="14">
        <v>8.8092477429984203E-2</v>
      </c>
      <c r="U13" s="14">
        <v>9.4353557253318301E-2</v>
      </c>
      <c r="V13" s="14">
        <v>8.4472772023709605E-2</v>
      </c>
      <c r="W13" s="14">
        <v>9.4206990574169397E-2</v>
      </c>
      <c r="X13" s="14">
        <v>7.4823719643569597E-2</v>
      </c>
      <c r="Y13" s="14">
        <v>7.4811764620228899E-2</v>
      </c>
      <c r="Z13" s="14">
        <v>0.114330035836144</v>
      </c>
      <c r="AA13" s="14">
        <v>7.7557399055913703E-2</v>
      </c>
      <c r="AB13" s="14">
        <v>8.4817256315574394E-2</v>
      </c>
      <c r="AC13" s="14">
        <v>7.3532971742180805E-2</v>
      </c>
      <c r="AD13" s="14">
        <v>7.5574556764317097E-2</v>
      </c>
      <c r="AE13" s="14"/>
      <c r="AF13" s="14">
        <v>3.8399920944713999E-2</v>
      </c>
      <c r="AG13" s="14">
        <v>0.141978251379899</v>
      </c>
      <c r="AH13" s="14">
        <v>5.02116727375303E-2</v>
      </c>
      <c r="AI13" s="14"/>
      <c r="AJ13" s="14">
        <v>4.3822492485418502E-2</v>
      </c>
      <c r="AK13" s="14">
        <v>0.12386901225725799</v>
      </c>
      <c r="AL13" s="14">
        <v>0.117299854686504</v>
      </c>
      <c r="AM13" s="14"/>
      <c r="AN13" s="14">
        <v>4.6201465198000301E-2</v>
      </c>
      <c r="AO13" s="14">
        <v>8.0962573137169397E-2</v>
      </c>
      <c r="AP13" s="14">
        <v>0.115729531274153</v>
      </c>
      <c r="AQ13" s="14">
        <v>0.14499216685138899</v>
      </c>
      <c r="AR13" s="14">
        <v>0.133227184867067</v>
      </c>
    </row>
    <row r="14" spans="2:44">
      <c r="B14" s="15" t="s">
        <v>103</v>
      </c>
      <c r="C14" s="14">
        <v>1.0570405527215001E-2</v>
      </c>
      <c r="D14" s="14">
        <v>8.7358847605433308E-3</v>
      </c>
      <c r="E14" s="14">
        <v>1.1953375528560101E-2</v>
      </c>
      <c r="F14" s="14"/>
      <c r="G14" s="14">
        <v>2.24988292739585E-2</v>
      </c>
      <c r="H14" s="14">
        <v>5.6204087310288402E-3</v>
      </c>
      <c r="I14" s="14">
        <v>1.5073759704635901E-2</v>
      </c>
      <c r="J14" s="14">
        <v>1.13717402166406E-2</v>
      </c>
      <c r="K14" s="14">
        <v>9.3572654605825999E-3</v>
      </c>
      <c r="L14" s="14">
        <v>3.1201890136261599E-3</v>
      </c>
      <c r="M14" s="14"/>
      <c r="N14" s="14">
        <v>9.0482889922794199E-3</v>
      </c>
      <c r="O14" s="14">
        <v>9.3403283235296407E-3</v>
      </c>
      <c r="P14" s="14">
        <v>7.7953434318348697E-3</v>
      </c>
      <c r="Q14" s="14">
        <v>1.6138886419006002E-2</v>
      </c>
      <c r="R14" s="14"/>
      <c r="S14" s="14">
        <v>1.6547343661656898E-2</v>
      </c>
      <c r="T14" s="14">
        <v>8.9004766434906193E-3</v>
      </c>
      <c r="U14" s="14">
        <v>1.6442821771884601E-2</v>
      </c>
      <c r="V14" s="14">
        <v>1.2123299425532001E-2</v>
      </c>
      <c r="W14" s="14">
        <v>6.9339741341643696E-3</v>
      </c>
      <c r="X14" s="14">
        <v>7.5482534166462301E-3</v>
      </c>
      <c r="Y14" s="14">
        <v>8.95340300030994E-3</v>
      </c>
      <c r="Z14" s="14">
        <v>1.5764253239148401E-2</v>
      </c>
      <c r="AA14" s="14">
        <v>8.3910957656290006E-3</v>
      </c>
      <c r="AB14" s="14">
        <v>3.07714864443798E-3</v>
      </c>
      <c r="AC14" s="14">
        <v>1.49062756971889E-2</v>
      </c>
      <c r="AD14" s="14">
        <v>7.8170454092096192E-3</v>
      </c>
      <c r="AE14" s="14"/>
      <c r="AF14" s="14">
        <v>4.2549613716334504E-3</v>
      </c>
      <c r="AG14" s="14">
        <v>7.0291347444875101E-3</v>
      </c>
      <c r="AH14" s="14">
        <v>3.0002278405017999E-2</v>
      </c>
      <c r="AI14" s="14"/>
      <c r="AJ14" s="14">
        <v>1.05169609814452E-3</v>
      </c>
      <c r="AK14" s="14">
        <v>5.3191944620457196E-3</v>
      </c>
      <c r="AL14" s="14">
        <v>6.8867679292985498E-3</v>
      </c>
      <c r="AM14" s="14"/>
      <c r="AN14" s="14">
        <v>7.6928778733151397E-3</v>
      </c>
      <c r="AO14" s="14">
        <v>1.61053526724508E-2</v>
      </c>
      <c r="AP14" s="14">
        <v>5.2147741269469201E-3</v>
      </c>
      <c r="AQ14" s="14">
        <v>1.25796615712708E-2</v>
      </c>
      <c r="AR14" s="14">
        <v>0</v>
      </c>
    </row>
    <row r="15" spans="2:44">
      <c r="B15" s="15" t="s">
        <v>104</v>
      </c>
      <c r="C15" s="18">
        <v>0.48823534974000898</v>
      </c>
      <c r="D15" s="18">
        <v>0.492875187280923</v>
      </c>
      <c r="E15" s="18">
        <v>0.48555675724448399</v>
      </c>
      <c r="F15" s="18"/>
      <c r="G15" s="18">
        <v>0.40330664011238798</v>
      </c>
      <c r="H15" s="18">
        <v>0.51591082615505401</v>
      </c>
      <c r="I15" s="18">
        <v>0.53871860371240898</v>
      </c>
      <c r="J15" s="18">
        <v>0.55560831642083097</v>
      </c>
      <c r="K15" s="18">
        <v>0.49917829748291798</v>
      </c>
      <c r="L15" s="18">
        <v>0.41952527159838099</v>
      </c>
      <c r="M15" s="18"/>
      <c r="N15" s="18">
        <v>0.39896697001993298</v>
      </c>
      <c r="O15" s="18">
        <v>0.457001367613944</v>
      </c>
      <c r="P15" s="18">
        <v>0.57380336165350498</v>
      </c>
      <c r="Q15" s="18">
        <v>0.54223228599732298</v>
      </c>
      <c r="R15" s="18"/>
      <c r="S15" s="18">
        <v>0.45109272246064003</v>
      </c>
      <c r="T15" s="18">
        <v>0.49581444355580301</v>
      </c>
      <c r="U15" s="18">
        <v>0.444342281211209</v>
      </c>
      <c r="V15" s="18">
        <v>0.48144556029853502</v>
      </c>
      <c r="W15" s="18">
        <v>0.509905141421098</v>
      </c>
      <c r="X15" s="18">
        <v>0.47641578439775401</v>
      </c>
      <c r="Y15" s="18">
        <v>0.50770727539939098</v>
      </c>
      <c r="Z15" s="18">
        <v>0.46333419628760403</v>
      </c>
      <c r="AA15" s="18">
        <v>0.54158070997604801</v>
      </c>
      <c r="AB15" s="18">
        <v>0.50255498840693902</v>
      </c>
      <c r="AC15" s="18">
        <v>0.49808152930140398</v>
      </c>
      <c r="AD15" s="18">
        <v>0.47693531346256901</v>
      </c>
      <c r="AE15" s="18"/>
      <c r="AF15" s="18">
        <v>0.62610111433052096</v>
      </c>
      <c r="AG15" s="18">
        <v>0.37952536262389303</v>
      </c>
      <c r="AH15" s="18">
        <v>0.49906595874971199</v>
      </c>
      <c r="AI15" s="18"/>
      <c r="AJ15" s="18">
        <v>0.56375716190749303</v>
      </c>
      <c r="AK15" s="18">
        <v>0.44026900639470301</v>
      </c>
      <c r="AL15" s="18">
        <v>0.38608359759677302</v>
      </c>
      <c r="AM15" s="18"/>
      <c r="AN15" s="18">
        <v>0.57496247680196999</v>
      </c>
      <c r="AO15" s="18">
        <v>0.48083448001948198</v>
      </c>
      <c r="AP15" s="18">
        <v>0.40777642859555802</v>
      </c>
      <c r="AQ15" s="18">
        <v>0.396968444220688</v>
      </c>
      <c r="AR15" s="18">
        <v>0.44440738969599902</v>
      </c>
    </row>
    <row r="16" spans="2:44">
      <c r="B16" s="15" t="s">
        <v>105</v>
      </c>
      <c r="C16" s="18">
        <v>0.30153716650886903</v>
      </c>
      <c r="D16" s="18">
        <v>0.30995573578943503</v>
      </c>
      <c r="E16" s="18">
        <v>0.29270010649786798</v>
      </c>
      <c r="F16" s="18"/>
      <c r="G16" s="18">
        <v>0.334572736964179</v>
      </c>
      <c r="H16" s="18">
        <v>0.25617814644952702</v>
      </c>
      <c r="I16" s="18">
        <v>0.26828747134771003</v>
      </c>
      <c r="J16" s="18">
        <v>0.274022274602573</v>
      </c>
      <c r="K16" s="18">
        <v>0.301250256092367</v>
      </c>
      <c r="L16" s="18">
        <v>0.36591760571342302</v>
      </c>
      <c r="M16" s="18"/>
      <c r="N16" s="18">
        <v>0.40494616429025898</v>
      </c>
      <c r="O16" s="18">
        <v>0.32487051562180203</v>
      </c>
      <c r="P16" s="18">
        <v>0.23965216275232001</v>
      </c>
      <c r="Q16" s="18">
        <v>0.218335879043522</v>
      </c>
      <c r="R16" s="18"/>
      <c r="S16" s="18">
        <v>0.31740725797046299</v>
      </c>
      <c r="T16" s="18">
        <v>0.28089242056098301</v>
      </c>
      <c r="U16" s="18">
        <v>0.38536357351202599</v>
      </c>
      <c r="V16" s="18">
        <v>0.30058669015917699</v>
      </c>
      <c r="W16" s="18">
        <v>0.29811972931017</v>
      </c>
      <c r="X16" s="18">
        <v>0.26990912246355298</v>
      </c>
      <c r="Y16" s="18">
        <v>0.28488949091637999</v>
      </c>
      <c r="Z16" s="18">
        <v>0.29775306750691599</v>
      </c>
      <c r="AA16" s="18">
        <v>0.29582775825958202</v>
      </c>
      <c r="AB16" s="18">
        <v>0.323992112697918</v>
      </c>
      <c r="AC16" s="18">
        <v>0.26114988394592098</v>
      </c>
      <c r="AD16" s="18">
        <v>0.26962994433109599</v>
      </c>
      <c r="AE16" s="18"/>
      <c r="AF16" s="18">
        <v>0.19768729346491701</v>
      </c>
      <c r="AG16" s="18">
        <v>0.41479532778807898</v>
      </c>
      <c r="AH16" s="18">
        <v>0.231415351229115</v>
      </c>
      <c r="AI16" s="18"/>
      <c r="AJ16" s="18">
        <v>0.24710332072121999</v>
      </c>
      <c r="AK16" s="18">
        <v>0.35828918058923898</v>
      </c>
      <c r="AL16" s="18">
        <v>0.39672042493773302</v>
      </c>
      <c r="AM16" s="18"/>
      <c r="AN16" s="18">
        <v>0.20768466785209899</v>
      </c>
      <c r="AO16" s="18">
        <v>0.27961750524169998</v>
      </c>
      <c r="AP16" s="18">
        <v>0.38194660229798699</v>
      </c>
      <c r="AQ16" s="18">
        <v>0.42662869515070001</v>
      </c>
      <c r="AR16" s="18">
        <v>0.436103233420778</v>
      </c>
    </row>
    <row r="17" spans="2:44">
      <c r="B17" s="15" t="s">
        <v>106</v>
      </c>
      <c r="C17" s="19">
        <v>0.18669818323114001</v>
      </c>
      <c r="D17" s="19">
        <v>0.182919451491488</v>
      </c>
      <c r="E17" s="19">
        <v>0.19285665074661501</v>
      </c>
      <c r="F17" s="19"/>
      <c r="G17" s="19">
        <v>6.8733903148209E-2</v>
      </c>
      <c r="H17" s="19">
        <v>0.25973267970552699</v>
      </c>
      <c r="I17" s="19">
        <v>0.27043113236469801</v>
      </c>
      <c r="J17" s="19">
        <v>0.28158604181825903</v>
      </c>
      <c r="K17" s="19">
        <v>0.19792804139055101</v>
      </c>
      <c r="L17" s="19">
        <v>5.3607665884958203E-2</v>
      </c>
      <c r="M17" s="19"/>
      <c r="N17" s="19">
        <v>-5.9791942703258903E-3</v>
      </c>
      <c r="O17" s="19">
        <v>0.132130851992142</v>
      </c>
      <c r="P17" s="19">
        <v>0.334151198901185</v>
      </c>
      <c r="Q17" s="19">
        <v>0.32389640695380001</v>
      </c>
      <c r="R17" s="19"/>
      <c r="S17" s="19">
        <v>0.13368546449017801</v>
      </c>
      <c r="T17" s="19">
        <v>0.21492202299481999</v>
      </c>
      <c r="U17" s="19">
        <v>5.8978707699183501E-2</v>
      </c>
      <c r="V17" s="19">
        <v>0.180858870139358</v>
      </c>
      <c r="W17" s="19">
        <v>0.21178541211092899</v>
      </c>
      <c r="X17" s="19">
        <v>0.206506661934201</v>
      </c>
      <c r="Y17" s="19">
        <v>0.22281778448301101</v>
      </c>
      <c r="Z17" s="19">
        <v>0.16558112878068801</v>
      </c>
      <c r="AA17" s="19">
        <v>0.24575295171646599</v>
      </c>
      <c r="AB17" s="19">
        <v>0.17856287570902099</v>
      </c>
      <c r="AC17" s="19">
        <v>0.236931645355483</v>
      </c>
      <c r="AD17" s="19">
        <v>0.20730536913147299</v>
      </c>
      <c r="AE17" s="19"/>
      <c r="AF17" s="19">
        <v>0.42841382086560398</v>
      </c>
      <c r="AG17" s="19">
        <v>-3.5269965164185499E-2</v>
      </c>
      <c r="AH17" s="19">
        <v>0.26765060752059699</v>
      </c>
      <c r="AI17" s="19"/>
      <c r="AJ17" s="19">
        <v>0.31665384118627199</v>
      </c>
      <c r="AK17" s="19">
        <v>8.1979825805464104E-2</v>
      </c>
      <c r="AL17" s="19">
        <v>-1.0636827340959601E-2</v>
      </c>
      <c r="AM17" s="19"/>
      <c r="AN17" s="19">
        <v>0.367277808949871</v>
      </c>
      <c r="AO17" s="19">
        <v>0.201216974777782</v>
      </c>
      <c r="AP17" s="19">
        <v>2.58298262975712E-2</v>
      </c>
      <c r="AQ17" s="19">
        <v>-2.9660250930011799E-2</v>
      </c>
      <c r="AR17" s="19">
        <v>8.3041562752208496E-3</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950</v>
      </c>
      <c r="D7" s="10">
        <v>457</v>
      </c>
      <c r="E7" s="10">
        <v>491</v>
      </c>
      <c r="F7" s="10"/>
      <c r="G7" s="10">
        <v>131</v>
      </c>
      <c r="H7" s="10">
        <v>160</v>
      </c>
      <c r="I7" s="10">
        <v>127</v>
      </c>
      <c r="J7" s="10">
        <v>176</v>
      </c>
      <c r="K7" s="10">
        <v>145</v>
      </c>
      <c r="L7" s="10">
        <v>211</v>
      </c>
      <c r="M7" s="10"/>
      <c r="N7" s="10">
        <v>229</v>
      </c>
      <c r="O7" s="10">
        <v>275</v>
      </c>
      <c r="P7" s="10">
        <v>197</v>
      </c>
      <c r="Q7" s="10">
        <v>244</v>
      </c>
      <c r="R7" s="10"/>
      <c r="S7" s="10">
        <v>99</v>
      </c>
      <c r="T7" s="10">
        <v>131</v>
      </c>
      <c r="U7" s="10">
        <v>73</v>
      </c>
      <c r="V7" s="10">
        <v>84</v>
      </c>
      <c r="W7" s="10">
        <v>71</v>
      </c>
      <c r="X7" s="10">
        <v>85</v>
      </c>
      <c r="Y7" s="10">
        <v>92</v>
      </c>
      <c r="Z7" s="10">
        <v>38</v>
      </c>
      <c r="AA7" s="10">
        <v>112</v>
      </c>
      <c r="AB7" s="10">
        <v>91</v>
      </c>
      <c r="AC7" s="10">
        <v>52</v>
      </c>
      <c r="AD7" s="10">
        <v>22</v>
      </c>
      <c r="AE7" s="10"/>
      <c r="AF7" s="10">
        <v>387</v>
      </c>
      <c r="AG7" s="10">
        <v>353</v>
      </c>
      <c r="AH7" s="10">
        <v>124</v>
      </c>
      <c r="AI7" s="10"/>
      <c r="AJ7" s="10">
        <v>221</v>
      </c>
      <c r="AK7" s="10">
        <v>348</v>
      </c>
      <c r="AL7" s="10">
        <v>57</v>
      </c>
      <c r="AM7" s="10"/>
      <c r="AN7" s="10">
        <v>224</v>
      </c>
      <c r="AO7" s="10">
        <v>253</v>
      </c>
      <c r="AP7" s="10">
        <v>221</v>
      </c>
      <c r="AQ7" s="10">
        <v>101</v>
      </c>
      <c r="AR7" s="10">
        <v>15</v>
      </c>
    </row>
    <row r="8" spans="2:44" ht="30" customHeight="1">
      <c r="B8" s="11" t="s">
        <v>96</v>
      </c>
      <c r="C8" s="11">
        <v>952</v>
      </c>
      <c r="D8" s="11">
        <v>477</v>
      </c>
      <c r="E8" s="11">
        <v>473</v>
      </c>
      <c r="F8" s="11"/>
      <c r="G8" s="11">
        <v>146</v>
      </c>
      <c r="H8" s="11">
        <v>168</v>
      </c>
      <c r="I8" s="11">
        <v>147</v>
      </c>
      <c r="J8" s="11">
        <v>173</v>
      </c>
      <c r="K8" s="11">
        <v>122</v>
      </c>
      <c r="L8" s="11">
        <v>197</v>
      </c>
      <c r="M8" s="11"/>
      <c r="N8" s="11">
        <v>241</v>
      </c>
      <c r="O8" s="11">
        <v>265</v>
      </c>
      <c r="P8" s="11">
        <v>205</v>
      </c>
      <c r="Q8" s="11">
        <v>236</v>
      </c>
      <c r="R8" s="11"/>
      <c r="S8" s="11">
        <v>112</v>
      </c>
      <c r="T8" s="11">
        <v>127</v>
      </c>
      <c r="U8" s="11">
        <v>72</v>
      </c>
      <c r="V8" s="11">
        <v>92</v>
      </c>
      <c r="W8" s="11">
        <v>65</v>
      </c>
      <c r="X8" s="11">
        <v>84</v>
      </c>
      <c r="Y8" s="11">
        <v>88</v>
      </c>
      <c r="Z8" s="11">
        <v>35</v>
      </c>
      <c r="AA8" s="11">
        <v>105</v>
      </c>
      <c r="AB8" s="11">
        <v>93</v>
      </c>
      <c r="AC8" s="11">
        <v>51</v>
      </c>
      <c r="AD8" s="11">
        <v>26</v>
      </c>
      <c r="AE8" s="11"/>
      <c r="AF8" s="11">
        <v>373</v>
      </c>
      <c r="AG8" s="11">
        <v>359</v>
      </c>
      <c r="AH8" s="11">
        <v>126</v>
      </c>
      <c r="AI8" s="11"/>
      <c r="AJ8" s="11">
        <v>217</v>
      </c>
      <c r="AK8" s="11">
        <v>357</v>
      </c>
      <c r="AL8" s="11">
        <v>59</v>
      </c>
      <c r="AM8" s="11"/>
      <c r="AN8" s="11">
        <v>216</v>
      </c>
      <c r="AO8" s="11">
        <v>255</v>
      </c>
      <c r="AP8" s="11">
        <v>229</v>
      </c>
      <c r="AQ8" s="11">
        <v>103</v>
      </c>
      <c r="AR8" s="11">
        <v>16</v>
      </c>
    </row>
    <row r="9" spans="2:44">
      <c r="B9" s="15" t="s">
        <v>98</v>
      </c>
      <c r="C9" s="14">
        <v>8.0752035092311603E-2</v>
      </c>
      <c r="D9" s="14">
        <v>9.6175636057675706E-2</v>
      </c>
      <c r="E9" s="14">
        <v>6.5527132644375E-2</v>
      </c>
      <c r="F9" s="14"/>
      <c r="G9" s="14">
        <v>5.8999672280679497E-2</v>
      </c>
      <c r="H9" s="14">
        <v>0.15092119127319001</v>
      </c>
      <c r="I9" s="14">
        <v>0.11452718061188</v>
      </c>
      <c r="J9" s="14">
        <v>5.3033352486569901E-2</v>
      </c>
      <c r="K9" s="14">
        <v>6.1882919331300197E-2</v>
      </c>
      <c r="L9" s="14">
        <v>4.7754504855004397E-2</v>
      </c>
      <c r="M9" s="14"/>
      <c r="N9" s="14">
        <v>9.94072726062354E-2</v>
      </c>
      <c r="O9" s="14">
        <v>7.2205310526829894E-2</v>
      </c>
      <c r="P9" s="14">
        <v>9.0811640731182502E-2</v>
      </c>
      <c r="Q9" s="14">
        <v>6.4133276683306498E-2</v>
      </c>
      <c r="R9" s="14"/>
      <c r="S9" s="14">
        <v>0.15537803800970901</v>
      </c>
      <c r="T9" s="14">
        <v>8.9955337973840796E-2</v>
      </c>
      <c r="U9" s="14">
        <v>0.100073394978341</v>
      </c>
      <c r="V9" s="14">
        <v>8.9926955816501106E-2</v>
      </c>
      <c r="W9" s="14">
        <v>8.5078528590516803E-2</v>
      </c>
      <c r="X9" s="14">
        <v>2.3150839563664399E-2</v>
      </c>
      <c r="Y9" s="14">
        <v>0.10313752931951201</v>
      </c>
      <c r="Z9" s="14">
        <v>5.7955647041142803E-2</v>
      </c>
      <c r="AA9" s="14">
        <v>5.2223549994748E-2</v>
      </c>
      <c r="AB9" s="14">
        <v>7.9842477477216997E-2</v>
      </c>
      <c r="AC9" s="14">
        <v>1.8299943183684799E-2</v>
      </c>
      <c r="AD9" s="14">
        <v>0</v>
      </c>
      <c r="AE9" s="14"/>
      <c r="AF9" s="14">
        <v>8.6930187542483606E-2</v>
      </c>
      <c r="AG9" s="14">
        <v>9.7168598187439004E-2</v>
      </c>
      <c r="AH9" s="14">
        <v>3.4270273759893097E-2</v>
      </c>
      <c r="AI9" s="14"/>
      <c r="AJ9" s="14">
        <v>6.1965281960760697E-2</v>
      </c>
      <c r="AK9" s="14">
        <v>9.6206082087841802E-2</v>
      </c>
      <c r="AL9" s="14">
        <v>0.187457593148253</v>
      </c>
      <c r="AM9" s="14"/>
      <c r="AN9" s="14">
        <v>5.77986264018178E-2</v>
      </c>
      <c r="AO9" s="14">
        <v>5.1227972699763397E-2</v>
      </c>
      <c r="AP9" s="14">
        <v>8.0982516246537004E-2</v>
      </c>
      <c r="AQ9" s="14">
        <v>0.17143402437437399</v>
      </c>
      <c r="AR9" s="14">
        <v>0.276279793044519</v>
      </c>
    </row>
    <row r="10" spans="2:44">
      <c r="B10" s="15" t="s">
        <v>99</v>
      </c>
      <c r="C10" s="14">
        <v>0.28954888931529899</v>
      </c>
      <c r="D10" s="14">
        <v>0.28901139427313699</v>
      </c>
      <c r="E10" s="14">
        <v>0.28908406245953899</v>
      </c>
      <c r="F10" s="14"/>
      <c r="G10" s="14">
        <v>0.451162363076752</v>
      </c>
      <c r="H10" s="14">
        <v>0.291297622857636</v>
      </c>
      <c r="I10" s="14">
        <v>0.29154764253028098</v>
      </c>
      <c r="J10" s="14">
        <v>0.32107173413983398</v>
      </c>
      <c r="K10" s="14">
        <v>0.19622307273686099</v>
      </c>
      <c r="L10" s="14">
        <v>0.19688486425955601</v>
      </c>
      <c r="M10" s="14"/>
      <c r="N10" s="14">
        <v>0.27622493613108901</v>
      </c>
      <c r="O10" s="14">
        <v>0.31321037925245498</v>
      </c>
      <c r="P10" s="14">
        <v>0.27203891078525799</v>
      </c>
      <c r="Q10" s="14">
        <v>0.29377317247382301</v>
      </c>
      <c r="R10" s="14"/>
      <c r="S10" s="14">
        <v>0.285799596812636</v>
      </c>
      <c r="T10" s="14">
        <v>0.27877629500791401</v>
      </c>
      <c r="U10" s="14">
        <v>0.379480202427878</v>
      </c>
      <c r="V10" s="14">
        <v>0.205329120274413</v>
      </c>
      <c r="W10" s="14">
        <v>0.21161972337301599</v>
      </c>
      <c r="X10" s="14">
        <v>0.331580826566517</v>
      </c>
      <c r="Y10" s="14">
        <v>0.27238079368887502</v>
      </c>
      <c r="Z10" s="14">
        <v>0.32533181388709798</v>
      </c>
      <c r="AA10" s="14">
        <v>0.31548491035138698</v>
      </c>
      <c r="AB10" s="14">
        <v>0.26983893388323099</v>
      </c>
      <c r="AC10" s="14">
        <v>0.37924977429814799</v>
      </c>
      <c r="AD10" s="14">
        <v>0.26584820683876798</v>
      </c>
      <c r="AE10" s="14"/>
      <c r="AF10" s="14">
        <v>0.27163845453774299</v>
      </c>
      <c r="AG10" s="14">
        <v>0.28766473108441498</v>
      </c>
      <c r="AH10" s="14">
        <v>0.26875904551492202</v>
      </c>
      <c r="AI10" s="14"/>
      <c r="AJ10" s="14">
        <v>0.24542447824618799</v>
      </c>
      <c r="AK10" s="14">
        <v>0.30493739227650801</v>
      </c>
      <c r="AL10" s="14">
        <v>0.26709037398188501</v>
      </c>
      <c r="AM10" s="14"/>
      <c r="AN10" s="14">
        <v>0.26103747732917698</v>
      </c>
      <c r="AO10" s="14">
        <v>0.31772877554349299</v>
      </c>
      <c r="AP10" s="14">
        <v>0.33236851049974198</v>
      </c>
      <c r="AQ10" s="14">
        <v>0.23539612914253499</v>
      </c>
      <c r="AR10" s="14">
        <v>0.25939366359788002</v>
      </c>
    </row>
    <row r="11" spans="2:44">
      <c r="B11" s="15" t="s">
        <v>100</v>
      </c>
      <c r="C11" s="14">
        <v>0.25912459541313299</v>
      </c>
      <c r="D11" s="14">
        <v>0.24345366120287401</v>
      </c>
      <c r="E11" s="14">
        <v>0.27602640239999598</v>
      </c>
      <c r="F11" s="14"/>
      <c r="G11" s="14">
        <v>0.23080164015618099</v>
      </c>
      <c r="H11" s="14">
        <v>0.18753669341534299</v>
      </c>
      <c r="I11" s="14">
        <v>0.24434559939359901</v>
      </c>
      <c r="J11" s="14">
        <v>0.24523174494761901</v>
      </c>
      <c r="K11" s="14">
        <v>0.317803181248899</v>
      </c>
      <c r="L11" s="14">
        <v>0.32815513780079503</v>
      </c>
      <c r="M11" s="14"/>
      <c r="N11" s="14">
        <v>0.24102516451750999</v>
      </c>
      <c r="O11" s="14">
        <v>0.23290069076567199</v>
      </c>
      <c r="P11" s="14">
        <v>0.26965558163414699</v>
      </c>
      <c r="Q11" s="14">
        <v>0.29432054471841401</v>
      </c>
      <c r="R11" s="14"/>
      <c r="S11" s="14">
        <v>0.23231623505535201</v>
      </c>
      <c r="T11" s="14">
        <v>0.29706361424546801</v>
      </c>
      <c r="U11" s="14">
        <v>0.194720284145805</v>
      </c>
      <c r="V11" s="14">
        <v>0.27500503798690401</v>
      </c>
      <c r="W11" s="14">
        <v>0.22082038450986399</v>
      </c>
      <c r="X11" s="14">
        <v>0.21794466475369201</v>
      </c>
      <c r="Y11" s="14">
        <v>0.286008761151271</v>
      </c>
      <c r="Z11" s="14">
        <v>0.23906251324301001</v>
      </c>
      <c r="AA11" s="14">
        <v>0.24363153169353299</v>
      </c>
      <c r="AB11" s="14">
        <v>0.331313041878254</v>
      </c>
      <c r="AC11" s="14">
        <v>0.23466015151870401</v>
      </c>
      <c r="AD11" s="14">
        <v>0.32905509995292798</v>
      </c>
      <c r="AE11" s="14"/>
      <c r="AF11" s="14">
        <v>0.272099295092463</v>
      </c>
      <c r="AG11" s="14">
        <v>0.234100066627598</v>
      </c>
      <c r="AH11" s="14">
        <v>0.29610442839302997</v>
      </c>
      <c r="AI11" s="14"/>
      <c r="AJ11" s="14">
        <v>0.29587664406064301</v>
      </c>
      <c r="AK11" s="14">
        <v>0.20617769841901201</v>
      </c>
      <c r="AL11" s="14">
        <v>0.18248115708632801</v>
      </c>
      <c r="AM11" s="14"/>
      <c r="AN11" s="14">
        <v>0.28154333156345002</v>
      </c>
      <c r="AO11" s="14">
        <v>0.25090100604073601</v>
      </c>
      <c r="AP11" s="14">
        <v>0.22627480106690201</v>
      </c>
      <c r="AQ11" s="14">
        <v>0.245051937879293</v>
      </c>
      <c r="AR11" s="14">
        <v>0.14488448016795399</v>
      </c>
    </row>
    <row r="12" spans="2:44">
      <c r="B12" s="15" t="s">
        <v>101</v>
      </c>
      <c r="C12" s="14">
        <v>0.27752243206684402</v>
      </c>
      <c r="D12" s="14">
        <v>0.27794833267103802</v>
      </c>
      <c r="E12" s="14">
        <v>0.27628177570839402</v>
      </c>
      <c r="F12" s="14"/>
      <c r="G12" s="14">
        <v>0.18488885922005099</v>
      </c>
      <c r="H12" s="14">
        <v>0.26905971915983901</v>
      </c>
      <c r="I12" s="14">
        <v>0.26258872316693499</v>
      </c>
      <c r="J12" s="14">
        <v>0.26910735339967201</v>
      </c>
      <c r="K12" s="14">
        <v>0.29353319101437902</v>
      </c>
      <c r="L12" s="14">
        <v>0.36199248830298297</v>
      </c>
      <c r="M12" s="14"/>
      <c r="N12" s="14">
        <v>0.29647132552491001</v>
      </c>
      <c r="O12" s="14">
        <v>0.27662157570762003</v>
      </c>
      <c r="P12" s="14">
        <v>0.31049037241993399</v>
      </c>
      <c r="Q12" s="14">
        <v>0.23213109952705799</v>
      </c>
      <c r="R12" s="14"/>
      <c r="S12" s="14">
        <v>0.21635264523956399</v>
      </c>
      <c r="T12" s="14">
        <v>0.30371510831476101</v>
      </c>
      <c r="U12" s="14">
        <v>0.24669272524672201</v>
      </c>
      <c r="V12" s="14">
        <v>0.298487902036979</v>
      </c>
      <c r="W12" s="14">
        <v>0.34951764057336598</v>
      </c>
      <c r="X12" s="14">
        <v>0.31864835204015002</v>
      </c>
      <c r="Y12" s="14">
        <v>0.238376940162631</v>
      </c>
      <c r="Z12" s="14">
        <v>0.30478261817220698</v>
      </c>
      <c r="AA12" s="14">
        <v>0.30849463249360398</v>
      </c>
      <c r="AB12" s="14">
        <v>0.236414579048386</v>
      </c>
      <c r="AC12" s="14">
        <v>0.25314851870268501</v>
      </c>
      <c r="AD12" s="14">
        <v>0.27683830401244203</v>
      </c>
      <c r="AE12" s="14"/>
      <c r="AF12" s="14">
        <v>0.28508864866405498</v>
      </c>
      <c r="AG12" s="14">
        <v>0.30088196104188603</v>
      </c>
      <c r="AH12" s="14">
        <v>0.250605017404958</v>
      </c>
      <c r="AI12" s="14"/>
      <c r="AJ12" s="14">
        <v>0.33897622096169</v>
      </c>
      <c r="AK12" s="14">
        <v>0.27795835496191601</v>
      </c>
      <c r="AL12" s="14">
        <v>0.26221442406840301</v>
      </c>
      <c r="AM12" s="14"/>
      <c r="AN12" s="14">
        <v>0.31257062495735499</v>
      </c>
      <c r="AO12" s="14">
        <v>0.28128987436361103</v>
      </c>
      <c r="AP12" s="14">
        <v>0.266804340451818</v>
      </c>
      <c r="AQ12" s="14">
        <v>0.26719052162178097</v>
      </c>
      <c r="AR12" s="14">
        <v>0.18075622499302499</v>
      </c>
    </row>
    <row r="13" spans="2:44">
      <c r="B13" s="15" t="s">
        <v>102</v>
      </c>
      <c r="C13" s="14">
        <v>6.12925557018048E-2</v>
      </c>
      <c r="D13" s="14">
        <v>7.1031407522606796E-2</v>
      </c>
      <c r="E13" s="14">
        <v>5.1722437676837797E-2</v>
      </c>
      <c r="F13" s="14"/>
      <c r="G13" s="14">
        <v>4.38548051884056E-2</v>
      </c>
      <c r="H13" s="14">
        <v>5.8261469898092E-2</v>
      </c>
      <c r="I13" s="14">
        <v>6.0223872034594401E-2</v>
      </c>
      <c r="J13" s="14">
        <v>8.1821291721309503E-2</v>
      </c>
      <c r="K13" s="14">
        <v>8.8616201407815107E-2</v>
      </c>
      <c r="L13" s="14">
        <v>4.27000740105987E-2</v>
      </c>
      <c r="M13" s="14"/>
      <c r="N13" s="14">
        <v>6.38366709713417E-2</v>
      </c>
      <c r="O13" s="14">
        <v>8.1099140134469602E-2</v>
      </c>
      <c r="P13" s="14">
        <v>3.70531892775618E-2</v>
      </c>
      <c r="Q13" s="14">
        <v>5.8680505748390302E-2</v>
      </c>
      <c r="R13" s="14"/>
      <c r="S13" s="14">
        <v>7.4573559180963603E-2</v>
      </c>
      <c r="T13" s="14">
        <v>1.43841653023101E-2</v>
      </c>
      <c r="U13" s="14">
        <v>5.4035766238534698E-2</v>
      </c>
      <c r="V13" s="14">
        <v>9.7807570157576199E-2</v>
      </c>
      <c r="W13" s="14">
        <v>0.107204011694307</v>
      </c>
      <c r="X13" s="14">
        <v>4.5581878344516498E-2</v>
      </c>
      <c r="Y13" s="14">
        <v>0.100095975677711</v>
      </c>
      <c r="Z13" s="14">
        <v>7.2867407656541802E-2</v>
      </c>
      <c r="AA13" s="14">
        <v>1.909632981846E-2</v>
      </c>
      <c r="AB13" s="14">
        <v>6.1957943203769898E-2</v>
      </c>
      <c r="AC13" s="14">
        <v>7.9741669005900698E-2</v>
      </c>
      <c r="AD13" s="14">
        <v>4.5243947010710502E-2</v>
      </c>
      <c r="AE13" s="14"/>
      <c r="AF13" s="14">
        <v>5.3022744453910302E-2</v>
      </c>
      <c r="AG13" s="14">
        <v>6.4672542161472099E-2</v>
      </c>
      <c r="AH13" s="14">
        <v>9.6606875649220506E-2</v>
      </c>
      <c r="AI13" s="14"/>
      <c r="AJ13" s="14">
        <v>4.48075451111907E-2</v>
      </c>
      <c r="AK13" s="14">
        <v>8.46439745301968E-2</v>
      </c>
      <c r="AL13" s="14">
        <v>6.3776560254550405E-2</v>
      </c>
      <c r="AM13" s="14"/>
      <c r="AN13" s="14">
        <v>6.3061768690977293E-2</v>
      </c>
      <c r="AO13" s="14">
        <v>4.77425811213808E-2</v>
      </c>
      <c r="AP13" s="14">
        <v>6.6059868126064403E-2</v>
      </c>
      <c r="AQ13" s="14">
        <v>5.9821762470049097E-2</v>
      </c>
      <c r="AR13" s="14">
        <v>8.2296901916256798E-2</v>
      </c>
    </row>
    <row r="14" spans="2:44">
      <c r="B14" s="15" t="s">
        <v>129</v>
      </c>
      <c r="C14" s="14">
        <v>3.1759492410608103E-2</v>
      </c>
      <c r="D14" s="14">
        <v>2.2379568272668099E-2</v>
      </c>
      <c r="E14" s="14">
        <v>4.1358189110857799E-2</v>
      </c>
      <c r="F14" s="14"/>
      <c r="G14" s="14">
        <v>3.0292660077930401E-2</v>
      </c>
      <c r="H14" s="14">
        <v>4.2923303395899698E-2</v>
      </c>
      <c r="I14" s="14">
        <v>2.67669822627103E-2</v>
      </c>
      <c r="J14" s="14">
        <v>2.9734523304995101E-2</v>
      </c>
      <c r="K14" s="14">
        <v>4.19414342607458E-2</v>
      </c>
      <c r="L14" s="14">
        <v>2.2512930771063099E-2</v>
      </c>
      <c r="M14" s="14"/>
      <c r="N14" s="14">
        <v>2.3034630248913598E-2</v>
      </c>
      <c r="O14" s="14">
        <v>2.3962903612954198E-2</v>
      </c>
      <c r="P14" s="14">
        <v>1.9950305151916901E-2</v>
      </c>
      <c r="Q14" s="14">
        <v>5.6961400849008297E-2</v>
      </c>
      <c r="R14" s="14"/>
      <c r="S14" s="14">
        <v>3.5579925701776399E-2</v>
      </c>
      <c r="T14" s="14">
        <v>1.6105479155706599E-2</v>
      </c>
      <c r="U14" s="14">
        <v>2.49976269627189E-2</v>
      </c>
      <c r="V14" s="14">
        <v>3.3443413727626402E-2</v>
      </c>
      <c r="W14" s="14">
        <v>2.5759711258930802E-2</v>
      </c>
      <c r="X14" s="14">
        <v>6.3093438731459603E-2</v>
      </c>
      <c r="Y14" s="14">
        <v>0</v>
      </c>
      <c r="Z14" s="14">
        <v>0</v>
      </c>
      <c r="AA14" s="14">
        <v>6.1069045648267803E-2</v>
      </c>
      <c r="AB14" s="14">
        <v>2.06330245091427E-2</v>
      </c>
      <c r="AC14" s="14">
        <v>3.48999432908772E-2</v>
      </c>
      <c r="AD14" s="14">
        <v>8.3014442185151499E-2</v>
      </c>
      <c r="AE14" s="14"/>
      <c r="AF14" s="14">
        <v>3.1220669709345401E-2</v>
      </c>
      <c r="AG14" s="14">
        <v>1.55121008971899E-2</v>
      </c>
      <c r="AH14" s="14">
        <v>5.3654359277975502E-2</v>
      </c>
      <c r="AI14" s="14"/>
      <c r="AJ14" s="14">
        <v>1.2949829659527999E-2</v>
      </c>
      <c r="AK14" s="14">
        <v>3.0076497724524601E-2</v>
      </c>
      <c r="AL14" s="14">
        <v>3.6979891460581102E-2</v>
      </c>
      <c r="AM14" s="14"/>
      <c r="AN14" s="14">
        <v>2.3988171057223302E-2</v>
      </c>
      <c r="AO14" s="14">
        <v>5.1109790231015403E-2</v>
      </c>
      <c r="AP14" s="14">
        <v>2.7509963608936101E-2</v>
      </c>
      <c r="AQ14" s="14">
        <v>2.1105624511967899E-2</v>
      </c>
      <c r="AR14" s="14">
        <v>5.6388936280365003E-2</v>
      </c>
    </row>
    <row r="15" spans="2:44">
      <c r="B15" s="15" t="s">
        <v>104</v>
      </c>
      <c r="C15" s="18">
        <v>0.37030092440761098</v>
      </c>
      <c r="D15" s="18">
        <v>0.38518703033081297</v>
      </c>
      <c r="E15" s="18">
        <v>0.35461119510391398</v>
      </c>
      <c r="F15" s="18"/>
      <c r="G15" s="18">
        <v>0.51016203535743199</v>
      </c>
      <c r="H15" s="18">
        <v>0.44221881413082598</v>
      </c>
      <c r="I15" s="18">
        <v>0.40607482314216098</v>
      </c>
      <c r="J15" s="18">
        <v>0.37410508662640402</v>
      </c>
      <c r="K15" s="18">
        <v>0.25810599206816098</v>
      </c>
      <c r="L15" s="18">
        <v>0.24463936911456</v>
      </c>
      <c r="M15" s="18"/>
      <c r="N15" s="18">
        <v>0.375632208737325</v>
      </c>
      <c r="O15" s="18">
        <v>0.38541568977928498</v>
      </c>
      <c r="P15" s="18">
        <v>0.36285055151644002</v>
      </c>
      <c r="Q15" s="18">
        <v>0.35790644915712999</v>
      </c>
      <c r="R15" s="18"/>
      <c r="S15" s="18">
        <v>0.44117763482234501</v>
      </c>
      <c r="T15" s="18">
        <v>0.36873163298175399</v>
      </c>
      <c r="U15" s="18">
        <v>0.479553597406219</v>
      </c>
      <c r="V15" s="18">
        <v>0.29525607609091398</v>
      </c>
      <c r="W15" s="18">
        <v>0.296698251963533</v>
      </c>
      <c r="X15" s="18">
        <v>0.35473166613018098</v>
      </c>
      <c r="Y15" s="18">
        <v>0.375518323008387</v>
      </c>
      <c r="Z15" s="18">
        <v>0.38328746092824101</v>
      </c>
      <c r="AA15" s="18">
        <v>0.36770846034613502</v>
      </c>
      <c r="AB15" s="18">
        <v>0.349681411360448</v>
      </c>
      <c r="AC15" s="18">
        <v>0.39754971748183299</v>
      </c>
      <c r="AD15" s="18">
        <v>0.26584820683876798</v>
      </c>
      <c r="AE15" s="18"/>
      <c r="AF15" s="18">
        <v>0.35856864208022698</v>
      </c>
      <c r="AG15" s="18">
        <v>0.38483332927185399</v>
      </c>
      <c r="AH15" s="18">
        <v>0.30302931927481502</v>
      </c>
      <c r="AI15" s="18"/>
      <c r="AJ15" s="18">
        <v>0.30738976020694903</v>
      </c>
      <c r="AK15" s="18">
        <v>0.40114347436434999</v>
      </c>
      <c r="AL15" s="18">
        <v>0.45454796713013801</v>
      </c>
      <c r="AM15" s="18"/>
      <c r="AN15" s="18">
        <v>0.31883610373099402</v>
      </c>
      <c r="AO15" s="18">
        <v>0.36895674824325703</v>
      </c>
      <c r="AP15" s="18">
        <v>0.41335102674627899</v>
      </c>
      <c r="AQ15" s="18">
        <v>0.40683015351690899</v>
      </c>
      <c r="AR15" s="18">
        <v>0.53567345664239896</v>
      </c>
    </row>
    <row r="16" spans="2:44">
      <c r="B16" s="15" t="s">
        <v>105</v>
      </c>
      <c r="C16" s="18">
        <v>0.33881498776864799</v>
      </c>
      <c r="D16" s="18">
        <v>0.34897974019364503</v>
      </c>
      <c r="E16" s="18">
        <v>0.328004213385232</v>
      </c>
      <c r="F16" s="18"/>
      <c r="G16" s="18">
        <v>0.228743664408457</v>
      </c>
      <c r="H16" s="18">
        <v>0.32732118905793101</v>
      </c>
      <c r="I16" s="18">
        <v>0.322812595201529</v>
      </c>
      <c r="J16" s="18">
        <v>0.35092864512098199</v>
      </c>
      <c r="K16" s="18">
        <v>0.38214939242219398</v>
      </c>
      <c r="L16" s="18">
        <v>0.40469256231358203</v>
      </c>
      <c r="M16" s="18"/>
      <c r="N16" s="18">
        <v>0.360307996496252</v>
      </c>
      <c r="O16" s="18">
        <v>0.35772071584208898</v>
      </c>
      <c r="P16" s="18">
        <v>0.34754356169749501</v>
      </c>
      <c r="Q16" s="18">
        <v>0.29081160527544803</v>
      </c>
      <c r="R16" s="18"/>
      <c r="S16" s="18">
        <v>0.29092620442052702</v>
      </c>
      <c r="T16" s="18">
        <v>0.31809927361707102</v>
      </c>
      <c r="U16" s="18">
        <v>0.30072849148525599</v>
      </c>
      <c r="V16" s="18">
        <v>0.39629547219455502</v>
      </c>
      <c r="W16" s="18">
        <v>0.45672165226767297</v>
      </c>
      <c r="X16" s="18">
        <v>0.36423023038466701</v>
      </c>
      <c r="Y16" s="18">
        <v>0.338472915840343</v>
      </c>
      <c r="Z16" s="18">
        <v>0.37765002582874901</v>
      </c>
      <c r="AA16" s="18">
        <v>0.32759096231206403</v>
      </c>
      <c r="AB16" s="18">
        <v>0.29837252225215599</v>
      </c>
      <c r="AC16" s="18">
        <v>0.33289018770858603</v>
      </c>
      <c r="AD16" s="18">
        <v>0.32208225102315202</v>
      </c>
      <c r="AE16" s="18"/>
      <c r="AF16" s="18">
        <v>0.33811139311796501</v>
      </c>
      <c r="AG16" s="18">
        <v>0.36555450320335803</v>
      </c>
      <c r="AH16" s="18">
        <v>0.34721189305417899</v>
      </c>
      <c r="AI16" s="18"/>
      <c r="AJ16" s="18">
        <v>0.38378376607288101</v>
      </c>
      <c r="AK16" s="18">
        <v>0.36260232949211302</v>
      </c>
      <c r="AL16" s="18">
        <v>0.32599098432295298</v>
      </c>
      <c r="AM16" s="18"/>
      <c r="AN16" s="18">
        <v>0.37563239364833201</v>
      </c>
      <c r="AO16" s="18">
        <v>0.32903245548499199</v>
      </c>
      <c r="AP16" s="18">
        <v>0.33286420857788201</v>
      </c>
      <c r="AQ16" s="18">
        <v>0.32701228409182997</v>
      </c>
      <c r="AR16" s="18">
        <v>0.26305312690928201</v>
      </c>
    </row>
    <row r="17" spans="2:44">
      <c r="B17" s="15" t="s">
        <v>106</v>
      </c>
      <c r="C17" s="19">
        <v>3.1485936638962403E-2</v>
      </c>
      <c r="D17" s="19">
        <v>3.6207290137168197E-2</v>
      </c>
      <c r="E17" s="19">
        <v>2.6606981718682102E-2</v>
      </c>
      <c r="F17" s="19"/>
      <c r="G17" s="19">
        <v>0.28141837094897498</v>
      </c>
      <c r="H17" s="19">
        <v>0.114897625072895</v>
      </c>
      <c r="I17" s="19">
        <v>8.3262227940631803E-2</v>
      </c>
      <c r="J17" s="19">
        <v>2.3176441505421901E-2</v>
      </c>
      <c r="K17" s="19">
        <v>-0.124043400354033</v>
      </c>
      <c r="L17" s="19">
        <v>-0.160053193199022</v>
      </c>
      <c r="M17" s="19"/>
      <c r="N17" s="19">
        <v>1.53242122410732E-2</v>
      </c>
      <c r="O17" s="19">
        <v>2.7694973937195701E-2</v>
      </c>
      <c r="P17" s="19">
        <v>1.53069898189449E-2</v>
      </c>
      <c r="Q17" s="19">
        <v>6.7094843881682104E-2</v>
      </c>
      <c r="R17" s="19"/>
      <c r="S17" s="19">
        <v>0.15025143040181699</v>
      </c>
      <c r="T17" s="19">
        <v>5.0632359364683702E-2</v>
      </c>
      <c r="U17" s="19">
        <v>0.17882510592096301</v>
      </c>
      <c r="V17" s="19">
        <v>-0.101039396103641</v>
      </c>
      <c r="W17" s="19">
        <v>-0.16002340030414</v>
      </c>
      <c r="X17" s="19">
        <v>-9.4985642544859698E-3</v>
      </c>
      <c r="Y17" s="19">
        <v>3.7045407168044303E-2</v>
      </c>
      <c r="Z17" s="19">
        <v>5.63743509949244E-3</v>
      </c>
      <c r="AA17" s="19">
        <v>4.0117498034071199E-2</v>
      </c>
      <c r="AB17" s="19">
        <v>5.1308889108292198E-2</v>
      </c>
      <c r="AC17" s="19">
        <v>6.4659529773247501E-2</v>
      </c>
      <c r="AD17" s="19">
        <v>-5.6234044184383797E-2</v>
      </c>
      <c r="AE17" s="19"/>
      <c r="AF17" s="19">
        <v>2.0457248962261799E-2</v>
      </c>
      <c r="AG17" s="19">
        <v>1.9278826068495299E-2</v>
      </c>
      <c r="AH17" s="19">
        <v>-4.4182573779363403E-2</v>
      </c>
      <c r="AI17" s="19"/>
      <c r="AJ17" s="19">
        <v>-7.6394005865932105E-2</v>
      </c>
      <c r="AK17" s="19">
        <v>3.85411448722369E-2</v>
      </c>
      <c r="AL17" s="19">
        <v>0.128556982807185</v>
      </c>
      <c r="AM17" s="19"/>
      <c r="AN17" s="19">
        <v>-5.67962899173374E-2</v>
      </c>
      <c r="AO17" s="19">
        <v>3.99242927582645E-2</v>
      </c>
      <c r="AP17" s="19">
        <v>8.0486818168397201E-2</v>
      </c>
      <c r="AQ17" s="19">
        <v>7.9817869425079693E-2</v>
      </c>
      <c r="AR17" s="19">
        <v>0.27262032973311801</v>
      </c>
    </row>
    <row r="18" spans="2:44">
      <c r="B18" s="16" t="s">
        <v>22</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950</v>
      </c>
      <c r="D7" s="10">
        <v>457</v>
      </c>
      <c r="E7" s="10">
        <v>491</v>
      </c>
      <c r="F7" s="10"/>
      <c r="G7" s="10">
        <v>131</v>
      </c>
      <c r="H7" s="10">
        <v>160</v>
      </c>
      <c r="I7" s="10">
        <v>127</v>
      </c>
      <c r="J7" s="10">
        <v>176</v>
      </c>
      <c r="K7" s="10">
        <v>145</v>
      </c>
      <c r="L7" s="10">
        <v>211</v>
      </c>
      <c r="M7" s="10"/>
      <c r="N7" s="10">
        <v>229</v>
      </c>
      <c r="O7" s="10">
        <v>275</v>
      </c>
      <c r="P7" s="10">
        <v>197</v>
      </c>
      <c r="Q7" s="10">
        <v>244</v>
      </c>
      <c r="R7" s="10"/>
      <c r="S7" s="10">
        <v>99</v>
      </c>
      <c r="T7" s="10">
        <v>131</v>
      </c>
      <c r="U7" s="10">
        <v>73</v>
      </c>
      <c r="V7" s="10">
        <v>84</v>
      </c>
      <c r="W7" s="10">
        <v>71</v>
      </c>
      <c r="X7" s="10">
        <v>85</v>
      </c>
      <c r="Y7" s="10">
        <v>92</v>
      </c>
      <c r="Z7" s="10">
        <v>38</v>
      </c>
      <c r="AA7" s="10">
        <v>112</v>
      </c>
      <c r="AB7" s="10">
        <v>91</v>
      </c>
      <c r="AC7" s="10">
        <v>52</v>
      </c>
      <c r="AD7" s="10">
        <v>22</v>
      </c>
      <c r="AE7" s="10"/>
      <c r="AF7" s="10">
        <v>387</v>
      </c>
      <c r="AG7" s="10">
        <v>353</v>
      </c>
      <c r="AH7" s="10">
        <v>124</v>
      </c>
      <c r="AI7" s="10"/>
      <c r="AJ7" s="10">
        <v>221</v>
      </c>
      <c r="AK7" s="10">
        <v>348</v>
      </c>
      <c r="AL7" s="10">
        <v>57</v>
      </c>
      <c r="AM7" s="10"/>
      <c r="AN7" s="10">
        <v>224</v>
      </c>
      <c r="AO7" s="10">
        <v>253</v>
      </c>
      <c r="AP7" s="10">
        <v>221</v>
      </c>
      <c r="AQ7" s="10">
        <v>101</v>
      </c>
      <c r="AR7" s="10">
        <v>15</v>
      </c>
    </row>
    <row r="8" spans="2:44" ht="30" customHeight="1">
      <c r="B8" s="11" t="s">
        <v>96</v>
      </c>
      <c r="C8" s="11">
        <v>952</v>
      </c>
      <c r="D8" s="11">
        <v>477</v>
      </c>
      <c r="E8" s="11">
        <v>473</v>
      </c>
      <c r="F8" s="11"/>
      <c r="G8" s="11">
        <v>146</v>
      </c>
      <c r="H8" s="11">
        <v>168</v>
      </c>
      <c r="I8" s="11">
        <v>147</v>
      </c>
      <c r="J8" s="11">
        <v>173</v>
      </c>
      <c r="K8" s="11">
        <v>122</v>
      </c>
      <c r="L8" s="11">
        <v>197</v>
      </c>
      <c r="M8" s="11"/>
      <c r="N8" s="11">
        <v>241</v>
      </c>
      <c r="O8" s="11">
        <v>265</v>
      </c>
      <c r="P8" s="11">
        <v>205</v>
      </c>
      <c r="Q8" s="11">
        <v>236</v>
      </c>
      <c r="R8" s="11"/>
      <c r="S8" s="11">
        <v>112</v>
      </c>
      <c r="T8" s="11">
        <v>127</v>
      </c>
      <c r="U8" s="11">
        <v>72</v>
      </c>
      <c r="V8" s="11">
        <v>92</v>
      </c>
      <c r="W8" s="11">
        <v>65</v>
      </c>
      <c r="X8" s="11">
        <v>84</v>
      </c>
      <c r="Y8" s="11">
        <v>88</v>
      </c>
      <c r="Z8" s="11">
        <v>35</v>
      </c>
      <c r="AA8" s="11">
        <v>105</v>
      </c>
      <c r="AB8" s="11">
        <v>93</v>
      </c>
      <c r="AC8" s="11">
        <v>51</v>
      </c>
      <c r="AD8" s="11">
        <v>26</v>
      </c>
      <c r="AE8" s="11"/>
      <c r="AF8" s="11">
        <v>373</v>
      </c>
      <c r="AG8" s="11">
        <v>359</v>
      </c>
      <c r="AH8" s="11">
        <v>126</v>
      </c>
      <c r="AI8" s="11"/>
      <c r="AJ8" s="11">
        <v>217</v>
      </c>
      <c r="AK8" s="11">
        <v>357</v>
      </c>
      <c r="AL8" s="11">
        <v>59</v>
      </c>
      <c r="AM8" s="11"/>
      <c r="AN8" s="11">
        <v>216</v>
      </c>
      <c r="AO8" s="11">
        <v>255</v>
      </c>
      <c r="AP8" s="11">
        <v>229</v>
      </c>
      <c r="AQ8" s="11">
        <v>103</v>
      </c>
      <c r="AR8" s="11">
        <v>16</v>
      </c>
    </row>
    <row r="9" spans="2:44">
      <c r="B9" s="15" t="s">
        <v>98</v>
      </c>
      <c r="C9" s="14">
        <v>7.5562457201730299E-2</v>
      </c>
      <c r="D9" s="14">
        <v>0.108282210984869</v>
      </c>
      <c r="E9" s="14">
        <v>4.2862138414289402E-2</v>
      </c>
      <c r="F9" s="14"/>
      <c r="G9" s="14">
        <v>7.0705795278657904E-2</v>
      </c>
      <c r="H9" s="14">
        <v>0.108444756304867</v>
      </c>
      <c r="I9" s="14">
        <v>0.140632335014584</v>
      </c>
      <c r="J9" s="14">
        <v>6.1316722214135699E-2</v>
      </c>
      <c r="K9" s="14">
        <v>4.2861918511248799E-2</v>
      </c>
      <c r="L9" s="14">
        <v>3.5305676298128703E-2</v>
      </c>
      <c r="M9" s="14"/>
      <c r="N9" s="14">
        <v>8.3068683369671506E-2</v>
      </c>
      <c r="O9" s="14">
        <v>6.3148712229867301E-2</v>
      </c>
      <c r="P9" s="14">
        <v>8.9269939843324903E-2</v>
      </c>
      <c r="Q9" s="14">
        <v>7.1420578001985799E-2</v>
      </c>
      <c r="R9" s="14"/>
      <c r="S9" s="14">
        <v>0.13627030059555101</v>
      </c>
      <c r="T9" s="14">
        <v>5.9884647063349498E-2</v>
      </c>
      <c r="U9" s="14">
        <v>8.3839592835944193E-2</v>
      </c>
      <c r="V9" s="14">
        <v>4.6961211780757801E-2</v>
      </c>
      <c r="W9" s="14">
        <v>1.6034663728531601E-2</v>
      </c>
      <c r="X9" s="14">
        <v>6.37743383258116E-2</v>
      </c>
      <c r="Y9" s="14">
        <v>9.7224338137439095E-2</v>
      </c>
      <c r="Z9" s="14">
        <v>3.0490101929843201E-2</v>
      </c>
      <c r="AA9" s="14">
        <v>5.8471086219438403E-2</v>
      </c>
      <c r="AB9" s="14">
        <v>0.12795139200446401</v>
      </c>
      <c r="AC9" s="14">
        <v>6.6004910467725997E-2</v>
      </c>
      <c r="AD9" s="14">
        <v>4.3626458442625297E-2</v>
      </c>
      <c r="AE9" s="14"/>
      <c r="AF9" s="14">
        <v>8.0547477455419E-2</v>
      </c>
      <c r="AG9" s="14">
        <v>7.9705584321310405E-2</v>
      </c>
      <c r="AH9" s="14">
        <v>4.8808239947920697E-2</v>
      </c>
      <c r="AI9" s="14"/>
      <c r="AJ9" s="14">
        <v>4.5256884110657397E-2</v>
      </c>
      <c r="AK9" s="14">
        <v>7.8840618192529494E-2</v>
      </c>
      <c r="AL9" s="14">
        <v>0.178554689041834</v>
      </c>
      <c r="AM9" s="14"/>
      <c r="AN9" s="14">
        <v>6.4259182693320205E-2</v>
      </c>
      <c r="AO9" s="14">
        <v>8.17356028135173E-2</v>
      </c>
      <c r="AP9" s="14">
        <v>7.6385414091234102E-2</v>
      </c>
      <c r="AQ9" s="14">
        <v>0.12711991305668099</v>
      </c>
      <c r="AR9" s="14">
        <v>0.124148341995305</v>
      </c>
    </row>
    <row r="10" spans="2:44">
      <c r="B10" s="15" t="s">
        <v>99</v>
      </c>
      <c r="C10" s="14">
        <v>0.25257175358480999</v>
      </c>
      <c r="D10" s="14">
        <v>0.22281299565012599</v>
      </c>
      <c r="E10" s="14">
        <v>0.28366212559773202</v>
      </c>
      <c r="F10" s="14"/>
      <c r="G10" s="14">
        <v>0.29386352063245502</v>
      </c>
      <c r="H10" s="14">
        <v>0.32056836147852202</v>
      </c>
      <c r="I10" s="14">
        <v>0.29014154440815798</v>
      </c>
      <c r="J10" s="14">
        <v>0.2349862106624</v>
      </c>
      <c r="K10" s="14">
        <v>0.26935644661095198</v>
      </c>
      <c r="L10" s="14">
        <v>0.14095743098998501</v>
      </c>
      <c r="M10" s="14"/>
      <c r="N10" s="14">
        <v>0.209477095825607</v>
      </c>
      <c r="O10" s="14">
        <v>0.23903547135620501</v>
      </c>
      <c r="P10" s="14">
        <v>0.31585058400164601</v>
      </c>
      <c r="Q10" s="14">
        <v>0.26191367717667102</v>
      </c>
      <c r="R10" s="14"/>
      <c r="S10" s="14">
        <v>0.26040654625829501</v>
      </c>
      <c r="T10" s="14">
        <v>0.19758330667319701</v>
      </c>
      <c r="U10" s="14">
        <v>0.25686437021472303</v>
      </c>
      <c r="V10" s="14">
        <v>0.22845414974615899</v>
      </c>
      <c r="W10" s="14">
        <v>0.27301308591506601</v>
      </c>
      <c r="X10" s="14">
        <v>0.21015100165881101</v>
      </c>
      <c r="Y10" s="14">
        <v>0.25785399732548098</v>
      </c>
      <c r="Z10" s="14">
        <v>0.29705305849393399</v>
      </c>
      <c r="AA10" s="14">
        <v>0.295253872765039</v>
      </c>
      <c r="AB10" s="14">
        <v>0.26470888505329399</v>
      </c>
      <c r="AC10" s="14">
        <v>0.29913332696566097</v>
      </c>
      <c r="AD10" s="14">
        <v>0.26150371851288201</v>
      </c>
      <c r="AE10" s="14"/>
      <c r="AF10" s="14">
        <v>0.234693563579323</v>
      </c>
      <c r="AG10" s="14">
        <v>0.27322627235449798</v>
      </c>
      <c r="AH10" s="14">
        <v>0.23997143380476599</v>
      </c>
      <c r="AI10" s="14"/>
      <c r="AJ10" s="14">
        <v>0.24193751609639999</v>
      </c>
      <c r="AK10" s="14">
        <v>0.321211064839454</v>
      </c>
      <c r="AL10" s="14">
        <v>0.197834938038675</v>
      </c>
      <c r="AM10" s="14"/>
      <c r="AN10" s="14">
        <v>0.27710638737259302</v>
      </c>
      <c r="AO10" s="14">
        <v>0.25231183214976399</v>
      </c>
      <c r="AP10" s="14">
        <v>0.27263884129217703</v>
      </c>
      <c r="AQ10" s="14">
        <v>0.229157995494043</v>
      </c>
      <c r="AR10" s="14">
        <v>0.283693844003996</v>
      </c>
    </row>
    <row r="11" spans="2:44">
      <c r="B11" s="15" t="s">
        <v>100</v>
      </c>
      <c r="C11" s="14">
        <v>0.366058785413506</v>
      </c>
      <c r="D11" s="14">
        <v>0.34322139326510598</v>
      </c>
      <c r="E11" s="14">
        <v>0.388418186160707</v>
      </c>
      <c r="F11" s="14"/>
      <c r="G11" s="14">
        <v>0.39208832164631802</v>
      </c>
      <c r="H11" s="14">
        <v>0.28566729214191899</v>
      </c>
      <c r="I11" s="14">
        <v>0.301993923910438</v>
      </c>
      <c r="J11" s="14">
        <v>0.33105388473124697</v>
      </c>
      <c r="K11" s="14">
        <v>0.358269350448433</v>
      </c>
      <c r="L11" s="14">
        <v>0.49867536803007201</v>
      </c>
      <c r="M11" s="14"/>
      <c r="N11" s="14">
        <v>0.39455698453820198</v>
      </c>
      <c r="O11" s="14">
        <v>0.36858363443292202</v>
      </c>
      <c r="P11" s="14">
        <v>0.295235290316052</v>
      </c>
      <c r="Q11" s="14">
        <v>0.39435459890303498</v>
      </c>
      <c r="R11" s="14"/>
      <c r="S11" s="14">
        <v>0.350014612887312</v>
      </c>
      <c r="T11" s="14">
        <v>0.47108243629047702</v>
      </c>
      <c r="U11" s="14">
        <v>0.41965667688405101</v>
      </c>
      <c r="V11" s="14">
        <v>0.365918617000415</v>
      </c>
      <c r="W11" s="14">
        <v>0.33893319594034099</v>
      </c>
      <c r="X11" s="14">
        <v>0.46159387712796002</v>
      </c>
      <c r="Y11" s="14">
        <v>0.33718663090043999</v>
      </c>
      <c r="Z11" s="14">
        <v>0.25680179679112602</v>
      </c>
      <c r="AA11" s="14">
        <v>0.32543402859848097</v>
      </c>
      <c r="AB11" s="14">
        <v>0.27093309515432201</v>
      </c>
      <c r="AC11" s="14">
        <v>0.35354105754470999</v>
      </c>
      <c r="AD11" s="14">
        <v>0.30935054612957902</v>
      </c>
      <c r="AE11" s="14"/>
      <c r="AF11" s="14">
        <v>0.38349587189753898</v>
      </c>
      <c r="AG11" s="14">
        <v>0.34620245914741998</v>
      </c>
      <c r="AH11" s="14">
        <v>0.35562623435387503</v>
      </c>
      <c r="AI11" s="14"/>
      <c r="AJ11" s="14">
        <v>0.386552002105231</v>
      </c>
      <c r="AK11" s="14">
        <v>0.30044938099116902</v>
      </c>
      <c r="AL11" s="14">
        <v>0.35159534629782402</v>
      </c>
      <c r="AM11" s="14"/>
      <c r="AN11" s="14">
        <v>0.38796660315752801</v>
      </c>
      <c r="AO11" s="14">
        <v>0.35863371884504902</v>
      </c>
      <c r="AP11" s="14">
        <v>0.33250633321724499</v>
      </c>
      <c r="AQ11" s="14">
        <v>0.337359282761648</v>
      </c>
      <c r="AR11" s="14">
        <v>0.31308770533353403</v>
      </c>
    </row>
    <row r="12" spans="2:44">
      <c r="B12" s="15" t="s">
        <v>101</v>
      </c>
      <c r="C12" s="14">
        <v>0.22107451020115401</v>
      </c>
      <c r="D12" s="14">
        <v>0.22632461030937401</v>
      </c>
      <c r="E12" s="14">
        <v>0.214728678957746</v>
      </c>
      <c r="F12" s="14"/>
      <c r="G12" s="14">
        <v>0.17745754675735301</v>
      </c>
      <c r="H12" s="14">
        <v>0.21762147858536801</v>
      </c>
      <c r="I12" s="14">
        <v>0.16003835526485599</v>
      </c>
      <c r="J12" s="14">
        <v>0.27463504195454302</v>
      </c>
      <c r="K12" s="14">
        <v>0.23089310222756601</v>
      </c>
      <c r="L12" s="14">
        <v>0.24878334235761801</v>
      </c>
      <c r="M12" s="14"/>
      <c r="N12" s="14">
        <v>0.22461622993835201</v>
      </c>
      <c r="O12" s="14">
        <v>0.21907100187440501</v>
      </c>
      <c r="P12" s="14">
        <v>0.24676476574891401</v>
      </c>
      <c r="Q12" s="14">
        <v>0.19380814539306501</v>
      </c>
      <c r="R12" s="14"/>
      <c r="S12" s="14">
        <v>0.149637225506729</v>
      </c>
      <c r="T12" s="14">
        <v>0.183755937343098</v>
      </c>
      <c r="U12" s="14">
        <v>0.17424496789801899</v>
      </c>
      <c r="V12" s="14">
        <v>0.24645122585919901</v>
      </c>
      <c r="W12" s="14">
        <v>0.26750451823578097</v>
      </c>
      <c r="X12" s="14">
        <v>0.204585473645087</v>
      </c>
      <c r="Y12" s="14">
        <v>0.25691012141252501</v>
      </c>
      <c r="Z12" s="14">
        <v>0.33751098383218803</v>
      </c>
      <c r="AA12" s="14">
        <v>0.235435157958369</v>
      </c>
      <c r="AB12" s="14">
        <v>0.26410394973827001</v>
      </c>
      <c r="AC12" s="14">
        <v>0.14402147040337099</v>
      </c>
      <c r="AD12" s="14">
        <v>0.346131293172388</v>
      </c>
      <c r="AE12" s="14"/>
      <c r="AF12" s="14">
        <v>0.220653977193076</v>
      </c>
      <c r="AG12" s="14">
        <v>0.21750860551606599</v>
      </c>
      <c r="AH12" s="14">
        <v>0.263041926741232</v>
      </c>
      <c r="AI12" s="14"/>
      <c r="AJ12" s="14">
        <v>0.25469186470187999</v>
      </c>
      <c r="AK12" s="14">
        <v>0.203225588243693</v>
      </c>
      <c r="AL12" s="14">
        <v>0.171186401797493</v>
      </c>
      <c r="AM12" s="14"/>
      <c r="AN12" s="14">
        <v>0.20039136694283499</v>
      </c>
      <c r="AO12" s="14">
        <v>0.214385337102909</v>
      </c>
      <c r="AP12" s="14">
        <v>0.235764428192651</v>
      </c>
      <c r="AQ12" s="14">
        <v>0.25591317045636403</v>
      </c>
      <c r="AR12" s="14">
        <v>5.3518802994703303E-2</v>
      </c>
    </row>
    <row r="13" spans="2:44">
      <c r="B13" s="15" t="s">
        <v>102</v>
      </c>
      <c r="C13" s="14">
        <v>4.2790276566334398E-2</v>
      </c>
      <c r="D13" s="14">
        <v>6.1638372173687901E-2</v>
      </c>
      <c r="E13" s="14">
        <v>2.39502805169419E-2</v>
      </c>
      <c r="F13" s="14"/>
      <c r="G13" s="14">
        <v>2.39360348097938E-2</v>
      </c>
      <c r="H13" s="14">
        <v>3.7555827170282198E-2</v>
      </c>
      <c r="I13" s="14">
        <v>6.3578666665207201E-2</v>
      </c>
      <c r="J13" s="14">
        <v>5.6759224284542498E-2</v>
      </c>
      <c r="K13" s="14">
        <v>4.5455732187286602E-2</v>
      </c>
      <c r="L13" s="14">
        <v>3.1841492024512398E-2</v>
      </c>
      <c r="M13" s="14"/>
      <c r="N13" s="14">
        <v>5.8723951874291698E-2</v>
      </c>
      <c r="O13" s="14">
        <v>5.2809007029042801E-2</v>
      </c>
      <c r="P13" s="14">
        <v>2.8679715261570201E-2</v>
      </c>
      <c r="Q13" s="14">
        <v>2.83273493993648E-2</v>
      </c>
      <c r="R13" s="14"/>
      <c r="S13" s="14">
        <v>5.6962678097426299E-2</v>
      </c>
      <c r="T13" s="14">
        <v>2.3826657764588199E-2</v>
      </c>
      <c r="U13" s="14">
        <v>4.17047442686947E-2</v>
      </c>
      <c r="V13" s="14">
        <v>6.1480912644156401E-2</v>
      </c>
      <c r="W13" s="14">
        <v>6.3913918451330903E-2</v>
      </c>
      <c r="X13" s="14">
        <v>2.0050749008622901E-2</v>
      </c>
      <c r="Y13" s="14">
        <v>4.0947600412804798E-2</v>
      </c>
      <c r="Z13" s="14">
        <v>5.2024504625961601E-2</v>
      </c>
      <c r="AA13" s="14">
        <v>1.7934567183531501E-2</v>
      </c>
      <c r="AB13" s="14">
        <v>4.30631956911195E-2</v>
      </c>
      <c r="AC13" s="14">
        <v>0.10721369771111899</v>
      </c>
      <c r="AD13" s="14">
        <v>0</v>
      </c>
      <c r="AE13" s="14"/>
      <c r="AF13" s="14">
        <v>4.3029395047408402E-2</v>
      </c>
      <c r="AG13" s="14">
        <v>4.8832263940471902E-2</v>
      </c>
      <c r="AH13" s="14">
        <v>3.87949838991547E-2</v>
      </c>
      <c r="AI13" s="14"/>
      <c r="AJ13" s="14">
        <v>3.8908360070437402E-2</v>
      </c>
      <c r="AK13" s="14">
        <v>6.0238192932634001E-2</v>
      </c>
      <c r="AL13" s="14">
        <v>4.7400056634058399E-2</v>
      </c>
      <c r="AM13" s="14"/>
      <c r="AN13" s="14">
        <v>3.4022280801200698E-2</v>
      </c>
      <c r="AO13" s="14">
        <v>3.7444155755605703E-2</v>
      </c>
      <c r="AP13" s="14">
        <v>4.53345800127396E-2</v>
      </c>
      <c r="AQ13" s="14">
        <v>4.0296908014602603E-2</v>
      </c>
      <c r="AR13" s="14">
        <v>0.169162369392096</v>
      </c>
    </row>
    <row r="14" spans="2:44">
      <c r="B14" s="15" t="s">
        <v>129</v>
      </c>
      <c r="C14" s="14">
        <v>4.1942217032465201E-2</v>
      </c>
      <c r="D14" s="14">
        <v>3.7720417616837802E-2</v>
      </c>
      <c r="E14" s="14">
        <v>4.6378590352584702E-2</v>
      </c>
      <c r="F14" s="14"/>
      <c r="G14" s="14">
        <v>4.1948780875422198E-2</v>
      </c>
      <c r="H14" s="14">
        <v>3.0142284319041701E-2</v>
      </c>
      <c r="I14" s="14">
        <v>4.3615174736757301E-2</v>
      </c>
      <c r="J14" s="14">
        <v>4.1248916153131601E-2</v>
      </c>
      <c r="K14" s="14">
        <v>5.3163450014514099E-2</v>
      </c>
      <c r="L14" s="14">
        <v>4.4436690299683598E-2</v>
      </c>
      <c r="M14" s="14"/>
      <c r="N14" s="14">
        <v>2.9557054453875301E-2</v>
      </c>
      <c r="O14" s="14">
        <v>5.7352173077557703E-2</v>
      </c>
      <c r="P14" s="14">
        <v>2.4199704828494099E-2</v>
      </c>
      <c r="Q14" s="14">
        <v>5.0175651125877997E-2</v>
      </c>
      <c r="R14" s="14"/>
      <c r="S14" s="14">
        <v>4.6708636654687101E-2</v>
      </c>
      <c r="T14" s="14">
        <v>6.3867014865290797E-2</v>
      </c>
      <c r="U14" s="14">
        <v>2.3689647898569099E-2</v>
      </c>
      <c r="V14" s="14">
        <v>5.0733882969313103E-2</v>
      </c>
      <c r="W14" s="14">
        <v>4.06006177289501E-2</v>
      </c>
      <c r="X14" s="14">
        <v>3.9844560233707901E-2</v>
      </c>
      <c r="Y14" s="14">
        <v>9.8773118113099599E-3</v>
      </c>
      <c r="Z14" s="14">
        <v>2.6119554326947101E-2</v>
      </c>
      <c r="AA14" s="14">
        <v>6.7471287275140499E-2</v>
      </c>
      <c r="AB14" s="14">
        <v>2.9239482358530602E-2</v>
      </c>
      <c r="AC14" s="14">
        <v>3.00855369074132E-2</v>
      </c>
      <c r="AD14" s="14">
        <v>3.9387983742526202E-2</v>
      </c>
      <c r="AE14" s="14"/>
      <c r="AF14" s="14">
        <v>3.75797148272346E-2</v>
      </c>
      <c r="AG14" s="14">
        <v>3.4524814720232798E-2</v>
      </c>
      <c r="AH14" s="14">
        <v>5.3757181253050901E-2</v>
      </c>
      <c r="AI14" s="14"/>
      <c r="AJ14" s="14">
        <v>3.2653372915394198E-2</v>
      </c>
      <c r="AK14" s="14">
        <v>3.6035154800520101E-2</v>
      </c>
      <c r="AL14" s="14">
        <v>5.3428568190116002E-2</v>
      </c>
      <c r="AM14" s="14"/>
      <c r="AN14" s="14">
        <v>3.6254179032522697E-2</v>
      </c>
      <c r="AO14" s="14">
        <v>5.5489353333154301E-2</v>
      </c>
      <c r="AP14" s="14">
        <v>3.7370403193953503E-2</v>
      </c>
      <c r="AQ14" s="14">
        <v>1.01527302166604E-2</v>
      </c>
      <c r="AR14" s="14">
        <v>5.6388936280365003E-2</v>
      </c>
    </row>
    <row r="15" spans="2:44">
      <c r="B15" s="15" t="s">
        <v>104</v>
      </c>
      <c r="C15" s="18">
        <v>0.32813421078653998</v>
      </c>
      <c r="D15" s="18">
        <v>0.33109520663499498</v>
      </c>
      <c r="E15" s="18">
        <v>0.326524264012021</v>
      </c>
      <c r="F15" s="18"/>
      <c r="G15" s="18">
        <v>0.36456931591111302</v>
      </c>
      <c r="H15" s="18">
        <v>0.42901311778338902</v>
      </c>
      <c r="I15" s="18">
        <v>0.43077387942274198</v>
      </c>
      <c r="J15" s="18">
        <v>0.29630293287653597</v>
      </c>
      <c r="K15" s="18">
        <v>0.31221836512220102</v>
      </c>
      <c r="L15" s="18">
        <v>0.17626310728811401</v>
      </c>
      <c r="M15" s="18"/>
      <c r="N15" s="18">
        <v>0.29254577919527802</v>
      </c>
      <c r="O15" s="18">
        <v>0.30218418358607202</v>
      </c>
      <c r="P15" s="18">
        <v>0.40512052384497099</v>
      </c>
      <c r="Q15" s="18">
        <v>0.333334255178657</v>
      </c>
      <c r="R15" s="18"/>
      <c r="S15" s="18">
        <v>0.39667684685384602</v>
      </c>
      <c r="T15" s="18">
        <v>0.25746795373654602</v>
      </c>
      <c r="U15" s="18">
        <v>0.34070396305066702</v>
      </c>
      <c r="V15" s="18">
        <v>0.27541536152691698</v>
      </c>
      <c r="W15" s="18">
        <v>0.28904774964359697</v>
      </c>
      <c r="X15" s="18">
        <v>0.27392533998462198</v>
      </c>
      <c r="Y15" s="18">
        <v>0.35507833546292</v>
      </c>
      <c r="Z15" s="18">
        <v>0.32754316042377701</v>
      </c>
      <c r="AA15" s="18">
        <v>0.35372495898447798</v>
      </c>
      <c r="AB15" s="18">
        <v>0.39266027705775802</v>
      </c>
      <c r="AC15" s="18">
        <v>0.36513823743338703</v>
      </c>
      <c r="AD15" s="18">
        <v>0.30513017695550698</v>
      </c>
      <c r="AE15" s="18"/>
      <c r="AF15" s="18">
        <v>0.31524104103474199</v>
      </c>
      <c r="AG15" s="18">
        <v>0.35293185667580901</v>
      </c>
      <c r="AH15" s="18">
        <v>0.28877967375268698</v>
      </c>
      <c r="AI15" s="18"/>
      <c r="AJ15" s="18">
        <v>0.287194400207057</v>
      </c>
      <c r="AK15" s="18">
        <v>0.40005168303198402</v>
      </c>
      <c r="AL15" s="18">
        <v>0.37638962708050899</v>
      </c>
      <c r="AM15" s="18"/>
      <c r="AN15" s="18">
        <v>0.341365570065914</v>
      </c>
      <c r="AO15" s="18">
        <v>0.33404743496328199</v>
      </c>
      <c r="AP15" s="18">
        <v>0.34902425538341098</v>
      </c>
      <c r="AQ15" s="18">
        <v>0.356277908550724</v>
      </c>
      <c r="AR15" s="18">
        <v>0.407842185999301</v>
      </c>
    </row>
    <row r="16" spans="2:44">
      <c r="B16" s="15" t="s">
        <v>105</v>
      </c>
      <c r="C16" s="18">
        <v>0.26386478676748798</v>
      </c>
      <c r="D16" s="18">
        <v>0.28796298248306201</v>
      </c>
      <c r="E16" s="18">
        <v>0.23867895947468801</v>
      </c>
      <c r="F16" s="18"/>
      <c r="G16" s="18">
        <v>0.20139358156714701</v>
      </c>
      <c r="H16" s="18">
        <v>0.25517730575565001</v>
      </c>
      <c r="I16" s="18">
        <v>0.223617021930063</v>
      </c>
      <c r="J16" s="18">
        <v>0.33139426623908602</v>
      </c>
      <c r="K16" s="18">
        <v>0.27634883441485197</v>
      </c>
      <c r="L16" s="18">
        <v>0.28062483438212998</v>
      </c>
      <c r="M16" s="18"/>
      <c r="N16" s="18">
        <v>0.28334018181264398</v>
      </c>
      <c r="O16" s="18">
        <v>0.27188000890344799</v>
      </c>
      <c r="P16" s="18">
        <v>0.27544448101048402</v>
      </c>
      <c r="Q16" s="18">
        <v>0.22213549479243</v>
      </c>
      <c r="R16" s="18"/>
      <c r="S16" s="18">
        <v>0.20659990360415501</v>
      </c>
      <c r="T16" s="18">
        <v>0.20758259510768601</v>
      </c>
      <c r="U16" s="18">
        <v>0.21594971216671399</v>
      </c>
      <c r="V16" s="18">
        <v>0.30793213850335499</v>
      </c>
      <c r="W16" s="18">
        <v>0.33141843668711102</v>
      </c>
      <c r="X16" s="18">
        <v>0.22463622265371</v>
      </c>
      <c r="Y16" s="18">
        <v>0.29785772182532999</v>
      </c>
      <c r="Z16" s="18">
        <v>0.38953548845815</v>
      </c>
      <c r="AA16" s="18">
        <v>0.25336972514189998</v>
      </c>
      <c r="AB16" s="18">
        <v>0.307167145429389</v>
      </c>
      <c r="AC16" s="18">
        <v>0.25123516811448998</v>
      </c>
      <c r="AD16" s="18">
        <v>0.346131293172388</v>
      </c>
      <c r="AE16" s="18"/>
      <c r="AF16" s="18">
        <v>0.26368337224048399</v>
      </c>
      <c r="AG16" s="18">
        <v>0.26634086945653801</v>
      </c>
      <c r="AH16" s="18">
        <v>0.30183691064038698</v>
      </c>
      <c r="AI16" s="18"/>
      <c r="AJ16" s="18">
        <v>0.29360022477231701</v>
      </c>
      <c r="AK16" s="18">
        <v>0.26346378117632702</v>
      </c>
      <c r="AL16" s="18">
        <v>0.218586458431551</v>
      </c>
      <c r="AM16" s="18"/>
      <c r="AN16" s="18">
        <v>0.234413647744036</v>
      </c>
      <c r="AO16" s="18">
        <v>0.25182949285851502</v>
      </c>
      <c r="AP16" s="18">
        <v>0.28109900820539002</v>
      </c>
      <c r="AQ16" s="18">
        <v>0.29621007847096698</v>
      </c>
      <c r="AR16" s="18">
        <v>0.22268117238679999</v>
      </c>
    </row>
    <row r="17" spans="2:44">
      <c r="B17" s="15" t="s">
        <v>106</v>
      </c>
      <c r="C17" s="19">
        <v>6.4269424019051904E-2</v>
      </c>
      <c r="D17" s="19">
        <v>4.3132224151933102E-2</v>
      </c>
      <c r="E17" s="19">
        <v>8.7845304537333704E-2</v>
      </c>
      <c r="F17" s="19"/>
      <c r="G17" s="19">
        <v>0.16317573434396601</v>
      </c>
      <c r="H17" s="19">
        <v>0.17383581202773901</v>
      </c>
      <c r="I17" s="19">
        <v>0.20715685749267901</v>
      </c>
      <c r="J17" s="19">
        <v>-3.5091333362549798E-2</v>
      </c>
      <c r="K17" s="19">
        <v>3.58695307073486E-2</v>
      </c>
      <c r="L17" s="19">
        <v>-0.104361727094016</v>
      </c>
      <c r="M17" s="19"/>
      <c r="N17" s="19">
        <v>9.2055973826339291E-3</v>
      </c>
      <c r="O17" s="19">
        <v>3.03041746826242E-2</v>
      </c>
      <c r="P17" s="19">
        <v>0.129676042834487</v>
      </c>
      <c r="Q17" s="19">
        <v>0.111198760386227</v>
      </c>
      <c r="R17" s="19"/>
      <c r="S17" s="19">
        <v>0.19007694324969099</v>
      </c>
      <c r="T17" s="19">
        <v>4.98853586288606E-2</v>
      </c>
      <c r="U17" s="19">
        <v>0.12475425088395301</v>
      </c>
      <c r="V17" s="19">
        <v>-3.2516776976437699E-2</v>
      </c>
      <c r="W17" s="19">
        <v>-4.23706870435143E-2</v>
      </c>
      <c r="X17" s="19">
        <v>4.9289117330912E-2</v>
      </c>
      <c r="Y17" s="19">
        <v>5.7220613637590602E-2</v>
      </c>
      <c r="Z17" s="19">
        <v>-6.1992328034372601E-2</v>
      </c>
      <c r="AA17" s="19">
        <v>0.100355233842577</v>
      </c>
      <c r="AB17" s="19">
        <v>8.5493131628369107E-2</v>
      </c>
      <c r="AC17" s="19">
        <v>0.113903069318897</v>
      </c>
      <c r="AD17" s="19">
        <v>-4.1001116216880497E-2</v>
      </c>
      <c r="AE17" s="19"/>
      <c r="AF17" s="19">
        <v>5.1557668794258202E-2</v>
      </c>
      <c r="AG17" s="19">
        <v>8.6590987219270402E-2</v>
      </c>
      <c r="AH17" s="19">
        <v>-1.3057236887700101E-2</v>
      </c>
      <c r="AI17" s="19"/>
      <c r="AJ17" s="19">
        <v>-6.4058245652601799E-3</v>
      </c>
      <c r="AK17" s="19">
        <v>0.136587901855658</v>
      </c>
      <c r="AL17" s="19">
        <v>0.15780316864895699</v>
      </c>
      <c r="AM17" s="19"/>
      <c r="AN17" s="19">
        <v>0.106951922321878</v>
      </c>
      <c r="AO17" s="19">
        <v>8.2217942104766906E-2</v>
      </c>
      <c r="AP17" s="19">
        <v>6.7925247178020801E-2</v>
      </c>
      <c r="AQ17" s="19">
        <v>6.0067830079757599E-2</v>
      </c>
      <c r="AR17" s="19">
        <v>0.18516101361250101</v>
      </c>
    </row>
    <row r="18" spans="2:44">
      <c r="B18" s="16" t="s">
        <v>22</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509</v>
      </c>
      <c r="E2" s="31"/>
      <c r="F2" s="31"/>
    </row>
    <row r="6" spans="2:6" ht="50.1" customHeight="1">
      <c r="B6" s="17" t="s">
        <v>58</v>
      </c>
      <c r="C6" s="17" t="s">
        <v>500</v>
      </c>
      <c r="D6" s="17" t="s">
        <v>510</v>
      </c>
      <c r="E6" s="17" t="s">
        <v>502</v>
      </c>
    </row>
    <row r="7" spans="2:6">
      <c r="B7" s="15" t="s">
        <v>98</v>
      </c>
      <c r="C7" s="14">
        <v>0.150414703846739</v>
      </c>
      <c r="D7" s="14">
        <v>7.3119599204185495E-2</v>
      </c>
      <c r="E7" s="14">
        <v>6.2468392472970598E-2</v>
      </c>
    </row>
    <row r="8" spans="2:6">
      <c r="B8" s="15" t="s">
        <v>99</v>
      </c>
      <c r="C8" s="14">
        <v>0.52742892398839802</v>
      </c>
      <c r="D8" s="14">
        <v>0.22755602083770099</v>
      </c>
      <c r="E8" s="14">
        <v>0.27251228748858403</v>
      </c>
    </row>
    <row r="9" spans="2:6">
      <c r="B9" s="15" t="s">
        <v>100</v>
      </c>
      <c r="C9" s="14">
        <v>0.24029748976508</v>
      </c>
      <c r="D9" s="14">
        <v>0.33381474922124399</v>
      </c>
      <c r="E9" s="14">
        <v>0.22895773925976401</v>
      </c>
    </row>
    <row r="10" spans="2:6">
      <c r="B10" s="15" t="s">
        <v>101</v>
      </c>
      <c r="C10" s="14">
        <v>3.8176659748743499E-2</v>
      </c>
      <c r="D10" s="14">
        <v>0.25062348533203399</v>
      </c>
      <c r="E10" s="14">
        <v>0.30778992518357701</v>
      </c>
    </row>
    <row r="11" spans="2:6">
      <c r="B11" s="15" t="s">
        <v>102</v>
      </c>
      <c r="C11" s="14">
        <v>6.7972673236425304E-3</v>
      </c>
      <c r="D11" s="14">
        <v>6.7346384709026902E-2</v>
      </c>
      <c r="E11" s="14">
        <v>9.0821351666617103E-2</v>
      </c>
    </row>
    <row r="12" spans="2:6">
      <c r="B12" s="15" t="s">
        <v>129</v>
      </c>
      <c r="C12" s="14">
        <v>3.6884955327397197E-2</v>
      </c>
      <c r="D12" s="14">
        <v>4.7539760695809299E-2</v>
      </c>
      <c r="E12" s="14">
        <v>3.7450303928486903E-2</v>
      </c>
    </row>
    <row r="13" spans="2:6">
      <c r="B13" s="20" t="s">
        <v>104</v>
      </c>
      <c r="C13" s="18">
        <v>0.67784362783513696</v>
      </c>
      <c r="D13" s="18">
        <v>0.30067562004188603</v>
      </c>
      <c r="E13" s="18">
        <v>0.33498067996155501</v>
      </c>
    </row>
    <row r="14" spans="2:6">
      <c r="B14" s="20" t="s">
        <v>105</v>
      </c>
      <c r="C14" s="18">
        <v>4.4973927072386101E-2</v>
      </c>
      <c r="D14" s="18">
        <v>0.31796987004105998</v>
      </c>
      <c r="E14" s="18">
        <v>0.39861127685019399</v>
      </c>
    </row>
    <row r="15" spans="2:6">
      <c r="B15" s="20" t="s">
        <v>106</v>
      </c>
      <c r="C15" s="19">
        <v>0.63286970076274995</v>
      </c>
      <c r="D15" s="19">
        <v>-1.7294249999174401E-2</v>
      </c>
      <c r="E15" s="19">
        <v>-6.3630596888639396E-2</v>
      </c>
    </row>
    <row r="16" spans="2:6">
      <c r="B16" s="16" t="s">
        <v>23</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1040</v>
      </c>
      <c r="D7" s="10">
        <v>493</v>
      </c>
      <c r="E7" s="10">
        <v>543</v>
      </c>
      <c r="F7" s="10"/>
      <c r="G7" s="10">
        <v>140</v>
      </c>
      <c r="H7" s="10">
        <v>149</v>
      </c>
      <c r="I7" s="10">
        <v>174</v>
      </c>
      <c r="J7" s="10">
        <v>173</v>
      </c>
      <c r="K7" s="10">
        <v>176</v>
      </c>
      <c r="L7" s="10">
        <v>228</v>
      </c>
      <c r="M7" s="10"/>
      <c r="N7" s="10">
        <v>264</v>
      </c>
      <c r="O7" s="10">
        <v>264</v>
      </c>
      <c r="P7" s="10">
        <v>223</v>
      </c>
      <c r="Q7" s="10">
        <v>285</v>
      </c>
      <c r="R7" s="10"/>
      <c r="S7" s="10">
        <v>126</v>
      </c>
      <c r="T7" s="10">
        <v>146</v>
      </c>
      <c r="U7" s="10">
        <v>96</v>
      </c>
      <c r="V7" s="10">
        <v>83</v>
      </c>
      <c r="W7" s="10">
        <v>71</v>
      </c>
      <c r="X7" s="10">
        <v>89</v>
      </c>
      <c r="Y7" s="10">
        <v>88</v>
      </c>
      <c r="Z7" s="10">
        <v>49</v>
      </c>
      <c r="AA7" s="10">
        <v>125</v>
      </c>
      <c r="AB7" s="10">
        <v>91</v>
      </c>
      <c r="AC7" s="10">
        <v>50</v>
      </c>
      <c r="AD7" s="10">
        <v>26</v>
      </c>
      <c r="AE7" s="10"/>
      <c r="AF7" s="10">
        <v>394</v>
      </c>
      <c r="AG7" s="10">
        <v>417</v>
      </c>
      <c r="AH7" s="10">
        <v>123</v>
      </c>
      <c r="AI7" s="10"/>
      <c r="AJ7" s="10">
        <v>232</v>
      </c>
      <c r="AK7" s="10">
        <v>363</v>
      </c>
      <c r="AL7" s="10">
        <v>72</v>
      </c>
      <c r="AM7" s="10"/>
      <c r="AN7" s="10">
        <v>283</v>
      </c>
      <c r="AO7" s="10">
        <v>250</v>
      </c>
      <c r="AP7" s="10">
        <v>237</v>
      </c>
      <c r="AQ7" s="10">
        <v>115</v>
      </c>
      <c r="AR7" s="10">
        <v>14</v>
      </c>
    </row>
    <row r="8" spans="2:44" ht="30" customHeight="1">
      <c r="B8" s="11" t="s">
        <v>96</v>
      </c>
      <c r="C8" s="11">
        <v>1041</v>
      </c>
      <c r="D8" s="11">
        <v>515</v>
      </c>
      <c r="E8" s="11">
        <v>521</v>
      </c>
      <c r="F8" s="11"/>
      <c r="G8" s="11">
        <v>157</v>
      </c>
      <c r="H8" s="11">
        <v>155</v>
      </c>
      <c r="I8" s="11">
        <v>196</v>
      </c>
      <c r="J8" s="11">
        <v>175</v>
      </c>
      <c r="K8" s="11">
        <v>146</v>
      </c>
      <c r="L8" s="11">
        <v>212</v>
      </c>
      <c r="M8" s="11"/>
      <c r="N8" s="11">
        <v>279</v>
      </c>
      <c r="O8" s="11">
        <v>252</v>
      </c>
      <c r="P8" s="11">
        <v>233</v>
      </c>
      <c r="Q8" s="11">
        <v>273</v>
      </c>
      <c r="R8" s="11"/>
      <c r="S8" s="11">
        <v>143</v>
      </c>
      <c r="T8" s="11">
        <v>139</v>
      </c>
      <c r="U8" s="11">
        <v>95</v>
      </c>
      <c r="V8" s="11">
        <v>89</v>
      </c>
      <c r="W8" s="11">
        <v>65</v>
      </c>
      <c r="X8" s="11">
        <v>88</v>
      </c>
      <c r="Y8" s="11">
        <v>84</v>
      </c>
      <c r="Z8" s="11">
        <v>45</v>
      </c>
      <c r="AA8" s="11">
        <v>120</v>
      </c>
      <c r="AB8" s="11">
        <v>93</v>
      </c>
      <c r="AC8" s="11">
        <v>48</v>
      </c>
      <c r="AD8" s="11">
        <v>32</v>
      </c>
      <c r="AE8" s="11"/>
      <c r="AF8" s="11">
        <v>378</v>
      </c>
      <c r="AG8" s="11">
        <v>419</v>
      </c>
      <c r="AH8" s="11">
        <v>128</v>
      </c>
      <c r="AI8" s="11"/>
      <c r="AJ8" s="11">
        <v>223</v>
      </c>
      <c r="AK8" s="11">
        <v>367</v>
      </c>
      <c r="AL8" s="11">
        <v>75</v>
      </c>
      <c r="AM8" s="11"/>
      <c r="AN8" s="11">
        <v>272</v>
      </c>
      <c r="AO8" s="11">
        <v>255</v>
      </c>
      <c r="AP8" s="11">
        <v>241</v>
      </c>
      <c r="AQ8" s="11">
        <v>118</v>
      </c>
      <c r="AR8" s="11">
        <v>15</v>
      </c>
    </row>
    <row r="9" spans="2:44">
      <c r="B9" s="15" t="s">
        <v>98</v>
      </c>
      <c r="C9" s="14">
        <v>0.150414703846739</v>
      </c>
      <c r="D9" s="14">
        <v>0.153728059869465</v>
      </c>
      <c r="E9" s="14">
        <v>0.14448739950744299</v>
      </c>
      <c r="F9" s="14"/>
      <c r="G9" s="14">
        <v>0.14552296643444501</v>
      </c>
      <c r="H9" s="14">
        <v>0.18235982626518599</v>
      </c>
      <c r="I9" s="14">
        <v>0.14922575248331599</v>
      </c>
      <c r="J9" s="14">
        <v>0.14661517686737699</v>
      </c>
      <c r="K9" s="14">
        <v>0.14947140159772501</v>
      </c>
      <c r="L9" s="14">
        <v>0.13549337536137801</v>
      </c>
      <c r="M9" s="14"/>
      <c r="N9" s="14">
        <v>0.178133068245308</v>
      </c>
      <c r="O9" s="14">
        <v>0.11165482838770099</v>
      </c>
      <c r="P9" s="14">
        <v>0.124738014237043</v>
      </c>
      <c r="Q9" s="14">
        <v>0.181864388040748</v>
      </c>
      <c r="R9" s="14"/>
      <c r="S9" s="14">
        <v>0.13950885931131801</v>
      </c>
      <c r="T9" s="14">
        <v>8.7812125306243105E-2</v>
      </c>
      <c r="U9" s="14">
        <v>0.224223018990544</v>
      </c>
      <c r="V9" s="14">
        <v>0.14814707929993301</v>
      </c>
      <c r="W9" s="14">
        <v>0.118537021867341</v>
      </c>
      <c r="X9" s="14">
        <v>0.16458309727027201</v>
      </c>
      <c r="Y9" s="14">
        <v>8.7431152341482396E-2</v>
      </c>
      <c r="Z9" s="14">
        <v>0.159396394396392</v>
      </c>
      <c r="AA9" s="14">
        <v>0.20171961399018701</v>
      </c>
      <c r="AB9" s="14">
        <v>0.115414019219783</v>
      </c>
      <c r="AC9" s="14">
        <v>0.141151520619646</v>
      </c>
      <c r="AD9" s="14">
        <v>0.36130442081185199</v>
      </c>
      <c r="AE9" s="14"/>
      <c r="AF9" s="14">
        <v>0.140841675349865</v>
      </c>
      <c r="AG9" s="14">
        <v>0.185192122082775</v>
      </c>
      <c r="AH9" s="14">
        <v>0.13228430271507399</v>
      </c>
      <c r="AI9" s="14"/>
      <c r="AJ9" s="14">
        <v>0.19020467196361801</v>
      </c>
      <c r="AK9" s="14">
        <v>0.16016388076927099</v>
      </c>
      <c r="AL9" s="14">
        <v>0.154136344390395</v>
      </c>
      <c r="AM9" s="14"/>
      <c r="AN9" s="14">
        <v>0.14618209350977501</v>
      </c>
      <c r="AO9" s="14">
        <v>0.120339990399181</v>
      </c>
      <c r="AP9" s="14">
        <v>0.13371393913894</v>
      </c>
      <c r="AQ9" s="14">
        <v>0.21073454979735101</v>
      </c>
      <c r="AR9" s="14">
        <v>0.27247473517819898</v>
      </c>
    </row>
    <row r="10" spans="2:44">
      <c r="B10" s="15" t="s">
        <v>99</v>
      </c>
      <c r="C10" s="14">
        <v>0.52742892398839802</v>
      </c>
      <c r="D10" s="14">
        <v>0.54124473585758603</v>
      </c>
      <c r="E10" s="14">
        <v>0.51390655901878102</v>
      </c>
      <c r="F10" s="14"/>
      <c r="G10" s="14">
        <v>0.46693046736105298</v>
      </c>
      <c r="H10" s="14">
        <v>0.46000376937942999</v>
      </c>
      <c r="I10" s="14">
        <v>0.55531703815214895</v>
      </c>
      <c r="J10" s="14">
        <v>0.53843195353978301</v>
      </c>
      <c r="K10" s="14">
        <v>0.50168796326879095</v>
      </c>
      <c r="L10" s="14">
        <v>0.60468514657846395</v>
      </c>
      <c r="M10" s="14"/>
      <c r="N10" s="14">
        <v>0.54821998046341902</v>
      </c>
      <c r="O10" s="14">
        <v>0.52125152213751702</v>
      </c>
      <c r="P10" s="14">
        <v>0.56311723834167104</v>
      </c>
      <c r="Q10" s="14">
        <v>0.48142118503957798</v>
      </c>
      <c r="R10" s="14"/>
      <c r="S10" s="14">
        <v>0.52246855251103097</v>
      </c>
      <c r="T10" s="14">
        <v>0.53204072083987297</v>
      </c>
      <c r="U10" s="14">
        <v>0.43411313992148098</v>
      </c>
      <c r="V10" s="14">
        <v>0.50006558521641098</v>
      </c>
      <c r="W10" s="14">
        <v>0.62401565141493298</v>
      </c>
      <c r="X10" s="14">
        <v>0.45743641660516798</v>
      </c>
      <c r="Y10" s="14">
        <v>0.62720244720214902</v>
      </c>
      <c r="Z10" s="14">
        <v>0.59824119667688203</v>
      </c>
      <c r="AA10" s="14">
        <v>0.44051415156871598</v>
      </c>
      <c r="AB10" s="14">
        <v>0.69769269359886499</v>
      </c>
      <c r="AC10" s="14">
        <v>0.51543196237163802</v>
      </c>
      <c r="AD10" s="14">
        <v>0.36786672566492501</v>
      </c>
      <c r="AE10" s="14"/>
      <c r="AF10" s="14">
        <v>0.51769507723427499</v>
      </c>
      <c r="AG10" s="14">
        <v>0.55132465856703505</v>
      </c>
      <c r="AH10" s="14">
        <v>0.50628140839717894</v>
      </c>
      <c r="AI10" s="14"/>
      <c r="AJ10" s="14">
        <v>0.56889416808698701</v>
      </c>
      <c r="AK10" s="14">
        <v>0.52634172401506496</v>
      </c>
      <c r="AL10" s="14">
        <v>0.61629612167329795</v>
      </c>
      <c r="AM10" s="14"/>
      <c r="AN10" s="14">
        <v>0.517509439241428</v>
      </c>
      <c r="AO10" s="14">
        <v>0.49299167314744202</v>
      </c>
      <c r="AP10" s="14">
        <v>0.58459466607107502</v>
      </c>
      <c r="AQ10" s="14">
        <v>0.51804988330579804</v>
      </c>
      <c r="AR10" s="14">
        <v>0.57967336097183497</v>
      </c>
    </row>
    <row r="11" spans="2:44">
      <c r="B11" s="15" t="s">
        <v>100</v>
      </c>
      <c r="C11" s="14">
        <v>0.24029748976508</v>
      </c>
      <c r="D11" s="14">
        <v>0.22872870864811701</v>
      </c>
      <c r="E11" s="14">
        <v>0.25361140349433398</v>
      </c>
      <c r="F11" s="14"/>
      <c r="G11" s="14">
        <v>0.279839928236919</v>
      </c>
      <c r="H11" s="14">
        <v>0.29044554257016503</v>
      </c>
      <c r="I11" s="14">
        <v>0.18782186674065099</v>
      </c>
      <c r="J11" s="14">
        <v>0.22502446273698401</v>
      </c>
      <c r="K11" s="14">
        <v>0.260097179454848</v>
      </c>
      <c r="L11" s="14">
        <v>0.22153209657608899</v>
      </c>
      <c r="M11" s="14"/>
      <c r="N11" s="14">
        <v>0.19350846879032901</v>
      </c>
      <c r="O11" s="14">
        <v>0.30573577808124602</v>
      </c>
      <c r="P11" s="14">
        <v>0.20571095860451899</v>
      </c>
      <c r="Q11" s="14">
        <v>0.25393315722190102</v>
      </c>
      <c r="R11" s="14"/>
      <c r="S11" s="14">
        <v>0.26502436513309102</v>
      </c>
      <c r="T11" s="14">
        <v>0.32365415245297702</v>
      </c>
      <c r="U11" s="14">
        <v>0.21663903978969401</v>
      </c>
      <c r="V11" s="14">
        <v>0.26515168347727702</v>
      </c>
      <c r="W11" s="14">
        <v>0.18247580763787999</v>
      </c>
      <c r="X11" s="14">
        <v>0.28745324548267398</v>
      </c>
      <c r="Y11" s="14">
        <v>0.22070705262662799</v>
      </c>
      <c r="Z11" s="14">
        <v>0.13963266135795999</v>
      </c>
      <c r="AA11" s="14">
        <v>0.2463181899437</v>
      </c>
      <c r="AB11" s="14">
        <v>0.16771413959864501</v>
      </c>
      <c r="AC11" s="14">
        <v>0.18769793227450199</v>
      </c>
      <c r="AD11" s="14">
        <v>0.216451470459677</v>
      </c>
      <c r="AE11" s="14"/>
      <c r="AF11" s="14">
        <v>0.26043089179537299</v>
      </c>
      <c r="AG11" s="14">
        <v>0.197950604751189</v>
      </c>
      <c r="AH11" s="14">
        <v>0.27308222714467201</v>
      </c>
      <c r="AI11" s="14"/>
      <c r="AJ11" s="14">
        <v>0.200538410644656</v>
      </c>
      <c r="AK11" s="14">
        <v>0.245902022147724</v>
      </c>
      <c r="AL11" s="14">
        <v>0.164438371572414</v>
      </c>
      <c r="AM11" s="14"/>
      <c r="AN11" s="14">
        <v>0.25805630552516601</v>
      </c>
      <c r="AO11" s="14">
        <v>0.25573538385574202</v>
      </c>
      <c r="AP11" s="14">
        <v>0.21803101826449001</v>
      </c>
      <c r="AQ11" s="14">
        <v>0.25402737019705302</v>
      </c>
      <c r="AR11" s="14">
        <v>0.14785190384996499</v>
      </c>
    </row>
    <row r="12" spans="2:44">
      <c r="B12" s="15" t="s">
        <v>101</v>
      </c>
      <c r="C12" s="14">
        <v>3.8176659748743499E-2</v>
      </c>
      <c r="D12" s="14">
        <v>4.35828095670827E-2</v>
      </c>
      <c r="E12" s="14">
        <v>3.3133301329256799E-2</v>
      </c>
      <c r="F12" s="14"/>
      <c r="G12" s="14">
        <v>5.0364190020932599E-2</v>
      </c>
      <c r="H12" s="14">
        <v>3.1775259379854197E-2</v>
      </c>
      <c r="I12" s="14">
        <v>5.2540350348776098E-2</v>
      </c>
      <c r="J12" s="14">
        <v>4.7140615816391097E-2</v>
      </c>
      <c r="K12" s="14">
        <v>2.72099805376625E-2</v>
      </c>
      <c r="L12" s="14">
        <v>2.07827047822737E-2</v>
      </c>
      <c r="M12" s="14"/>
      <c r="N12" s="14">
        <v>3.3339952026906199E-2</v>
      </c>
      <c r="O12" s="14">
        <v>2.9001267068307499E-2</v>
      </c>
      <c r="P12" s="14">
        <v>5.75034026599218E-2</v>
      </c>
      <c r="Q12" s="14">
        <v>3.5678200371803602E-2</v>
      </c>
      <c r="R12" s="14"/>
      <c r="S12" s="14">
        <v>2.6818199634416302E-2</v>
      </c>
      <c r="T12" s="14">
        <v>2.9066036306694E-2</v>
      </c>
      <c r="U12" s="14">
        <v>3.4085249490420202E-2</v>
      </c>
      <c r="V12" s="14">
        <v>3.5981036268118403E-2</v>
      </c>
      <c r="W12" s="14">
        <v>2.59367476980445E-2</v>
      </c>
      <c r="X12" s="14">
        <v>5.0188526637414098E-2</v>
      </c>
      <c r="Y12" s="14">
        <v>1.28120706836735E-2</v>
      </c>
      <c r="Z12" s="14">
        <v>6.1052831434034401E-2</v>
      </c>
      <c r="AA12" s="14">
        <v>6.3410553921432494E-2</v>
      </c>
      <c r="AB12" s="14">
        <v>1.11434603629437E-2</v>
      </c>
      <c r="AC12" s="14">
        <v>0.106137457514091</v>
      </c>
      <c r="AD12" s="14">
        <v>5.4377383063546003E-2</v>
      </c>
      <c r="AE12" s="14"/>
      <c r="AF12" s="14">
        <v>4.7041272715463399E-2</v>
      </c>
      <c r="AG12" s="14">
        <v>3.1782784446002403E-2</v>
      </c>
      <c r="AH12" s="14">
        <v>2.1847178923068301E-2</v>
      </c>
      <c r="AI12" s="14"/>
      <c r="AJ12" s="14">
        <v>2.49210969809519E-2</v>
      </c>
      <c r="AK12" s="14">
        <v>3.2960942351885597E-2</v>
      </c>
      <c r="AL12" s="14">
        <v>1.6306645021367201E-2</v>
      </c>
      <c r="AM12" s="14"/>
      <c r="AN12" s="14">
        <v>2.3658361817992201E-2</v>
      </c>
      <c r="AO12" s="14">
        <v>6.0804454119899702E-2</v>
      </c>
      <c r="AP12" s="14">
        <v>4.4844775131716301E-2</v>
      </c>
      <c r="AQ12" s="14">
        <v>0</v>
      </c>
      <c r="AR12" s="14">
        <v>0</v>
      </c>
    </row>
    <row r="13" spans="2:44">
      <c r="B13" s="15" t="s">
        <v>102</v>
      </c>
      <c r="C13" s="14">
        <v>6.7972673236425304E-3</v>
      </c>
      <c r="D13" s="14">
        <v>7.6376002945737296E-3</v>
      </c>
      <c r="E13" s="14">
        <v>6.0200853753768699E-3</v>
      </c>
      <c r="F13" s="14"/>
      <c r="G13" s="14">
        <v>1.50590267111761E-2</v>
      </c>
      <c r="H13" s="14">
        <v>2.1084962491970501E-2</v>
      </c>
      <c r="I13" s="14">
        <v>7.3278879784580897E-3</v>
      </c>
      <c r="J13" s="14">
        <v>0</v>
      </c>
      <c r="K13" s="14">
        <v>0</v>
      </c>
      <c r="L13" s="14">
        <v>0</v>
      </c>
      <c r="M13" s="14"/>
      <c r="N13" s="14">
        <v>2.0612220870878599E-2</v>
      </c>
      <c r="O13" s="14">
        <v>0</v>
      </c>
      <c r="P13" s="14">
        <v>0</v>
      </c>
      <c r="Q13" s="14">
        <v>4.8146274954736301E-3</v>
      </c>
      <c r="R13" s="14"/>
      <c r="S13" s="14">
        <v>1.8078890383643801E-2</v>
      </c>
      <c r="T13" s="14">
        <v>8.5346957331933794E-3</v>
      </c>
      <c r="U13" s="14">
        <v>0</v>
      </c>
      <c r="V13" s="14">
        <v>0</v>
      </c>
      <c r="W13" s="14">
        <v>0</v>
      </c>
      <c r="X13" s="14">
        <v>0</v>
      </c>
      <c r="Y13" s="14">
        <v>9.2510105236474696E-3</v>
      </c>
      <c r="Z13" s="14">
        <v>0</v>
      </c>
      <c r="AA13" s="14">
        <v>2.1094495489661899E-2</v>
      </c>
      <c r="AB13" s="14">
        <v>0</v>
      </c>
      <c r="AC13" s="14">
        <v>0</v>
      </c>
      <c r="AD13" s="14">
        <v>0</v>
      </c>
      <c r="AE13" s="14"/>
      <c r="AF13" s="14">
        <v>3.4777066877608701E-3</v>
      </c>
      <c r="AG13" s="14">
        <v>6.0310737046775104E-3</v>
      </c>
      <c r="AH13" s="14">
        <v>6.0448248324673701E-3</v>
      </c>
      <c r="AI13" s="14"/>
      <c r="AJ13" s="14">
        <v>0</v>
      </c>
      <c r="AK13" s="14">
        <v>1.0963852054816601E-2</v>
      </c>
      <c r="AL13" s="14">
        <v>0</v>
      </c>
      <c r="AM13" s="14"/>
      <c r="AN13" s="14">
        <v>6.8739290206632202E-3</v>
      </c>
      <c r="AO13" s="14">
        <v>0</v>
      </c>
      <c r="AP13" s="14">
        <v>1.0869405521639199E-2</v>
      </c>
      <c r="AQ13" s="14">
        <v>0</v>
      </c>
      <c r="AR13" s="14">
        <v>0</v>
      </c>
    </row>
    <row r="14" spans="2:44">
      <c r="B14" s="15" t="s">
        <v>129</v>
      </c>
      <c r="C14" s="14">
        <v>3.6884955327397197E-2</v>
      </c>
      <c r="D14" s="14">
        <v>2.50780857631747E-2</v>
      </c>
      <c r="E14" s="14">
        <v>4.8841251274808602E-2</v>
      </c>
      <c r="F14" s="14"/>
      <c r="G14" s="14">
        <v>4.2283421235474503E-2</v>
      </c>
      <c r="H14" s="14">
        <v>1.43306399133948E-2</v>
      </c>
      <c r="I14" s="14">
        <v>4.7767104296648898E-2</v>
      </c>
      <c r="J14" s="14">
        <v>4.27877910394657E-2</v>
      </c>
      <c r="K14" s="14">
        <v>6.15334751409733E-2</v>
      </c>
      <c r="L14" s="14">
        <v>1.7506676701796099E-2</v>
      </c>
      <c r="M14" s="14"/>
      <c r="N14" s="14">
        <v>2.6186309603158799E-2</v>
      </c>
      <c r="O14" s="14">
        <v>3.2356604325228501E-2</v>
      </c>
      <c r="P14" s="14">
        <v>4.89303861568453E-2</v>
      </c>
      <c r="Q14" s="14">
        <v>4.2288441830495703E-2</v>
      </c>
      <c r="R14" s="14"/>
      <c r="S14" s="14">
        <v>2.81011330264999E-2</v>
      </c>
      <c r="T14" s="14">
        <v>1.8892269361020099E-2</v>
      </c>
      <c r="U14" s="14">
        <v>9.0939551807860897E-2</v>
      </c>
      <c r="V14" s="14">
        <v>5.06546157382603E-2</v>
      </c>
      <c r="W14" s="14">
        <v>4.9034771381801102E-2</v>
      </c>
      <c r="X14" s="14">
        <v>4.0338714004471199E-2</v>
      </c>
      <c r="Y14" s="14">
        <v>4.2596266622419901E-2</v>
      </c>
      <c r="Z14" s="14">
        <v>4.1676916134731297E-2</v>
      </c>
      <c r="AA14" s="14">
        <v>2.6942995086303399E-2</v>
      </c>
      <c r="AB14" s="14">
        <v>8.0356872197631605E-3</v>
      </c>
      <c r="AC14" s="14">
        <v>4.95811272201232E-2</v>
      </c>
      <c r="AD14" s="14">
        <v>0</v>
      </c>
      <c r="AE14" s="14"/>
      <c r="AF14" s="14">
        <v>3.0513376217262401E-2</v>
      </c>
      <c r="AG14" s="14">
        <v>2.7718756448321499E-2</v>
      </c>
      <c r="AH14" s="14">
        <v>6.0460057987539E-2</v>
      </c>
      <c r="AI14" s="14"/>
      <c r="AJ14" s="14">
        <v>1.5441652323787001E-2</v>
      </c>
      <c r="AK14" s="14">
        <v>2.3667578661238298E-2</v>
      </c>
      <c r="AL14" s="14">
        <v>4.8822517342526003E-2</v>
      </c>
      <c r="AM14" s="14"/>
      <c r="AN14" s="14">
        <v>4.7719870884975403E-2</v>
      </c>
      <c r="AO14" s="14">
        <v>7.0128498477736098E-2</v>
      </c>
      <c r="AP14" s="14">
        <v>7.9461958721390395E-3</v>
      </c>
      <c r="AQ14" s="14">
        <v>1.7188196699797601E-2</v>
      </c>
      <c r="AR14" s="14">
        <v>0</v>
      </c>
    </row>
    <row r="15" spans="2:44">
      <c r="B15" s="15" t="s">
        <v>104</v>
      </c>
      <c r="C15" s="18">
        <v>0.67784362783513696</v>
      </c>
      <c r="D15" s="18">
        <v>0.69497279572705195</v>
      </c>
      <c r="E15" s="18">
        <v>0.65839395852622395</v>
      </c>
      <c r="F15" s="18"/>
      <c r="G15" s="18">
        <v>0.61245343379549799</v>
      </c>
      <c r="H15" s="18">
        <v>0.64236359564461498</v>
      </c>
      <c r="I15" s="18">
        <v>0.70454279063546499</v>
      </c>
      <c r="J15" s="18">
        <v>0.68504713040715903</v>
      </c>
      <c r="K15" s="18">
        <v>0.65115936486651604</v>
      </c>
      <c r="L15" s="18">
        <v>0.74017852193984102</v>
      </c>
      <c r="M15" s="18"/>
      <c r="N15" s="18">
        <v>0.72635304870872697</v>
      </c>
      <c r="O15" s="18">
        <v>0.63290635052521804</v>
      </c>
      <c r="P15" s="18">
        <v>0.68785525257871405</v>
      </c>
      <c r="Q15" s="18">
        <v>0.66328557308032599</v>
      </c>
      <c r="R15" s="18"/>
      <c r="S15" s="18">
        <v>0.66197741182234904</v>
      </c>
      <c r="T15" s="18">
        <v>0.61985284614611602</v>
      </c>
      <c r="U15" s="18">
        <v>0.65833615891202502</v>
      </c>
      <c r="V15" s="18">
        <v>0.64821266451634396</v>
      </c>
      <c r="W15" s="18">
        <v>0.74255267328227403</v>
      </c>
      <c r="X15" s="18">
        <v>0.62201951387544097</v>
      </c>
      <c r="Y15" s="18">
        <v>0.71463359954363104</v>
      </c>
      <c r="Z15" s="18">
        <v>0.757637591073274</v>
      </c>
      <c r="AA15" s="18">
        <v>0.64223376555890199</v>
      </c>
      <c r="AB15" s="18">
        <v>0.81310671281864799</v>
      </c>
      <c r="AC15" s="18">
        <v>0.656583482991283</v>
      </c>
      <c r="AD15" s="18">
        <v>0.72917114647677705</v>
      </c>
      <c r="AE15" s="18"/>
      <c r="AF15" s="18">
        <v>0.65853675258414002</v>
      </c>
      <c r="AG15" s="18">
        <v>0.73651678064980997</v>
      </c>
      <c r="AH15" s="18">
        <v>0.63856571111225402</v>
      </c>
      <c r="AI15" s="18"/>
      <c r="AJ15" s="18">
        <v>0.75909884005060602</v>
      </c>
      <c r="AK15" s="18">
        <v>0.68650560478433598</v>
      </c>
      <c r="AL15" s="18">
        <v>0.77043246606369298</v>
      </c>
      <c r="AM15" s="18"/>
      <c r="AN15" s="18">
        <v>0.66369153275120296</v>
      </c>
      <c r="AO15" s="18">
        <v>0.61333166354662305</v>
      </c>
      <c r="AP15" s="18">
        <v>0.71830860521001605</v>
      </c>
      <c r="AQ15" s="18">
        <v>0.728784433103149</v>
      </c>
      <c r="AR15" s="18">
        <v>0.85214809615003495</v>
      </c>
    </row>
    <row r="16" spans="2:44">
      <c r="B16" s="15" t="s">
        <v>105</v>
      </c>
      <c r="C16" s="18">
        <v>4.4973927072386101E-2</v>
      </c>
      <c r="D16" s="18">
        <v>5.12204098616564E-2</v>
      </c>
      <c r="E16" s="18">
        <v>3.9153386704633697E-2</v>
      </c>
      <c r="F16" s="18"/>
      <c r="G16" s="18">
        <v>6.5423216732108699E-2</v>
      </c>
      <c r="H16" s="18">
        <v>5.2860221871824702E-2</v>
      </c>
      <c r="I16" s="18">
        <v>5.9868238327234202E-2</v>
      </c>
      <c r="J16" s="18">
        <v>4.7140615816391097E-2</v>
      </c>
      <c r="K16" s="18">
        <v>2.72099805376625E-2</v>
      </c>
      <c r="L16" s="18">
        <v>2.07827047822737E-2</v>
      </c>
      <c r="M16" s="18"/>
      <c r="N16" s="18">
        <v>5.3952172897784798E-2</v>
      </c>
      <c r="O16" s="18">
        <v>2.9001267068307499E-2</v>
      </c>
      <c r="P16" s="18">
        <v>5.75034026599218E-2</v>
      </c>
      <c r="Q16" s="18">
        <v>4.0492827867277197E-2</v>
      </c>
      <c r="R16" s="18"/>
      <c r="S16" s="18">
        <v>4.48970900180602E-2</v>
      </c>
      <c r="T16" s="18">
        <v>3.76007320398873E-2</v>
      </c>
      <c r="U16" s="18">
        <v>3.4085249490420202E-2</v>
      </c>
      <c r="V16" s="18">
        <v>3.5981036268118403E-2</v>
      </c>
      <c r="W16" s="18">
        <v>2.59367476980445E-2</v>
      </c>
      <c r="X16" s="18">
        <v>5.0188526637414098E-2</v>
      </c>
      <c r="Y16" s="18">
        <v>2.2063081207320898E-2</v>
      </c>
      <c r="Z16" s="18">
        <v>6.1052831434034401E-2</v>
      </c>
      <c r="AA16" s="18">
        <v>8.4505049411094393E-2</v>
      </c>
      <c r="AB16" s="18">
        <v>1.11434603629437E-2</v>
      </c>
      <c r="AC16" s="18">
        <v>0.106137457514091</v>
      </c>
      <c r="AD16" s="18">
        <v>5.4377383063546003E-2</v>
      </c>
      <c r="AE16" s="18"/>
      <c r="AF16" s="18">
        <v>5.05189794032243E-2</v>
      </c>
      <c r="AG16" s="18">
        <v>3.7813858150679898E-2</v>
      </c>
      <c r="AH16" s="18">
        <v>2.7892003755535699E-2</v>
      </c>
      <c r="AI16" s="18"/>
      <c r="AJ16" s="18">
        <v>2.49210969809519E-2</v>
      </c>
      <c r="AK16" s="18">
        <v>4.3924794406702203E-2</v>
      </c>
      <c r="AL16" s="18">
        <v>1.6306645021367201E-2</v>
      </c>
      <c r="AM16" s="18"/>
      <c r="AN16" s="18">
        <v>3.0532290838655399E-2</v>
      </c>
      <c r="AO16" s="18">
        <v>6.0804454119899702E-2</v>
      </c>
      <c r="AP16" s="18">
        <v>5.5714180653355497E-2</v>
      </c>
      <c r="AQ16" s="18">
        <v>0</v>
      </c>
      <c r="AR16" s="18">
        <v>0</v>
      </c>
    </row>
    <row r="17" spans="2:44">
      <c r="B17" s="15" t="s">
        <v>106</v>
      </c>
      <c r="C17" s="19">
        <v>0.63286970076274995</v>
      </c>
      <c r="D17" s="19">
        <v>0.64375238586539496</v>
      </c>
      <c r="E17" s="19">
        <v>0.61924057182158998</v>
      </c>
      <c r="F17" s="19"/>
      <c r="G17" s="19">
        <v>0.54703021706338895</v>
      </c>
      <c r="H17" s="19">
        <v>0.58950337377279005</v>
      </c>
      <c r="I17" s="19">
        <v>0.64467455230823101</v>
      </c>
      <c r="J17" s="19">
        <v>0.63790651459076797</v>
      </c>
      <c r="K17" s="19">
        <v>0.62394938432885305</v>
      </c>
      <c r="L17" s="19">
        <v>0.71939581715756795</v>
      </c>
      <c r="M17" s="19"/>
      <c r="N17" s="19">
        <v>0.67240087581094299</v>
      </c>
      <c r="O17" s="19">
        <v>0.60390508345691096</v>
      </c>
      <c r="P17" s="19">
        <v>0.63035184991879201</v>
      </c>
      <c r="Q17" s="19">
        <v>0.62279274521304895</v>
      </c>
      <c r="R17" s="19"/>
      <c r="S17" s="19">
        <v>0.61708032180428896</v>
      </c>
      <c r="T17" s="19">
        <v>0.58225211410622901</v>
      </c>
      <c r="U17" s="19">
        <v>0.62425090942160499</v>
      </c>
      <c r="V17" s="19">
        <v>0.61223162824822597</v>
      </c>
      <c r="W17" s="19">
        <v>0.71661592558422904</v>
      </c>
      <c r="X17" s="19">
        <v>0.57183098723802595</v>
      </c>
      <c r="Y17" s="19">
        <v>0.69257051833631</v>
      </c>
      <c r="Z17" s="19">
        <v>0.69658475963924005</v>
      </c>
      <c r="AA17" s="19">
        <v>0.55772871614780795</v>
      </c>
      <c r="AB17" s="19">
        <v>0.80196325245570399</v>
      </c>
      <c r="AC17" s="19">
        <v>0.55044602547719201</v>
      </c>
      <c r="AD17" s="19">
        <v>0.67479376341323105</v>
      </c>
      <c r="AE17" s="19"/>
      <c r="AF17" s="19">
        <v>0.60801777318091599</v>
      </c>
      <c r="AG17" s="19">
        <v>0.69870292249913002</v>
      </c>
      <c r="AH17" s="19">
        <v>0.610673707356718</v>
      </c>
      <c r="AI17" s="19"/>
      <c r="AJ17" s="19">
        <v>0.734177743069654</v>
      </c>
      <c r="AK17" s="19">
        <v>0.64258081037763304</v>
      </c>
      <c r="AL17" s="19">
        <v>0.75412582104232595</v>
      </c>
      <c r="AM17" s="19"/>
      <c r="AN17" s="19">
        <v>0.63315924191254702</v>
      </c>
      <c r="AO17" s="19">
        <v>0.55252720942672295</v>
      </c>
      <c r="AP17" s="19">
        <v>0.66259442455665996</v>
      </c>
      <c r="AQ17" s="19">
        <v>0.728784433103149</v>
      </c>
      <c r="AR17" s="19">
        <v>0.85214809615003495</v>
      </c>
    </row>
    <row r="18" spans="2:44">
      <c r="B18" s="16" t="s">
        <v>23</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1040</v>
      </c>
      <c r="D7" s="10">
        <v>493</v>
      </c>
      <c r="E7" s="10">
        <v>543</v>
      </c>
      <c r="F7" s="10"/>
      <c r="G7" s="10">
        <v>140</v>
      </c>
      <c r="H7" s="10">
        <v>149</v>
      </c>
      <c r="I7" s="10">
        <v>174</v>
      </c>
      <c r="J7" s="10">
        <v>173</v>
      </c>
      <c r="K7" s="10">
        <v>176</v>
      </c>
      <c r="L7" s="10">
        <v>228</v>
      </c>
      <c r="M7" s="10"/>
      <c r="N7" s="10">
        <v>264</v>
      </c>
      <c r="O7" s="10">
        <v>264</v>
      </c>
      <c r="P7" s="10">
        <v>223</v>
      </c>
      <c r="Q7" s="10">
        <v>285</v>
      </c>
      <c r="R7" s="10"/>
      <c r="S7" s="10">
        <v>126</v>
      </c>
      <c r="T7" s="10">
        <v>146</v>
      </c>
      <c r="U7" s="10">
        <v>96</v>
      </c>
      <c r="V7" s="10">
        <v>83</v>
      </c>
      <c r="W7" s="10">
        <v>71</v>
      </c>
      <c r="X7" s="10">
        <v>89</v>
      </c>
      <c r="Y7" s="10">
        <v>88</v>
      </c>
      <c r="Z7" s="10">
        <v>49</v>
      </c>
      <c r="AA7" s="10">
        <v>125</v>
      </c>
      <c r="AB7" s="10">
        <v>91</v>
      </c>
      <c r="AC7" s="10">
        <v>50</v>
      </c>
      <c r="AD7" s="10">
        <v>26</v>
      </c>
      <c r="AE7" s="10"/>
      <c r="AF7" s="10">
        <v>394</v>
      </c>
      <c r="AG7" s="10">
        <v>417</v>
      </c>
      <c r="AH7" s="10">
        <v>123</v>
      </c>
      <c r="AI7" s="10"/>
      <c r="AJ7" s="10">
        <v>232</v>
      </c>
      <c r="AK7" s="10">
        <v>363</v>
      </c>
      <c r="AL7" s="10">
        <v>72</v>
      </c>
      <c r="AM7" s="10"/>
      <c r="AN7" s="10">
        <v>283</v>
      </c>
      <c r="AO7" s="10">
        <v>250</v>
      </c>
      <c r="AP7" s="10">
        <v>237</v>
      </c>
      <c r="AQ7" s="10">
        <v>115</v>
      </c>
      <c r="AR7" s="10">
        <v>14</v>
      </c>
    </row>
    <row r="8" spans="2:44" ht="30" customHeight="1">
      <c r="B8" s="11" t="s">
        <v>96</v>
      </c>
      <c r="C8" s="11">
        <v>1041</v>
      </c>
      <c r="D8" s="11">
        <v>515</v>
      </c>
      <c r="E8" s="11">
        <v>521</v>
      </c>
      <c r="F8" s="11"/>
      <c r="G8" s="11">
        <v>157</v>
      </c>
      <c r="H8" s="11">
        <v>155</v>
      </c>
      <c r="I8" s="11">
        <v>196</v>
      </c>
      <c r="J8" s="11">
        <v>175</v>
      </c>
      <c r="K8" s="11">
        <v>146</v>
      </c>
      <c r="L8" s="11">
        <v>212</v>
      </c>
      <c r="M8" s="11"/>
      <c r="N8" s="11">
        <v>279</v>
      </c>
      <c r="O8" s="11">
        <v>252</v>
      </c>
      <c r="P8" s="11">
        <v>233</v>
      </c>
      <c r="Q8" s="11">
        <v>273</v>
      </c>
      <c r="R8" s="11"/>
      <c r="S8" s="11">
        <v>143</v>
      </c>
      <c r="T8" s="11">
        <v>139</v>
      </c>
      <c r="U8" s="11">
        <v>95</v>
      </c>
      <c r="V8" s="11">
        <v>89</v>
      </c>
      <c r="W8" s="11">
        <v>65</v>
      </c>
      <c r="X8" s="11">
        <v>88</v>
      </c>
      <c r="Y8" s="11">
        <v>84</v>
      </c>
      <c r="Z8" s="11">
        <v>45</v>
      </c>
      <c r="AA8" s="11">
        <v>120</v>
      </c>
      <c r="AB8" s="11">
        <v>93</v>
      </c>
      <c r="AC8" s="11">
        <v>48</v>
      </c>
      <c r="AD8" s="11">
        <v>32</v>
      </c>
      <c r="AE8" s="11"/>
      <c r="AF8" s="11">
        <v>378</v>
      </c>
      <c r="AG8" s="11">
        <v>419</v>
      </c>
      <c r="AH8" s="11">
        <v>128</v>
      </c>
      <c r="AI8" s="11"/>
      <c r="AJ8" s="11">
        <v>223</v>
      </c>
      <c r="AK8" s="11">
        <v>367</v>
      </c>
      <c r="AL8" s="11">
        <v>75</v>
      </c>
      <c r="AM8" s="11"/>
      <c r="AN8" s="11">
        <v>272</v>
      </c>
      <c r="AO8" s="11">
        <v>255</v>
      </c>
      <c r="AP8" s="11">
        <v>241</v>
      </c>
      <c r="AQ8" s="11">
        <v>118</v>
      </c>
      <c r="AR8" s="11">
        <v>15</v>
      </c>
    </row>
    <row r="9" spans="2:44">
      <c r="B9" s="15" t="s">
        <v>98</v>
      </c>
      <c r="C9" s="14">
        <v>6.2468392472970598E-2</v>
      </c>
      <c r="D9" s="14">
        <v>6.9620657054057997E-2</v>
      </c>
      <c r="E9" s="14">
        <v>5.4098111010609899E-2</v>
      </c>
      <c r="F9" s="14"/>
      <c r="G9" s="14">
        <v>7.3426010966252897E-2</v>
      </c>
      <c r="H9" s="14">
        <v>9.6352151777887501E-2</v>
      </c>
      <c r="I9" s="14">
        <v>0.10060323119778999</v>
      </c>
      <c r="J9" s="14">
        <v>5.4247182498993803E-2</v>
      </c>
      <c r="K9" s="14">
        <v>3.3584976984753399E-2</v>
      </c>
      <c r="L9" s="14">
        <v>2.1044401150604099E-2</v>
      </c>
      <c r="M9" s="14"/>
      <c r="N9" s="14">
        <v>7.1693771886165797E-2</v>
      </c>
      <c r="O9" s="14">
        <v>5.8482315080119598E-2</v>
      </c>
      <c r="P9" s="14">
        <v>5.1813421897127697E-2</v>
      </c>
      <c r="Q9" s="14">
        <v>6.6709674563775495E-2</v>
      </c>
      <c r="R9" s="14"/>
      <c r="S9" s="14">
        <v>8.4510602860820294E-2</v>
      </c>
      <c r="T9" s="14">
        <v>5.7429978295593598E-2</v>
      </c>
      <c r="U9" s="14">
        <v>9.0813445242514904E-2</v>
      </c>
      <c r="V9" s="14">
        <v>3.7458452153756698E-2</v>
      </c>
      <c r="W9" s="14">
        <v>4.8625233499348899E-2</v>
      </c>
      <c r="X9" s="14">
        <v>7.3328540421973495E-2</v>
      </c>
      <c r="Y9" s="14">
        <v>4.7250090176087098E-2</v>
      </c>
      <c r="Z9" s="14">
        <v>0.103687990125958</v>
      </c>
      <c r="AA9" s="14">
        <v>6.1403908521596197E-2</v>
      </c>
      <c r="AB9" s="14">
        <v>1.9773485077909901E-2</v>
      </c>
      <c r="AC9" s="14">
        <v>6.0977904762056903E-2</v>
      </c>
      <c r="AD9" s="14">
        <v>8.1299768394935704E-2</v>
      </c>
      <c r="AE9" s="14"/>
      <c r="AF9" s="14">
        <v>6.4953394749409102E-2</v>
      </c>
      <c r="AG9" s="14">
        <v>6.0445436178322501E-2</v>
      </c>
      <c r="AH9" s="14">
        <v>8.0885264975958701E-2</v>
      </c>
      <c r="AI9" s="14"/>
      <c r="AJ9" s="14">
        <v>6.95769480724759E-2</v>
      </c>
      <c r="AK9" s="14">
        <v>7.7382478811062097E-2</v>
      </c>
      <c r="AL9" s="14">
        <v>7.2741705795972098E-2</v>
      </c>
      <c r="AM9" s="14"/>
      <c r="AN9" s="14">
        <v>3.5845772619711801E-2</v>
      </c>
      <c r="AO9" s="14">
        <v>7.7022765765696402E-2</v>
      </c>
      <c r="AP9" s="14">
        <v>6.6510527815118306E-2</v>
      </c>
      <c r="AQ9" s="14">
        <v>5.6277736309855803E-2</v>
      </c>
      <c r="AR9" s="14">
        <v>0.19148923131067999</v>
      </c>
    </row>
    <row r="10" spans="2:44">
      <c r="B10" s="15" t="s">
        <v>99</v>
      </c>
      <c r="C10" s="14">
        <v>0.27251228748858403</v>
      </c>
      <c r="D10" s="14">
        <v>0.27604155036582301</v>
      </c>
      <c r="E10" s="14">
        <v>0.26895044394251</v>
      </c>
      <c r="F10" s="14"/>
      <c r="G10" s="14">
        <v>0.39077030976501498</v>
      </c>
      <c r="H10" s="14">
        <v>0.34679615829784799</v>
      </c>
      <c r="I10" s="14">
        <v>0.32093463045665999</v>
      </c>
      <c r="J10" s="14">
        <v>0.22261544540856101</v>
      </c>
      <c r="K10" s="14">
        <v>0.17502886195550399</v>
      </c>
      <c r="L10" s="14">
        <v>0.19414903738819</v>
      </c>
      <c r="M10" s="14"/>
      <c r="N10" s="14">
        <v>0.25147680579855197</v>
      </c>
      <c r="O10" s="14">
        <v>0.26966673922607598</v>
      </c>
      <c r="P10" s="14">
        <v>0.26555680473919702</v>
      </c>
      <c r="Q10" s="14">
        <v>0.30664390278249998</v>
      </c>
      <c r="R10" s="14"/>
      <c r="S10" s="14">
        <v>0.31710825302001799</v>
      </c>
      <c r="T10" s="14">
        <v>0.267176940543214</v>
      </c>
      <c r="U10" s="14">
        <v>0.181795458429133</v>
      </c>
      <c r="V10" s="14">
        <v>0.22112187571577299</v>
      </c>
      <c r="W10" s="14">
        <v>0.26073331453564602</v>
      </c>
      <c r="X10" s="14">
        <v>0.30009018406818599</v>
      </c>
      <c r="Y10" s="14">
        <v>0.35329172208680898</v>
      </c>
      <c r="Z10" s="14">
        <v>0.15904063101685001</v>
      </c>
      <c r="AA10" s="14">
        <v>0.253918285939222</v>
      </c>
      <c r="AB10" s="14">
        <v>0.285259890941646</v>
      </c>
      <c r="AC10" s="14">
        <v>0.34342903381221102</v>
      </c>
      <c r="AD10" s="14">
        <v>0.33276426840530599</v>
      </c>
      <c r="AE10" s="14"/>
      <c r="AF10" s="14">
        <v>0.23471761124464899</v>
      </c>
      <c r="AG10" s="14">
        <v>0.25882214741940801</v>
      </c>
      <c r="AH10" s="14">
        <v>0.35835126145587698</v>
      </c>
      <c r="AI10" s="14"/>
      <c r="AJ10" s="14">
        <v>0.27624983599290798</v>
      </c>
      <c r="AK10" s="14">
        <v>0.28177260483143801</v>
      </c>
      <c r="AL10" s="14">
        <v>0.29971531370111998</v>
      </c>
      <c r="AM10" s="14"/>
      <c r="AN10" s="14">
        <v>0.28146878523312002</v>
      </c>
      <c r="AO10" s="14">
        <v>0.25824815487264102</v>
      </c>
      <c r="AP10" s="14">
        <v>0.27461710284687901</v>
      </c>
      <c r="AQ10" s="14">
        <v>0.26879867683465303</v>
      </c>
      <c r="AR10" s="14">
        <v>0.29823866285673201</v>
      </c>
    </row>
    <row r="11" spans="2:44">
      <c r="B11" s="15" t="s">
        <v>100</v>
      </c>
      <c r="C11" s="14">
        <v>0.22895773925976401</v>
      </c>
      <c r="D11" s="14">
        <v>0.20106069793388001</v>
      </c>
      <c r="E11" s="14">
        <v>0.258318310509561</v>
      </c>
      <c r="F11" s="14"/>
      <c r="G11" s="14">
        <v>0.223885292004144</v>
      </c>
      <c r="H11" s="14">
        <v>0.189871395451541</v>
      </c>
      <c r="I11" s="14">
        <v>0.17887518276636599</v>
      </c>
      <c r="J11" s="14">
        <v>0.25958594787126799</v>
      </c>
      <c r="K11" s="14">
        <v>0.262629060579258</v>
      </c>
      <c r="L11" s="14">
        <v>0.25909972172345602</v>
      </c>
      <c r="M11" s="14"/>
      <c r="N11" s="14">
        <v>0.178389577556196</v>
      </c>
      <c r="O11" s="14">
        <v>0.23267207520719899</v>
      </c>
      <c r="P11" s="14">
        <v>0.23413205771989201</v>
      </c>
      <c r="Q11" s="14">
        <v>0.269250946274051</v>
      </c>
      <c r="R11" s="14"/>
      <c r="S11" s="14">
        <v>0.235209529756611</v>
      </c>
      <c r="T11" s="14">
        <v>0.218190110958249</v>
      </c>
      <c r="U11" s="14">
        <v>0.241677442456323</v>
      </c>
      <c r="V11" s="14">
        <v>0.29237900919119703</v>
      </c>
      <c r="W11" s="14">
        <v>0.21971971702873999</v>
      </c>
      <c r="X11" s="14">
        <v>0.265249382601843</v>
      </c>
      <c r="Y11" s="14">
        <v>0.194187250582531</v>
      </c>
      <c r="Z11" s="14">
        <v>0.21944347725504099</v>
      </c>
      <c r="AA11" s="14">
        <v>0.206721236208496</v>
      </c>
      <c r="AB11" s="14">
        <v>0.24026568877040799</v>
      </c>
      <c r="AC11" s="14">
        <v>0.23543623780240799</v>
      </c>
      <c r="AD11" s="14">
        <v>9.6276141501063395E-2</v>
      </c>
      <c r="AE11" s="14"/>
      <c r="AF11" s="14">
        <v>0.22448756549263499</v>
      </c>
      <c r="AG11" s="14">
        <v>0.22283368234635201</v>
      </c>
      <c r="AH11" s="14">
        <v>0.246877858574307</v>
      </c>
      <c r="AI11" s="14"/>
      <c r="AJ11" s="14">
        <v>0.214842773053046</v>
      </c>
      <c r="AK11" s="14">
        <v>0.202710299940288</v>
      </c>
      <c r="AL11" s="14">
        <v>0.140579923789244</v>
      </c>
      <c r="AM11" s="14"/>
      <c r="AN11" s="14">
        <v>0.26829789672031801</v>
      </c>
      <c r="AO11" s="14">
        <v>0.242821763196332</v>
      </c>
      <c r="AP11" s="14">
        <v>0.21322032072949701</v>
      </c>
      <c r="AQ11" s="14">
        <v>0.16122063258752201</v>
      </c>
      <c r="AR11" s="14">
        <v>0.14388635727238999</v>
      </c>
    </row>
    <row r="12" spans="2:44">
      <c r="B12" s="15" t="s">
        <v>101</v>
      </c>
      <c r="C12" s="14">
        <v>0.30778992518357701</v>
      </c>
      <c r="D12" s="14">
        <v>0.32726166836916198</v>
      </c>
      <c r="E12" s="14">
        <v>0.28916671082871698</v>
      </c>
      <c r="F12" s="14"/>
      <c r="G12" s="14">
        <v>0.21213523918016</v>
      </c>
      <c r="H12" s="14">
        <v>0.25002679680159501</v>
      </c>
      <c r="I12" s="14">
        <v>0.27153634344306699</v>
      </c>
      <c r="J12" s="14">
        <v>0.32043678080210702</v>
      </c>
      <c r="K12" s="14">
        <v>0.3564963228138</v>
      </c>
      <c r="L12" s="14">
        <v>0.41041612030507801</v>
      </c>
      <c r="M12" s="14"/>
      <c r="N12" s="14">
        <v>0.36379348915019799</v>
      </c>
      <c r="O12" s="14">
        <v>0.32313838785515803</v>
      </c>
      <c r="P12" s="14">
        <v>0.33294688819628698</v>
      </c>
      <c r="Q12" s="14">
        <v>0.21163270687052901</v>
      </c>
      <c r="R12" s="14"/>
      <c r="S12" s="14">
        <v>0.28027135992782898</v>
      </c>
      <c r="T12" s="14">
        <v>0.34310865269900298</v>
      </c>
      <c r="U12" s="14">
        <v>0.31562809847628798</v>
      </c>
      <c r="V12" s="14">
        <v>0.34386054384848103</v>
      </c>
      <c r="W12" s="14">
        <v>0.29685446038718499</v>
      </c>
      <c r="X12" s="14">
        <v>0.28389757383108599</v>
      </c>
      <c r="Y12" s="14">
        <v>0.27520531780399099</v>
      </c>
      <c r="Z12" s="14">
        <v>0.39295122993591503</v>
      </c>
      <c r="AA12" s="14">
        <v>0.288052348917681</v>
      </c>
      <c r="AB12" s="14">
        <v>0.323766520697433</v>
      </c>
      <c r="AC12" s="14">
        <v>0.22178983463532601</v>
      </c>
      <c r="AD12" s="14">
        <v>0.36508351410464202</v>
      </c>
      <c r="AE12" s="14"/>
      <c r="AF12" s="14">
        <v>0.357872581729546</v>
      </c>
      <c r="AG12" s="14">
        <v>0.32176610293019198</v>
      </c>
      <c r="AH12" s="14">
        <v>0.19171515048850099</v>
      </c>
      <c r="AI12" s="14"/>
      <c r="AJ12" s="14">
        <v>0.31348862233375202</v>
      </c>
      <c r="AK12" s="14">
        <v>0.33146937155349798</v>
      </c>
      <c r="AL12" s="14">
        <v>0.37447680229712699</v>
      </c>
      <c r="AM12" s="14"/>
      <c r="AN12" s="14">
        <v>0.277012277051151</v>
      </c>
      <c r="AO12" s="14">
        <v>0.28817145305639302</v>
      </c>
      <c r="AP12" s="14">
        <v>0.33228978941793103</v>
      </c>
      <c r="AQ12" s="14">
        <v>0.40217669690754898</v>
      </c>
      <c r="AR12" s="14">
        <v>0.16473687554230701</v>
      </c>
    </row>
    <row r="13" spans="2:44">
      <c r="B13" s="15" t="s">
        <v>102</v>
      </c>
      <c r="C13" s="14">
        <v>9.0821351666617103E-2</v>
      </c>
      <c r="D13" s="14">
        <v>9.5876822523160196E-2</v>
      </c>
      <c r="E13" s="14">
        <v>8.4497487481510106E-2</v>
      </c>
      <c r="F13" s="14"/>
      <c r="G13" s="14">
        <v>6.1412689618704601E-2</v>
      </c>
      <c r="H13" s="14">
        <v>8.3639519008940399E-2</v>
      </c>
      <c r="I13" s="14">
        <v>8.4863186486130698E-2</v>
      </c>
      <c r="J13" s="14">
        <v>9.4646114390489006E-2</v>
      </c>
      <c r="K13" s="14">
        <v>0.116006727362177</v>
      </c>
      <c r="L13" s="14">
        <v>0.102835722041365</v>
      </c>
      <c r="M13" s="14"/>
      <c r="N13" s="14">
        <v>0.112848903033549</v>
      </c>
      <c r="O13" s="14">
        <v>7.9970276451294203E-2</v>
      </c>
      <c r="P13" s="14">
        <v>7.6496768214794494E-2</v>
      </c>
      <c r="Q13" s="14">
        <v>9.1835620274688598E-2</v>
      </c>
      <c r="R13" s="14"/>
      <c r="S13" s="14">
        <v>6.3311648969136394E-2</v>
      </c>
      <c r="T13" s="14">
        <v>7.9630289461791695E-2</v>
      </c>
      <c r="U13" s="14">
        <v>9.6347057631524097E-2</v>
      </c>
      <c r="V13" s="14">
        <v>8.0989209459867595E-2</v>
      </c>
      <c r="W13" s="14">
        <v>0.12503250316727901</v>
      </c>
      <c r="X13" s="14">
        <v>3.1852343874407801E-2</v>
      </c>
      <c r="Y13" s="14">
        <v>7.6305622453261501E-2</v>
      </c>
      <c r="Z13" s="14">
        <v>0.104839704741157</v>
      </c>
      <c r="AA13" s="14">
        <v>0.157053585393506</v>
      </c>
      <c r="AB13" s="14">
        <v>0.12289872729284</v>
      </c>
      <c r="AC13" s="14">
        <v>6.5004514937057098E-2</v>
      </c>
      <c r="AD13" s="14">
        <v>8.1673451075508094E-2</v>
      </c>
      <c r="AE13" s="14"/>
      <c r="AF13" s="14">
        <v>8.4447461928744194E-2</v>
      </c>
      <c r="AG13" s="14">
        <v>0.110942992614166</v>
      </c>
      <c r="AH13" s="14">
        <v>7.7075881862497905E-2</v>
      </c>
      <c r="AI13" s="14"/>
      <c r="AJ13" s="14">
        <v>0.10646262327821999</v>
      </c>
      <c r="AK13" s="14">
        <v>8.5104357603201106E-2</v>
      </c>
      <c r="AL13" s="14">
        <v>6.3663737074011004E-2</v>
      </c>
      <c r="AM13" s="14"/>
      <c r="AN13" s="14">
        <v>8.6609128478377706E-2</v>
      </c>
      <c r="AO13" s="14">
        <v>7.3750551266441103E-2</v>
      </c>
      <c r="AP13" s="14">
        <v>9.5907262621384506E-2</v>
      </c>
      <c r="AQ13" s="14">
        <v>9.4338060660623099E-2</v>
      </c>
      <c r="AR13" s="14">
        <v>0.201648873017891</v>
      </c>
    </row>
    <row r="14" spans="2:44">
      <c r="B14" s="15" t="s">
        <v>129</v>
      </c>
      <c r="C14" s="14">
        <v>3.7450303928486903E-2</v>
      </c>
      <c r="D14" s="14">
        <v>3.01386037539167E-2</v>
      </c>
      <c r="E14" s="14">
        <v>4.4968936227091999E-2</v>
      </c>
      <c r="F14" s="14"/>
      <c r="G14" s="14">
        <v>3.8370458465722901E-2</v>
      </c>
      <c r="H14" s="14">
        <v>3.33139786621885E-2</v>
      </c>
      <c r="I14" s="14">
        <v>4.31874256499864E-2</v>
      </c>
      <c r="J14" s="14">
        <v>4.8468529028581002E-2</v>
      </c>
      <c r="K14" s="14">
        <v>5.6254050304509001E-2</v>
      </c>
      <c r="L14" s="14">
        <v>1.24549973913065E-2</v>
      </c>
      <c r="M14" s="14"/>
      <c r="N14" s="14">
        <v>2.1797452575339101E-2</v>
      </c>
      <c r="O14" s="14">
        <v>3.6070206180153302E-2</v>
      </c>
      <c r="P14" s="14">
        <v>3.9054059232701603E-2</v>
      </c>
      <c r="Q14" s="14">
        <v>5.3927149234455303E-2</v>
      </c>
      <c r="R14" s="14"/>
      <c r="S14" s="14">
        <v>1.95886054655857E-2</v>
      </c>
      <c r="T14" s="14">
        <v>3.4464028042149299E-2</v>
      </c>
      <c r="U14" s="14">
        <v>7.3738497764216607E-2</v>
      </c>
      <c r="V14" s="14">
        <v>2.4190909630924299E-2</v>
      </c>
      <c r="W14" s="14">
        <v>4.9034771381801102E-2</v>
      </c>
      <c r="X14" s="14">
        <v>4.5581975202503698E-2</v>
      </c>
      <c r="Y14" s="14">
        <v>5.3759996897320701E-2</v>
      </c>
      <c r="Z14" s="14">
        <v>2.00369669250791E-2</v>
      </c>
      <c r="AA14" s="14">
        <v>3.28506350194991E-2</v>
      </c>
      <c r="AB14" s="14">
        <v>8.0356872197631605E-3</v>
      </c>
      <c r="AC14" s="14">
        <v>7.3362474050939902E-2</v>
      </c>
      <c r="AD14" s="14">
        <v>4.2902856518544703E-2</v>
      </c>
      <c r="AE14" s="14"/>
      <c r="AF14" s="14">
        <v>3.3521384855016399E-2</v>
      </c>
      <c r="AG14" s="14">
        <v>2.51896385115595E-2</v>
      </c>
      <c r="AH14" s="14">
        <v>4.5094582642857303E-2</v>
      </c>
      <c r="AI14" s="14"/>
      <c r="AJ14" s="14">
        <v>1.9379197269598799E-2</v>
      </c>
      <c r="AK14" s="14">
        <v>2.1560887260512099E-2</v>
      </c>
      <c r="AL14" s="14">
        <v>4.8822517342526003E-2</v>
      </c>
      <c r="AM14" s="14"/>
      <c r="AN14" s="14">
        <v>5.0766139897321698E-2</v>
      </c>
      <c r="AO14" s="14">
        <v>5.99853118424966E-2</v>
      </c>
      <c r="AP14" s="14">
        <v>1.7454996569189599E-2</v>
      </c>
      <c r="AQ14" s="14">
        <v>1.7188196699797601E-2</v>
      </c>
      <c r="AR14" s="14">
        <v>0</v>
      </c>
    </row>
    <row r="15" spans="2:44">
      <c r="B15" s="15" t="s">
        <v>104</v>
      </c>
      <c r="C15" s="18">
        <v>0.33498067996155501</v>
      </c>
      <c r="D15" s="18">
        <v>0.34566220741988102</v>
      </c>
      <c r="E15" s="18">
        <v>0.32304855495312002</v>
      </c>
      <c r="F15" s="18"/>
      <c r="G15" s="18">
        <v>0.46419632073126799</v>
      </c>
      <c r="H15" s="18">
        <v>0.44314831007573502</v>
      </c>
      <c r="I15" s="18">
        <v>0.42153786165445001</v>
      </c>
      <c r="J15" s="18">
        <v>0.276862627907555</v>
      </c>
      <c r="K15" s="18">
        <v>0.20861383894025701</v>
      </c>
      <c r="L15" s="18">
        <v>0.215193438538794</v>
      </c>
      <c r="M15" s="18"/>
      <c r="N15" s="18">
        <v>0.32317057768471802</v>
      </c>
      <c r="O15" s="18">
        <v>0.32814905430619601</v>
      </c>
      <c r="P15" s="18">
        <v>0.31737022663632503</v>
      </c>
      <c r="Q15" s="18">
        <v>0.373353577346276</v>
      </c>
      <c r="R15" s="18"/>
      <c r="S15" s="18">
        <v>0.40161885588083801</v>
      </c>
      <c r="T15" s="18">
        <v>0.32460691883880699</v>
      </c>
      <c r="U15" s="18">
        <v>0.27260890367164797</v>
      </c>
      <c r="V15" s="18">
        <v>0.25858032786953</v>
      </c>
      <c r="W15" s="18">
        <v>0.30935854803499502</v>
      </c>
      <c r="X15" s="18">
        <v>0.373418724490159</v>
      </c>
      <c r="Y15" s="18">
        <v>0.40054181226289598</v>
      </c>
      <c r="Z15" s="18">
        <v>0.26272862114280798</v>
      </c>
      <c r="AA15" s="18">
        <v>0.31532219446081799</v>
      </c>
      <c r="AB15" s="18">
        <v>0.30503337601955599</v>
      </c>
      <c r="AC15" s="18">
        <v>0.40440693857426802</v>
      </c>
      <c r="AD15" s="18">
        <v>0.41406403680024201</v>
      </c>
      <c r="AE15" s="18"/>
      <c r="AF15" s="18">
        <v>0.29967100599405799</v>
      </c>
      <c r="AG15" s="18">
        <v>0.319267583597731</v>
      </c>
      <c r="AH15" s="18">
        <v>0.43923652643183603</v>
      </c>
      <c r="AI15" s="18"/>
      <c r="AJ15" s="18">
        <v>0.34582678406538397</v>
      </c>
      <c r="AK15" s="18">
        <v>0.35915508364249998</v>
      </c>
      <c r="AL15" s="18">
        <v>0.37245701949709198</v>
      </c>
      <c r="AM15" s="18"/>
      <c r="AN15" s="18">
        <v>0.31731455785283103</v>
      </c>
      <c r="AO15" s="18">
        <v>0.33527092063833702</v>
      </c>
      <c r="AP15" s="18">
        <v>0.34112763066199803</v>
      </c>
      <c r="AQ15" s="18">
        <v>0.32507641314450803</v>
      </c>
      <c r="AR15" s="18">
        <v>0.48972789416741203</v>
      </c>
    </row>
    <row r="16" spans="2:44">
      <c r="B16" s="15" t="s">
        <v>105</v>
      </c>
      <c r="C16" s="18">
        <v>0.39861127685019399</v>
      </c>
      <c r="D16" s="18">
        <v>0.42313849089232197</v>
      </c>
      <c r="E16" s="18">
        <v>0.37366419831022701</v>
      </c>
      <c r="F16" s="18"/>
      <c r="G16" s="18">
        <v>0.27354792879886503</v>
      </c>
      <c r="H16" s="18">
        <v>0.33366631581053602</v>
      </c>
      <c r="I16" s="18">
        <v>0.35639952992919799</v>
      </c>
      <c r="J16" s="18">
        <v>0.415082895192596</v>
      </c>
      <c r="K16" s="18">
        <v>0.47250305017597599</v>
      </c>
      <c r="L16" s="18">
        <v>0.51325184234644305</v>
      </c>
      <c r="M16" s="18"/>
      <c r="N16" s="18">
        <v>0.47664239218374699</v>
      </c>
      <c r="O16" s="18">
        <v>0.40310866430645198</v>
      </c>
      <c r="P16" s="18">
        <v>0.40944365641108199</v>
      </c>
      <c r="Q16" s="18">
        <v>0.30346832714521799</v>
      </c>
      <c r="R16" s="18"/>
      <c r="S16" s="18">
        <v>0.34358300889696503</v>
      </c>
      <c r="T16" s="18">
        <v>0.422738942160794</v>
      </c>
      <c r="U16" s="18">
        <v>0.41197515610781199</v>
      </c>
      <c r="V16" s="18">
        <v>0.42484975330834901</v>
      </c>
      <c r="W16" s="18">
        <v>0.42188696355446398</v>
      </c>
      <c r="X16" s="18">
        <v>0.31574991770549299</v>
      </c>
      <c r="Y16" s="18">
        <v>0.35151094025725199</v>
      </c>
      <c r="Z16" s="18">
        <v>0.49779093467707197</v>
      </c>
      <c r="AA16" s="18">
        <v>0.445105934311186</v>
      </c>
      <c r="AB16" s="18">
        <v>0.44666524799027302</v>
      </c>
      <c r="AC16" s="18">
        <v>0.28679434957238298</v>
      </c>
      <c r="AD16" s="18">
        <v>0.44675696518015001</v>
      </c>
      <c r="AE16" s="18"/>
      <c r="AF16" s="18">
        <v>0.44232004365829097</v>
      </c>
      <c r="AG16" s="18">
        <v>0.43270909554435799</v>
      </c>
      <c r="AH16" s="18">
        <v>0.26879103235099899</v>
      </c>
      <c r="AI16" s="18"/>
      <c r="AJ16" s="18">
        <v>0.419951245611972</v>
      </c>
      <c r="AK16" s="18">
        <v>0.41657372915669899</v>
      </c>
      <c r="AL16" s="18">
        <v>0.438140539371139</v>
      </c>
      <c r="AM16" s="18"/>
      <c r="AN16" s="18">
        <v>0.36362140552952799</v>
      </c>
      <c r="AO16" s="18">
        <v>0.361922004322834</v>
      </c>
      <c r="AP16" s="18">
        <v>0.42819705203931602</v>
      </c>
      <c r="AQ16" s="18">
        <v>0.49651475756817198</v>
      </c>
      <c r="AR16" s="18">
        <v>0.36638574856019801</v>
      </c>
    </row>
    <row r="17" spans="2:44">
      <c r="B17" s="15" t="s">
        <v>106</v>
      </c>
      <c r="C17" s="19">
        <v>-6.3630596888639396E-2</v>
      </c>
      <c r="D17" s="19">
        <v>-7.7476283472440802E-2</v>
      </c>
      <c r="E17" s="19">
        <v>-5.0615643357107103E-2</v>
      </c>
      <c r="F17" s="19"/>
      <c r="G17" s="19">
        <v>0.19064839193240299</v>
      </c>
      <c r="H17" s="19">
        <v>0.1094819942652</v>
      </c>
      <c r="I17" s="19">
        <v>6.5138331725252699E-2</v>
      </c>
      <c r="J17" s="19">
        <v>-0.138220267285041</v>
      </c>
      <c r="K17" s="19">
        <v>-0.26388921123571901</v>
      </c>
      <c r="L17" s="19">
        <v>-0.29805840380764798</v>
      </c>
      <c r="M17" s="19"/>
      <c r="N17" s="19">
        <v>-0.15347181449903</v>
      </c>
      <c r="O17" s="19">
        <v>-7.4959610000255805E-2</v>
      </c>
      <c r="P17" s="19">
        <v>-9.2073429774756604E-2</v>
      </c>
      <c r="Q17" s="19">
        <v>6.9885250201057694E-2</v>
      </c>
      <c r="R17" s="19"/>
      <c r="S17" s="19">
        <v>5.8035846983872999E-2</v>
      </c>
      <c r="T17" s="19">
        <v>-9.8132023321987102E-2</v>
      </c>
      <c r="U17" s="19">
        <v>-0.13936625243616299</v>
      </c>
      <c r="V17" s="19">
        <v>-0.16626942543881901</v>
      </c>
      <c r="W17" s="19">
        <v>-0.112528415519468</v>
      </c>
      <c r="X17" s="19">
        <v>5.7668806784666002E-2</v>
      </c>
      <c r="Y17" s="19">
        <v>4.9030872005643697E-2</v>
      </c>
      <c r="Z17" s="19">
        <v>-0.23506231353426399</v>
      </c>
      <c r="AA17" s="19">
        <v>-0.12978373985036801</v>
      </c>
      <c r="AB17" s="19">
        <v>-0.141631871970716</v>
      </c>
      <c r="AC17" s="19">
        <v>0.117612589001885</v>
      </c>
      <c r="AD17" s="19">
        <v>-3.2692928379908899E-2</v>
      </c>
      <c r="AE17" s="19"/>
      <c r="AF17" s="19">
        <v>-0.14264903766423201</v>
      </c>
      <c r="AG17" s="19">
        <v>-0.11344151194662699</v>
      </c>
      <c r="AH17" s="19">
        <v>0.17044549408083701</v>
      </c>
      <c r="AI17" s="19"/>
      <c r="AJ17" s="19">
        <v>-7.4124461546588097E-2</v>
      </c>
      <c r="AK17" s="19">
        <v>-5.7418645514198799E-2</v>
      </c>
      <c r="AL17" s="19">
        <v>-6.56835198740469E-2</v>
      </c>
      <c r="AM17" s="19"/>
      <c r="AN17" s="19">
        <v>-4.6306847676697002E-2</v>
      </c>
      <c r="AO17" s="19">
        <v>-2.66510836844964E-2</v>
      </c>
      <c r="AP17" s="19">
        <v>-8.7069421377317893E-2</v>
      </c>
      <c r="AQ17" s="19">
        <v>-0.17143834442366401</v>
      </c>
      <c r="AR17" s="19">
        <v>0.123342145607214</v>
      </c>
    </row>
    <row r="18" spans="2:44">
      <c r="B18" s="16" t="s">
        <v>23</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1040</v>
      </c>
      <c r="D7" s="10">
        <v>493</v>
      </c>
      <c r="E7" s="10">
        <v>543</v>
      </c>
      <c r="F7" s="10"/>
      <c r="G7" s="10">
        <v>140</v>
      </c>
      <c r="H7" s="10">
        <v>149</v>
      </c>
      <c r="I7" s="10">
        <v>174</v>
      </c>
      <c r="J7" s="10">
        <v>173</v>
      </c>
      <c r="K7" s="10">
        <v>176</v>
      </c>
      <c r="L7" s="10">
        <v>228</v>
      </c>
      <c r="M7" s="10"/>
      <c r="N7" s="10">
        <v>264</v>
      </c>
      <c r="O7" s="10">
        <v>264</v>
      </c>
      <c r="P7" s="10">
        <v>223</v>
      </c>
      <c r="Q7" s="10">
        <v>285</v>
      </c>
      <c r="R7" s="10"/>
      <c r="S7" s="10">
        <v>126</v>
      </c>
      <c r="T7" s="10">
        <v>146</v>
      </c>
      <c r="U7" s="10">
        <v>96</v>
      </c>
      <c r="V7" s="10">
        <v>83</v>
      </c>
      <c r="W7" s="10">
        <v>71</v>
      </c>
      <c r="X7" s="10">
        <v>89</v>
      </c>
      <c r="Y7" s="10">
        <v>88</v>
      </c>
      <c r="Z7" s="10">
        <v>49</v>
      </c>
      <c r="AA7" s="10">
        <v>125</v>
      </c>
      <c r="AB7" s="10">
        <v>91</v>
      </c>
      <c r="AC7" s="10">
        <v>50</v>
      </c>
      <c r="AD7" s="10">
        <v>26</v>
      </c>
      <c r="AE7" s="10"/>
      <c r="AF7" s="10">
        <v>394</v>
      </c>
      <c r="AG7" s="10">
        <v>417</v>
      </c>
      <c r="AH7" s="10">
        <v>123</v>
      </c>
      <c r="AI7" s="10"/>
      <c r="AJ7" s="10">
        <v>232</v>
      </c>
      <c r="AK7" s="10">
        <v>363</v>
      </c>
      <c r="AL7" s="10">
        <v>72</v>
      </c>
      <c r="AM7" s="10"/>
      <c r="AN7" s="10">
        <v>283</v>
      </c>
      <c r="AO7" s="10">
        <v>250</v>
      </c>
      <c r="AP7" s="10">
        <v>237</v>
      </c>
      <c r="AQ7" s="10">
        <v>115</v>
      </c>
      <c r="AR7" s="10">
        <v>14</v>
      </c>
    </row>
    <row r="8" spans="2:44" ht="30" customHeight="1">
      <c r="B8" s="11" t="s">
        <v>96</v>
      </c>
      <c r="C8" s="11">
        <v>1041</v>
      </c>
      <c r="D8" s="11">
        <v>515</v>
      </c>
      <c r="E8" s="11">
        <v>521</v>
      </c>
      <c r="F8" s="11"/>
      <c r="G8" s="11">
        <v>157</v>
      </c>
      <c r="H8" s="11">
        <v>155</v>
      </c>
      <c r="I8" s="11">
        <v>196</v>
      </c>
      <c r="J8" s="11">
        <v>175</v>
      </c>
      <c r="K8" s="11">
        <v>146</v>
      </c>
      <c r="L8" s="11">
        <v>212</v>
      </c>
      <c r="M8" s="11"/>
      <c r="N8" s="11">
        <v>279</v>
      </c>
      <c r="O8" s="11">
        <v>252</v>
      </c>
      <c r="P8" s="11">
        <v>233</v>
      </c>
      <c r="Q8" s="11">
        <v>273</v>
      </c>
      <c r="R8" s="11"/>
      <c r="S8" s="11">
        <v>143</v>
      </c>
      <c r="T8" s="11">
        <v>139</v>
      </c>
      <c r="U8" s="11">
        <v>95</v>
      </c>
      <c r="V8" s="11">
        <v>89</v>
      </c>
      <c r="W8" s="11">
        <v>65</v>
      </c>
      <c r="X8" s="11">
        <v>88</v>
      </c>
      <c r="Y8" s="11">
        <v>84</v>
      </c>
      <c r="Z8" s="11">
        <v>45</v>
      </c>
      <c r="AA8" s="11">
        <v>120</v>
      </c>
      <c r="AB8" s="11">
        <v>93</v>
      </c>
      <c r="AC8" s="11">
        <v>48</v>
      </c>
      <c r="AD8" s="11">
        <v>32</v>
      </c>
      <c r="AE8" s="11"/>
      <c r="AF8" s="11">
        <v>378</v>
      </c>
      <c r="AG8" s="11">
        <v>419</v>
      </c>
      <c r="AH8" s="11">
        <v>128</v>
      </c>
      <c r="AI8" s="11"/>
      <c r="AJ8" s="11">
        <v>223</v>
      </c>
      <c r="AK8" s="11">
        <v>367</v>
      </c>
      <c r="AL8" s="11">
        <v>75</v>
      </c>
      <c r="AM8" s="11"/>
      <c r="AN8" s="11">
        <v>272</v>
      </c>
      <c r="AO8" s="11">
        <v>255</v>
      </c>
      <c r="AP8" s="11">
        <v>241</v>
      </c>
      <c r="AQ8" s="11">
        <v>118</v>
      </c>
      <c r="AR8" s="11">
        <v>15</v>
      </c>
    </row>
    <row r="9" spans="2:44">
      <c r="B9" s="15" t="s">
        <v>98</v>
      </c>
      <c r="C9" s="14">
        <v>7.3119599204185495E-2</v>
      </c>
      <c r="D9" s="14">
        <v>8.2828577273541704E-2</v>
      </c>
      <c r="E9" s="14">
        <v>6.23062018071057E-2</v>
      </c>
      <c r="F9" s="14"/>
      <c r="G9" s="14">
        <v>0.110785271939186</v>
      </c>
      <c r="H9" s="14">
        <v>0.13382431906467501</v>
      </c>
      <c r="I9" s="14">
        <v>9.5659713983296701E-2</v>
      </c>
      <c r="J9" s="14">
        <v>5.7311947205196202E-2</v>
      </c>
      <c r="K9" s="14">
        <v>3.1732574377893501E-2</v>
      </c>
      <c r="L9" s="14">
        <v>2.1502591387852901E-2</v>
      </c>
      <c r="M9" s="14"/>
      <c r="N9" s="14">
        <v>9.3750419137339794E-2</v>
      </c>
      <c r="O9" s="14">
        <v>6.7516157020535206E-2</v>
      </c>
      <c r="P9" s="14">
        <v>5.8686703068864601E-2</v>
      </c>
      <c r="Q9" s="14">
        <v>7.0559139138096597E-2</v>
      </c>
      <c r="R9" s="14"/>
      <c r="S9" s="14">
        <v>0.12525927618904101</v>
      </c>
      <c r="T9" s="14">
        <v>7.1638897773918894E-2</v>
      </c>
      <c r="U9" s="14">
        <v>8.1879695876328498E-2</v>
      </c>
      <c r="V9" s="14">
        <v>4.9697762690117102E-2</v>
      </c>
      <c r="W9" s="14">
        <v>4.8604562972344598E-2</v>
      </c>
      <c r="X9" s="14">
        <v>6.4197082625991803E-2</v>
      </c>
      <c r="Y9" s="14">
        <v>4.4275337952069199E-2</v>
      </c>
      <c r="Z9" s="14">
        <v>0.14448221608635201</v>
      </c>
      <c r="AA9" s="14">
        <v>6.4105791804949505E-2</v>
      </c>
      <c r="AB9" s="14">
        <v>2.09997941137849E-2</v>
      </c>
      <c r="AC9" s="14">
        <v>5.7067162051970301E-2</v>
      </c>
      <c r="AD9" s="14">
        <v>0.144881872987486</v>
      </c>
      <c r="AE9" s="14"/>
      <c r="AF9" s="14">
        <v>5.4186135031095602E-2</v>
      </c>
      <c r="AG9" s="14">
        <v>8.3513188842165104E-2</v>
      </c>
      <c r="AH9" s="14">
        <v>8.1399474190195997E-2</v>
      </c>
      <c r="AI9" s="14"/>
      <c r="AJ9" s="14">
        <v>9.1078062892972905E-2</v>
      </c>
      <c r="AK9" s="14">
        <v>6.4440671271046093E-2</v>
      </c>
      <c r="AL9" s="14">
        <v>0.12826893291022201</v>
      </c>
      <c r="AM9" s="14"/>
      <c r="AN9" s="14">
        <v>5.2218579782362599E-2</v>
      </c>
      <c r="AO9" s="14">
        <v>8.4724003473843901E-2</v>
      </c>
      <c r="AP9" s="14">
        <v>7.2681464620070302E-2</v>
      </c>
      <c r="AQ9" s="14">
        <v>8.5684759945465094E-2</v>
      </c>
      <c r="AR9" s="14">
        <v>0.19832276475444499</v>
      </c>
    </row>
    <row r="10" spans="2:44">
      <c r="B10" s="15" t="s">
        <v>99</v>
      </c>
      <c r="C10" s="14">
        <v>0.22755602083770099</v>
      </c>
      <c r="D10" s="14">
        <v>0.21341398253147301</v>
      </c>
      <c r="E10" s="14">
        <v>0.243313030307275</v>
      </c>
      <c r="F10" s="14"/>
      <c r="G10" s="14">
        <v>0.35080626457161102</v>
      </c>
      <c r="H10" s="14">
        <v>0.272998402708239</v>
      </c>
      <c r="I10" s="14">
        <v>0.28436612756920698</v>
      </c>
      <c r="J10" s="14">
        <v>0.20673914224992701</v>
      </c>
      <c r="K10" s="14">
        <v>0.12800982856276499</v>
      </c>
      <c r="L10" s="14">
        <v>0.13638459543013901</v>
      </c>
      <c r="M10" s="14"/>
      <c r="N10" s="14">
        <v>0.21237055930427901</v>
      </c>
      <c r="O10" s="14">
        <v>0.25335887783687899</v>
      </c>
      <c r="P10" s="14">
        <v>0.21397721848943699</v>
      </c>
      <c r="Q10" s="14">
        <v>0.23429616608173701</v>
      </c>
      <c r="R10" s="14"/>
      <c r="S10" s="14">
        <v>0.23651623474373701</v>
      </c>
      <c r="T10" s="14">
        <v>0.248711536658936</v>
      </c>
      <c r="U10" s="14">
        <v>0.14530016299611001</v>
      </c>
      <c r="V10" s="14">
        <v>0.13389618630215999</v>
      </c>
      <c r="W10" s="14">
        <v>0.25888405631308098</v>
      </c>
      <c r="X10" s="14">
        <v>0.22076840621184801</v>
      </c>
      <c r="Y10" s="14">
        <v>0.26084111798322202</v>
      </c>
      <c r="Z10" s="14">
        <v>0.15569835193391601</v>
      </c>
      <c r="AA10" s="14">
        <v>0.25769188920109198</v>
      </c>
      <c r="AB10" s="14">
        <v>0.33308888411348297</v>
      </c>
      <c r="AC10" s="14">
        <v>0.20198011772023799</v>
      </c>
      <c r="AD10" s="14">
        <v>0.19024757795699901</v>
      </c>
      <c r="AE10" s="14"/>
      <c r="AF10" s="14">
        <v>0.17532565604831499</v>
      </c>
      <c r="AG10" s="14">
        <v>0.234934687267985</v>
      </c>
      <c r="AH10" s="14">
        <v>0.249867398888063</v>
      </c>
      <c r="AI10" s="14"/>
      <c r="AJ10" s="14">
        <v>0.23926537106059101</v>
      </c>
      <c r="AK10" s="14">
        <v>0.25377005575609801</v>
      </c>
      <c r="AL10" s="14">
        <v>0.12785310859559701</v>
      </c>
      <c r="AM10" s="14"/>
      <c r="AN10" s="14">
        <v>0.22974214771076301</v>
      </c>
      <c r="AO10" s="14">
        <v>0.23694542519171499</v>
      </c>
      <c r="AP10" s="14">
        <v>0.22466699094478401</v>
      </c>
      <c r="AQ10" s="14">
        <v>0.233975385125229</v>
      </c>
      <c r="AR10" s="14">
        <v>6.42733938213539E-2</v>
      </c>
    </row>
    <row r="11" spans="2:44">
      <c r="B11" s="15" t="s">
        <v>100</v>
      </c>
      <c r="C11" s="14">
        <v>0.33381474922124399</v>
      </c>
      <c r="D11" s="14">
        <v>0.31931425387719697</v>
      </c>
      <c r="E11" s="14">
        <v>0.34854982099554599</v>
      </c>
      <c r="F11" s="14"/>
      <c r="G11" s="14">
        <v>0.26801498605385199</v>
      </c>
      <c r="H11" s="14">
        <v>0.32798866819081901</v>
      </c>
      <c r="I11" s="14">
        <v>0.29632326639325002</v>
      </c>
      <c r="J11" s="14">
        <v>0.42651485217083801</v>
      </c>
      <c r="K11" s="14">
        <v>0.32096285410749897</v>
      </c>
      <c r="L11" s="14">
        <v>0.35396756199179802</v>
      </c>
      <c r="M11" s="14"/>
      <c r="N11" s="14">
        <v>0.2914629982818</v>
      </c>
      <c r="O11" s="14">
        <v>0.32131699146682302</v>
      </c>
      <c r="P11" s="14">
        <v>0.33874377846199599</v>
      </c>
      <c r="Q11" s="14">
        <v>0.37769115647424401</v>
      </c>
      <c r="R11" s="14"/>
      <c r="S11" s="14">
        <v>0.34146591081076599</v>
      </c>
      <c r="T11" s="14">
        <v>0.33933944761771501</v>
      </c>
      <c r="U11" s="14">
        <v>0.34879441888305801</v>
      </c>
      <c r="V11" s="14">
        <v>0.371005001733619</v>
      </c>
      <c r="W11" s="14">
        <v>0.32462234543614499</v>
      </c>
      <c r="X11" s="14">
        <v>0.40134375519038201</v>
      </c>
      <c r="Y11" s="14">
        <v>0.31460471469933399</v>
      </c>
      <c r="Z11" s="14">
        <v>0.30136041866596502</v>
      </c>
      <c r="AA11" s="14">
        <v>0.31589584778618901</v>
      </c>
      <c r="AB11" s="14">
        <v>0.26348016589116902</v>
      </c>
      <c r="AC11" s="14">
        <v>0.36606294723747701</v>
      </c>
      <c r="AD11" s="14">
        <v>0.27792032884877599</v>
      </c>
      <c r="AE11" s="14"/>
      <c r="AF11" s="14">
        <v>0.37375577068875099</v>
      </c>
      <c r="AG11" s="14">
        <v>0.31272102941447799</v>
      </c>
      <c r="AH11" s="14">
        <v>0.30780129939967799</v>
      </c>
      <c r="AI11" s="14"/>
      <c r="AJ11" s="14">
        <v>0.29208440186587598</v>
      </c>
      <c r="AK11" s="14">
        <v>0.30333795490200299</v>
      </c>
      <c r="AL11" s="14">
        <v>0.35118850708004501</v>
      </c>
      <c r="AM11" s="14"/>
      <c r="AN11" s="14">
        <v>0.34957201092825702</v>
      </c>
      <c r="AO11" s="14">
        <v>0.32723962242544602</v>
      </c>
      <c r="AP11" s="14">
        <v>0.36308526850189998</v>
      </c>
      <c r="AQ11" s="14">
        <v>0.22977958047585101</v>
      </c>
      <c r="AR11" s="14">
        <v>0.242934446241239</v>
      </c>
    </row>
    <row r="12" spans="2:44">
      <c r="B12" s="15" t="s">
        <v>101</v>
      </c>
      <c r="C12" s="14">
        <v>0.25062348533203399</v>
      </c>
      <c r="D12" s="14">
        <v>0.258691654204176</v>
      </c>
      <c r="E12" s="14">
        <v>0.24078223341740199</v>
      </c>
      <c r="F12" s="14"/>
      <c r="G12" s="14">
        <v>0.170629420094736</v>
      </c>
      <c r="H12" s="14">
        <v>0.21393452116140099</v>
      </c>
      <c r="I12" s="14">
        <v>0.200443592333063</v>
      </c>
      <c r="J12" s="14">
        <v>0.214612244030152</v>
      </c>
      <c r="K12" s="14">
        <v>0.30578968839896498</v>
      </c>
      <c r="L12" s="14">
        <v>0.37464210890433702</v>
      </c>
      <c r="M12" s="14"/>
      <c r="N12" s="14">
        <v>0.29205721165482401</v>
      </c>
      <c r="O12" s="14">
        <v>0.25129578089807503</v>
      </c>
      <c r="P12" s="14">
        <v>0.27156335069605703</v>
      </c>
      <c r="Q12" s="14">
        <v>0.190336693719765</v>
      </c>
      <c r="R12" s="14"/>
      <c r="S12" s="14">
        <v>0.21653530191776599</v>
      </c>
      <c r="T12" s="14">
        <v>0.27048490051458401</v>
      </c>
      <c r="U12" s="14">
        <v>0.27177908062658301</v>
      </c>
      <c r="V12" s="14">
        <v>0.32388309287255501</v>
      </c>
      <c r="W12" s="14">
        <v>0.24316784712203701</v>
      </c>
      <c r="X12" s="14">
        <v>0.20645699742443199</v>
      </c>
      <c r="Y12" s="14">
        <v>0.28500475034553502</v>
      </c>
      <c r="Z12" s="14">
        <v>0.28083001567200799</v>
      </c>
      <c r="AA12" s="14">
        <v>0.17484287398911999</v>
      </c>
      <c r="AB12" s="14">
        <v>0.24163920601487199</v>
      </c>
      <c r="AC12" s="14">
        <v>0.28120926000157997</v>
      </c>
      <c r="AD12" s="14">
        <v>0.31777060366157001</v>
      </c>
      <c r="AE12" s="14"/>
      <c r="AF12" s="14">
        <v>0.27926310291440998</v>
      </c>
      <c r="AG12" s="14">
        <v>0.25533199945988799</v>
      </c>
      <c r="AH12" s="14">
        <v>0.232679174304325</v>
      </c>
      <c r="AI12" s="14"/>
      <c r="AJ12" s="14">
        <v>0.27109152490477501</v>
      </c>
      <c r="AK12" s="14">
        <v>0.27122040934598302</v>
      </c>
      <c r="AL12" s="14">
        <v>0.32035726522091901</v>
      </c>
      <c r="AM12" s="14"/>
      <c r="AN12" s="14">
        <v>0.244186316922064</v>
      </c>
      <c r="AO12" s="14">
        <v>0.22342246978276001</v>
      </c>
      <c r="AP12" s="14">
        <v>0.25499235966478301</v>
      </c>
      <c r="AQ12" s="14">
        <v>0.30561738573262798</v>
      </c>
      <c r="AR12" s="14">
        <v>0.448011270915879</v>
      </c>
    </row>
    <row r="13" spans="2:44">
      <c r="B13" s="15" t="s">
        <v>102</v>
      </c>
      <c r="C13" s="14">
        <v>6.7346384709026902E-2</v>
      </c>
      <c r="D13" s="14">
        <v>8.2957079461022501E-2</v>
      </c>
      <c r="E13" s="14">
        <v>5.2447399756298703E-2</v>
      </c>
      <c r="F13" s="14"/>
      <c r="G13" s="14">
        <v>6.4346432877649795E-2</v>
      </c>
      <c r="H13" s="14">
        <v>2.4807598905032899E-2</v>
      </c>
      <c r="I13" s="14">
        <v>7.6177706125247394E-2</v>
      </c>
      <c r="J13" s="14">
        <v>4.45401613549498E-2</v>
      </c>
      <c r="K13" s="14">
        <v>0.128180665554714</v>
      </c>
      <c r="L13" s="14">
        <v>6.9390130956936996E-2</v>
      </c>
      <c r="M13" s="14"/>
      <c r="N13" s="14">
        <v>7.3858189978658104E-2</v>
      </c>
      <c r="O13" s="14">
        <v>7.4959213104108399E-2</v>
      </c>
      <c r="P13" s="14">
        <v>5.0466126740884798E-2</v>
      </c>
      <c r="Q13" s="14">
        <v>6.9060101253103606E-2</v>
      </c>
      <c r="R13" s="14"/>
      <c r="S13" s="14">
        <v>4.3269917041059799E-2</v>
      </c>
      <c r="T13" s="14">
        <v>4.3575698740972703E-2</v>
      </c>
      <c r="U13" s="14">
        <v>8.0729824441257897E-2</v>
      </c>
      <c r="V13" s="14">
        <v>5.97792001583358E-2</v>
      </c>
      <c r="W13" s="14">
        <v>5.9215502788707602E-2</v>
      </c>
      <c r="X13" s="14">
        <v>5.6067380529971698E-2</v>
      </c>
      <c r="Y13" s="14">
        <v>4.0088927178395801E-2</v>
      </c>
      <c r="Z13" s="14">
        <v>5.8591788630253702E-2</v>
      </c>
      <c r="AA13" s="14">
        <v>0.121195179055747</v>
      </c>
      <c r="AB13" s="14">
        <v>0.124720575427165</v>
      </c>
      <c r="AC13" s="14">
        <v>3.6826907188324501E-2</v>
      </c>
      <c r="AD13" s="14">
        <v>6.9179616545169798E-2</v>
      </c>
      <c r="AE13" s="14"/>
      <c r="AF13" s="14">
        <v>7.1747252509197404E-2</v>
      </c>
      <c r="AG13" s="14">
        <v>7.4108782316645805E-2</v>
      </c>
      <c r="AH13" s="14">
        <v>6.9052889901629805E-2</v>
      </c>
      <c r="AI13" s="14"/>
      <c r="AJ13" s="14">
        <v>6.6522250535919397E-2</v>
      </c>
      <c r="AK13" s="14">
        <v>8.2886320517585294E-2</v>
      </c>
      <c r="AL13" s="14">
        <v>1.16648761896636E-2</v>
      </c>
      <c r="AM13" s="14"/>
      <c r="AN13" s="14">
        <v>6.2204763366454703E-2</v>
      </c>
      <c r="AO13" s="14">
        <v>5.5798086889774598E-2</v>
      </c>
      <c r="AP13" s="14">
        <v>6.9645884981440406E-2</v>
      </c>
      <c r="AQ13" s="14">
        <v>0.100670811090165</v>
      </c>
      <c r="AR13" s="14">
        <v>4.64581242670827E-2</v>
      </c>
    </row>
    <row r="14" spans="2:44">
      <c r="B14" s="15" t="s">
        <v>129</v>
      </c>
      <c r="C14" s="14">
        <v>4.7539760695809299E-2</v>
      </c>
      <c r="D14" s="14">
        <v>4.27944526525912E-2</v>
      </c>
      <c r="E14" s="14">
        <v>5.2601313716371799E-2</v>
      </c>
      <c r="F14" s="14"/>
      <c r="G14" s="14">
        <v>3.5417624462964599E-2</v>
      </c>
      <c r="H14" s="14">
        <v>2.6446489969832999E-2</v>
      </c>
      <c r="I14" s="14">
        <v>4.7029593595935899E-2</v>
      </c>
      <c r="J14" s="14">
        <v>5.0281652988936901E-2</v>
      </c>
      <c r="K14" s="14">
        <v>8.5324388998163803E-2</v>
      </c>
      <c r="L14" s="14">
        <v>4.4113011328935699E-2</v>
      </c>
      <c r="M14" s="14"/>
      <c r="N14" s="14">
        <v>3.6500621643099397E-2</v>
      </c>
      <c r="O14" s="14">
        <v>3.1552979673579097E-2</v>
      </c>
      <c r="P14" s="14">
        <v>6.6562822542761399E-2</v>
      </c>
      <c r="Q14" s="14">
        <v>5.80567433330536E-2</v>
      </c>
      <c r="R14" s="14"/>
      <c r="S14" s="14">
        <v>3.6953359297631098E-2</v>
      </c>
      <c r="T14" s="14">
        <v>2.6249518693873201E-2</v>
      </c>
      <c r="U14" s="14">
        <v>7.1516817176662403E-2</v>
      </c>
      <c r="V14" s="14">
        <v>6.1738756243213802E-2</v>
      </c>
      <c r="W14" s="14">
        <v>6.5505685367685404E-2</v>
      </c>
      <c r="X14" s="14">
        <v>5.1166378017374697E-2</v>
      </c>
      <c r="Y14" s="14">
        <v>5.5185151841444603E-2</v>
      </c>
      <c r="Z14" s="14">
        <v>5.9037209011505602E-2</v>
      </c>
      <c r="AA14" s="14">
        <v>6.6268418162902104E-2</v>
      </c>
      <c r="AB14" s="14">
        <v>1.60713744395263E-2</v>
      </c>
      <c r="AC14" s="14">
        <v>5.68536058004099E-2</v>
      </c>
      <c r="AD14" s="14">
        <v>0</v>
      </c>
      <c r="AE14" s="14"/>
      <c r="AF14" s="14">
        <v>4.5722082808230598E-2</v>
      </c>
      <c r="AG14" s="14">
        <v>3.9390312698838199E-2</v>
      </c>
      <c r="AH14" s="14">
        <v>5.9199763316107899E-2</v>
      </c>
      <c r="AI14" s="14"/>
      <c r="AJ14" s="14">
        <v>3.9958388739864799E-2</v>
      </c>
      <c r="AK14" s="14">
        <v>2.43445882072858E-2</v>
      </c>
      <c r="AL14" s="14">
        <v>6.0667310003553E-2</v>
      </c>
      <c r="AM14" s="14"/>
      <c r="AN14" s="14">
        <v>6.2076181290098502E-2</v>
      </c>
      <c r="AO14" s="14">
        <v>7.1870392236460495E-2</v>
      </c>
      <c r="AP14" s="14">
        <v>1.4928031287022E-2</v>
      </c>
      <c r="AQ14" s="14">
        <v>4.4272077630661301E-2</v>
      </c>
      <c r="AR14" s="14">
        <v>0</v>
      </c>
    </row>
    <row r="15" spans="2:44">
      <c r="B15" s="15" t="s">
        <v>104</v>
      </c>
      <c r="C15" s="18">
        <v>0.30067562004188603</v>
      </c>
      <c r="D15" s="18">
        <v>0.29624255980501402</v>
      </c>
      <c r="E15" s="18">
        <v>0.30561923211438102</v>
      </c>
      <c r="F15" s="18"/>
      <c r="G15" s="18">
        <v>0.46159153651079698</v>
      </c>
      <c r="H15" s="18">
        <v>0.40682272177291401</v>
      </c>
      <c r="I15" s="18">
        <v>0.38002584155250402</v>
      </c>
      <c r="J15" s="18">
        <v>0.26405108945512301</v>
      </c>
      <c r="K15" s="18">
        <v>0.159742402940659</v>
      </c>
      <c r="L15" s="18">
        <v>0.15788718681799199</v>
      </c>
      <c r="M15" s="18"/>
      <c r="N15" s="18">
        <v>0.30612097844161901</v>
      </c>
      <c r="O15" s="18">
        <v>0.32087503485741398</v>
      </c>
      <c r="P15" s="18">
        <v>0.27266392155830099</v>
      </c>
      <c r="Q15" s="18">
        <v>0.30485530521983301</v>
      </c>
      <c r="R15" s="18"/>
      <c r="S15" s="18">
        <v>0.36177551093277799</v>
      </c>
      <c r="T15" s="18">
        <v>0.32035043443285499</v>
      </c>
      <c r="U15" s="18">
        <v>0.22717985887243899</v>
      </c>
      <c r="V15" s="18">
        <v>0.18359394899227699</v>
      </c>
      <c r="W15" s="18">
        <v>0.30748861928542498</v>
      </c>
      <c r="X15" s="18">
        <v>0.28496548883784001</v>
      </c>
      <c r="Y15" s="18">
        <v>0.30511645593529102</v>
      </c>
      <c r="Z15" s="18">
        <v>0.30018056802026799</v>
      </c>
      <c r="AA15" s="18">
        <v>0.321797681006041</v>
      </c>
      <c r="AB15" s="18">
        <v>0.35408867822726697</v>
      </c>
      <c r="AC15" s="18">
        <v>0.25904727977220898</v>
      </c>
      <c r="AD15" s="18">
        <v>0.33512945094448399</v>
      </c>
      <c r="AE15" s="18"/>
      <c r="AF15" s="18">
        <v>0.229511791079411</v>
      </c>
      <c r="AG15" s="18">
        <v>0.31844787611015002</v>
      </c>
      <c r="AH15" s="18">
        <v>0.33126687307825903</v>
      </c>
      <c r="AI15" s="18"/>
      <c r="AJ15" s="18">
        <v>0.33034343395356403</v>
      </c>
      <c r="AK15" s="18">
        <v>0.31821072702714398</v>
      </c>
      <c r="AL15" s="18">
        <v>0.25612204150581902</v>
      </c>
      <c r="AM15" s="18"/>
      <c r="AN15" s="18">
        <v>0.28196072749312601</v>
      </c>
      <c r="AO15" s="18">
        <v>0.32166942866555898</v>
      </c>
      <c r="AP15" s="18">
        <v>0.29734845556485401</v>
      </c>
      <c r="AQ15" s="18">
        <v>0.31966014507069401</v>
      </c>
      <c r="AR15" s="18">
        <v>0.26259615857579899</v>
      </c>
    </row>
    <row r="16" spans="2:44">
      <c r="B16" s="15" t="s">
        <v>105</v>
      </c>
      <c r="C16" s="18">
        <v>0.31796987004105998</v>
      </c>
      <c r="D16" s="18">
        <v>0.34164873366519799</v>
      </c>
      <c r="E16" s="18">
        <v>0.29322963317370099</v>
      </c>
      <c r="F16" s="18"/>
      <c r="G16" s="18">
        <v>0.23497585297238599</v>
      </c>
      <c r="H16" s="18">
        <v>0.238742120066434</v>
      </c>
      <c r="I16" s="18">
        <v>0.27662129845831002</v>
      </c>
      <c r="J16" s="18">
        <v>0.25915240538510198</v>
      </c>
      <c r="K16" s="18">
        <v>0.433970353953679</v>
      </c>
      <c r="L16" s="18">
        <v>0.44403223986127399</v>
      </c>
      <c r="M16" s="18"/>
      <c r="N16" s="18">
        <v>0.36591540163348202</v>
      </c>
      <c r="O16" s="18">
        <v>0.326254994002183</v>
      </c>
      <c r="P16" s="18">
        <v>0.32202947743694199</v>
      </c>
      <c r="Q16" s="18">
        <v>0.25939679497286899</v>
      </c>
      <c r="R16" s="18"/>
      <c r="S16" s="18">
        <v>0.25980521895882502</v>
      </c>
      <c r="T16" s="18">
        <v>0.31406059925555702</v>
      </c>
      <c r="U16" s="18">
        <v>0.35250890506784099</v>
      </c>
      <c r="V16" s="18">
        <v>0.38366229303089</v>
      </c>
      <c r="W16" s="18">
        <v>0.302383349910745</v>
      </c>
      <c r="X16" s="18">
        <v>0.26252437795440298</v>
      </c>
      <c r="Y16" s="18">
        <v>0.32509367752392998</v>
      </c>
      <c r="Z16" s="18">
        <v>0.33942180430226099</v>
      </c>
      <c r="AA16" s="18">
        <v>0.29603805304486702</v>
      </c>
      <c r="AB16" s="18">
        <v>0.36635978144203701</v>
      </c>
      <c r="AC16" s="18">
        <v>0.31803616718990402</v>
      </c>
      <c r="AD16" s="18">
        <v>0.38695022020674003</v>
      </c>
      <c r="AE16" s="18"/>
      <c r="AF16" s="18">
        <v>0.35101035542360698</v>
      </c>
      <c r="AG16" s="18">
        <v>0.32944078177653402</v>
      </c>
      <c r="AH16" s="18">
        <v>0.301732064205955</v>
      </c>
      <c r="AI16" s="18"/>
      <c r="AJ16" s="18">
        <v>0.33761377544069499</v>
      </c>
      <c r="AK16" s="18">
        <v>0.354106729863568</v>
      </c>
      <c r="AL16" s="18">
        <v>0.33202214141058201</v>
      </c>
      <c r="AM16" s="18"/>
      <c r="AN16" s="18">
        <v>0.30639108028851902</v>
      </c>
      <c r="AO16" s="18">
        <v>0.27922055667253398</v>
      </c>
      <c r="AP16" s="18">
        <v>0.32463824464622398</v>
      </c>
      <c r="AQ16" s="18">
        <v>0.40628819682279299</v>
      </c>
      <c r="AR16" s="18">
        <v>0.49446939518296201</v>
      </c>
    </row>
    <row r="17" spans="2:44">
      <c r="B17" s="15" t="s">
        <v>106</v>
      </c>
      <c r="C17" s="19">
        <v>-1.7294249999174401E-2</v>
      </c>
      <c r="D17" s="19">
        <v>-4.54061738601838E-2</v>
      </c>
      <c r="E17" s="19">
        <v>1.23895989406795E-2</v>
      </c>
      <c r="F17" s="19"/>
      <c r="G17" s="19">
        <v>0.22661568353841199</v>
      </c>
      <c r="H17" s="19">
        <v>0.16808060170648001</v>
      </c>
      <c r="I17" s="19">
        <v>0.103404543094194</v>
      </c>
      <c r="J17" s="19">
        <v>4.8986840700212001E-3</v>
      </c>
      <c r="K17" s="19">
        <v>-0.27422795101302</v>
      </c>
      <c r="L17" s="19">
        <v>-0.28614505304328203</v>
      </c>
      <c r="M17" s="19"/>
      <c r="N17" s="19">
        <v>-5.9794423191862803E-2</v>
      </c>
      <c r="O17" s="19">
        <v>-5.37995914476896E-3</v>
      </c>
      <c r="P17" s="19">
        <v>-4.9365555878640097E-2</v>
      </c>
      <c r="Q17" s="19">
        <v>4.5458510246964602E-2</v>
      </c>
      <c r="R17" s="19"/>
      <c r="S17" s="19">
        <v>0.10197029197395199</v>
      </c>
      <c r="T17" s="19">
        <v>6.2898351772979798E-3</v>
      </c>
      <c r="U17" s="19">
        <v>-0.125329046195402</v>
      </c>
      <c r="V17" s="19">
        <v>-0.20006834403861301</v>
      </c>
      <c r="W17" s="19">
        <v>5.1052693746804203E-3</v>
      </c>
      <c r="X17" s="19">
        <v>2.24411108834369E-2</v>
      </c>
      <c r="Y17" s="19">
        <v>-1.99772215886393E-2</v>
      </c>
      <c r="Z17" s="19">
        <v>-3.9241236281993497E-2</v>
      </c>
      <c r="AA17" s="19">
        <v>2.5759627961174002E-2</v>
      </c>
      <c r="AB17" s="19">
        <v>-1.22711032147694E-2</v>
      </c>
      <c r="AC17" s="19">
        <v>-5.89888874176955E-2</v>
      </c>
      <c r="AD17" s="19">
        <v>-5.1820769262255498E-2</v>
      </c>
      <c r="AE17" s="19"/>
      <c r="AF17" s="19">
        <v>-0.12149856434419599</v>
      </c>
      <c r="AG17" s="19">
        <v>-1.09929056663841E-2</v>
      </c>
      <c r="AH17" s="19">
        <v>2.95348088723042E-2</v>
      </c>
      <c r="AI17" s="19"/>
      <c r="AJ17" s="19">
        <v>-7.2703414871309003E-3</v>
      </c>
      <c r="AK17" s="19">
        <v>-3.5896002836424197E-2</v>
      </c>
      <c r="AL17" s="19">
        <v>-7.5900099904762805E-2</v>
      </c>
      <c r="AM17" s="19"/>
      <c r="AN17" s="19">
        <v>-2.4430352795393299E-2</v>
      </c>
      <c r="AO17" s="19">
        <v>4.2448871993024898E-2</v>
      </c>
      <c r="AP17" s="19">
        <v>-2.7289789081369701E-2</v>
      </c>
      <c r="AQ17" s="19">
        <v>-8.6628051752099297E-2</v>
      </c>
      <c r="AR17" s="19">
        <v>-0.231873236607163</v>
      </c>
    </row>
    <row r="18" spans="2:44">
      <c r="B18" s="16" t="s">
        <v>23</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511</v>
      </c>
      <c r="E2" s="31"/>
      <c r="F2" s="31"/>
    </row>
    <row r="6" spans="2:6" ht="50.1" customHeight="1">
      <c r="B6" s="17" t="s">
        <v>58</v>
      </c>
      <c r="C6" s="17" t="s">
        <v>500</v>
      </c>
      <c r="D6" s="17" t="s">
        <v>512</v>
      </c>
      <c r="E6" s="17" t="s">
        <v>502</v>
      </c>
    </row>
    <row r="7" spans="2:6">
      <c r="B7" s="15" t="s">
        <v>98</v>
      </c>
      <c r="C7" s="14">
        <v>0.134741800449587</v>
      </c>
      <c r="D7" s="14">
        <v>7.1089035587922594E-2</v>
      </c>
      <c r="E7" s="14">
        <v>7.9624390073940607E-2</v>
      </c>
    </row>
    <row r="8" spans="2:6">
      <c r="B8" s="15" t="s">
        <v>99</v>
      </c>
      <c r="C8" s="14">
        <v>0.47627887767118698</v>
      </c>
      <c r="D8" s="14">
        <v>0.22495059644822199</v>
      </c>
      <c r="E8" s="14">
        <v>0.26340339341992203</v>
      </c>
    </row>
    <row r="9" spans="2:6">
      <c r="B9" s="15" t="s">
        <v>100</v>
      </c>
      <c r="C9" s="14">
        <v>0.27174508372398298</v>
      </c>
      <c r="D9" s="14">
        <v>0.37837703396417</v>
      </c>
      <c r="E9" s="14">
        <v>0.28331957180539802</v>
      </c>
    </row>
    <row r="10" spans="2:6">
      <c r="B10" s="15" t="s">
        <v>101</v>
      </c>
      <c r="C10" s="14">
        <v>7.0625499733996594E-2</v>
      </c>
      <c r="D10" s="14">
        <v>0.217666968360581</v>
      </c>
      <c r="E10" s="14">
        <v>0.26933411865498602</v>
      </c>
    </row>
    <row r="11" spans="2:6">
      <c r="B11" s="15" t="s">
        <v>102</v>
      </c>
      <c r="C11" s="14">
        <v>1.36734849506086E-2</v>
      </c>
      <c r="D11" s="14">
        <v>5.2987577474470103E-2</v>
      </c>
      <c r="E11" s="14">
        <v>6.9120950526034494E-2</v>
      </c>
    </row>
    <row r="12" spans="2:6">
      <c r="B12" s="15" t="s">
        <v>129</v>
      </c>
      <c r="C12" s="14">
        <v>3.2935253470637603E-2</v>
      </c>
      <c r="D12" s="14">
        <v>5.4928788164633598E-2</v>
      </c>
      <c r="E12" s="14">
        <v>3.51975755197192E-2</v>
      </c>
    </row>
    <row r="13" spans="2:6">
      <c r="B13" s="20" t="s">
        <v>104</v>
      </c>
      <c r="C13" s="18">
        <v>0.61102067812077399</v>
      </c>
      <c r="D13" s="18">
        <v>0.29603963203614497</v>
      </c>
      <c r="E13" s="18">
        <v>0.34302778349386298</v>
      </c>
    </row>
    <row r="14" spans="2:6">
      <c r="B14" s="20" t="s">
        <v>105</v>
      </c>
      <c r="C14" s="18">
        <v>8.4298984684605102E-2</v>
      </c>
      <c r="D14" s="18">
        <v>0.270654545835051</v>
      </c>
      <c r="E14" s="18">
        <v>0.33845506918101997</v>
      </c>
    </row>
    <row r="15" spans="2:6">
      <c r="B15" s="20" t="s">
        <v>106</v>
      </c>
      <c r="C15" s="19">
        <v>0.52672169343616904</v>
      </c>
      <c r="D15" s="19">
        <v>2.5385086201093501E-2</v>
      </c>
      <c r="E15" s="19">
        <v>4.5727143128424502E-3</v>
      </c>
    </row>
    <row r="16" spans="2:6">
      <c r="B16" s="16" t="s">
        <v>24</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1025</v>
      </c>
      <c r="D7" s="10">
        <v>480</v>
      </c>
      <c r="E7" s="10">
        <v>541</v>
      </c>
      <c r="F7" s="10"/>
      <c r="G7" s="10">
        <v>136</v>
      </c>
      <c r="H7" s="10">
        <v>171</v>
      </c>
      <c r="I7" s="10">
        <v>161</v>
      </c>
      <c r="J7" s="10">
        <v>186</v>
      </c>
      <c r="K7" s="10">
        <v>172</v>
      </c>
      <c r="L7" s="10">
        <v>199</v>
      </c>
      <c r="M7" s="10"/>
      <c r="N7" s="10">
        <v>259</v>
      </c>
      <c r="O7" s="10">
        <v>272</v>
      </c>
      <c r="P7" s="10">
        <v>213</v>
      </c>
      <c r="Q7" s="10">
        <v>272</v>
      </c>
      <c r="R7" s="10"/>
      <c r="S7" s="10">
        <v>122</v>
      </c>
      <c r="T7" s="10">
        <v>131</v>
      </c>
      <c r="U7" s="10">
        <v>81</v>
      </c>
      <c r="V7" s="10">
        <v>86</v>
      </c>
      <c r="W7" s="10">
        <v>75</v>
      </c>
      <c r="X7" s="10">
        <v>95</v>
      </c>
      <c r="Y7" s="10">
        <v>86</v>
      </c>
      <c r="Z7" s="10">
        <v>51</v>
      </c>
      <c r="AA7" s="10">
        <v>131</v>
      </c>
      <c r="AB7" s="10">
        <v>88</v>
      </c>
      <c r="AC7" s="10">
        <v>54</v>
      </c>
      <c r="AD7" s="10">
        <v>25</v>
      </c>
      <c r="AE7" s="10"/>
      <c r="AF7" s="10">
        <v>391</v>
      </c>
      <c r="AG7" s="10">
        <v>407</v>
      </c>
      <c r="AH7" s="10">
        <v>156</v>
      </c>
      <c r="AI7" s="10"/>
      <c r="AJ7" s="10">
        <v>232</v>
      </c>
      <c r="AK7" s="10">
        <v>373</v>
      </c>
      <c r="AL7" s="10">
        <v>70</v>
      </c>
      <c r="AM7" s="10"/>
      <c r="AN7" s="10">
        <v>259</v>
      </c>
      <c r="AO7" s="10">
        <v>247</v>
      </c>
      <c r="AP7" s="10">
        <v>250</v>
      </c>
      <c r="AQ7" s="10">
        <v>107</v>
      </c>
      <c r="AR7" s="10">
        <v>11</v>
      </c>
    </row>
    <row r="8" spans="2:44" ht="30" customHeight="1">
      <c r="B8" s="11" t="s">
        <v>96</v>
      </c>
      <c r="C8" s="11">
        <v>1030</v>
      </c>
      <c r="D8" s="11">
        <v>508</v>
      </c>
      <c r="E8" s="11">
        <v>518</v>
      </c>
      <c r="F8" s="11"/>
      <c r="G8" s="11">
        <v>153</v>
      </c>
      <c r="H8" s="11">
        <v>182</v>
      </c>
      <c r="I8" s="11">
        <v>180</v>
      </c>
      <c r="J8" s="11">
        <v>184</v>
      </c>
      <c r="K8" s="11">
        <v>145</v>
      </c>
      <c r="L8" s="11">
        <v>186</v>
      </c>
      <c r="M8" s="11"/>
      <c r="N8" s="11">
        <v>275</v>
      </c>
      <c r="O8" s="11">
        <v>262</v>
      </c>
      <c r="P8" s="11">
        <v>220</v>
      </c>
      <c r="Q8" s="11">
        <v>264</v>
      </c>
      <c r="R8" s="11"/>
      <c r="S8" s="11">
        <v>136</v>
      </c>
      <c r="T8" s="11">
        <v>124</v>
      </c>
      <c r="U8" s="11">
        <v>81</v>
      </c>
      <c r="V8" s="11">
        <v>96</v>
      </c>
      <c r="W8" s="11">
        <v>68</v>
      </c>
      <c r="X8" s="11">
        <v>96</v>
      </c>
      <c r="Y8" s="11">
        <v>83</v>
      </c>
      <c r="Z8" s="11">
        <v>48</v>
      </c>
      <c r="AA8" s="11">
        <v>125</v>
      </c>
      <c r="AB8" s="11">
        <v>91</v>
      </c>
      <c r="AC8" s="11">
        <v>52</v>
      </c>
      <c r="AD8" s="11">
        <v>30</v>
      </c>
      <c r="AE8" s="11"/>
      <c r="AF8" s="11">
        <v>378</v>
      </c>
      <c r="AG8" s="11">
        <v>412</v>
      </c>
      <c r="AH8" s="11">
        <v>163</v>
      </c>
      <c r="AI8" s="11"/>
      <c r="AJ8" s="11">
        <v>227</v>
      </c>
      <c r="AK8" s="11">
        <v>377</v>
      </c>
      <c r="AL8" s="11">
        <v>73</v>
      </c>
      <c r="AM8" s="11"/>
      <c r="AN8" s="11">
        <v>254</v>
      </c>
      <c r="AO8" s="11">
        <v>251</v>
      </c>
      <c r="AP8" s="11">
        <v>256</v>
      </c>
      <c r="AQ8" s="11">
        <v>112</v>
      </c>
      <c r="AR8" s="11">
        <v>11</v>
      </c>
    </row>
    <row r="9" spans="2:44">
      <c r="B9" s="15" t="s">
        <v>98</v>
      </c>
      <c r="C9" s="14">
        <v>0.134741800449587</v>
      </c>
      <c r="D9" s="14">
        <v>0.16909831777584799</v>
      </c>
      <c r="E9" s="14">
        <v>9.7792164194951597E-2</v>
      </c>
      <c r="F9" s="14"/>
      <c r="G9" s="14">
        <v>0.124234842634628</v>
      </c>
      <c r="H9" s="14">
        <v>0.17901903976832001</v>
      </c>
      <c r="I9" s="14">
        <v>0.14328812565936799</v>
      </c>
      <c r="J9" s="14">
        <v>9.8361221424951101E-2</v>
      </c>
      <c r="K9" s="14">
        <v>0.16320505305958599</v>
      </c>
      <c r="L9" s="14">
        <v>0.10558385766836099</v>
      </c>
      <c r="M9" s="14"/>
      <c r="N9" s="14">
        <v>0.116615090086504</v>
      </c>
      <c r="O9" s="14">
        <v>0.13162323067148701</v>
      </c>
      <c r="P9" s="14">
        <v>0.16602153429302199</v>
      </c>
      <c r="Q9" s="14">
        <v>0.12748032799954701</v>
      </c>
      <c r="R9" s="14"/>
      <c r="S9" s="14">
        <v>0.15431621671050999</v>
      </c>
      <c r="T9" s="14">
        <v>0.14293155190280701</v>
      </c>
      <c r="U9" s="14">
        <v>9.5371737837959505E-2</v>
      </c>
      <c r="V9" s="14">
        <v>0.11837337468874599</v>
      </c>
      <c r="W9" s="14">
        <v>0.11548084677534801</v>
      </c>
      <c r="X9" s="14">
        <v>0.13207347124021299</v>
      </c>
      <c r="Y9" s="14">
        <v>0.23499987940112199</v>
      </c>
      <c r="Z9" s="14">
        <v>9.5991689908489899E-2</v>
      </c>
      <c r="AA9" s="14">
        <v>0.10226375619609</v>
      </c>
      <c r="AB9" s="14">
        <v>0.15477745868652201</v>
      </c>
      <c r="AC9" s="14">
        <v>8.0408904074137796E-2</v>
      </c>
      <c r="AD9" s="14">
        <v>0.17652546910438299</v>
      </c>
      <c r="AE9" s="14"/>
      <c r="AF9" s="14">
        <v>0.117538524493247</v>
      </c>
      <c r="AG9" s="14">
        <v>0.16618279594369101</v>
      </c>
      <c r="AH9" s="14">
        <v>0.125709146755454</v>
      </c>
      <c r="AI9" s="14"/>
      <c r="AJ9" s="14">
        <v>0.14478855633868901</v>
      </c>
      <c r="AK9" s="14">
        <v>0.15501139482102599</v>
      </c>
      <c r="AL9" s="14">
        <v>0.1199304646067</v>
      </c>
      <c r="AM9" s="14"/>
      <c r="AN9" s="14">
        <v>0.114651916097429</v>
      </c>
      <c r="AO9" s="14">
        <v>0.14330615858654999</v>
      </c>
      <c r="AP9" s="14">
        <v>0.12977055600125501</v>
      </c>
      <c r="AQ9" s="14">
        <v>0.17492794633624001</v>
      </c>
      <c r="AR9" s="14">
        <v>0.25872697747023099</v>
      </c>
    </row>
    <row r="10" spans="2:44">
      <c r="B10" s="15" t="s">
        <v>99</v>
      </c>
      <c r="C10" s="14">
        <v>0.47627887767118698</v>
      </c>
      <c r="D10" s="14">
        <v>0.45484472376619101</v>
      </c>
      <c r="E10" s="14">
        <v>0.50116908034146102</v>
      </c>
      <c r="F10" s="14"/>
      <c r="G10" s="14">
        <v>0.384717356489929</v>
      </c>
      <c r="H10" s="14">
        <v>0.52544338780482602</v>
      </c>
      <c r="I10" s="14">
        <v>0.46705268997609201</v>
      </c>
      <c r="J10" s="14">
        <v>0.516446669099205</v>
      </c>
      <c r="K10" s="14">
        <v>0.43378462802251</v>
      </c>
      <c r="L10" s="14">
        <v>0.50559435588441703</v>
      </c>
      <c r="M10" s="14"/>
      <c r="N10" s="14">
        <v>0.49679595844969698</v>
      </c>
      <c r="O10" s="14">
        <v>0.48766322501127701</v>
      </c>
      <c r="P10" s="14">
        <v>0.46299019410136899</v>
      </c>
      <c r="Q10" s="14">
        <v>0.45919228075780899</v>
      </c>
      <c r="R10" s="14"/>
      <c r="S10" s="14">
        <v>0.43279372533982602</v>
      </c>
      <c r="T10" s="14">
        <v>0.40559694344663</v>
      </c>
      <c r="U10" s="14">
        <v>0.507360444304509</v>
      </c>
      <c r="V10" s="14">
        <v>0.485761078389917</v>
      </c>
      <c r="W10" s="14">
        <v>0.45412075095306798</v>
      </c>
      <c r="X10" s="14">
        <v>0.564370359427111</v>
      </c>
      <c r="Y10" s="14">
        <v>0.50868304504218798</v>
      </c>
      <c r="Z10" s="14">
        <v>0.53076850473298298</v>
      </c>
      <c r="AA10" s="14">
        <v>0.51841028193122196</v>
      </c>
      <c r="AB10" s="14">
        <v>0.42721928340466198</v>
      </c>
      <c r="AC10" s="14">
        <v>0.42485894840585198</v>
      </c>
      <c r="AD10" s="14">
        <v>0.506529477565135</v>
      </c>
      <c r="AE10" s="14"/>
      <c r="AF10" s="14">
        <v>0.50524501525987497</v>
      </c>
      <c r="AG10" s="14">
        <v>0.48443347715463397</v>
      </c>
      <c r="AH10" s="14">
        <v>0.42652658123157899</v>
      </c>
      <c r="AI10" s="14"/>
      <c r="AJ10" s="14">
        <v>0.53709233322731198</v>
      </c>
      <c r="AK10" s="14">
        <v>0.48781444196198998</v>
      </c>
      <c r="AL10" s="14">
        <v>0.54720049838322904</v>
      </c>
      <c r="AM10" s="14"/>
      <c r="AN10" s="14">
        <v>0.44120493582815901</v>
      </c>
      <c r="AO10" s="14">
        <v>0.47784140020098997</v>
      </c>
      <c r="AP10" s="14">
        <v>0.48398531966716701</v>
      </c>
      <c r="AQ10" s="14">
        <v>0.47930409504028898</v>
      </c>
      <c r="AR10" s="14">
        <v>0.464392829462699</v>
      </c>
    </row>
    <row r="11" spans="2:44">
      <c r="B11" s="15" t="s">
        <v>100</v>
      </c>
      <c r="C11" s="14">
        <v>0.27174508372398298</v>
      </c>
      <c r="D11" s="14">
        <v>0.26108051405796601</v>
      </c>
      <c r="E11" s="14">
        <v>0.28238193530426198</v>
      </c>
      <c r="F11" s="14"/>
      <c r="G11" s="14">
        <v>0.35540604514410401</v>
      </c>
      <c r="H11" s="14">
        <v>0.204240203373665</v>
      </c>
      <c r="I11" s="14">
        <v>0.24624158083221101</v>
      </c>
      <c r="J11" s="14">
        <v>0.27928360102025102</v>
      </c>
      <c r="K11" s="14">
        <v>0.25592586033303999</v>
      </c>
      <c r="L11" s="14">
        <v>0.29872984095477401</v>
      </c>
      <c r="M11" s="14"/>
      <c r="N11" s="14">
        <v>0.27480251989250098</v>
      </c>
      <c r="O11" s="14">
        <v>0.24603380611681</v>
      </c>
      <c r="P11" s="14">
        <v>0.255402939660891</v>
      </c>
      <c r="Q11" s="14">
        <v>0.30599657463936297</v>
      </c>
      <c r="R11" s="14"/>
      <c r="S11" s="14">
        <v>0.321172680358012</v>
      </c>
      <c r="T11" s="14">
        <v>0.347564137646868</v>
      </c>
      <c r="U11" s="14">
        <v>0.25295547656185502</v>
      </c>
      <c r="V11" s="14">
        <v>0.271108755410571</v>
      </c>
      <c r="W11" s="14">
        <v>0.28116797579907399</v>
      </c>
      <c r="X11" s="14">
        <v>0.18153685022222399</v>
      </c>
      <c r="Y11" s="14">
        <v>0.235622798015589</v>
      </c>
      <c r="Z11" s="14">
        <v>0.17126498672627999</v>
      </c>
      <c r="AA11" s="14">
        <v>0.25962394924082</v>
      </c>
      <c r="AB11" s="14">
        <v>0.324764825671508</v>
      </c>
      <c r="AC11" s="14">
        <v>0.30199720212819298</v>
      </c>
      <c r="AD11" s="14">
        <v>0.150818075782365</v>
      </c>
      <c r="AE11" s="14"/>
      <c r="AF11" s="14">
        <v>0.26161409397771102</v>
      </c>
      <c r="AG11" s="14">
        <v>0.247198571132421</v>
      </c>
      <c r="AH11" s="14">
        <v>0.33014148947890298</v>
      </c>
      <c r="AI11" s="14"/>
      <c r="AJ11" s="14">
        <v>0.232620924267681</v>
      </c>
      <c r="AK11" s="14">
        <v>0.25855042537768202</v>
      </c>
      <c r="AL11" s="14">
        <v>0.218375971309858</v>
      </c>
      <c r="AM11" s="14"/>
      <c r="AN11" s="14">
        <v>0.31387948533336502</v>
      </c>
      <c r="AO11" s="14">
        <v>0.26160741493332601</v>
      </c>
      <c r="AP11" s="14">
        <v>0.257682288595041</v>
      </c>
      <c r="AQ11" s="14">
        <v>0.26659781755283302</v>
      </c>
      <c r="AR11" s="14">
        <v>0.21008377744905599</v>
      </c>
    </row>
    <row r="12" spans="2:44">
      <c r="B12" s="15" t="s">
        <v>101</v>
      </c>
      <c r="C12" s="14">
        <v>7.0625499733996594E-2</v>
      </c>
      <c r="D12" s="14">
        <v>7.6732960909020001E-2</v>
      </c>
      <c r="E12" s="14">
        <v>6.3462837503845307E-2</v>
      </c>
      <c r="F12" s="14"/>
      <c r="G12" s="14">
        <v>0.10145071301960901</v>
      </c>
      <c r="H12" s="14">
        <v>6.4042833640571895E-2</v>
      </c>
      <c r="I12" s="14">
        <v>6.3112096136495405E-2</v>
      </c>
      <c r="J12" s="14">
        <v>6.0123820908985097E-2</v>
      </c>
      <c r="K12" s="14">
        <v>7.8583956837486299E-2</v>
      </c>
      <c r="L12" s="14">
        <v>6.3235248232146699E-2</v>
      </c>
      <c r="M12" s="14"/>
      <c r="N12" s="14">
        <v>8.9591578033949404E-2</v>
      </c>
      <c r="O12" s="14">
        <v>7.8396033798456402E-2</v>
      </c>
      <c r="P12" s="14">
        <v>5.2357417334889501E-2</v>
      </c>
      <c r="Q12" s="14">
        <v>5.7081954488698003E-2</v>
      </c>
      <c r="R12" s="14"/>
      <c r="S12" s="14">
        <v>5.6054985140764103E-2</v>
      </c>
      <c r="T12" s="14">
        <v>6.6208263825965397E-2</v>
      </c>
      <c r="U12" s="14">
        <v>5.5479797972828898E-2</v>
      </c>
      <c r="V12" s="14">
        <v>9.9449581221076694E-2</v>
      </c>
      <c r="W12" s="14">
        <v>0.10560926770427501</v>
      </c>
      <c r="X12" s="14">
        <v>5.2226149066656298E-2</v>
      </c>
      <c r="Y12" s="14">
        <v>1.24208420850805E-2</v>
      </c>
      <c r="Z12" s="14">
        <v>9.7987135971496997E-2</v>
      </c>
      <c r="AA12" s="14">
        <v>7.7516641802916106E-2</v>
      </c>
      <c r="AB12" s="14">
        <v>5.9617125907620402E-2</v>
      </c>
      <c r="AC12" s="14">
        <v>0.13664378807778499</v>
      </c>
      <c r="AD12" s="14">
        <v>9.0504821004078195E-2</v>
      </c>
      <c r="AE12" s="14"/>
      <c r="AF12" s="14">
        <v>6.95049082537256E-2</v>
      </c>
      <c r="AG12" s="14">
        <v>6.3061391208236894E-2</v>
      </c>
      <c r="AH12" s="14">
        <v>5.4431291851110203E-2</v>
      </c>
      <c r="AI12" s="14"/>
      <c r="AJ12" s="14">
        <v>4.7342139088303897E-2</v>
      </c>
      <c r="AK12" s="14">
        <v>6.4479612830056904E-2</v>
      </c>
      <c r="AL12" s="14">
        <v>4.0936658209681502E-2</v>
      </c>
      <c r="AM12" s="14"/>
      <c r="AN12" s="14">
        <v>7.1539634841165101E-2</v>
      </c>
      <c r="AO12" s="14">
        <v>7.1525384210855206E-2</v>
      </c>
      <c r="AP12" s="14">
        <v>6.9434511723959105E-2</v>
      </c>
      <c r="AQ12" s="14">
        <v>7.9170141070637495E-2</v>
      </c>
      <c r="AR12" s="14">
        <v>6.6796415618013194E-2</v>
      </c>
    </row>
    <row r="13" spans="2:44">
      <c r="B13" s="15" t="s">
        <v>102</v>
      </c>
      <c r="C13" s="14">
        <v>1.36734849506086E-2</v>
      </c>
      <c r="D13" s="14">
        <v>1.4232298222214499E-2</v>
      </c>
      <c r="E13" s="14">
        <v>1.32360382445736E-2</v>
      </c>
      <c r="F13" s="14"/>
      <c r="G13" s="14">
        <v>1.4147895364667399E-2</v>
      </c>
      <c r="H13" s="14">
        <v>6.5227914894970002E-3</v>
      </c>
      <c r="I13" s="14">
        <v>1.4818920571414601E-2</v>
      </c>
      <c r="J13" s="14">
        <v>1.7491462884803102E-2</v>
      </c>
      <c r="K13" s="14">
        <v>1.7756647370972298E-2</v>
      </c>
      <c r="L13" s="14">
        <v>1.22060030743432E-2</v>
      </c>
      <c r="M13" s="14"/>
      <c r="N13" s="14">
        <v>8.2950710231314301E-3</v>
      </c>
      <c r="O13" s="14">
        <v>1.4851948935000499E-2</v>
      </c>
      <c r="P13" s="14">
        <v>2.7032338233183101E-2</v>
      </c>
      <c r="Q13" s="14">
        <v>7.4795959306561697E-3</v>
      </c>
      <c r="R13" s="14"/>
      <c r="S13" s="14">
        <v>7.3976564145352697E-3</v>
      </c>
      <c r="T13" s="14">
        <v>1.7137886071203201E-2</v>
      </c>
      <c r="U13" s="14">
        <v>1.0340950270568401E-2</v>
      </c>
      <c r="V13" s="14">
        <v>2.53072102896892E-2</v>
      </c>
      <c r="W13" s="14">
        <v>1.52724759322098E-2</v>
      </c>
      <c r="X13" s="14">
        <v>2.0649471065186699E-2</v>
      </c>
      <c r="Y13" s="14">
        <v>0</v>
      </c>
      <c r="Z13" s="14">
        <v>1.6534284397174401E-2</v>
      </c>
      <c r="AA13" s="14">
        <v>0</v>
      </c>
      <c r="AB13" s="14">
        <v>1.0403283409465801E-2</v>
      </c>
      <c r="AC13" s="14">
        <v>5.6091157314031803E-2</v>
      </c>
      <c r="AD13" s="14">
        <v>0</v>
      </c>
      <c r="AE13" s="14"/>
      <c r="AF13" s="14">
        <v>1.5739739337912E-2</v>
      </c>
      <c r="AG13" s="14">
        <v>7.1223649438377397E-3</v>
      </c>
      <c r="AH13" s="14">
        <v>1.77508283719356E-2</v>
      </c>
      <c r="AI13" s="14"/>
      <c r="AJ13" s="14">
        <v>1.2328394642793301E-2</v>
      </c>
      <c r="AK13" s="14">
        <v>2.4981827611763401E-3</v>
      </c>
      <c r="AL13" s="14">
        <v>2.7715869442641001E-2</v>
      </c>
      <c r="AM13" s="14"/>
      <c r="AN13" s="14">
        <v>1.5983759864210901E-2</v>
      </c>
      <c r="AO13" s="14">
        <v>9.4442990549845392E-3</v>
      </c>
      <c r="AP13" s="14">
        <v>2.3057461202313601E-2</v>
      </c>
      <c r="AQ13" s="14">
        <v>0</v>
      </c>
      <c r="AR13" s="14">
        <v>0</v>
      </c>
    </row>
    <row r="14" spans="2:44">
      <c r="B14" s="15" t="s">
        <v>129</v>
      </c>
      <c r="C14" s="14">
        <v>3.2935253470637603E-2</v>
      </c>
      <c r="D14" s="14">
        <v>2.4011185268759699E-2</v>
      </c>
      <c r="E14" s="14">
        <v>4.1957944410906299E-2</v>
      </c>
      <c r="F14" s="14"/>
      <c r="G14" s="14">
        <v>2.0043147347062001E-2</v>
      </c>
      <c r="H14" s="14">
        <v>2.0731743923120698E-2</v>
      </c>
      <c r="I14" s="14">
        <v>6.5486586824418797E-2</v>
      </c>
      <c r="J14" s="14">
        <v>2.8293224661804801E-2</v>
      </c>
      <c r="K14" s="14">
        <v>5.0743854376404697E-2</v>
      </c>
      <c r="L14" s="14">
        <v>1.46506941859575E-2</v>
      </c>
      <c r="M14" s="14"/>
      <c r="N14" s="14">
        <v>1.3899782514217701E-2</v>
      </c>
      <c r="O14" s="14">
        <v>4.1431755466968402E-2</v>
      </c>
      <c r="P14" s="14">
        <v>3.6195576376645E-2</v>
      </c>
      <c r="Q14" s="14">
        <v>4.27692661839272E-2</v>
      </c>
      <c r="R14" s="14"/>
      <c r="S14" s="14">
        <v>2.8264736036351899E-2</v>
      </c>
      <c r="T14" s="14">
        <v>2.0561217106526999E-2</v>
      </c>
      <c r="U14" s="14">
        <v>7.8491593052278499E-2</v>
      </c>
      <c r="V14" s="14">
        <v>0</v>
      </c>
      <c r="W14" s="14">
        <v>2.83486828360246E-2</v>
      </c>
      <c r="X14" s="14">
        <v>4.9143698978608902E-2</v>
      </c>
      <c r="Y14" s="14">
        <v>8.2734354560212407E-3</v>
      </c>
      <c r="Z14" s="14">
        <v>8.7453398263575399E-2</v>
      </c>
      <c r="AA14" s="14">
        <v>4.2185370828952302E-2</v>
      </c>
      <c r="AB14" s="14">
        <v>2.32180229202225E-2</v>
      </c>
      <c r="AC14" s="14">
        <v>0</v>
      </c>
      <c r="AD14" s="14">
        <v>7.5622156544039199E-2</v>
      </c>
      <c r="AE14" s="14"/>
      <c r="AF14" s="14">
        <v>3.0357718677530399E-2</v>
      </c>
      <c r="AG14" s="14">
        <v>3.2001399617179099E-2</v>
      </c>
      <c r="AH14" s="14">
        <v>4.5440662311018301E-2</v>
      </c>
      <c r="AI14" s="14"/>
      <c r="AJ14" s="14">
        <v>2.5827652435221199E-2</v>
      </c>
      <c r="AK14" s="14">
        <v>3.1645942248068201E-2</v>
      </c>
      <c r="AL14" s="14">
        <v>4.5840538047890601E-2</v>
      </c>
      <c r="AM14" s="14"/>
      <c r="AN14" s="14">
        <v>4.274026803567E-2</v>
      </c>
      <c r="AO14" s="14">
        <v>3.6275343013294201E-2</v>
      </c>
      <c r="AP14" s="14">
        <v>3.6069862810264502E-2</v>
      </c>
      <c r="AQ14" s="14">
        <v>0</v>
      </c>
      <c r="AR14" s="14">
        <v>0</v>
      </c>
    </row>
    <row r="15" spans="2:44">
      <c r="B15" s="15" t="s">
        <v>104</v>
      </c>
      <c r="C15" s="18">
        <v>0.61102067812077399</v>
      </c>
      <c r="D15" s="18">
        <v>0.62394304154203895</v>
      </c>
      <c r="E15" s="18">
        <v>0.59896124453641297</v>
      </c>
      <c r="F15" s="18"/>
      <c r="G15" s="18">
        <v>0.50895219912455703</v>
      </c>
      <c r="H15" s="18">
        <v>0.70446242757314603</v>
      </c>
      <c r="I15" s="18">
        <v>0.61034081563546005</v>
      </c>
      <c r="J15" s="18">
        <v>0.61480789052415596</v>
      </c>
      <c r="K15" s="18">
        <v>0.59698968108209605</v>
      </c>
      <c r="L15" s="18">
        <v>0.61117821355277802</v>
      </c>
      <c r="M15" s="18"/>
      <c r="N15" s="18">
        <v>0.61341104853619999</v>
      </c>
      <c r="O15" s="18">
        <v>0.61928645568276497</v>
      </c>
      <c r="P15" s="18">
        <v>0.62901172839439201</v>
      </c>
      <c r="Q15" s="18">
        <v>0.58667260875735605</v>
      </c>
      <c r="R15" s="18"/>
      <c r="S15" s="18">
        <v>0.58710994205033595</v>
      </c>
      <c r="T15" s="18">
        <v>0.54852849534943704</v>
      </c>
      <c r="U15" s="18">
        <v>0.60273218214246904</v>
      </c>
      <c r="V15" s="18">
        <v>0.60413445307866298</v>
      </c>
      <c r="W15" s="18">
        <v>0.56960159772841601</v>
      </c>
      <c r="X15" s="18">
        <v>0.69644383066732396</v>
      </c>
      <c r="Y15" s="18">
        <v>0.74368292444330997</v>
      </c>
      <c r="Z15" s="18">
        <v>0.62676019464147303</v>
      </c>
      <c r="AA15" s="18">
        <v>0.62067403812731203</v>
      </c>
      <c r="AB15" s="18">
        <v>0.58199674209118402</v>
      </c>
      <c r="AC15" s="18">
        <v>0.50526785247998995</v>
      </c>
      <c r="AD15" s="18">
        <v>0.68305494666951805</v>
      </c>
      <c r="AE15" s="18"/>
      <c r="AF15" s="18">
        <v>0.62278353975312095</v>
      </c>
      <c r="AG15" s="18">
        <v>0.65061627309832504</v>
      </c>
      <c r="AH15" s="18">
        <v>0.55223572798703302</v>
      </c>
      <c r="AI15" s="18"/>
      <c r="AJ15" s="18">
        <v>0.68188088956600001</v>
      </c>
      <c r="AK15" s="18">
        <v>0.64282583678301597</v>
      </c>
      <c r="AL15" s="18">
        <v>0.66713096298992902</v>
      </c>
      <c r="AM15" s="18"/>
      <c r="AN15" s="18">
        <v>0.55585685192558898</v>
      </c>
      <c r="AO15" s="18">
        <v>0.62114755878754002</v>
      </c>
      <c r="AP15" s="18">
        <v>0.61375587566842205</v>
      </c>
      <c r="AQ15" s="18">
        <v>0.65423204137653002</v>
      </c>
      <c r="AR15" s="18">
        <v>0.72311980693292999</v>
      </c>
    </row>
    <row r="16" spans="2:44">
      <c r="B16" s="15" t="s">
        <v>105</v>
      </c>
      <c r="C16" s="18">
        <v>8.4298984684605102E-2</v>
      </c>
      <c r="D16" s="18">
        <v>9.0965259131234502E-2</v>
      </c>
      <c r="E16" s="18">
        <v>7.6698875748418896E-2</v>
      </c>
      <c r="F16" s="18"/>
      <c r="G16" s="18">
        <v>0.115598608384277</v>
      </c>
      <c r="H16" s="18">
        <v>7.0565625130068907E-2</v>
      </c>
      <c r="I16" s="18">
        <v>7.793101670791E-2</v>
      </c>
      <c r="J16" s="18">
        <v>7.7615283793788195E-2</v>
      </c>
      <c r="K16" s="18">
        <v>9.6340604208458594E-2</v>
      </c>
      <c r="L16" s="18">
        <v>7.5441251306489904E-2</v>
      </c>
      <c r="M16" s="18"/>
      <c r="N16" s="18">
        <v>9.7886649057080902E-2</v>
      </c>
      <c r="O16" s="18">
        <v>9.3247982733456899E-2</v>
      </c>
      <c r="P16" s="18">
        <v>7.9389755568072595E-2</v>
      </c>
      <c r="Q16" s="18">
        <v>6.4561550419354102E-2</v>
      </c>
      <c r="R16" s="18"/>
      <c r="S16" s="18">
        <v>6.3452641555299297E-2</v>
      </c>
      <c r="T16" s="18">
        <v>8.3346149897168695E-2</v>
      </c>
      <c r="U16" s="18">
        <v>6.5820748243397204E-2</v>
      </c>
      <c r="V16" s="18">
        <v>0.124756791510766</v>
      </c>
      <c r="W16" s="18">
        <v>0.120881743636485</v>
      </c>
      <c r="X16" s="18">
        <v>7.2875620131842997E-2</v>
      </c>
      <c r="Y16" s="18">
        <v>1.24208420850805E-2</v>
      </c>
      <c r="Z16" s="18">
        <v>0.114521420368671</v>
      </c>
      <c r="AA16" s="18">
        <v>7.7516641802916106E-2</v>
      </c>
      <c r="AB16" s="18">
        <v>7.0020409317086196E-2</v>
      </c>
      <c r="AC16" s="18">
        <v>0.19273494539181699</v>
      </c>
      <c r="AD16" s="18">
        <v>9.0504821004078195E-2</v>
      </c>
      <c r="AE16" s="18"/>
      <c r="AF16" s="18">
        <v>8.5244647591637607E-2</v>
      </c>
      <c r="AG16" s="18">
        <v>7.01837561520747E-2</v>
      </c>
      <c r="AH16" s="18">
        <v>7.2182120223045806E-2</v>
      </c>
      <c r="AI16" s="18"/>
      <c r="AJ16" s="18">
        <v>5.9670533731097201E-2</v>
      </c>
      <c r="AK16" s="18">
        <v>6.6977795591233194E-2</v>
      </c>
      <c r="AL16" s="18">
        <v>6.8652527652322506E-2</v>
      </c>
      <c r="AM16" s="18"/>
      <c r="AN16" s="18">
        <v>8.7523394705376095E-2</v>
      </c>
      <c r="AO16" s="18">
        <v>8.0969683265839698E-2</v>
      </c>
      <c r="AP16" s="18">
        <v>9.2491972926272606E-2</v>
      </c>
      <c r="AQ16" s="18">
        <v>7.9170141070637495E-2</v>
      </c>
      <c r="AR16" s="18">
        <v>6.6796415618013194E-2</v>
      </c>
    </row>
    <row r="17" spans="2:44">
      <c r="B17" s="15" t="s">
        <v>106</v>
      </c>
      <c r="C17" s="19">
        <v>0.52672169343616904</v>
      </c>
      <c r="D17" s="19">
        <v>0.53297778241080496</v>
      </c>
      <c r="E17" s="19">
        <v>0.52226236878799404</v>
      </c>
      <c r="F17" s="19"/>
      <c r="G17" s="19">
        <v>0.39335359074027998</v>
      </c>
      <c r="H17" s="19">
        <v>0.633896802443077</v>
      </c>
      <c r="I17" s="19">
        <v>0.53240979892755003</v>
      </c>
      <c r="J17" s="19">
        <v>0.53719260673036695</v>
      </c>
      <c r="K17" s="19">
        <v>0.50064907687363802</v>
      </c>
      <c r="L17" s="19">
        <v>0.53573696224628897</v>
      </c>
      <c r="M17" s="19"/>
      <c r="N17" s="19">
        <v>0.51552439947911999</v>
      </c>
      <c r="O17" s="19">
        <v>0.52603847294930794</v>
      </c>
      <c r="P17" s="19">
        <v>0.54962197282631897</v>
      </c>
      <c r="Q17" s="19">
        <v>0.52211105833800098</v>
      </c>
      <c r="R17" s="19"/>
      <c r="S17" s="19">
        <v>0.523657300495037</v>
      </c>
      <c r="T17" s="19">
        <v>0.465182345452268</v>
      </c>
      <c r="U17" s="19">
        <v>0.53691143389907203</v>
      </c>
      <c r="V17" s="19">
        <v>0.47937766156789702</v>
      </c>
      <c r="W17" s="19">
        <v>0.44871985409193099</v>
      </c>
      <c r="X17" s="19">
        <v>0.62356821053548095</v>
      </c>
      <c r="Y17" s="19">
        <v>0.73126208235822898</v>
      </c>
      <c r="Z17" s="19">
        <v>0.51223877427280196</v>
      </c>
      <c r="AA17" s="19">
        <v>0.54315739632439597</v>
      </c>
      <c r="AB17" s="19">
        <v>0.51197633277409704</v>
      </c>
      <c r="AC17" s="19">
        <v>0.312532907088173</v>
      </c>
      <c r="AD17" s="19">
        <v>0.59255012566543996</v>
      </c>
      <c r="AE17" s="19"/>
      <c r="AF17" s="19">
        <v>0.53753889216148298</v>
      </c>
      <c r="AG17" s="19">
        <v>0.58043251694624998</v>
      </c>
      <c r="AH17" s="19">
        <v>0.48005360776398798</v>
      </c>
      <c r="AI17" s="19"/>
      <c r="AJ17" s="19">
        <v>0.62221035583490303</v>
      </c>
      <c r="AK17" s="19">
        <v>0.57584804119178301</v>
      </c>
      <c r="AL17" s="19">
        <v>0.59847843533760603</v>
      </c>
      <c r="AM17" s="19"/>
      <c r="AN17" s="19">
        <v>0.46833345722021302</v>
      </c>
      <c r="AO17" s="19">
        <v>0.54017787552170005</v>
      </c>
      <c r="AP17" s="19">
        <v>0.52126390274214895</v>
      </c>
      <c r="AQ17" s="19">
        <v>0.57506190030589199</v>
      </c>
      <c r="AR17" s="19">
        <v>0.65632339131491702</v>
      </c>
    </row>
    <row r="18" spans="2:44">
      <c r="B18" s="16" t="s">
        <v>24</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1025</v>
      </c>
      <c r="D7" s="10">
        <v>480</v>
      </c>
      <c r="E7" s="10">
        <v>541</v>
      </c>
      <c r="F7" s="10"/>
      <c r="G7" s="10">
        <v>136</v>
      </c>
      <c r="H7" s="10">
        <v>171</v>
      </c>
      <c r="I7" s="10">
        <v>161</v>
      </c>
      <c r="J7" s="10">
        <v>186</v>
      </c>
      <c r="K7" s="10">
        <v>172</v>
      </c>
      <c r="L7" s="10">
        <v>199</v>
      </c>
      <c r="M7" s="10"/>
      <c r="N7" s="10">
        <v>259</v>
      </c>
      <c r="O7" s="10">
        <v>272</v>
      </c>
      <c r="P7" s="10">
        <v>213</v>
      </c>
      <c r="Q7" s="10">
        <v>272</v>
      </c>
      <c r="R7" s="10"/>
      <c r="S7" s="10">
        <v>122</v>
      </c>
      <c r="T7" s="10">
        <v>131</v>
      </c>
      <c r="U7" s="10">
        <v>81</v>
      </c>
      <c r="V7" s="10">
        <v>86</v>
      </c>
      <c r="W7" s="10">
        <v>75</v>
      </c>
      <c r="X7" s="10">
        <v>95</v>
      </c>
      <c r="Y7" s="10">
        <v>86</v>
      </c>
      <c r="Z7" s="10">
        <v>51</v>
      </c>
      <c r="AA7" s="10">
        <v>131</v>
      </c>
      <c r="AB7" s="10">
        <v>88</v>
      </c>
      <c r="AC7" s="10">
        <v>54</v>
      </c>
      <c r="AD7" s="10">
        <v>25</v>
      </c>
      <c r="AE7" s="10"/>
      <c r="AF7" s="10">
        <v>391</v>
      </c>
      <c r="AG7" s="10">
        <v>407</v>
      </c>
      <c r="AH7" s="10">
        <v>156</v>
      </c>
      <c r="AI7" s="10"/>
      <c r="AJ7" s="10">
        <v>232</v>
      </c>
      <c r="AK7" s="10">
        <v>373</v>
      </c>
      <c r="AL7" s="10">
        <v>70</v>
      </c>
      <c r="AM7" s="10"/>
      <c r="AN7" s="10">
        <v>259</v>
      </c>
      <c r="AO7" s="10">
        <v>247</v>
      </c>
      <c r="AP7" s="10">
        <v>250</v>
      </c>
      <c r="AQ7" s="10">
        <v>107</v>
      </c>
      <c r="AR7" s="10">
        <v>11</v>
      </c>
    </row>
    <row r="8" spans="2:44" ht="30" customHeight="1">
      <c r="B8" s="11" t="s">
        <v>96</v>
      </c>
      <c r="C8" s="11">
        <v>1030</v>
      </c>
      <c r="D8" s="11">
        <v>508</v>
      </c>
      <c r="E8" s="11">
        <v>518</v>
      </c>
      <c r="F8" s="11"/>
      <c r="G8" s="11">
        <v>153</v>
      </c>
      <c r="H8" s="11">
        <v>182</v>
      </c>
      <c r="I8" s="11">
        <v>180</v>
      </c>
      <c r="J8" s="11">
        <v>184</v>
      </c>
      <c r="K8" s="11">
        <v>145</v>
      </c>
      <c r="L8" s="11">
        <v>186</v>
      </c>
      <c r="M8" s="11"/>
      <c r="N8" s="11">
        <v>275</v>
      </c>
      <c r="O8" s="11">
        <v>262</v>
      </c>
      <c r="P8" s="11">
        <v>220</v>
      </c>
      <c r="Q8" s="11">
        <v>264</v>
      </c>
      <c r="R8" s="11"/>
      <c r="S8" s="11">
        <v>136</v>
      </c>
      <c r="T8" s="11">
        <v>124</v>
      </c>
      <c r="U8" s="11">
        <v>81</v>
      </c>
      <c r="V8" s="11">
        <v>96</v>
      </c>
      <c r="W8" s="11">
        <v>68</v>
      </c>
      <c r="X8" s="11">
        <v>96</v>
      </c>
      <c r="Y8" s="11">
        <v>83</v>
      </c>
      <c r="Z8" s="11">
        <v>48</v>
      </c>
      <c r="AA8" s="11">
        <v>125</v>
      </c>
      <c r="AB8" s="11">
        <v>91</v>
      </c>
      <c r="AC8" s="11">
        <v>52</v>
      </c>
      <c r="AD8" s="11">
        <v>30</v>
      </c>
      <c r="AE8" s="11"/>
      <c r="AF8" s="11">
        <v>378</v>
      </c>
      <c r="AG8" s="11">
        <v>412</v>
      </c>
      <c r="AH8" s="11">
        <v>163</v>
      </c>
      <c r="AI8" s="11"/>
      <c r="AJ8" s="11">
        <v>227</v>
      </c>
      <c r="AK8" s="11">
        <v>377</v>
      </c>
      <c r="AL8" s="11">
        <v>73</v>
      </c>
      <c r="AM8" s="11"/>
      <c r="AN8" s="11">
        <v>254</v>
      </c>
      <c r="AO8" s="11">
        <v>251</v>
      </c>
      <c r="AP8" s="11">
        <v>256</v>
      </c>
      <c r="AQ8" s="11">
        <v>112</v>
      </c>
      <c r="AR8" s="11">
        <v>11</v>
      </c>
    </row>
    <row r="9" spans="2:44">
      <c r="B9" s="15" t="s">
        <v>98</v>
      </c>
      <c r="C9" s="14">
        <v>7.9624390073940607E-2</v>
      </c>
      <c r="D9" s="14">
        <v>9.0900121459435795E-2</v>
      </c>
      <c r="E9" s="14">
        <v>6.9206711040349103E-2</v>
      </c>
      <c r="F9" s="14"/>
      <c r="G9" s="14">
        <v>0.119636107858174</v>
      </c>
      <c r="H9" s="14">
        <v>0.13106758610251701</v>
      </c>
      <c r="I9" s="14">
        <v>7.3275744146130695E-2</v>
      </c>
      <c r="J9" s="14">
        <v>4.1740202037121303E-2</v>
      </c>
      <c r="K9" s="14">
        <v>6.3982593780834401E-2</v>
      </c>
      <c r="L9" s="14">
        <v>5.2288611996532598E-2</v>
      </c>
      <c r="M9" s="14"/>
      <c r="N9" s="14">
        <v>8.6906839182118195E-2</v>
      </c>
      <c r="O9" s="14">
        <v>7.4110148197640599E-2</v>
      </c>
      <c r="P9" s="14">
        <v>0.10942674239788699</v>
      </c>
      <c r="Q9" s="14">
        <v>5.5475645663791998E-2</v>
      </c>
      <c r="R9" s="14"/>
      <c r="S9" s="14">
        <v>7.7306864901979203E-2</v>
      </c>
      <c r="T9" s="14">
        <v>0.11340647111435299</v>
      </c>
      <c r="U9" s="14">
        <v>5.2325831159010801E-2</v>
      </c>
      <c r="V9" s="14">
        <v>8.1303481574029404E-2</v>
      </c>
      <c r="W9" s="14">
        <v>3.1682594152685303E-2</v>
      </c>
      <c r="X9" s="14">
        <v>7.9550604180749898E-2</v>
      </c>
      <c r="Y9" s="14">
        <v>0.13395719579799101</v>
      </c>
      <c r="Z9" s="14">
        <v>1.9132395078364201E-2</v>
      </c>
      <c r="AA9" s="14">
        <v>8.5820438712604405E-2</v>
      </c>
      <c r="AB9" s="14">
        <v>6.4383591685916494E-2</v>
      </c>
      <c r="AC9" s="14">
        <v>0.10869115590056</v>
      </c>
      <c r="AD9" s="14">
        <v>4.3085805640354899E-2</v>
      </c>
      <c r="AE9" s="14"/>
      <c r="AF9" s="14">
        <v>8.0380862292135799E-2</v>
      </c>
      <c r="AG9" s="14">
        <v>6.67606530564019E-2</v>
      </c>
      <c r="AH9" s="14">
        <v>9.1607763870262399E-2</v>
      </c>
      <c r="AI9" s="14"/>
      <c r="AJ9" s="14">
        <v>7.5193833337480004E-2</v>
      </c>
      <c r="AK9" s="14">
        <v>6.97633522367649E-2</v>
      </c>
      <c r="AL9" s="14">
        <v>8.2672625848919795E-2</v>
      </c>
      <c r="AM9" s="14"/>
      <c r="AN9" s="14">
        <v>6.7893508390363996E-2</v>
      </c>
      <c r="AO9" s="14">
        <v>8.7058527806525204E-2</v>
      </c>
      <c r="AP9" s="14">
        <v>7.6938359330869399E-2</v>
      </c>
      <c r="AQ9" s="14">
        <v>9.9839785240277701E-2</v>
      </c>
      <c r="AR9" s="14">
        <v>0</v>
      </c>
    </row>
    <row r="10" spans="2:44">
      <c r="B10" s="15" t="s">
        <v>99</v>
      </c>
      <c r="C10" s="14">
        <v>0.26340339341992203</v>
      </c>
      <c r="D10" s="14">
        <v>0.26614529753127902</v>
      </c>
      <c r="E10" s="14">
        <v>0.261105311204475</v>
      </c>
      <c r="F10" s="14"/>
      <c r="G10" s="14">
        <v>0.32619098686110798</v>
      </c>
      <c r="H10" s="14">
        <v>0.31054690072250402</v>
      </c>
      <c r="I10" s="14">
        <v>0.28377908675665903</v>
      </c>
      <c r="J10" s="14">
        <v>0.23649073598861001</v>
      </c>
      <c r="K10" s="14">
        <v>0.210483973148262</v>
      </c>
      <c r="L10" s="14">
        <v>0.21388976970224699</v>
      </c>
      <c r="M10" s="14"/>
      <c r="N10" s="14">
        <v>0.29961588793764299</v>
      </c>
      <c r="O10" s="14">
        <v>0.27945533422391799</v>
      </c>
      <c r="P10" s="14">
        <v>0.204565699676833</v>
      </c>
      <c r="Q10" s="14">
        <v>0.26402169131608</v>
      </c>
      <c r="R10" s="14"/>
      <c r="S10" s="14">
        <v>0.31004872780589199</v>
      </c>
      <c r="T10" s="14">
        <v>0.28226560244497201</v>
      </c>
      <c r="U10" s="14">
        <v>0.244000374471845</v>
      </c>
      <c r="V10" s="14">
        <v>0.24315423726468499</v>
      </c>
      <c r="W10" s="14">
        <v>0.295970898473019</v>
      </c>
      <c r="X10" s="14">
        <v>0.24050150824511901</v>
      </c>
      <c r="Y10" s="14">
        <v>0.24673465315021401</v>
      </c>
      <c r="Z10" s="14">
        <v>0.31995964564017898</v>
      </c>
      <c r="AA10" s="14">
        <v>0.23040726112712601</v>
      </c>
      <c r="AB10" s="14">
        <v>0.24339512558503501</v>
      </c>
      <c r="AC10" s="14">
        <v>0.282443552037626</v>
      </c>
      <c r="AD10" s="14">
        <v>0.21096005175874399</v>
      </c>
      <c r="AE10" s="14"/>
      <c r="AF10" s="14">
        <v>0.22006815094861301</v>
      </c>
      <c r="AG10" s="14">
        <v>0.26328574798450599</v>
      </c>
      <c r="AH10" s="14">
        <v>0.32057368822871102</v>
      </c>
      <c r="AI10" s="14"/>
      <c r="AJ10" s="14">
        <v>0.27003724116210098</v>
      </c>
      <c r="AK10" s="14">
        <v>0.28870903299537698</v>
      </c>
      <c r="AL10" s="14">
        <v>0.24236424061905401</v>
      </c>
      <c r="AM10" s="14"/>
      <c r="AN10" s="14">
        <v>0.24375988636764701</v>
      </c>
      <c r="AO10" s="14">
        <v>0.29044467724810202</v>
      </c>
      <c r="AP10" s="14">
        <v>0.24737818516818799</v>
      </c>
      <c r="AQ10" s="14">
        <v>0.297283329043731</v>
      </c>
      <c r="AR10" s="14">
        <v>0.31889871518504198</v>
      </c>
    </row>
    <row r="11" spans="2:44">
      <c r="B11" s="15" t="s">
        <v>100</v>
      </c>
      <c r="C11" s="14">
        <v>0.28331957180539802</v>
      </c>
      <c r="D11" s="14">
        <v>0.278732770942624</v>
      </c>
      <c r="E11" s="14">
        <v>0.28580699744246102</v>
      </c>
      <c r="F11" s="14"/>
      <c r="G11" s="14">
        <v>0.31280035500437298</v>
      </c>
      <c r="H11" s="14">
        <v>0.22855328087861099</v>
      </c>
      <c r="I11" s="14">
        <v>0.29605234283174098</v>
      </c>
      <c r="J11" s="14">
        <v>0.29382044439388399</v>
      </c>
      <c r="K11" s="14">
        <v>0.30991582066968298</v>
      </c>
      <c r="L11" s="14">
        <v>0.26924725212317602</v>
      </c>
      <c r="M11" s="14"/>
      <c r="N11" s="14">
        <v>0.247227945585234</v>
      </c>
      <c r="O11" s="14">
        <v>0.261525829196875</v>
      </c>
      <c r="P11" s="14">
        <v>0.30586373755279</v>
      </c>
      <c r="Q11" s="14">
        <v>0.32278009887817899</v>
      </c>
      <c r="R11" s="14"/>
      <c r="S11" s="14">
        <v>0.29556758283703199</v>
      </c>
      <c r="T11" s="14">
        <v>0.25649202291287998</v>
      </c>
      <c r="U11" s="14">
        <v>0.35965773458127298</v>
      </c>
      <c r="V11" s="14">
        <v>0.25521513514320898</v>
      </c>
      <c r="W11" s="14">
        <v>0.298400203997017</v>
      </c>
      <c r="X11" s="14">
        <v>0.27726166252323697</v>
      </c>
      <c r="Y11" s="14">
        <v>0.20431977561317699</v>
      </c>
      <c r="Z11" s="14">
        <v>0.28560438864160598</v>
      </c>
      <c r="AA11" s="14">
        <v>0.35083239087042301</v>
      </c>
      <c r="AB11" s="14">
        <v>0.218127940690131</v>
      </c>
      <c r="AC11" s="14">
        <v>0.27847350649843799</v>
      </c>
      <c r="AD11" s="14">
        <v>0.34720719918708298</v>
      </c>
      <c r="AE11" s="14"/>
      <c r="AF11" s="14">
        <v>0.31057987199367099</v>
      </c>
      <c r="AG11" s="14">
        <v>0.25051243959359798</v>
      </c>
      <c r="AH11" s="14">
        <v>0.31027891049244</v>
      </c>
      <c r="AI11" s="14"/>
      <c r="AJ11" s="14">
        <v>0.26756350831553599</v>
      </c>
      <c r="AK11" s="14">
        <v>0.26398070355377701</v>
      </c>
      <c r="AL11" s="14">
        <v>0.24627208299878101</v>
      </c>
      <c r="AM11" s="14"/>
      <c r="AN11" s="14">
        <v>0.33249395447341801</v>
      </c>
      <c r="AO11" s="14">
        <v>0.28661209948188199</v>
      </c>
      <c r="AP11" s="14">
        <v>0.25684174113965602</v>
      </c>
      <c r="AQ11" s="14">
        <v>0.24340979792193401</v>
      </c>
      <c r="AR11" s="14">
        <v>0.24791228138736701</v>
      </c>
    </row>
    <row r="12" spans="2:44">
      <c r="B12" s="15" t="s">
        <v>101</v>
      </c>
      <c r="C12" s="14">
        <v>0.26933411865498602</v>
      </c>
      <c r="D12" s="14">
        <v>0.250135066487637</v>
      </c>
      <c r="E12" s="14">
        <v>0.28830090297030198</v>
      </c>
      <c r="F12" s="14"/>
      <c r="G12" s="14">
        <v>0.19076820143453399</v>
      </c>
      <c r="H12" s="14">
        <v>0.23250664098300799</v>
      </c>
      <c r="I12" s="14">
        <v>0.24400119664859399</v>
      </c>
      <c r="J12" s="14">
        <v>0.30851640877653402</v>
      </c>
      <c r="K12" s="14">
        <v>0.26414952580008499</v>
      </c>
      <c r="L12" s="14">
        <v>0.35968459857812202</v>
      </c>
      <c r="M12" s="14"/>
      <c r="N12" s="14">
        <v>0.28501140655077301</v>
      </c>
      <c r="O12" s="14">
        <v>0.27210336903860899</v>
      </c>
      <c r="P12" s="14">
        <v>0.29097775840940798</v>
      </c>
      <c r="Q12" s="14">
        <v>0.22547047697942099</v>
      </c>
      <c r="R12" s="14"/>
      <c r="S12" s="14">
        <v>0.20411236655784901</v>
      </c>
      <c r="T12" s="14">
        <v>0.26644036652639702</v>
      </c>
      <c r="U12" s="14">
        <v>0.246903635884165</v>
      </c>
      <c r="V12" s="14">
        <v>0.324995039111175</v>
      </c>
      <c r="W12" s="14">
        <v>0.226723659772743</v>
      </c>
      <c r="X12" s="14">
        <v>0.32178409061430502</v>
      </c>
      <c r="Y12" s="14">
        <v>0.26607790205390802</v>
      </c>
      <c r="Z12" s="14">
        <v>0.26592406621349302</v>
      </c>
      <c r="AA12" s="14">
        <v>0.28952830393872703</v>
      </c>
      <c r="AB12" s="14">
        <v>0.30543936333202698</v>
      </c>
      <c r="AC12" s="14">
        <v>0.292462069069024</v>
      </c>
      <c r="AD12" s="14">
        <v>0.16946264195153701</v>
      </c>
      <c r="AE12" s="14"/>
      <c r="AF12" s="14">
        <v>0.307571618632136</v>
      </c>
      <c r="AG12" s="14">
        <v>0.29462752244420298</v>
      </c>
      <c r="AH12" s="14">
        <v>0.14806458116917601</v>
      </c>
      <c r="AI12" s="14"/>
      <c r="AJ12" s="14">
        <v>0.31085399038244299</v>
      </c>
      <c r="AK12" s="14">
        <v>0.27773917474744703</v>
      </c>
      <c r="AL12" s="14">
        <v>0.29611856091651301</v>
      </c>
      <c r="AM12" s="14"/>
      <c r="AN12" s="14">
        <v>0.249789223110708</v>
      </c>
      <c r="AO12" s="14">
        <v>0.26045543024582901</v>
      </c>
      <c r="AP12" s="14">
        <v>0.33036692037947701</v>
      </c>
      <c r="AQ12" s="14">
        <v>0.211170401486835</v>
      </c>
      <c r="AR12" s="14">
        <v>0.26568764702092601</v>
      </c>
    </row>
    <row r="13" spans="2:44">
      <c r="B13" s="15" t="s">
        <v>102</v>
      </c>
      <c r="C13" s="14">
        <v>6.9120950526034494E-2</v>
      </c>
      <c r="D13" s="14">
        <v>8.5806074216553105E-2</v>
      </c>
      <c r="E13" s="14">
        <v>5.3310777641971001E-2</v>
      </c>
      <c r="F13" s="14"/>
      <c r="G13" s="14">
        <v>8.5665989024745395E-3</v>
      </c>
      <c r="H13" s="14">
        <v>6.4869028011764807E-2</v>
      </c>
      <c r="I13" s="14">
        <v>6.2447132623334303E-2</v>
      </c>
      <c r="J13" s="14">
        <v>9.14241841580479E-2</v>
      </c>
      <c r="K13" s="14">
        <v>0.110444708134842</v>
      </c>
      <c r="L13" s="14">
        <v>7.5125347396701597E-2</v>
      </c>
      <c r="M13" s="14"/>
      <c r="N13" s="14">
        <v>6.6099813469011004E-2</v>
      </c>
      <c r="O13" s="14">
        <v>7.7191298629251004E-2</v>
      </c>
      <c r="P13" s="14">
        <v>5.0788570311013498E-2</v>
      </c>
      <c r="Q13" s="14">
        <v>7.8009659740577206E-2</v>
      </c>
      <c r="R13" s="14"/>
      <c r="S13" s="14">
        <v>5.8788232780610399E-2</v>
      </c>
      <c r="T13" s="14">
        <v>6.7044155372421102E-2</v>
      </c>
      <c r="U13" s="14">
        <v>3.1188545768341201E-2</v>
      </c>
      <c r="V13" s="14">
        <v>5.90639059694264E-2</v>
      </c>
      <c r="W13" s="14">
        <v>9.6507731434019195E-2</v>
      </c>
      <c r="X13" s="14">
        <v>6.2842038139440198E-2</v>
      </c>
      <c r="Y13" s="14">
        <v>9.4319817812027695E-2</v>
      </c>
      <c r="Z13" s="14">
        <v>7.2775966768745703E-2</v>
      </c>
      <c r="AA13" s="14">
        <v>2.0097657022330399E-2</v>
      </c>
      <c r="AB13" s="14">
        <v>0.137553092143093</v>
      </c>
      <c r="AC13" s="14">
        <v>3.7929716494352103E-2</v>
      </c>
      <c r="AD13" s="14">
        <v>0.19329059700121401</v>
      </c>
      <c r="AE13" s="14"/>
      <c r="AF13" s="14">
        <v>5.0803702877651701E-2</v>
      </c>
      <c r="AG13" s="14">
        <v>9.9446814749190302E-2</v>
      </c>
      <c r="AH13" s="14">
        <v>6.7478165829174597E-2</v>
      </c>
      <c r="AI13" s="14"/>
      <c r="AJ13" s="14">
        <v>5.1486333901725301E-2</v>
      </c>
      <c r="AK13" s="14">
        <v>8.51129564191484E-2</v>
      </c>
      <c r="AL13" s="14">
        <v>8.6731951568840795E-2</v>
      </c>
      <c r="AM13" s="14"/>
      <c r="AN13" s="14">
        <v>5.9502911683002202E-2</v>
      </c>
      <c r="AO13" s="14">
        <v>4.2392277059008499E-2</v>
      </c>
      <c r="AP13" s="14">
        <v>6.5845251526264095E-2</v>
      </c>
      <c r="AQ13" s="14">
        <v>0.124820149980995</v>
      </c>
      <c r="AR13" s="14">
        <v>0.167501356406664</v>
      </c>
    </row>
    <row r="14" spans="2:44">
      <c r="B14" s="15" t="s">
        <v>129</v>
      </c>
      <c r="C14" s="14">
        <v>3.51975755197192E-2</v>
      </c>
      <c r="D14" s="14">
        <v>2.8280669362471599E-2</v>
      </c>
      <c r="E14" s="14">
        <v>4.2269299700441701E-2</v>
      </c>
      <c r="F14" s="14"/>
      <c r="G14" s="14">
        <v>4.2037749939336899E-2</v>
      </c>
      <c r="H14" s="14">
        <v>3.2456563301594299E-2</v>
      </c>
      <c r="I14" s="14">
        <v>4.0444496993542002E-2</v>
      </c>
      <c r="J14" s="14">
        <v>2.8008024645802002E-2</v>
      </c>
      <c r="K14" s="14">
        <v>4.1023378466293003E-2</v>
      </c>
      <c r="L14" s="14">
        <v>2.9764420203220399E-2</v>
      </c>
      <c r="M14" s="14"/>
      <c r="N14" s="14">
        <v>1.5138107275221E-2</v>
      </c>
      <c r="O14" s="14">
        <v>3.5614020713705702E-2</v>
      </c>
      <c r="P14" s="14">
        <v>3.8377491652069301E-2</v>
      </c>
      <c r="Q14" s="14">
        <v>5.4242427421950699E-2</v>
      </c>
      <c r="R14" s="14"/>
      <c r="S14" s="14">
        <v>5.4176225116637902E-2</v>
      </c>
      <c r="T14" s="14">
        <v>1.4351381628977301E-2</v>
      </c>
      <c r="U14" s="14">
        <v>6.5923878135365904E-2</v>
      </c>
      <c r="V14" s="14">
        <v>3.62682009374755E-2</v>
      </c>
      <c r="W14" s="14">
        <v>5.0714912170516803E-2</v>
      </c>
      <c r="X14" s="14">
        <v>1.8060096297149799E-2</v>
      </c>
      <c r="Y14" s="14">
        <v>5.4590655572682702E-2</v>
      </c>
      <c r="Z14" s="14">
        <v>3.6603537657611401E-2</v>
      </c>
      <c r="AA14" s="14">
        <v>2.3313948328789899E-2</v>
      </c>
      <c r="AB14" s="14">
        <v>3.11008865637981E-2</v>
      </c>
      <c r="AC14" s="14">
        <v>0</v>
      </c>
      <c r="AD14" s="14">
        <v>3.5993704461066402E-2</v>
      </c>
      <c r="AE14" s="14"/>
      <c r="AF14" s="14">
        <v>3.05957932557929E-2</v>
      </c>
      <c r="AG14" s="14">
        <v>2.5366822172100199E-2</v>
      </c>
      <c r="AH14" s="14">
        <v>6.1996890410236399E-2</v>
      </c>
      <c r="AI14" s="14"/>
      <c r="AJ14" s="14">
        <v>2.4865092900714598E-2</v>
      </c>
      <c r="AK14" s="14">
        <v>1.4694780047484601E-2</v>
      </c>
      <c r="AL14" s="14">
        <v>4.5840538047890601E-2</v>
      </c>
      <c r="AM14" s="14"/>
      <c r="AN14" s="14">
        <v>4.6560515974860599E-2</v>
      </c>
      <c r="AO14" s="14">
        <v>3.30369881586536E-2</v>
      </c>
      <c r="AP14" s="14">
        <v>2.2629542455545399E-2</v>
      </c>
      <c r="AQ14" s="14">
        <v>2.3476536326227201E-2</v>
      </c>
      <c r="AR14" s="14">
        <v>0</v>
      </c>
    </row>
    <row r="15" spans="2:44">
      <c r="B15" s="15" t="s">
        <v>104</v>
      </c>
      <c r="C15" s="18">
        <v>0.34302778349386298</v>
      </c>
      <c r="D15" s="18">
        <v>0.35704541899071501</v>
      </c>
      <c r="E15" s="18">
        <v>0.33031202224482398</v>
      </c>
      <c r="F15" s="18"/>
      <c r="G15" s="18">
        <v>0.445827094719282</v>
      </c>
      <c r="H15" s="18">
        <v>0.44161448682502102</v>
      </c>
      <c r="I15" s="18">
        <v>0.357054830902789</v>
      </c>
      <c r="J15" s="18">
        <v>0.27823093802573201</v>
      </c>
      <c r="K15" s="18">
        <v>0.27446656692909699</v>
      </c>
      <c r="L15" s="18">
        <v>0.26617838169878</v>
      </c>
      <c r="M15" s="18"/>
      <c r="N15" s="18">
        <v>0.38652272711976099</v>
      </c>
      <c r="O15" s="18">
        <v>0.353565482421559</v>
      </c>
      <c r="P15" s="18">
        <v>0.31399244207471999</v>
      </c>
      <c r="Q15" s="18">
        <v>0.31949733697987198</v>
      </c>
      <c r="R15" s="18"/>
      <c r="S15" s="18">
        <v>0.38735559270787101</v>
      </c>
      <c r="T15" s="18">
        <v>0.39567207355932499</v>
      </c>
      <c r="U15" s="18">
        <v>0.29632620563085599</v>
      </c>
      <c r="V15" s="18">
        <v>0.32445771883871399</v>
      </c>
      <c r="W15" s="18">
        <v>0.32765349262570398</v>
      </c>
      <c r="X15" s="18">
        <v>0.32005211242586901</v>
      </c>
      <c r="Y15" s="18">
        <v>0.38069184894820501</v>
      </c>
      <c r="Z15" s="18">
        <v>0.33909204071854299</v>
      </c>
      <c r="AA15" s="18">
        <v>0.31622769983972998</v>
      </c>
      <c r="AB15" s="18">
        <v>0.30777871727095102</v>
      </c>
      <c r="AC15" s="18">
        <v>0.391134707938186</v>
      </c>
      <c r="AD15" s="18">
        <v>0.25404585739909902</v>
      </c>
      <c r="AE15" s="18"/>
      <c r="AF15" s="18">
        <v>0.30044901324074902</v>
      </c>
      <c r="AG15" s="18">
        <v>0.33004640104090799</v>
      </c>
      <c r="AH15" s="18">
        <v>0.412181452098973</v>
      </c>
      <c r="AI15" s="18"/>
      <c r="AJ15" s="18">
        <v>0.34523107449958101</v>
      </c>
      <c r="AK15" s="18">
        <v>0.35847238523214198</v>
      </c>
      <c r="AL15" s="18">
        <v>0.32503686646797397</v>
      </c>
      <c r="AM15" s="18"/>
      <c r="AN15" s="18">
        <v>0.31165339475801102</v>
      </c>
      <c r="AO15" s="18">
        <v>0.37750320505462698</v>
      </c>
      <c r="AP15" s="18">
        <v>0.324316544499057</v>
      </c>
      <c r="AQ15" s="18">
        <v>0.39712311428400898</v>
      </c>
      <c r="AR15" s="18">
        <v>0.31889871518504198</v>
      </c>
    </row>
    <row r="16" spans="2:44">
      <c r="B16" s="15" t="s">
        <v>105</v>
      </c>
      <c r="C16" s="18">
        <v>0.33845506918101997</v>
      </c>
      <c r="D16" s="18">
        <v>0.33594114070419001</v>
      </c>
      <c r="E16" s="18">
        <v>0.34161168061227298</v>
      </c>
      <c r="F16" s="18"/>
      <c r="G16" s="18">
        <v>0.19933480033700801</v>
      </c>
      <c r="H16" s="18">
        <v>0.29737566899477302</v>
      </c>
      <c r="I16" s="18">
        <v>0.306448329271928</v>
      </c>
      <c r="J16" s="18">
        <v>0.39994059293458201</v>
      </c>
      <c r="K16" s="18">
        <v>0.37459423393492802</v>
      </c>
      <c r="L16" s="18">
        <v>0.43480994597482298</v>
      </c>
      <c r="M16" s="18"/>
      <c r="N16" s="18">
        <v>0.35111122001978401</v>
      </c>
      <c r="O16" s="18">
        <v>0.34929466766785999</v>
      </c>
      <c r="P16" s="18">
        <v>0.34176632872042101</v>
      </c>
      <c r="Q16" s="18">
        <v>0.30348013671999802</v>
      </c>
      <c r="R16" s="18"/>
      <c r="S16" s="18">
        <v>0.262900599338459</v>
      </c>
      <c r="T16" s="18">
        <v>0.333484521898818</v>
      </c>
      <c r="U16" s="18">
        <v>0.27809218165250599</v>
      </c>
      <c r="V16" s="18">
        <v>0.38405894508060101</v>
      </c>
      <c r="W16" s="18">
        <v>0.32323139120676198</v>
      </c>
      <c r="X16" s="18">
        <v>0.38462612875374502</v>
      </c>
      <c r="Y16" s="18">
        <v>0.360397719865935</v>
      </c>
      <c r="Z16" s="18">
        <v>0.338700032982239</v>
      </c>
      <c r="AA16" s="18">
        <v>0.30962596096105699</v>
      </c>
      <c r="AB16" s="18">
        <v>0.44299245547512001</v>
      </c>
      <c r="AC16" s="18">
        <v>0.33039178556337701</v>
      </c>
      <c r="AD16" s="18">
        <v>0.36275323895275102</v>
      </c>
      <c r="AE16" s="18"/>
      <c r="AF16" s="18">
        <v>0.35837532150978801</v>
      </c>
      <c r="AG16" s="18">
        <v>0.39407433719339302</v>
      </c>
      <c r="AH16" s="18">
        <v>0.21554274699834999</v>
      </c>
      <c r="AI16" s="18"/>
      <c r="AJ16" s="18">
        <v>0.36234032428416801</v>
      </c>
      <c r="AK16" s="18">
        <v>0.36285213116659598</v>
      </c>
      <c r="AL16" s="18">
        <v>0.38285051248535401</v>
      </c>
      <c r="AM16" s="18"/>
      <c r="AN16" s="18">
        <v>0.30929213479370998</v>
      </c>
      <c r="AO16" s="18">
        <v>0.30284770730483801</v>
      </c>
      <c r="AP16" s="18">
        <v>0.39621217190574098</v>
      </c>
      <c r="AQ16" s="18">
        <v>0.33599055146783002</v>
      </c>
      <c r="AR16" s="18">
        <v>0.43318900342758998</v>
      </c>
    </row>
    <row r="17" spans="2:44">
      <c r="B17" s="15" t="s">
        <v>106</v>
      </c>
      <c r="C17" s="19">
        <v>4.5727143128424502E-3</v>
      </c>
      <c r="D17" s="19">
        <v>2.1104278286525498E-2</v>
      </c>
      <c r="E17" s="19">
        <v>-1.12996583674492E-2</v>
      </c>
      <c r="F17" s="19"/>
      <c r="G17" s="19">
        <v>0.24649229438227299</v>
      </c>
      <c r="H17" s="19">
        <v>0.144238817830248</v>
      </c>
      <c r="I17" s="19">
        <v>5.0606501630861403E-2</v>
      </c>
      <c r="J17" s="19">
        <v>-0.12170965490885</v>
      </c>
      <c r="K17" s="19">
        <v>-0.10012766700583101</v>
      </c>
      <c r="L17" s="19">
        <v>-0.16863156427604301</v>
      </c>
      <c r="M17" s="19"/>
      <c r="N17" s="19">
        <v>3.54115070999775E-2</v>
      </c>
      <c r="O17" s="19">
        <v>4.2708147536990601E-3</v>
      </c>
      <c r="P17" s="19">
        <v>-2.7773886645701198E-2</v>
      </c>
      <c r="Q17" s="19">
        <v>1.6017200259874E-2</v>
      </c>
      <c r="R17" s="19"/>
      <c r="S17" s="19">
        <v>0.124454993369412</v>
      </c>
      <c r="T17" s="19">
        <v>6.2187551660506699E-2</v>
      </c>
      <c r="U17" s="19">
        <v>1.82340239783499E-2</v>
      </c>
      <c r="V17" s="19">
        <v>-5.9601226241886698E-2</v>
      </c>
      <c r="W17" s="19">
        <v>4.4221014189416699E-3</v>
      </c>
      <c r="X17" s="19">
        <v>-6.4574016327876294E-2</v>
      </c>
      <c r="Y17" s="19">
        <v>2.0294129082269598E-2</v>
      </c>
      <c r="Z17" s="19">
        <v>3.9200773630415598E-4</v>
      </c>
      <c r="AA17" s="19">
        <v>6.6017388786728803E-3</v>
      </c>
      <c r="AB17" s="19">
        <v>-0.13521373820416799</v>
      </c>
      <c r="AC17" s="19">
        <v>6.0742922374809397E-2</v>
      </c>
      <c r="AD17" s="19">
        <v>-0.108707381553652</v>
      </c>
      <c r="AE17" s="19"/>
      <c r="AF17" s="19">
        <v>-5.7926308269038398E-2</v>
      </c>
      <c r="AG17" s="19">
        <v>-6.4027936152485199E-2</v>
      </c>
      <c r="AH17" s="19">
        <v>0.19663870510062301</v>
      </c>
      <c r="AI17" s="19"/>
      <c r="AJ17" s="19">
        <v>-1.71092497845865E-2</v>
      </c>
      <c r="AK17" s="19">
        <v>-4.3797459344536698E-3</v>
      </c>
      <c r="AL17" s="19">
        <v>-5.7813646017380101E-2</v>
      </c>
      <c r="AM17" s="19"/>
      <c r="AN17" s="19">
        <v>2.3612599643014799E-3</v>
      </c>
      <c r="AO17" s="19">
        <v>7.4655497749789607E-2</v>
      </c>
      <c r="AP17" s="19">
        <v>-7.1895627406683801E-2</v>
      </c>
      <c r="AQ17" s="19">
        <v>6.1132562816179001E-2</v>
      </c>
      <c r="AR17" s="19">
        <v>-0.114290288242548</v>
      </c>
    </row>
    <row r="18" spans="2:44">
      <c r="B18" s="16" t="s">
        <v>24</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1025</v>
      </c>
      <c r="D7" s="10">
        <v>480</v>
      </c>
      <c r="E7" s="10">
        <v>541</v>
      </c>
      <c r="F7" s="10"/>
      <c r="G7" s="10">
        <v>136</v>
      </c>
      <c r="H7" s="10">
        <v>171</v>
      </c>
      <c r="I7" s="10">
        <v>161</v>
      </c>
      <c r="J7" s="10">
        <v>186</v>
      </c>
      <c r="K7" s="10">
        <v>172</v>
      </c>
      <c r="L7" s="10">
        <v>199</v>
      </c>
      <c r="M7" s="10"/>
      <c r="N7" s="10">
        <v>259</v>
      </c>
      <c r="O7" s="10">
        <v>272</v>
      </c>
      <c r="P7" s="10">
        <v>213</v>
      </c>
      <c r="Q7" s="10">
        <v>272</v>
      </c>
      <c r="R7" s="10"/>
      <c r="S7" s="10">
        <v>122</v>
      </c>
      <c r="T7" s="10">
        <v>131</v>
      </c>
      <c r="U7" s="10">
        <v>81</v>
      </c>
      <c r="V7" s="10">
        <v>86</v>
      </c>
      <c r="W7" s="10">
        <v>75</v>
      </c>
      <c r="X7" s="10">
        <v>95</v>
      </c>
      <c r="Y7" s="10">
        <v>86</v>
      </c>
      <c r="Z7" s="10">
        <v>51</v>
      </c>
      <c r="AA7" s="10">
        <v>131</v>
      </c>
      <c r="AB7" s="10">
        <v>88</v>
      </c>
      <c r="AC7" s="10">
        <v>54</v>
      </c>
      <c r="AD7" s="10">
        <v>25</v>
      </c>
      <c r="AE7" s="10"/>
      <c r="AF7" s="10">
        <v>391</v>
      </c>
      <c r="AG7" s="10">
        <v>407</v>
      </c>
      <c r="AH7" s="10">
        <v>156</v>
      </c>
      <c r="AI7" s="10"/>
      <c r="AJ7" s="10">
        <v>232</v>
      </c>
      <c r="AK7" s="10">
        <v>373</v>
      </c>
      <c r="AL7" s="10">
        <v>70</v>
      </c>
      <c r="AM7" s="10"/>
      <c r="AN7" s="10">
        <v>259</v>
      </c>
      <c r="AO7" s="10">
        <v>247</v>
      </c>
      <c r="AP7" s="10">
        <v>250</v>
      </c>
      <c r="AQ7" s="10">
        <v>107</v>
      </c>
      <c r="AR7" s="10">
        <v>11</v>
      </c>
    </row>
    <row r="8" spans="2:44" ht="30" customHeight="1">
      <c r="B8" s="11" t="s">
        <v>96</v>
      </c>
      <c r="C8" s="11">
        <v>1030</v>
      </c>
      <c r="D8" s="11">
        <v>508</v>
      </c>
      <c r="E8" s="11">
        <v>518</v>
      </c>
      <c r="F8" s="11"/>
      <c r="G8" s="11">
        <v>153</v>
      </c>
      <c r="H8" s="11">
        <v>182</v>
      </c>
      <c r="I8" s="11">
        <v>180</v>
      </c>
      <c r="J8" s="11">
        <v>184</v>
      </c>
      <c r="K8" s="11">
        <v>145</v>
      </c>
      <c r="L8" s="11">
        <v>186</v>
      </c>
      <c r="M8" s="11"/>
      <c r="N8" s="11">
        <v>275</v>
      </c>
      <c r="O8" s="11">
        <v>262</v>
      </c>
      <c r="P8" s="11">
        <v>220</v>
      </c>
      <c r="Q8" s="11">
        <v>264</v>
      </c>
      <c r="R8" s="11"/>
      <c r="S8" s="11">
        <v>136</v>
      </c>
      <c r="T8" s="11">
        <v>124</v>
      </c>
      <c r="U8" s="11">
        <v>81</v>
      </c>
      <c r="V8" s="11">
        <v>96</v>
      </c>
      <c r="W8" s="11">
        <v>68</v>
      </c>
      <c r="X8" s="11">
        <v>96</v>
      </c>
      <c r="Y8" s="11">
        <v>83</v>
      </c>
      <c r="Z8" s="11">
        <v>48</v>
      </c>
      <c r="AA8" s="11">
        <v>125</v>
      </c>
      <c r="AB8" s="11">
        <v>91</v>
      </c>
      <c r="AC8" s="11">
        <v>52</v>
      </c>
      <c r="AD8" s="11">
        <v>30</v>
      </c>
      <c r="AE8" s="11"/>
      <c r="AF8" s="11">
        <v>378</v>
      </c>
      <c r="AG8" s="11">
        <v>412</v>
      </c>
      <c r="AH8" s="11">
        <v>163</v>
      </c>
      <c r="AI8" s="11"/>
      <c r="AJ8" s="11">
        <v>227</v>
      </c>
      <c r="AK8" s="11">
        <v>377</v>
      </c>
      <c r="AL8" s="11">
        <v>73</v>
      </c>
      <c r="AM8" s="11"/>
      <c r="AN8" s="11">
        <v>254</v>
      </c>
      <c r="AO8" s="11">
        <v>251</v>
      </c>
      <c r="AP8" s="11">
        <v>256</v>
      </c>
      <c r="AQ8" s="11">
        <v>112</v>
      </c>
      <c r="AR8" s="11">
        <v>11</v>
      </c>
    </row>
    <row r="9" spans="2:44">
      <c r="B9" s="15" t="s">
        <v>98</v>
      </c>
      <c r="C9" s="14">
        <v>7.1089035587922594E-2</v>
      </c>
      <c r="D9" s="14">
        <v>8.1382433713974106E-2</v>
      </c>
      <c r="E9" s="14">
        <v>6.1565980471024698E-2</v>
      </c>
      <c r="F9" s="14"/>
      <c r="G9" s="14">
        <v>0.10579512964266</v>
      </c>
      <c r="H9" s="14">
        <v>0.119541619564302</v>
      </c>
      <c r="I9" s="14">
        <v>8.2854846620542502E-2</v>
      </c>
      <c r="J9" s="14">
        <v>4.9482218846906102E-2</v>
      </c>
      <c r="K9" s="14">
        <v>4.4878646553942303E-2</v>
      </c>
      <c r="L9" s="14">
        <v>2.55956342233809E-2</v>
      </c>
      <c r="M9" s="14"/>
      <c r="N9" s="14">
        <v>7.0586153601965199E-2</v>
      </c>
      <c r="O9" s="14">
        <v>5.7281024600092101E-2</v>
      </c>
      <c r="P9" s="14">
        <v>9.1040982273506599E-2</v>
      </c>
      <c r="Q9" s="14">
        <v>7.1149748617960307E-2</v>
      </c>
      <c r="R9" s="14"/>
      <c r="S9" s="14">
        <v>8.3187351597769896E-2</v>
      </c>
      <c r="T9" s="14">
        <v>8.0723140999126405E-2</v>
      </c>
      <c r="U9" s="14">
        <v>2.1878137143413801E-2</v>
      </c>
      <c r="V9" s="14">
        <v>7.4330602991311598E-2</v>
      </c>
      <c r="W9" s="14">
        <v>6.24270899378623E-2</v>
      </c>
      <c r="X9" s="14">
        <v>3.4515817295169803E-2</v>
      </c>
      <c r="Y9" s="14">
        <v>0.118860639902252</v>
      </c>
      <c r="Z9" s="14">
        <v>4.47401393154431E-2</v>
      </c>
      <c r="AA9" s="14">
        <v>9.0616192378645696E-2</v>
      </c>
      <c r="AB9" s="14">
        <v>8.5467131657658499E-2</v>
      </c>
      <c r="AC9" s="14">
        <v>8.2487231240385803E-2</v>
      </c>
      <c r="AD9" s="14">
        <v>0</v>
      </c>
      <c r="AE9" s="14"/>
      <c r="AF9" s="14">
        <v>6.5642016096418898E-2</v>
      </c>
      <c r="AG9" s="14">
        <v>6.8751389735189003E-2</v>
      </c>
      <c r="AH9" s="14">
        <v>8.6330097969444797E-2</v>
      </c>
      <c r="AI9" s="14"/>
      <c r="AJ9" s="14">
        <v>7.8606883992711402E-2</v>
      </c>
      <c r="AK9" s="14">
        <v>7.7387365273528894E-2</v>
      </c>
      <c r="AL9" s="14">
        <v>8.9872050764122996E-2</v>
      </c>
      <c r="AM9" s="14"/>
      <c r="AN9" s="14">
        <v>6.2551993514978907E-2</v>
      </c>
      <c r="AO9" s="14">
        <v>8.2366099110044E-2</v>
      </c>
      <c r="AP9" s="14">
        <v>6.7196362830439907E-2</v>
      </c>
      <c r="AQ9" s="14">
        <v>6.3315816941540301E-2</v>
      </c>
      <c r="AR9" s="14">
        <v>0.15873377062317301</v>
      </c>
    </row>
    <row r="10" spans="2:44">
      <c r="B10" s="15" t="s">
        <v>99</v>
      </c>
      <c r="C10" s="14">
        <v>0.22495059644822199</v>
      </c>
      <c r="D10" s="14">
        <v>0.20805055576413201</v>
      </c>
      <c r="E10" s="14">
        <v>0.24161230874942799</v>
      </c>
      <c r="F10" s="14"/>
      <c r="G10" s="14">
        <v>0.32402577516272302</v>
      </c>
      <c r="H10" s="14">
        <v>0.30425258100150898</v>
      </c>
      <c r="I10" s="14">
        <v>0.25524046933699102</v>
      </c>
      <c r="J10" s="14">
        <v>0.16731536190533</v>
      </c>
      <c r="K10" s="14">
        <v>0.15473662735086199</v>
      </c>
      <c r="L10" s="14">
        <v>0.148484907150015</v>
      </c>
      <c r="M10" s="14"/>
      <c r="N10" s="14">
        <v>0.246740569236191</v>
      </c>
      <c r="O10" s="14">
        <v>0.22170331013282499</v>
      </c>
      <c r="P10" s="14">
        <v>0.209464964798732</v>
      </c>
      <c r="Q10" s="14">
        <v>0.21586638122938101</v>
      </c>
      <c r="R10" s="14"/>
      <c r="S10" s="14">
        <v>0.28277440346070498</v>
      </c>
      <c r="T10" s="14">
        <v>0.16359140357603</v>
      </c>
      <c r="U10" s="14">
        <v>0.22662856119253599</v>
      </c>
      <c r="V10" s="14">
        <v>0.22807928228327301</v>
      </c>
      <c r="W10" s="14">
        <v>0.19646804687795499</v>
      </c>
      <c r="X10" s="14">
        <v>0.20014432267912399</v>
      </c>
      <c r="Y10" s="14">
        <v>0.24707410086016701</v>
      </c>
      <c r="Z10" s="14">
        <v>0.206807149090357</v>
      </c>
      <c r="AA10" s="14">
        <v>0.23460484046153299</v>
      </c>
      <c r="AB10" s="14">
        <v>0.209363274310264</v>
      </c>
      <c r="AC10" s="14">
        <v>0.263328920720171</v>
      </c>
      <c r="AD10" s="14">
        <v>0.25404585739909902</v>
      </c>
      <c r="AE10" s="14"/>
      <c r="AF10" s="14">
        <v>0.20507681250763199</v>
      </c>
      <c r="AG10" s="14">
        <v>0.22178970792781899</v>
      </c>
      <c r="AH10" s="14">
        <v>0.23949228780686299</v>
      </c>
      <c r="AI10" s="14"/>
      <c r="AJ10" s="14">
        <v>0.23965827388880401</v>
      </c>
      <c r="AK10" s="14">
        <v>0.24192953366181399</v>
      </c>
      <c r="AL10" s="14">
        <v>0.28782217392613502</v>
      </c>
      <c r="AM10" s="14"/>
      <c r="AN10" s="14">
        <v>0.22017104104027199</v>
      </c>
      <c r="AO10" s="14">
        <v>0.258082009896966</v>
      </c>
      <c r="AP10" s="14">
        <v>0.20054240748205801</v>
      </c>
      <c r="AQ10" s="14">
        <v>0.24509041407361901</v>
      </c>
      <c r="AR10" s="14">
        <v>0.28202526311126902</v>
      </c>
    </row>
    <row r="11" spans="2:44">
      <c r="B11" s="15" t="s">
        <v>100</v>
      </c>
      <c r="C11" s="14">
        <v>0.37837703396417</v>
      </c>
      <c r="D11" s="14">
        <v>0.36894411952599299</v>
      </c>
      <c r="E11" s="14">
        <v>0.39069884822227402</v>
      </c>
      <c r="F11" s="14"/>
      <c r="G11" s="14">
        <v>0.368052338457451</v>
      </c>
      <c r="H11" s="14">
        <v>0.30862726040378002</v>
      </c>
      <c r="I11" s="14">
        <v>0.38204153217733799</v>
      </c>
      <c r="J11" s="14">
        <v>0.43239526647812299</v>
      </c>
      <c r="K11" s="14">
        <v>0.35163204116000701</v>
      </c>
      <c r="L11" s="14">
        <v>0.41893914722054298</v>
      </c>
      <c r="M11" s="14"/>
      <c r="N11" s="14">
        <v>0.32854514293479398</v>
      </c>
      <c r="O11" s="14">
        <v>0.398308066469658</v>
      </c>
      <c r="P11" s="14">
        <v>0.359728634440527</v>
      </c>
      <c r="Q11" s="14">
        <v>0.42275087488980201</v>
      </c>
      <c r="R11" s="14"/>
      <c r="S11" s="14">
        <v>0.37668822343146702</v>
      </c>
      <c r="T11" s="14">
        <v>0.39934770906861899</v>
      </c>
      <c r="U11" s="14">
        <v>0.40438542631826002</v>
      </c>
      <c r="V11" s="14">
        <v>0.36918147541454199</v>
      </c>
      <c r="W11" s="14">
        <v>0.378623270538958</v>
      </c>
      <c r="X11" s="14">
        <v>0.43990662063186098</v>
      </c>
      <c r="Y11" s="14">
        <v>0.32690309030838099</v>
      </c>
      <c r="Z11" s="14">
        <v>0.48424831815234998</v>
      </c>
      <c r="AA11" s="14">
        <v>0.34879480177750699</v>
      </c>
      <c r="AB11" s="14">
        <v>0.32341668829292403</v>
      </c>
      <c r="AC11" s="14">
        <v>0.36093698399267399</v>
      </c>
      <c r="AD11" s="14">
        <v>0.35509602790077299</v>
      </c>
      <c r="AE11" s="14"/>
      <c r="AF11" s="14">
        <v>0.40586867585867598</v>
      </c>
      <c r="AG11" s="14">
        <v>0.33805585267600502</v>
      </c>
      <c r="AH11" s="14">
        <v>0.41071590020675303</v>
      </c>
      <c r="AI11" s="14"/>
      <c r="AJ11" s="14">
        <v>0.33448642693615599</v>
      </c>
      <c r="AK11" s="14">
        <v>0.34263669104446098</v>
      </c>
      <c r="AL11" s="14">
        <v>0.23443971209199499</v>
      </c>
      <c r="AM11" s="14"/>
      <c r="AN11" s="14">
        <v>0.42988471622641999</v>
      </c>
      <c r="AO11" s="14">
        <v>0.40024307425789102</v>
      </c>
      <c r="AP11" s="14">
        <v>0.36689264317959103</v>
      </c>
      <c r="AQ11" s="14">
        <v>0.31037941354027099</v>
      </c>
      <c r="AR11" s="14">
        <v>0.21008377744905599</v>
      </c>
    </row>
    <row r="12" spans="2:44">
      <c r="B12" s="15" t="s">
        <v>101</v>
      </c>
      <c r="C12" s="14">
        <v>0.217666968360581</v>
      </c>
      <c r="D12" s="14">
        <v>0.23247489366509799</v>
      </c>
      <c r="E12" s="14">
        <v>0.20262247332515401</v>
      </c>
      <c r="F12" s="14"/>
      <c r="G12" s="14">
        <v>0.155551064902888</v>
      </c>
      <c r="H12" s="14">
        <v>0.178779235656818</v>
      </c>
      <c r="I12" s="14">
        <v>0.160592177604442</v>
      </c>
      <c r="J12" s="14">
        <v>0.243454382645787</v>
      </c>
      <c r="K12" s="14">
        <v>0.29675319915005499</v>
      </c>
      <c r="L12" s="14">
        <v>0.27478940027853299</v>
      </c>
      <c r="M12" s="14"/>
      <c r="N12" s="14">
        <v>0.27524587686466001</v>
      </c>
      <c r="O12" s="14">
        <v>0.21731450272553601</v>
      </c>
      <c r="P12" s="14">
        <v>0.23036031248183</v>
      </c>
      <c r="Q12" s="14">
        <v>0.15098309289383999</v>
      </c>
      <c r="R12" s="14"/>
      <c r="S12" s="14">
        <v>0.159585186323493</v>
      </c>
      <c r="T12" s="14">
        <v>0.19938651574726399</v>
      </c>
      <c r="U12" s="14">
        <v>0.221986370614559</v>
      </c>
      <c r="V12" s="14">
        <v>0.23307815691970701</v>
      </c>
      <c r="W12" s="14">
        <v>0.24249989048406601</v>
      </c>
      <c r="X12" s="14">
        <v>0.229334670638391</v>
      </c>
      <c r="Y12" s="14">
        <v>0.17194441330090299</v>
      </c>
      <c r="Z12" s="14">
        <v>0.209631276930485</v>
      </c>
      <c r="AA12" s="14">
        <v>0.255494877703213</v>
      </c>
      <c r="AB12" s="14">
        <v>0.26754727500990699</v>
      </c>
      <c r="AC12" s="14">
        <v>0.18775714199527099</v>
      </c>
      <c r="AD12" s="14">
        <v>0.28524717411453998</v>
      </c>
      <c r="AE12" s="14"/>
      <c r="AF12" s="14">
        <v>0.222993258772783</v>
      </c>
      <c r="AG12" s="14">
        <v>0.24894495235209499</v>
      </c>
      <c r="AH12" s="14">
        <v>0.15658708862809501</v>
      </c>
      <c r="AI12" s="14"/>
      <c r="AJ12" s="14">
        <v>0.233278382725574</v>
      </c>
      <c r="AK12" s="14">
        <v>0.22225117205867001</v>
      </c>
      <c r="AL12" s="14">
        <v>0.31352497662676498</v>
      </c>
      <c r="AM12" s="14"/>
      <c r="AN12" s="14">
        <v>0.162515523765041</v>
      </c>
      <c r="AO12" s="14">
        <v>0.17543760562320501</v>
      </c>
      <c r="AP12" s="14">
        <v>0.266886113143948</v>
      </c>
      <c r="AQ12" s="14">
        <v>0.26050943263687998</v>
      </c>
      <c r="AR12" s="14">
        <v>0.15695567536323199</v>
      </c>
    </row>
    <row r="13" spans="2:44">
      <c r="B13" s="15" t="s">
        <v>102</v>
      </c>
      <c r="C13" s="14">
        <v>5.2987577474470103E-2</v>
      </c>
      <c r="D13" s="14">
        <v>6.3695465952879698E-2</v>
      </c>
      <c r="E13" s="14">
        <v>4.08579881498536E-2</v>
      </c>
      <c r="F13" s="14"/>
      <c r="G13" s="14">
        <v>0</v>
      </c>
      <c r="H13" s="14">
        <v>5.0420503831063598E-2</v>
      </c>
      <c r="I13" s="14">
        <v>5.9878841737735701E-2</v>
      </c>
      <c r="J13" s="14">
        <v>5.3958266226543899E-2</v>
      </c>
      <c r="K13" s="14">
        <v>9.3805924139693103E-2</v>
      </c>
      <c r="L13" s="14">
        <v>5.9536061152189498E-2</v>
      </c>
      <c r="M13" s="14"/>
      <c r="N13" s="14">
        <v>6.0883051420961301E-2</v>
      </c>
      <c r="O13" s="14">
        <v>4.54870616700533E-2</v>
      </c>
      <c r="P13" s="14">
        <v>4.9979622503072398E-2</v>
      </c>
      <c r="Q13" s="14">
        <v>5.6509377215083603E-2</v>
      </c>
      <c r="R13" s="14"/>
      <c r="S13" s="14">
        <v>4.7531141721753697E-2</v>
      </c>
      <c r="T13" s="14">
        <v>7.9981193960885405E-2</v>
      </c>
      <c r="U13" s="14">
        <v>3.4674689751673697E-2</v>
      </c>
      <c r="V13" s="14">
        <v>5.8578087398634397E-2</v>
      </c>
      <c r="W13" s="14">
        <v>4.35877746769281E-2</v>
      </c>
      <c r="X13" s="14">
        <v>5.8003054904719402E-2</v>
      </c>
      <c r="Y13" s="14">
        <v>8.1923712234103802E-2</v>
      </c>
      <c r="Z13" s="14">
        <v>1.79695788537538E-2</v>
      </c>
      <c r="AA13" s="14">
        <v>1.9454455969663099E-2</v>
      </c>
      <c r="AB13" s="14">
        <v>8.1967722034781906E-2</v>
      </c>
      <c r="AC13" s="14">
        <v>5.3355192043324902E-2</v>
      </c>
      <c r="AD13" s="14">
        <v>2.99887840415488E-2</v>
      </c>
      <c r="AE13" s="14"/>
      <c r="AF13" s="14">
        <v>4.8092931984963401E-2</v>
      </c>
      <c r="AG13" s="14">
        <v>6.9715959886070503E-2</v>
      </c>
      <c r="AH13" s="14">
        <v>4.70136859795134E-2</v>
      </c>
      <c r="AI13" s="14"/>
      <c r="AJ13" s="14">
        <v>4.0177043882681097E-2</v>
      </c>
      <c r="AK13" s="14">
        <v>7.3600614923983093E-2</v>
      </c>
      <c r="AL13" s="14">
        <v>2.8500548543091399E-2</v>
      </c>
      <c r="AM13" s="14"/>
      <c r="AN13" s="14">
        <v>5.3071591916976003E-2</v>
      </c>
      <c r="AO13" s="14">
        <v>3.10247557043483E-2</v>
      </c>
      <c r="AP13" s="14">
        <v>5.1802413615852499E-2</v>
      </c>
      <c r="AQ13" s="14">
        <v>9.1740412706999994E-2</v>
      </c>
      <c r="AR13" s="14">
        <v>0.102311268747483</v>
      </c>
    </row>
    <row r="14" spans="2:44">
      <c r="B14" s="15" t="s">
        <v>129</v>
      </c>
      <c r="C14" s="14">
        <v>5.4928788164633598E-2</v>
      </c>
      <c r="D14" s="14">
        <v>4.5452531377923398E-2</v>
      </c>
      <c r="E14" s="14">
        <v>6.2642401082265195E-2</v>
      </c>
      <c r="F14" s="14"/>
      <c r="G14" s="14">
        <v>4.6575691834278697E-2</v>
      </c>
      <c r="H14" s="14">
        <v>3.8378799542528097E-2</v>
      </c>
      <c r="I14" s="14">
        <v>5.9392132522950697E-2</v>
      </c>
      <c r="J14" s="14">
        <v>5.3394503897309299E-2</v>
      </c>
      <c r="K14" s="14">
        <v>5.8193561645440199E-2</v>
      </c>
      <c r="L14" s="14">
        <v>7.2654849975337596E-2</v>
      </c>
      <c r="M14" s="14"/>
      <c r="N14" s="14">
        <v>1.79992059414276E-2</v>
      </c>
      <c r="O14" s="14">
        <v>5.99060344018357E-2</v>
      </c>
      <c r="P14" s="14">
        <v>5.94254835023326E-2</v>
      </c>
      <c r="Q14" s="14">
        <v>8.2740525153933195E-2</v>
      </c>
      <c r="R14" s="14"/>
      <c r="S14" s="14">
        <v>5.0233693464811498E-2</v>
      </c>
      <c r="T14" s="14">
        <v>7.6970036648074502E-2</v>
      </c>
      <c r="U14" s="14">
        <v>9.0446814979557894E-2</v>
      </c>
      <c r="V14" s="14">
        <v>3.6752394992531801E-2</v>
      </c>
      <c r="W14" s="14">
        <v>7.6393927484230295E-2</v>
      </c>
      <c r="X14" s="14">
        <v>3.8095513850734501E-2</v>
      </c>
      <c r="Y14" s="14">
        <v>5.3294043394192303E-2</v>
      </c>
      <c r="Z14" s="14">
        <v>3.6603537657611401E-2</v>
      </c>
      <c r="AA14" s="14">
        <v>5.1034831709437199E-2</v>
      </c>
      <c r="AB14" s="14">
        <v>3.2237908694465203E-2</v>
      </c>
      <c r="AC14" s="14">
        <v>5.2134530008172801E-2</v>
      </c>
      <c r="AD14" s="14">
        <v>7.5622156544039199E-2</v>
      </c>
      <c r="AE14" s="14"/>
      <c r="AF14" s="14">
        <v>5.2326304779526198E-2</v>
      </c>
      <c r="AG14" s="14">
        <v>5.27421374228218E-2</v>
      </c>
      <c r="AH14" s="14">
        <v>5.9860939409330398E-2</v>
      </c>
      <c r="AI14" s="14"/>
      <c r="AJ14" s="14">
        <v>7.3792988574073806E-2</v>
      </c>
      <c r="AK14" s="14">
        <v>4.21946230375429E-2</v>
      </c>
      <c r="AL14" s="14">
        <v>4.5840538047890601E-2</v>
      </c>
      <c r="AM14" s="14"/>
      <c r="AN14" s="14">
        <v>7.1805133536312404E-2</v>
      </c>
      <c r="AO14" s="14">
        <v>5.2846455407545997E-2</v>
      </c>
      <c r="AP14" s="14">
        <v>4.6680059748110299E-2</v>
      </c>
      <c r="AQ14" s="14">
        <v>2.8964510100689799E-2</v>
      </c>
      <c r="AR14" s="14">
        <v>8.9890244705786701E-2</v>
      </c>
    </row>
    <row r="15" spans="2:44">
      <c r="B15" s="15" t="s">
        <v>104</v>
      </c>
      <c r="C15" s="18">
        <v>0.29603963203614497</v>
      </c>
      <c r="D15" s="18">
        <v>0.28943298947810597</v>
      </c>
      <c r="E15" s="18">
        <v>0.30317828922045198</v>
      </c>
      <c r="F15" s="18"/>
      <c r="G15" s="18">
        <v>0.42982090480538299</v>
      </c>
      <c r="H15" s="18">
        <v>0.42379420056581102</v>
      </c>
      <c r="I15" s="18">
        <v>0.338095315957534</v>
      </c>
      <c r="J15" s="18">
        <v>0.21679758075223601</v>
      </c>
      <c r="K15" s="18">
        <v>0.19961527390480499</v>
      </c>
      <c r="L15" s="18">
        <v>0.17408054137339601</v>
      </c>
      <c r="M15" s="18"/>
      <c r="N15" s="18">
        <v>0.31732672283815699</v>
      </c>
      <c r="O15" s="18">
        <v>0.27898433473291701</v>
      </c>
      <c r="P15" s="18">
        <v>0.30050594707223799</v>
      </c>
      <c r="Q15" s="18">
        <v>0.28701612984734098</v>
      </c>
      <c r="R15" s="18"/>
      <c r="S15" s="18">
        <v>0.365961755058475</v>
      </c>
      <c r="T15" s="18">
        <v>0.244314544575156</v>
      </c>
      <c r="U15" s="18">
        <v>0.24850669833594999</v>
      </c>
      <c r="V15" s="18">
        <v>0.30240988527458501</v>
      </c>
      <c r="W15" s="18">
        <v>0.25889513681581799</v>
      </c>
      <c r="X15" s="18">
        <v>0.234660139974294</v>
      </c>
      <c r="Y15" s="18">
        <v>0.365934740762419</v>
      </c>
      <c r="Z15" s="18">
        <v>0.25154728840579998</v>
      </c>
      <c r="AA15" s="18">
        <v>0.325221032840179</v>
      </c>
      <c r="AB15" s="18">
        <v>0.29483040596792198</v>
      </c>
      <c r="AC15" s="18">
        <v>0.34581615196055698</v>
      </c>
      <c r="AD15" s="18">
        <v>0.25404585739909902</v>
      </c>
      <c r="AE15" s="18"/>
      <c r="AF15" s="18">
        <v>0.270718828604051</v>
      </c>
      <c r="AG15" s="18">
        <v>0.29054109766300801</v>
      </c>
      <c r="AH15" s="18">
        <v>0.32582238577630801</v>
      </c>
      <c r="AI15" s="18"/>
      <c r="AJ15" s="18">
        <v>0.31826515788151499</v>
      </c>
      <c r="AK15" s="18">
        <v>0.31931689893534299</v>
      </c>
      <c r="AL15" s="18">
        <v>0.37769422469025798</v>
      </c>
      <c r="AM15" s="18"/>
      <c r="AN15" s="18">
        <v>0.282723034555251</v>
      </c>
      <c r="AO15" s="18">
        <v>0.34044810900701</v>
      </c>
      <c r="AP15" s="18">
        <v>0.26773877031249799</v>
      </c>
      <c r="AQ15" s="18">
        <v>0.30840623101515902</v>
      </c>
      <c r="AR15" s="18">
        <v>0.44075903373444197</v>
      </c>
    </row>
    <row r="16" spans="2:44">
      <c r="B16" s="15" t="s">
        <v>105</v>
      </c>
      <c r="C16" s="18">
        <v>0.270654545835051</v>
      </c>
      <c r="D16" s="18">
        <v>0.296170359617977</v>
      </c>
      <c r="E16" s="18">
        <v>0.24348046147500799</v>
      </c>
      <c r="F16" s="18"/>
      <c r="G16" s="18">
        <v>0.155551064902888</v>
      </c>
      <c r="H16" s="18">
        <v>0.229199739487882</v>
      </c>
      <c r="I16" s="18">
        <v>0.220471019342177</v>
      </c>
      <c r="J16" s="18">
        <v>0.29741264887233099</v>
      </c>
      <c r="K16" s="18">
        <v>0.39055912328974801</v>
      </c>
      <c r="L16" s="18">
        <v>0.334325461430723</v>
      </c>
      <c r="M16" s="18"/>
      <c r="N16" s="18">
        <v>0.33612892828562202</v>
      </c>
      <c r="O16" s="18">
        <v>0.26280156439558899</v>
      </c>
      <c r="P16" s="18">
        <v>0.28033993498490201</v>
      </c>
      <c r="Q16" s="18">
        <v>0.20749247010892299</v>
      </c>
      <c r="R16" s="18"/>
      <c r="S16" s="18">
        <v>0.20711632804524599</v>
      </c>
      <c r="T16" s="18">
        <v>0.27936770970815</v>
      </c>
      <c r="U16" s="18">
        <v>0.25666106036623199</v>
      </c>
      <c r="V16" s="18">
        <v>0.29165624431834197</v>
      </c>
      <c r="W16" s="18">
        <v>0.28608766516099399</v>
      </c>
      <c r="X16" s="18">
        <v>0.28733772554311099</v>
      </c>
      <c r="Y16" s="18">
        <v>0.25386812553500698</v>
      </c>
      <c r="Z16" s="18">
        <v>0.227600855784239</v>
      </c>
      <c r="AA16" s="18">
        <v>0.274949333672876</v>
      </c>
      <c r="AB16" s="18">
        <v>0.34951499704468802</v>
      </c>
      <c r="AC16" s="18">
        <v>0.241112334038596</v>
      </c>
      <c r="AD16" s="18">
        <v>0.31523595815608901</v>
      </c>
      <c r="AE16" s="18"/>
      <c r="AF16" s="18">
        <v>0.27108619075774698</v>
      </c>
      <c r="AG16" s="18">
        <v>0.31866091223816601</v>
      </c>
      <c r="AH16" s="18">
        <v>0.203600774607609</v>
      </c>
      <c r="AI16" s="18"/>
      <c r="AJ16" s="18">
        <v>0.273455426608255</v>
      </c>
      <c r="AK16" s="18">
        <v>0.29585178698265302</v>
      </c>
      <c r="AL16" s="18">
        <v>0.34202552516985602</v>
      </c>
      <c r="AM16" s="18"/>
      <c r="AN16" s="18">
        <v>0.21558711568201699</v>
      </c>
      <c r="AO16" s="18">
        <v>0.206462361327553</v>
      </c>
      <c r="AP16" s="18">
        <v>0.31868852675980103</v>
      </c>
      <c r="AQ16" s="18">
        <v>0.35224984534387999</v>
      </c>
      <c r="AR16" s="18">
        <v>0.25926694411071499</v>
      </c>
    </row>
    <row r="17" spans="2:44">
      <c r="B17" s="15" t="s">
        <v>106</v>
      </c>
      <c r="C17" s="19">
        <v>2.5385086201093501E-2</v>
      </c>
      <c r="D17" s="19">
        <v>-6.7373701398714698E-3</v>
      </c>
      <c r="E17" s="19">
        <v>5.9697827745444403E-2</v>
      </c>
      <c r="F17" s="19"/>
      <c r="G17" s="19">
        <v>0.27426983990249598</v>
      </c>
      <c r="H17" s="19">
        <v>0.19459446107792899</v>
      </c>
      <c r="I17" s="19">
        <v>0.11762429661535601</v>
      </c>
      <c r="J17" s="19">
        <v>-8.0615068120095099E-2</v>
      </c>
      <c r="K17" s="19">
        <v>-0.19094384938494299</v>
      </c>
      <c r="L17" s="19">
        <v>-0.16024492005732599</v>
      </c>
      <c r="M17" s="19"/>
      <c r="N17" s="19">
        <v>-1.8802205447464901E-2</v>
      </c>
      <c r="O17" s="19">
        <v>1.6182770337327599E-2</v>
      </c>
      <c r="P17" s="19">
        <v>2.0166012087336E-2</v>
      </c>
      <c r="Q17" s="19">
        <v>7.9523659738418198E-2</v>
      </c>
      <c r="R17" s="19"/>
      <c r="S17" s="19">
        <v>0.15884542701322901</v>
      </c>
      <c r="T17" s="19">
        <v>-3.5053165132993398E-2</v>
      </c>
      <c r="U17" s="19">
        <v>-8.1543620302826896E-3</v>
      </c>
      <c r="V17" s="19">
        <v>1.07536409562428E-2</v>
      </c>
      <c r="W17" s="19">
        <v>-2.7192528345176901E-2</v>
      </c>
      <c r="X17" s="19">
        <v>-5.2677585568816701E-2</v>
      </c>
      <c r="Y17" s="19">
        <v>0.112066615227413</v>
      </c>
      <c r="Z17" s="19">
        <v>2.3946432621561198E-2</v>
      </c>
      <c r="AA17" s="19">
        <v>5.0271699167302598E-2</v>
      </c>
      <c r="AB17" s="19">
        <v>-5.4684591076766403E-2</v>
      </c>
      <c r="AC17" s="19">
        <v>0.104703817921961</v>
      </c>
      <c r="AD17" s="19">
        <v>-6.1190100756989801E-2</v>
      </c>
      <c r="AE17" s="19"/>
      <c r="AF17" s="19">
        <v>-3.6736215369537201E-4</v>
      </c>
      <c r="AG17" s="19">
        <v>-2.8119814575157699E-2</v>
      </c>
      <c r="AH17" s="19">
        <v>0.12222161116869899</v>
      </c>
      <c r="AI17" s="19"/>
      <c r="AJ17" s="19">
        <v>4.4809731273259899E-2</v>
      </c>
      <c r="AK17" s="19">
        <v>2.3465111952689299E-2</v>
      </c>
      <c r="AL17" s="19">
        <v>3.5668699520401699E-2</v>
      </c>
      <c r="AM17" s="19"/>
      <c r="AN17" s="19">
        <v>6.7135918873234099E-2</v>
      </c>
      <c r="AO17" s="19">
        <v>0.13398574767945701</v>
      </c>
      <c r="AP17" s="19">
        <v>-5.09497564473032E-2</v>
      </c>
      <c r="AQ17" s="19">
        <v>-4.3843614328720998E-2</v>
      </c>
      <c r="AR17" s="19">
        <v>0.18149208962372701</v>
      </c>
    </row>
    <row r="18" spans="2:44">
      <c r="B18" s="16" t="s">
        <v>24</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108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98</v>
      </c>
      <c r="C9" s="14">
        <v>0.107455541243296</v>
      </c>
      <c r="D9" s="14">
        <v>0.10955555877713399</v>
      </c>
      <c r="E9" s="14">
        <v>0.106036352646993</v>
      </c>
      <c r="F9" s="14"/>
      <c r="G9" s="14">
        <v>0.12718149589482999</v>
      </c>
      <c r="H9" s="14">
        <v>0.13865254783576</v>
      </c>
      <c r="I9" s="14">
        <v>0.121789258513979</v>
      </c>
      <c r="J9" s="14">
        <v>0.11811406767</v>
      </c>
      <c r="K9" s="14">
        <v>9.4802382217308898E-2</v>
      </c>
      <c r="L9" s="14">
        <v>5.70136319525303E-2</v>
      </c>
      <c r="M9" s="14"/>
      <c r="N9" s="14">
        <v>0.113455946978206</v>
      </c>
      <c r="O9" s="14">
        <v>9.9834803854107104E-2</v>
      </c>
      <c r="P9" s="14">
        <v>0.101458530761773</v>
      </c>
      <c r="Q9" s="14">
        <v>0.11621220023849101</v>
      </c>
      <c r="R9" s="14"/>
      <c r="S9" s="14">
        <v>0.12013097372534701</v>
      </c>
      <c r="T9" s="14">
        <v>0.101246296796539</v>
      </c>
      <c r="U9" s="14">
        <v>0.101819369153788</v>
      </c>
      <c r="V9" s="14">
        <v>6.4709282638748103E-2</v>
      </c>
      <c r="W9" s="14">
        <v>0.117182208718784</v>
      </c>
      <c r="X9" s="14">
        <v>0.117510229679855</v>
      </c>
      <c r="Y9" s="14">
        <v>0.12891195891422699</v>
      </c>
      <c r="Z9" s="14">
        <v>7.0514245024744099E-2</v>
      </c>
      <c r="AA9" s="14">
        <v>0.11526056846350601</v>
      </c>
      <c r="AB9" s="14">
        <v>0.102146232871132</v>
      </c>
      <c r="AC9" s="14">
        <v>0.119061451847303</v>
      </c>
      <c r="AD9" s="14">
        <v>0.125762916741195</v>
      </c>
      <c r="AE9" s="14"/>
      <c r="AF9" s="14">
        <v>0.106101552121224</v>
      </c>
      <c r="AG9" s="14">
        <v>0.111550262342606</v>
      </c>
      <c r="AH9" s="14">
        <v>9.6847768515202701E-2</v>
      </c>
      <c r="AI9" s="14"/>
      <c r="AJ9" s="14">
        <v>8.1682301170751107E-2</v>
      </c>
      <c r="AK9" s="14">
        <v>0.13250683098900901</v>
      </c>
      <c r="AL9" s="14">
        <v>0.107095222439062</v>
      </c>
      <c r="AM9" s="14"/>
      <c r="AN9" s="14">
        <v>0.105731209196384</v>
      </c>
      <c r="AO9" s="14">
        <v>0.115408957437872</v>
      </c>
      <c r="AP9" s="14">
        <v>9.6380224210461898E-2</v>
      </c>
      <c r="AQ9" s="14">
        <v>0.131806434658369</v>
      </c>
      <c r="AR9" s="14">
        <v>0.136670635025186</v>
      </c>
    </row>
    <row r="10" spans="2:44">
      <c r="B10" s="15" t="s">
        <v>99</v>
      </c>
      <c r="C10" s="14">
        <v>0.14455913645006499</v>
      </c>
      <c r="D10" s="14">
        <v>0.15369437023077001</v>
      </c>
      <c r="E10" s="14">
        <v>0.13649099659272901</v>
      </c>
      <c r="F10" s="14"/>
      <c r="G10" s="14">
        <v>0.162500846968647</v>
      </c>
      <c r="H10" s="14">
        <v>0.18832870702386001</v>
      </c>
      <c r="I10" s="14">
        <v>0.15881807600629599</v>
      </c>
      <c r="J10" s="14">
        <v>0.12090871755608699</v>
      </c>
      <c r="K10" s="14">
        <v>0.114963549156695</v>
      </c>
      <c r="L10" s="14">
        <v>0.124333185454244</v>
      </c>
      <c r="M10" s="14"/>
      <c r="N10" s="14">
        <v>0.13448004531409299</v>
      </c>
      <c r="O10" s="14">
        <v>0.130214871768114</v>
      </c>
      <c r="P10" s="14">
        <v>0.16225970003317799</v>
      </c>
      <c r="Q10" s="14">
        <v>0.15458095336615699</v>
      </c>
      <c r="R10" s="14"/>
      <c r="S10" s="14">
        <v>0.16408987989316301</v>
      </c>
      <c r="T10" s="14">
        <v>0.14912015865727801</v>
      </c>
      <c r="U10" s="14">
        <v>9.5928135259836997E-2</v>
      </c>
      <c r="V10" s="14">
        <v>0.151758977092322</v>
      </c>
      <c r="W10" s="14">
        <v>0.14352968704953301</v>
      </c>
      <c r="X10" s="14">
        <v>0.159543855731892</v>
      </c>
      <c r="Y10" s="14">
        <v>0.151824729183483</v>
      </c>
      <c r="Z10" s="14">
        <v>0.14434795185340199</v>
      </c>
      <c r="AA10" s="14">
        <v>0.122578275095119</v>
      </c>
      <c r="AB10" s="14">
        <v>0.15072401725388099</v>
      </c>
      <c r="AC10" s="14">
        <v>0.11248813874623501</v>
      </c>
      <c r="AD10" s="14">
        <v>0.19594710383178299</v>
      </c>
      <c r="AE10" s="14"/>
      <c r="AF10" s="14">
        <v>0.15149579557590001</v>
      </c>
      <c r="AG10" s="14">
        <v>0.128364983428257</v>
      </c>
      <c r="AH10" s="14">
        <v>0.17286773806939301</v>
      </c>
      <c r="AI10" s="14"/>
      <c r="AJ10" s="14">
        <v>0.18498596428882799</v>
      </c>
      <c r="AK10" s="14">
        <v>0.14178130774741601</v>
      </c>
      <c r="AL10" s="14">
        <v>0.107786012978629</v>
      </c>
      <c r="AM10" s="14"/>
      <c r="AN10" s="14">
        <v>0.137772999267716</v>
      </c>
      <c r="AO10" s="14">
        <v>0.14306711898975599</v>
      </c>
      <c r="AP10" s="14">
        <v>0.150146384063332</v>
      </c>
      <c r="AQ10" s="14">
        <v>0.14556489788676399</v>
      </c>
      <c r="AR10" s="14">
        <v>6.8383289464175795E-2</v>
      </c>
    </row>
    <row r="11" spans="2:44">
      <c r="B11" s="15" t="s">
        <v>100</v>
      </c>
      <c r="C11" s="14">
        <v>0.1149321501817</v>
      </c>
      <c r="D11" s="14">
        <v>0.115447438910889</v>
      </c>
      <c r="E11" s="14">
        <v>0.114700723377893</v>
      </c>
      <c r="F11" s="14"/>
      <c r="G11" s="14">
        <v>0.111078091860322</v>
      </c>
      <c r="H11" s="14">
        <v>0.111800233875136</v>
      </c>
      <c r="I11" s="14">
        <v>0.106267540406237</v>
      </c>
      <c r="J11" s="14">
        <v>0.124327429860938</v>
      </c>
      <c r="K11" s="14">
        <v>0.121207854141049</v>
      </c>
      <c r="L11" s="14">
        <v>0.115272529420511</v>
      </c>
      <c r="M11" s="14"/>
      <c r="N11" s="14">
        <v>8.6963241815210895E-2</v>
      </c>
      <c r="O11" s="14">
        <v>0.111927841670333</v>
      </c>
      <c r="P11" s="14">
        <v>0.118613518297028</v>
      </c>
      <c r="Q11" s="14">
        <v>0.14546413607526101</v>
      </c>
      <c r="R11" s="14"/>
      <c r="S11" s="14">
        <v>0.11695488067412201</v>
      </c>
      <c r="T11" s="14">
        <v>0.102396956040502</v>
      </c>
      <c r="U11" s="14">
        <v>0.119385826451068</v>
      </c>
      <c r="V11" s="14">
        <v>0.12652947901301001</v>
      </c>
      <c r="W11" s="14">
        <v>0.104392678171555</v>
      </c>
      <c r="X11" s="14">
        <v>0.11093696145548899</v>
      </c>
      <c r="Y11" s="14">
        <v>0.126294886333564</v>
      </c>
      <c r="Z11" s="14">
        <v>9.8510014509587407E-2</v>
      </c>
      <c r="AA11" s="14">
        <v>0.12619753406043099</v>
      </c>
      <c r="AB11" s="14">
        <v>0.121434622584734</v>
      </c>
      <c r="AC11" s="14">
        <v>0.119841565214103</v>
      </c>
      <c r="AD11" s="14">
        <v>7.2114108487895207E-2</v>
      </c>
      <c r="AE11" s="14"/>
      <c r="AF11" s="14">
        <v>0.13956253039341901</v>
      </c>
      <c r="AG11" s="14">
        <v>8.7313473675853404E-2</v>
      </c>
      <c r="AH11" s="14">
        <v>0.134351648736141</v>
      </c>
      <c r="AI11" s="14"/>
      <c r="AJ11" s="14">
        <v>0.13672472008855899</v>
      </c>
      <c r="AK11" s="14">
        <v>9.2890252702460999E-2</v>
      </c>
      <c r="AL11" s="14">
        <v>0.10303681582700699</v>
      </c>
      <c r="AM11" s="14"/>
      <c r="AN11" s="14">
        <v>0.15131487963340301</v>
      </c>
      <c r="AO11" s="14">
        <v>0.109311481298143</v>
      </c>
      <c r="AP11" s="14">
        <v>0.104448108396207</v>
      </c>
      <c r="AQ11" s="14">
        <v>5.2919077845132001E-2</v>
      </c>
      <c r="AR11" s="14">
        <v>8.1886721967936907E-2</v>
      </c>
    </row>
    <row r="12" spans="2:44">
      <c r="B12" s="15" t="s">
        <v>101</v>
      </c>
      <c r="C12" s="14">
        <v>0.28522016623066498</v>
      </c>
      <c r="D12" s="14">
        <v>0.278384991105952</v>
      </c>
      <c r="E12" s="14">
        <v>0.29196812501043101</v>
      </c>
      <c r="F12" s="14"/>
      <c r="G12" s="14">
        <v>0.21680804354998401</v>
      </c>
      <c r="H12" s="14">
        <v>0.239383482085746</v>
      </c>
      <c r="I12" s="14">
        <v>0.27258849106939798</v>
      </c>
      <c r="J12" s="14">
        <v>0.29597909182024801</v>
      </c>
      <c r="K12" s="14">
        <v>0.31635540707596799</v>
      </c>
      <c r="L12" s="14">
        <v>0.34903638659880598</v>
      </c>
      <c r="M12" s="14"/>
      <c r="N12" s="14">
        <v>0.295589623273605</v>
      </c>
      <c r="O12" s="14">
        <v>0.29404824991270501</v>
      </c>
      <c r="P12" s="14">
        <v>0.28037353270633703</v>
      </c>
      <c r="Q12" s="14">
        <v>0.27094752874210098</v>
      </c>
      <c r="R12" s="14"/>
      <c r="S12" s="14">
        <v>0.24453977573358299</v>
      </c>
      <c r="T12" s="14">
        <v>0.28848015212266798</v>
      </c>
      <c r="U12" s="14">
        <v>0.29690923393940399</v>
      </c>
      <c r="V12" s="14">
        <v>0.305749090292459</v>
      </c>
      <c r="W12" s="14">
        <v>0.306735212840965</v>
      </c>
      <c r="X12" s="14">
        <v>0.29380445082937201</v>
      </c>
      <c r="Y12" s="14">
        <v>0.271092296290672</v>
      </c>
      <c r="Z12" s="14">
        <v>0.32968314757717598</v>
      </c>
      <c r="AA12" s="14">
        <v>0.28502187377974803</v>
      </c>
      <c r="AB12" s="14">
        <v>0.27420744701765598</v>
      </c>
      <c r="AC12" s="14">
        <v>0.31970599204430999</v>
      </c>
      <c r="AD12" s="14">
        <v>0.24642206206888101</v>
      </c>
      <c r="AE12" s="14"/>
      <c r="AF12" s="14">
        <v>0.31901071787922503</v>
      </c>
      <c r="AG12" s="14">
        <v>0.277649918045277</v>
      </c>
      <c r="AH12" s="14">
        <v>0.24856452204552801</v>
      </c>
      <c r="AI12" s="14"/>
      <c r="AJ12" s="14">
        <v>0.33799436145033901</v>
      </c>
      <c r="AK12" s="14">
        <v>0.24658508807819801</v>
      </c>
      <c r="AL12" s="14">
        <v>0.28497297230642199</v>
      </c>
      <c r="AM12" s="14"/>
      <c r="AN12" s="14">
        <v>0.29866354357392599</v>
      </c>
      <c r="AO12" s="14">
        <v>0.28567255468500902</v>
      </c>
      <c r="AP12" s="14">
        <v>0.25810657810467602</v>
      </c>
      <c r="AQ12" s="14">
        <v>0.29833070372693199</v>
      </c>
      <c r="AR12" s="14">
        <v>0.31255168056496702</v>
      </c>
    </row>
    <row r="13" spans="2:44">
      <c r="B13" s="15" t="s">
        <v>102</v>
      </c>
      <c r="C13" s="14">
        <v>0.32592881684040498</v>
      </c>
      <c r="D13" s="14">
        <v>0.32851853675093401</v>
      </c>
      <c r="E13" s="14">
        <v>0.32242936097252201</v>
      </c>
      <c r="F13" s="14"/>
      <c r="G13" s="14">
        <v>0.34654016592788101</v>
      </c>
      <c r="H13" s="14">
        <v>0.30207270849352003</v>
      </c>
      <c r="I13" s="14">
        <v>0.32189705247700401</v>
      </c>
      <c r="J13" s="14">
        <v>0.32076907032185398</v>
      </c>
      <c r="K13" s="14">
        <v>0.32670434692884098</v>
      </c>
      <c r="L13" s="14">
        <v>0.33851008009023498</v>
      </c>
      <c r="M13" s="14"/>
      <c r="N13" s="14">
        <v>0.36026108781265198</v>
      </c>
      <c r="O13" s="14">
        <v>0.34018361813245201</v>
      </c>
      <c r="P13" s="14">
        <v>0.31138867654916003</v>
      </c>
      <c r="Q13" s="14">
        <v>0.28229572842009298</v>
      </c>
      <c r="R13" s="14"/>
      <c r="S13" s="14">
        <v>0.32526550629093498</v>
      </c>
      <c r="T13" s="14">
        <v>0.33921674827368598</v>
      </c>
      <c r="U13" s="14">
        <v>0.34469438677373299</v>
      </c>
      <c r="V13" s="14">
        <v>0.33038153876385601</v>
      </c>
      <c r="W13" s="14">
        <v>0.30712782632983199</v>
      </c>
      <c r="X13" s="14">
        <v>0.28794094689327199</v>
      </c>
      <c r="Y13" s="14">
        <v>0.29864685314016898</v>
      </c>
      <c r="Z13" s="14">
        <v>0.34076386434733502</v>
      </c>
      <c r="AA13" s="14">
        <v>0.34044857312631799</v>
      </c>
      <c r="AB13" s="14">
        <v>0.33931498719389802</v>
      </c>
      <c r="AC13" s="14">
        <v>0.31016755523426798</v>
      </c>
      <c r="AD13" s="14">
        <v>0.35193676346103703</v>
      </c>
      <c r="AE13" s="14"/>
      <c r="AF13" s="14">
        <v>0.26773722287831098</v>
      </c>
      <c r="AG13" s="14">
        <v>0.38167140229424501</v>
      </c>
      <c r="AH13" s="14">
        <v>0.30115347463355102</v>
      </c>
      <c r="AI13" s="14"/>
      <c r="AJ13" s="14">
        <v>0.24928840926086801</v>
      </c>
      <c r="AK13" s="14">
        <v>0.37089576215368197</v>
      </c>
      <c r="AL13" s="14">
        <v>0.38297480723293897</v>
      </c>
      <c r="AM13" s="14"/>
      <c r="AN13" s="14">
        <v>0.27877441217045001</v>
      </c>
      <c r="AO13" s="14">
        <v>0.31700232989031002</v>
      </c>
      <c r="AP13" s="14">
        <v>0.38023462661590202</v>
      </c>
      <c r="AQ13" s="14">
        <v>0.35665013117767602</v>
      </c>
      <c r="AR13" s="14">
        <v>0.38444893612807501</v>
      </c>
    </row>
    <row r="14" spans="2:44">
      <c r="B14" s="15" t="s">
        <v>103</v>
      </c>
      <c r="C14" s="14">
        <v>2.1904189053868799E-2</v>
      </c>
      <c r="D14" s="14">
        <v>1.43991042243206E-2</v>
      </c>
      <c r="E14" s="14">
        <v>2.83744413994323E-2</v>
      </c>
      <c r="F14" s="14"/>
      <c r="G14" s="14">
        <v>3.5891355798337E-2</v>
      </c>
      <c r="H14" s="14">
        <v>1.9762320685977299E-2</v>
      </c>
      <c r="I14" s="14">
        <v>1.8639581527085301E-2</v>
      </c>
      <c r="J14" s="14">
        <v>1.9901622770871701E-2</v>
      </c>
      <c r="K14" s="14">
        <v>2.59664604801382E-2</v>
      </c>
      <c r="L14" s="14">
        <v>1.5834186483673199E-2</v>
      </c>
      <c r="M14" s="14"/>
      <c r="N14" s="14">
        <v>9.2500548062326698E-3</v>
      </c>
      <c r="O14" s="14">
        <v>2.3790614662289E-2</v>
      </c>
      <c r="P14" s="14">
        <v>2.59060416525243E-2</v>
      </c>
      <c r="Q14" s="14">
        <v>3.0499453157896698E-2</v>
      </c>
      <c r="R14" s="14"/>
      <c r="S14" s="14">
        <v>2.9018983682849601E-2</v>
      </c>
      <c r="T14" s="14">
        <v>1.9539688109327099E-2</v>
      </c>
      <c r="U14" s="14">
        <v>4.1263048422169601E-2</v>
      </c>
      <c r="V14" s="14">
        <v>2.0871632199605E-2</v>
      </c>
      <c r="W14" s="14">
        <v>2.1032386889330498E-2</v>
      </c>
      <c r="X14" s="14">
        <v>3.02635554101197E-2</v>
      </c>
      <c r="Y14" s="14">
        <v>2.3229276137885401E-2</v>
      </c>
      <c r="Z14" s="14">
        <v>1.6180776687756099E-2</v>
      </c>
      <c r="AA14" s="14">
        <v>1.04931754748797E-2</v>
      </c>
      <c r="AB14" s="14">
        <v>1.21726930786992E-2</v>
      </c>
      <c r="AC14" s="14">
        <v>1.8735296913781001E-2</v>
      </c>
      <c r="AD14" s="14">
        <v>7.8170454092096192E-3</v>
      </c>
      <c r="AE14" s="14"/>
      <c r="AF14" s="14">
        <v>1.6092181151921101E-2</v>
      </c>
      <c r="AG14" s="14">
        <v>1.3449960213761899E-2</v>
      </c>
      <c r="AH14" s="14">
        <v>4.6214848000183502E-2</v>
      </c>
      <c r="AI14" s="14"/>
      <c r="AJ14" s="14">
        <v>9.3242437406555207E-3</v>
      </c>
      <c r="AK14" s="14">
        <v>1.53407583292342E-2</v>
      </c>
      <c r="AL14" s="14">
        <v>1.41341692159424E-2</v>
      </c>
      <c r="AM14" s="14"/>
      <c r="AN14" s="14">
        <v>2.7742956158121099E-2</v>
      </c>
      <c r="AO14" s="14">
        <v>2.9537557698909901E-2</v>
      </c>
      <c r="AP14" s="14">
        <v>1.06840786094208E-2</v>
      </c>
      <c r="AQ14" s="14">
        <v>1.47287547051278E-2</v>
      </c>
      <c r="AR14" s="14">
        <v>1.60587368496595E-2</v>
      </c>
    </row>
    <row r="15" spans="2:44">
      <c r="B15" s="15" t="s">
        <v>104</v>
      </c>
      <c r="C15" s="18">
        <v>0.252014677693361</v>
      </c>
      <c r="D15" s="18">
        <v>0.263249929007904</v>
      </c>
      <c r="E15" s="18">
        <v>0.242527349239722</v>
      </c>
      <c r="F15" s="18"/>
      <c r="G15" s="18">
        <v>0.28968234286347699</v>
      </c>
      <c r="H15" s="18">
        <v>0.32698125485961999</v>
      </c>
      <c r="I15" s="18">
        <v>0.28060733452027498</v>
      </c>
      <c r="J15" s="18">
        <v>0.239022785226087</v>
      </c>
      <c r="K15" s="18">
        <v>0.20976593137400401</v>
      </c>
      <c r="L15" s="18">
        <v>0.181346817406774</v>
      </c>
      <c r="M15" s="18"/>
      <c r="N15" s="18">
        <v>0.24793599229229901</v>
      </c>
      <c r="O15" s="18">
        <v>0.23004967562222101</v>
      </c>
      <c r="P15" s="18">
        <v>0.26371823079495099</v>
      </c>
      <c r="Q15" s="18">
        <v>0.27079315360464901</v>
      </c>
      <c r="R15" s="18"/>
      <c r="S15" s="18">
        <v>0.28422085361851002</v>
      </c>
      <c r="T15" s="18">
        <v>0.25036645545381703</v>
      </c>
      <c r="U15" s="18">
        <v>0.19774750441362501</v>
      </c>
      <c r="V15" s="18">
        <v>0.21646825973107001</v>
      </c>
      <c r="W15" s="18">
        <v>0.26071189576831699</v>
      </c>
      <c r="X15" s="18">
        <v>0.27705408541174698</v>
      </c>
      <c r="Y15" s="18">
        <v>0.28073668809770902</v>
      </c>
      <c r="Z15" s="18">
        <v>0.21486219687814601</v>
      </c>
      <c r="AA15" s="18">
        <v>0.237838843558624</v>
      </c>
      <c r="AB15" s="18">
        <v>0.25287025012501302</v>
      </c>
      <c r="AC15" s="18">
        <v>0.231549590593538</v>
      </c>
      <c r="AD15" s="18">
        <v>0.32171002057297698</v>
      </c>
      <c r="AE15" s="18"/>
      <c r="AF15" s="18">
        <v>0.257597347697124</v>
      </c>
      <c r="AG15" s="18">
        <v>0.23991524577086201</v>
      </c>
      <c r="AH15" s="18">
        <v>0.26971550658459598</v>
      </c>
      <c r="AI15" s="18"/>
      <c r="AJ15" s="18">
        <v>0.266668265459579</v>
      </c>
      <c r="AK15" s="18">
        <v>0.27428813873642499</v>
      </c>
      <c r="AL15" s="18">
        <v>0.214881235417691</v>
      </c>
      <c r="AM15" s="18"/>
      <c r="AN15" s="18">
        <v>0.24350420846410001</v>
      </c>
      <c r="AO15" s="18">
        <v>0.25847607642762799</v>
      </c>
      <c r="AP15" s="18">
        <v>0.246526608273794</v>
      </c>
      <c r="AQ15" s="18">
        <v>0.27737133254513302</v>
      </c>
      <c r="AR15" s="18">
        <v>0.20505392448936199</v>
      </c>
    </row>
    <row r="16" spans="2:44">
      <c r="B16" s="15" t="s">
        <v>105</v>
      </c>
      <c r="C16" s="18">
        <v>0.61114898307107102</v>
      </c>
      <c r="D16" s="18">
        <v>0.60690352785688695</v>
      </c>
      <c r="E16" s="18">
        <v>0.61439748598295296</v>
      </c>
      <c r="F16" s="18"/>
      <c r="G16" s="18">
        <v>0.56334820947786401</v>
      </c>
      <c r="H16" s="18">
        <v>0.54145619057926597</v>
      </c>
      <c r="I16" s="18">
        <v>0.59448554354640204</v>
      </c>
      <c r="J16" s="18">
        <v>0.61674816214210204</v>
      </c>
      <c r="K16" s="18">
        <v>0.64305975400480897</v>
      </c>
      <c r="L16" s="18">
        <v>0.68754646668904196</v>
      </c>
      <c r="M16" s="18"/>
      <c r="N16" s="18">
        <v>0.65585071108625703</v>
      </c>
      <c r="O16" s="18">
        <v>0.63423186804515697</v>
      </c>
      <c r="P16" s="18">
        <v>0.59176220925549605</v>
      </c>
      <c r="Q16" s="18">
        <v>0.55324325716219402</v>
      </c>
      <c r="R16" s="18"/>
      <c r="S16" s="18">
        <v>0.56980528202451797</v>
      </c>
      <c r="T16" s="18">
        <v>0.62769690039635395</v>
      </c>
      <c r="U16" s="18">
        <v>0.64160362071313704</v>
      </c>
      <c r="V16" s="18">
        <v>0.63613062905631501</v>
      </c>
      <c r="W16" s="18">
        <v>0.61386303917079699</v>
      </c>
      <c r="X16" s="18">
        <v>0.581745397722644</v>
      </c>
      <c r="Y16" s="18">
        <v>0.56973914943084103</v>
      </c>
      <c r="Z16" s="18">
        <v>0.67044701192451095</v>
      </c>
      <c r="AA16" s="18">
        <v>0.62547044690606501</v>
      </c>
      <c r="AB16" s="18">
        <v>0.61352243421155295</v>
      </c>
      <c r="AC16" s="18">
        <v>0.62987354727857803</v>
      </c>
      <c r="AD16" s="18">
        <v>0.59835882552991804</v>
      </c>
      <c r="AE16" s="18"/>
      <c r="AF16" s="18">
        <v>0.586747940757536</v>
      </c>
      <c r="AG16" s="18">
        <v>0.65932132033952195</v>
      </c>
      <c r="AH16" s="18">
        <v>0.54971799667907895</v>
      </c>
      <c r="AI16" s="18"/>
      <c r="AJ16" s="18">
        <v>0.58728277071120605</v>
      </c>
      <c r="AK16" s="18">
        <v>0.61748085023188004</v>
      </c>
      <c r="AL16" s="18">
        <v>0.66794777953936002</v>
      </c>
      <c r="AM16" s="18"/>
      <c r="AN16" s="18">
        <v>0.57743795574437595</v>
      </c>
      <c r="AO16" s="18">
        <v>0.60267488457531904</v>
      </c>
      <c r="AP16" s="18">
        <v>0.63834120472057798</v>
      </c>
      <c r="AQ16" s="18">
        <v>0.65498083490460701</v>
      </c>
      <c r="AR16" s="18">
        <v>0.69700061669304203</v>
      </c>
    </row>
    <row r="17" spans="2:44">
      <c r="B17" s="15" t="s">
        <v>106</v>
      </c>
      <c r="C17" s="19">
        <v>-0.35913430537771002</v>
      </c>
      <c r="D17" s="19">
        <v>-0.343653598848982</v>
      </c>
      <c r="E17" s="19">
        <v>-0.37187013674323</v>
      </c>
      <c r="F17" s="19"/>
      <c r="G17" s="19">
        <v>-0.27366586661438802</v>
      </c>
      <c r="H17" s="19">
        <v>-0.21447493571964599</v>
      </c>
      <c r="I17" s="19">
        <v>-0.31387820902612601</v>
      </c>
      <c r="J17" s="19">
        <v>-0.37772537691601499</v>
      </c>
      <c r="K17" s="19">
        <v>-0.43329382263080501</v>
      </c>
      <c r="L17" s="19">
        <v>-0.50619964928226702</v>
      </c>
      <c r="M17" s="19"/>
      <c r="N17" s="19">
        <v>-0.40791471879395902</v>
      </c>
      <c r="O17" s="19">
        <v>-0.40418219242293602</v>
      </c>
      <c r="P17" s="19">
        <v>-0.328043978460546</v>
      </c>
      <c r="Q17" s="19">
        <v>-0.28245010355754502</v>
      </c>
      <c r="R17" s="19"/>
      <c r="S17" s="19">
        <v>-0.28558442840600801</v>
      </c>
      <c r="T17" s="19">
        <v>-0.37733044494253598</v>
      </c>
      <c r="U17" s="19">
        <v>-0.44385611629951099</v>
      </c>
      <c r="V17" s="19">
        <v>-0.41966236932524498</v>
      </c>
      <c r="W17" s="19">
        <v>-0.35315114340247999</v>
      </c>
      <c r="X17" s="19">
        <v>-0.30469131231089702</v>
      </c>
      <c r="Y17" s="19">
        <v>-0.28900246133313201</v>
      </c>
      <c r="Z17" s="19">
        <v>-0.455584815046364</v>
      </c>
      <c r="AA17" s="19">
        <v>-0.38763160334744101</v>
      </c>
      <c r="AB17" s="19">
        <v>-0.36065218408653998</v>
      </c>
      <c r="AC17" s="19">
        <v>-0.39832395668504</v>
      </c>
      <c r="AD17" s="19">
        <v>-0.27664880495694</v>
      </c>
      <c r="AE17" s="19"/>
      <c r="AF17" s="19">
        <v>-0.329150593060412</v>
      </c>
      <c r="AG17" s="19">
        <v>-0.41940607456866003</v>
      </c>
      <c r="AH17" s="19">
        <v>-0.28000249009448303</v>
      </c>
      <c r="AI17" s="19"/>
      <c r="AJ17" s="19">
        <v>-0.32061450525162699</v>
      </c>
      <c r="AK17" s="19">
        <v>-0.34319271149545499</v>
      </c>
      <c r="AL17" s="19">
        <v>-0.45306654412166902</v>
      </c>
      <c r="AM17" s="19"/>
      <c r="AN17" s="19">
        <v>-0.33393374728027603</v>
      </c>
      <c r="AO17" s="19">
        <v>-0.34419880814769099</v>
      </c>
      <c r="AP17" s="19">
        <v>-0.39181459644678401</v>
      </c>
      <c r="AQ17" s="19">
        <v>-0.37760950235947399</v>
      </c>
      <c r="AR17" s="19">
        <v>-0.49194669220367998</v>
      </c>
    </row>
    <row r="18" spans="2:44">
      <c r="B18" s="16"/>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513</v>
      </c>
      <c r="E2" s="31"/>
      <c r="F2" s="31"/>
    </row>
    <row r="6" spans="2:6" ht="50.1" customHeight="1">
      <c r="B6" s="17" t="s">
        <v>58</v>
      </c>
      <c r="C6" s="17" t="s">
        <v>500</v>
      </c>
      <c r="D6" s="17" t="s">
        <v>514</v>
      </c>
      <c r="E6" s="17" t="s">
        <v>502</v>
      </c>
    </row>
    <row r="7" spans="2:6">
      <c r="B7" s="15" t="s">
        <v>98</v>
      </c>
      <c r="C7" s="14">
        <v>0.15467861374808001</v>
      </c>
      <c r="D7" s="14">
        <v>6.8886649619194995E-2</v>
      </c>
      <c r="E7" s="14">
        <v>6.5989007185973295E-2</v>
      </c>
    </row>
    <row r="8" spans="2:6">
      <c r="B8" s="15" t="s">
        <v>99</v>
      </c>
      <c r="C8" s="14">
        <v>0.49963208600548897</v>
      </c>
      <c r="D8" s="14">
        <v>0.225266884578597</v>
      </c>
      <c r="E8" s="14">
        <v>0.23272458376230701</v>
      </c>
    </row>
    <row r="9" spans="2:6">
      <c r="B9" s="15" t="s">
        <v>100</v>
      </c>
      <c r="C9" s="14">
        <v>0.23719463449407999</v>
      </c>
      <c r="D9" s="14">
        <v>0.297131138364162</v>
      </c>
      <c r="E9" s="14">
        <v>0.24560014541231601</v>
      </c>
    </row>
    <row r="10" spans="2:6">
      <c r="B10" s="15" t="s">
        <v>101</v>
      </c>
      <c r="C10" s="14">
        <v>6.5391981091524498E-2</v>
      </c>
      <c r="D10" s="14">
        <v>0.27409560035450398</v>
      </c>
      <c r="E10" s="14">
        <v>0.34579610036092701</v>
      </c>
    </row>
    <row r="11" spans="2:6">
      <c r="B11" s="15" t="s">
        <v>102</v>
      </c>
      <c r="C11" s="14">
        <v>1.1180147126411299E-2</v>
      </c>
      <c r="D11" s="14">
        <v>8.3444663472935707E-2</v>
      </c>
      <c r="E11" s="14">
        <v>7.3529672023318393E-2</v>
      </c>
    </row>
    <row r="12" spans="2:6">
      <c r="B12" s="15" t="s">
        <v>129</v>
      </c>
      <c r="C12" s="14">
        <v>3.1922537534414999E-2</v>
      </c>
      <c r="D12" s="14">
        <v>5.1175063610606801E-2</v>
      </c>
      <c r="E12" s="14">
        <v>3.6360491255157897E-2</v>
      </c>
    </row>
    <row r="13" spans="2:6">
      <c r="B13" s="20" t="s">
        <v>104</v>
      </c>
      <c r="C13" s="18">
        <v>0.65431069975356904</v>
      </c>
      <c r="D13" s="18">
        <v>0.294153534197792</v>
      </c>
      <c r="E13" s="18">
        <v>0.29871359094827998</v>
      </c>
    </row>
    <row r="14" spans="2:6">
      <c r="B14" s="20" t="s">
        <v>105</v>
      </c>
      <c r="C14" s="18">
        <v>7.65721282179357E-2</v>
      </c>
      <c r="D14" s="18">
        <v>0.35754026382743898</v>
      </c>
      <c r="E14" s="18">
        <v>0.41932577238424601</v>
      </c>
    </row>
    <row r="15" spans="2:6">
      <c r="B15" s="20" t="s">
        <v>106</v>
      </c>
      <c r="C15" s="19">
        <v>0.57773857153563302</v>
      </c>
      <c r="D15" s="19">
        <v>-6.3386729629647601E-2</v>
      </c>
      <c r="E15" s="19">
        <v>-0.120612181435965</v>
      </c>
    </row>
    <row r="16" spans="2:6">
      <c r="B16" s="16" t="s">
        <v>25</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229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1043</v>
      </c>
      <c r="D7" s="10">
        <v>488</v>
      </c>
      <c r="E7" s="10">
        <v>551</v>
      </c>
      <c r="F7" s="10"/>
      <c r="G7" s="10">
        <v>130</v>
      </c>
      <c r="H7" s="10">
        <v>164</v>
      </c>
      <c r="I7" s="10">
        <v>152</v>
      </c>
      <c r="J7" s="10">
        <v>173</v>
      </c>
      <c r="K7" s="10">
        <v>168</v>
      </c>
      <c r="L7" s="10">
        <v>256</v>
      </c>
      <c r="M7" s="10"/>
      <c r="N7" s="10">
        <v>277</v>
      </c>
      <c r="O7" s="10">
        <v>282</v>
      </c>
      <c r="P7" s="10">
        <v>227</v>
      </c>
      <c r="Q7" s="10">
        <v>254</v>
      </c>
      <c r="R7" s="10"/>
      <c r="S7" s="10">
        <v>138</v>
      </c>
      <c r="T7" s="10">
        <v>146</v>
      </c>
      <c r="U7" s="10">
        <v>82</v>
      </c>
      <c r="V7" s="10">
        <v>97</v>
      </c>
      <c r="W7" s="10">
        <v>91</v>
      </c>
      <c r="X7" s="10">
        <v>99</v>
      </c>
      <c r="Y7" s="10">
        <v>88</v>
      </c>
      <c r="Z7" s="10">
        <v>31</v>
      </c>
      <c r="AA7" s="10">
        <v>113</v>
      </c>
      <c r="AB7" s="10">
        <v>79</v>
      </c>
      <c r="AC7" s="10">
        <v>49</v>
      </c>
      <c r="AD7" s="10">
        <v>30</v>
      </c>
      <c r="AE7" s="10"/>
      <c r="AF7" s="10">
        <v>386</v>
      </c>
      <c r="AG7" s="10">
        <v>434</v>
      </c>
      <c r="AH7" s="10">
        <v>137</v>
      </c>
      <c r="AI7" s="10"/>
      <c r="AJ7" s="10">
        <v>211</v>
      </c>
      <c r="AK7" s="10">
        <v>417</v>
      </c>
      <c r="AL7" s="10">
        <v>72</v>
      </c>
      <c r="AM7" s="10"/>
      <c r="AN7" s="10">
        <v>248</v>
      </c>
      <c r="AO7" s="10">
        <v>254</v>
      </c>
      <c r="AP7" s="10">
        <v>257</v>
      </c>
      <c r="AQ7" s="10">
        <v>116</v>
      </c>
      <c r="AR7" s="10">
        <v>13</v>
      </c>
    </row>
    <row r="8" spans="2:44" ht="30" customHeight="1">
      <c r="B8" s="11" t="s">
        <v>96</v>
      </c>
      <c r="C8" s="11">
        <v>1042</v>
      </c>
      <c r="D8" s="11">
        <v>509</v>
      </c>
      <c r="E8" s="11">
        <v>529</v>
      </c>
      <c r="F8" s="11"/>
      <c r="G8" s="11">
        <v>146</v>
      </c>
      <c r="H8" s="11">
        <v>174</v>
      </c>
      <c r="I8" s="11">
        <v>168</v>
      </c>
      <c r="J8" s="11">
        <v>173</v>
      </c>
      <c r="K8" s="11">
        <v>141</v>
      </c>
      <c r="L8" s="11">
        <v>240</v>
      </c>
      <c r="M8" s="11"/>
      <c r="N8" s="11">
        <v>289</v>
      </c>
      <c r="O8" s="11">
        <v>266</v>
      </c>
      <c r="P8" s="11">
        <v>236</v>
      </c>
      <c r="Q8" s="11">
        <v>247</v>
      </c>
      <c r="R8" s="11"/>
      <c r="S8" s="11">
        <v>150</v>
      </c>
      <c r="T8" s="11">
        <v>139</v>
      </c>
      <c r="U8" s="11">
        <v>79</v>
      </c>
      <c r="V8" s="11">
        <v>106</v>
      </c>
      <c r="W8" s="11">
        <v>82</v>
      </c>
      <c r="X8" s="11">
        <v>100</v>
      </c>
      <c r="Y8" s="11">
        <v>82</v>
      </c>
      <c r="Z8" s="11">
        <v>28</v>
      </c>
      <c r="AA8" s="11">
        <v>108</v>
      </c>
      <c r="AB8" s="11">
        <v>85</v>
      </c>
      <c r="AC8" s="11">
        <v>48</v>
      </c>
      <c r="AD8" s="11">
        <v>35</v>
      </c>
      <c r="AE8" s="11"/>
      <c r="AF8" s="11">
        <v>375</v>
      </c>
      <c r="AG8" s="11">
        <v>432</v>
      </c>
      <c r="AH8" s="11">
        <v>142</v>
      </c>
      <c r="AI8" s="11"/>
      <c r="AJ8" s="11">
        <v>208</v>
      </c>
      <c r="AK8" s="11">
        <v>422</v>
      </c>
      <c r="AL8" s="11">
        <v>69</v>
      </c>
      <c r="AM8" s="11"/>
      <c r="AN8" s="11">
        <v>242</v>
      </c>
      <c r="AO8" s="11">
        <v>254</v>
      </c>
      <c r="AP8" s="11">
        <v>264</v>
      </c>
      <c r="AQ8" s="11">
        <v>116</v>
      </c>
      <c r="AR8" s="11">
        <v>12</v>
      </c>
    </row>
    <row r="9" spans="2:44">
      <c r="B9" s="15" t="s">
        <v>98</v>
      </c>
      <c r="C9" s="14">
        <v>0.15467861374808001</v>
      </c>
      <c r="D9" s="14">
        <v>0.16850020905715801</v>
      </c>
      <c r="E9" s="14">
        <v>0.142560070356925</v>
      </c>
      <c r="F9" s="14"/>
      <c r="G9" s="14">
        <v>0.126820380401508</v>
      </c>
      <c r="H9" s="14">
        <v>0.13934493439172599</v>
      </c>
      <c r="I9" s="14">
        <v>0.20973022675207001</v>
      </c>
      <c r="J9" s="14">
        <v>0.150823349951617</v>
      </c>
      <c r="K9" s="14">
        <v>0.147689989457534</v>
      </c>
      <c r="L9" s="14">
        <v>0.151166431495558</v>
      </c>
      <c r="M9" s="14"/>
      <c r="N9" s="14">
        <v>0.16665228254485301</v>
      </c>
      <c r="O9" s="14">
        <v>0.124846217298464</v>
      </c>
      <c r="P9" s="14">
        <v>0.163736094097646</v>
      </c>
      <c r="Q9" s="14">
        <v>0.16608916580080299</v>
      </c>
      <c r="R9" s="14"/>
      <c r="S9" s="14">
        <v>0.15665619602387401</v>
      </c>
      <c r="T9" s="14">
        <v>0.132498187216675</v>
      </c>
      <c r="U9" s="14">
        <v>0.13925093667152999</v>
      </c>
      <c r="V9" s="14">
        <v>0.16602803669173699</v>
      </c>
      <c r="W9" s="14">
        <v>0.129143637307924</v>
      </c>
      <c r="X9" s="14">
        <v>0.14813303578825199</v>
      </c>
      <c r="Y9" s="14">
        <v>0.215658395780878</v>
      </c>
      <c r="Z9" s="14">
        <v>0.125091608789651</v>
      </c>
      <c r="AA9" s="14">
        <v>0.12715017488091299</v>
      </c>
      <c r="AB9" s="14">
        <v>0.19301694991292601</v>
      </c>
      <c r="AC9" s="14">
        <v>0.18404545075627801</v>
      </c>
      <c r="AD9" s="14">
        <v>0.144734798886343</v>
      </c>
      <c r="AE9" s="14"/>
      <c r="AF9" s="14">
        <v>0.160561889609977</v>
      </c>
      <c r="AG9" s="14">
        <v>0.18517618640731301</v>
      </c>
      <c r="AH9" s="14">
        <v>0.135297858461286</v>
      </c>
      <c r="AI9" s="14"/>
      <c r="AJ9" s="14">
        <v>0.16904445475992999</v>
      </c>
      <c r="AK9" s="14">
        <v>0.16169755634229999</v>
      </c>
      <c r="AL9" s="14">
        <v>0.187220328605229</v>
      </c>
      <c r="AM9" s="14"/>
      <c r="AN9" s="14">
        <v>0.15055646625897601</v>
      </c>
      <c r="AO9" s="14">
        <v>0.147271212379537</v>
      </c>
      <c r="AP9" s="14">
        <v>0.13917511449207901</v>
      </c>
      <c r="AQ9" s="14">
        <v>0.19392547141445399</v>
      </c>
      <c r="AR9" s="14">
        <v>0.324622616160685</v>
      </c>
    </row>
    <row r="10" spans="2:44">
      <c r="B10" s="15" t="s">
        <v>99</v>
      </c>
      <c r="C10" s="14">
        <v>0.49963208600548897</v>
      </c>
      <c r="D10" s="14">
        <v>0.49889780951792301</v>
      </c>
      <c r="E10" s="14">
        <v>0.50217554715418999</v>
      </c>
      <c r="F10" s="14"/>
      <c r="G10" s="14">
        <v>0.42817898764547702</v>
      </c>
      <c r="H10" s="14">
        <v>0.51270395416902503</v>
      </c>
      <c r="I10" s="14">
        <v>0.46015243442567</v>
      </c>
      <c r="J10" s="14">
        <v>0.55071877381771495</v>
      </c>
      <c r="K10" s="14">
        <v>0.49874370084852598</v>
      </c>
      <c r="L10" s="14">
        <v>0.52480343447713995</v>
      </c>
      <c r="M10" s="14"/>
      <c r="N10" s="14">
        <v>0.51454793693152101</v>
      </c>
      <c r="O10" s="14">
        <v>0.51456633973325006</v>
      </c>
      <c r="P10" s="14">
        <v>0.51915114327920697</v>
      </c>
      <c r="Q10" s="14">
        <v>0.44464452668270399</v>
      </c>
      <c r="R10" s="14"/>
      <c r="S10" s="14">
        <v>0.49407787289746002</v>
      </c>
      <c r="T10" s="14">
        <v>0.46817809759552498</v>
      </c>
      <c r="U10" s="14">
        <v>0.51528366692273997</v>
      </c>
      <c r="V10" s="14">
        <v>0.57132742977800299</v>
      </c>
      <c r="W10" s="14">
        <v>0.47888099692371999</v>
      </c>
      <c r="X10" s="14">
        <v>0.52256001341597103</v>
      </c>
      <c r="Y10" s="14">
        <v>0.46841724715018801</v>
      </c>
      <c r="Z10" s="14">
        <v>0.63872856189927496</v>
      </c>
      <c r="AA10" s="14">
        <v>0.44603300925204997</v>
      </c>
      <c r="AB10" s="14">
        <v>0.44640185145438499</v>
      </c>
      <c r="AC10" s="14">
        <v>0.52070908575782604</v>
      </c>
      <c r="AD10" s="14">
        <v>0.605973312637893</v>
      </c>
      <c r="AE10" s="14"/>
      <c r="AF10" s="14">
        <v>0.513714031408122</v>
      </c>
      <c r="AG10" s="14">
        <v>0.48178234579594298</v>
      </c>
      <c r="AH10" s="14">
        <v>0.50556051137606395</v>
      </c>
      <c r="AI10" s="14"/>
      <c r="AJ10" s="14">
        <v>0.56240556498185101</v>
      </c>
      <c r="AK10" s="14">
        <v>0.49978945720172602</v>
      </c>
      <c r="AL10" s="14">
        <v>0.536060679464885</v>
      </c>
      <c r="AM10" s="14"/>
      <c r="AN10" s="14">
        <v>0.45696449417407298</v>
      </c>
      <c r="AO10" s="14">
        <v>0.52248616820041505</v>
      </c>
      <c r="AP10" s="14">
        <v>0.53000691461064997</v>
      </c>
      <c r="AQ10" s="14">
        <v>0.447216948319894</v>
      </c>
      <c r="AR10" s="14">
        <v>0.43077232061877702</v>
      </c>
    </row>
    <row r="11" spans="2:44">
      <c r="B11" s="15" t="s">
        <v>100</v>
      </c>
      <c r="C11" s="14">
        <v>0.23719463449407999</v>
      </c>
      <c r="D11" s="14">
        <v>0.23067907368955401</v>
      </c>
      <c r="E11" s="14">
        <v>0.24152727837999199</v>
      </c>
      <c r="F11" s="14"/>
      <c r="G11" s="14">
        <v>0.26363192064900798</v>
      </c>
      <c r="H11" s="14">
        <v>0.23410186760808199</v>
      </c>
      <c r="I11" s="14">
        <v>0.23352239795966101</v>
      </c>
      <c r="J11" s="14">
        <v>0.203943749418173</v>
      </c>
      <c r="K11" s="14">
        <v>0.235487164085912</v>
      </c>
      <c r="L11" s="14">
        <v>0.25098429280083101</v>
      </c>
      <c r="M11" s="14"/>
      <c r="N11" s="14">
        <v>0.20904222812357601</v>
      </c>
      <c r="O11" s="14">
        <v>0.24376149648201101</v>
      </c>
      <c r="P11" s="14">
        <v>0.22021742841750599</v>
      </c>
      <c r="Q11" s="14">
        <v>0.27870489719859498</v>
      </c>
      <c r="R11" s="14"/>
      <c r="S11" s="14">
        <v>0.271749431345854</v>
      </c>
      <c r="T11" s="14">
        <v>0.27017640864556702</v>
      </c>
      <c r="U11" s="14">
        <v>0.22317615994885301</v>
      </c>
      <c r="V11" s="14">
        <v>0.21455003972026199</v>
      </c>
      <c r="W11" s="14">
        <v>0.22606473051801801</v>
      </c>
      <c r="X11" s="14">
        <v>0.19921345235546301</v>
      </c>
      <c r="Y11" s="14">
        <v>0.192096228054319</v>
      </c>
      <c r="Z11" s="14">
        <v>0.20433023769542</v>
      </c>
      <c r="AA11" s="14">
        <v>0.30234568177456</v>
      </c>
      <c r="AB11" s="14">
        <v>0.26339704409908199</v>
      </c>
      <c r="AC11" s="14">
        <v>0.16714632016842301</v>
      </c>
      <c r="AD11" s="14">
        <v>0.158212376210531</v>
      </c>
      <c r="AE11" s="14"/>
      <c r="AF11" s="14">
        <v>0.23613016197838599</v>
      </c>
      <c r="AG11" s="14">
        <v>0.22164748870109999</v>
      </c>
      <c r="AH11" s="14">
        <v>0.255541167987615</v>
      </c>
      <c r="AI11" s="14"/>
      <c r="AJ11" s="14">
        <v>0.227272907756148</v>
      </c>
      <c r="AK11" s="14">
        <v>0.221286499197443</v>
      </c>
      <c r="AL11" s="14">
        <v>0.15384832296725501</v>
      </c>
      <c r="AM11" s="14"/>
      <c r="AN11" s="14">
        <v>0.28014265041122399</v>
      </c>
      <c r="AO11" s="14">
        <v>0.20028546597917399</v>
      </c>
      <c r="AP11" s="14">
        <v>0.21939495505206599</v>
      </c>
      <c r="AQ11" s="14">
        <v>0.243493901316159</v>
      </c>
      <c r="AR11" s="14">
        <v>0.24460506322053899</v>
      </c>
    </row>
    <row r="12" spans="2:44">
      <c r="B12" s="15" t="s">
        <v>101</v>
      </c>
      <c r="C12" s="14">
        <v>6.5391981091524498E-2</v>
      </c>
      <c r="D12" s="14">
        <v>6.3864380924938902E-2</v>
      </c>
      <c r="E12" s="14">
        <v>6.5449889108746398E-2</v>
      </c>
      <c r="F12" s="14"/>
      <c r="G12" s="14">
        <v>9.5535358043037893E-2</v>
      </c>
      <c r="H12" s="14">
        <v>6.0477736737608798E-2</v>
      </c>
      <c r="I12" s="14">
        <v>4.6096505689933599E-2</v>
      </c>
      <c r="J12" s="14">
        <v>6.8731622867045705E-2</v>
      </c>
      <c r="K12" s="14">
        <v>8.6499762623207799E-2</v>
      </c>
      <c r="L12" s="14">
        <v>4.9253252017608599E-2</v>
      </c>
      <c r="M12" s="14"/>
      <c r="N12" s="14">
        <v>6.6110054734138002E-2</v>
      </c>
      <c r="O12" s="14">
        <v>8.8538320871949405E-2</v>
      </c>
      <c r="P12" s="14">
        <v>6.1446230366969799E-2</v>
      </c>
      <c r="Q12" s="14">
        <v>4.4291518709842298E-2</v>
      </c>
      <c r="R12" s="14"/>
      <c r="S12" s="14">
        <v>4.6268637681591597E-2</v>
      </c>
      <c r="T12" s="14">
        <v>0.102876077865783</v>
      </c>
      <c r="U12" s="14">
        <v>6.0681903573821798E-2</v>
      </c>
      <c r="V12" s="14">
        <v>2.3730633088246699E-2</v>
      </c>
      <c r="W12" s="14">
        <v>0.13194945248485401</v>
      </c>
      <c r="X12" s="14">
        <v>7.0863891746079502E-2</v>
      </c>
      <c r="Y12" s="14">
        <v>5.6248457897355102E-2</v>
      </c>
      <c r="Z12" s="14">
        <v>3.1849591615654399E-2</v>
      </c>
      <c r="AA12" s="14">
        <v>8.1908433848246906E-2</v>
      </c>
      <c r="AB12" s="14">
        <v>3.7844433331946502E-2</v>
      </c>
      <c r="AC12" s="14">
        <v>6.6097582779657105E-2</v>
      </c>
      <c r="AD12" s="14">
        <v>2.6987507484780699E-2</v>
      </c>
      <c r="AE12" s="14"/>
      <c r="AF12" s="14">
        <v>5.5539006339051997E-2</v>
      </c>
      <c r="AG12" s="14">
        <v>7.4374799963596194E-2</v>
      </c>
      <c r="AH12" s="14">
        <v>5.7230597484192999E-2</v>
      </c>
      <c r="AI12" s="14"/>
      <c r="AJ12" s="14">
        <v>2.9331227475273999E-2</v>
      </c>
      <c r="AK12" s="14">
        <v>7.9776072754374594E-2</v>
      </c>
      <c r="AL12" s="14">
        <v>0.12287066896263101</v>
      </c>
      <c r="AM12" s="14"/>
      <c r="AN12" s="14">
        <v>5.9739132346582402E-2</v>
      </c>
      <c r="AO12" s="14">
        <v>8.0141322314864497E-2</v>
      </c>
      <c r="AP12" s="14">
        <v>6.5617153410566301E-2</v>
      </c>
      <c r="AQ12" s="14">
        <v>8.5879890778199394E-2</v>
      </c>
      <c r="AR12" s="14">
        <v>0</v>
      </c>
    </row>
    <row r="13" spans="2:44">
      <c r="B13" s="15" t="s">
        <v>102</v>
      </c>
      <c r="C13" s="14">
        <v>1.1180147126411299E-2</v>
      </c>
      <c r="D13" s="14">
        <v>1.53197308886928E-2</v>
      </c>
      <c r="E13" s="14">
        <v>7.2816465808866002E-3</v>
      </c>
      <c r="F13" s="14"/>
      <c r="G13" s="14">
        <v>4.0430447089646798E-2</v>
      </c>
      <c r="H13" s="14">
        <v>5.1697178643233697E-3</v>
      </c>
      <c r="I13" s="14">
        <v>1.81202533107424E-2</v>
      </c>
      <c r="J13" s="14">
        <v>5.8031806737215801E-3</v>
      </c>
      <c r="K13" s="14">
        <v>0</v>
      </c>
      <c r="L13" s="14">
        <v>3.3852493426698499E-3</v>
      </c>
      <c r="M13" s="14"/>
      <c r="N13" s="14">
        <v>1.56131727930548E-2</v>
      </c>
      <c r="O13" s="14">
        <v>3.38836481859618E-3</v>
      </c>
      <c r="P13" s="14">
        <v>4.5379427289904198E-3</v>
      </c>
      <c r="Q13" s="14">
        <v>2.08624713926546E-2</v>
      </c>
      <c r="R13" s="14"/>
      <c r="S13" s="14">
        <v>6.7235492529225498E-3</v>
      </c>
      <c r="T13" s="14">
        <v>1.4244670484281401E-2</v>
      </c>
      <c r="U13" s="14">
        <v>0</v>
      </c>
      <c r="V13" s="14">
        <v>1.39450507650761E-2</v>
      </c>
      <c r="W13" s="14">
        <v>0</v>
      </c>
      <c r="X13" s="14">
        <v>0</v>
      </c>
      <c r="Y13" s="14">
        <v>2.1870619518214299E-2</v>
      </c>
      <c r="Z13" s="14">
        <v>0</v>
      </c>
      <c r="AA13" s="14">
        <v>2.31655874049983E-2</v>
      </c>
      <c r="AB13" s="14">
        <v>1.8823570117535601E-2</v>
      </c>
      <c r="AC13" s="14">
        <v>2.6670491954521099E-2</v>
      </c>
      <c r="AD13" s="14">
        <v>0</v>
      </c>
      <c r="AE13" s="14"/>
      <c r="AF13" s="14">
        <v>5.9893783196468897E-3</v>
      </c>
      <c r="AG13" s="14">
        <v>1.1068001529385601E-2</v>
      </c>
      <c r="AH13" s="14">
        <v>1.460854107997E-2</v>
      </c>
      <c r="AI13" s="14"/>
      <c r="AJ13" s="14">
        <v>7.71134884985276E-3</v>
      </c>
      <c r="AK13" s="14">
        <v>4.46391517057347E-3</v>
      </c>
      <c r="AL13" s="14">
        <v>0</v>
      </c>
      <c r="AM13" s="14"/>
      <c r="AN13" s="14">
        <v>1.0156279652177099E-2</v>
      </c>
      <c r="AO13" s="14">
        <v>2.0270723245370801E-2</v>
      </c>
      <c r="AP13" s="14">
        <v>1.52968837442007E-2</v>
      </c>
      <c r="AQ13" s="14">
        <v>0</v>
      </c>
      <c r="AR13" s="14">
        <v>0</v>
      </c>
    </row>
    <row r="14" spans="2:44">
      <c r="B14" s="15" t="s">
        <v>129</v>
      </c>
      <c r="C14" s="14">
        <v>3.1922537534414999E-2</v>
      </c>
      <c r="D14" s="14">
        <v>2.27387959217339E-2</v>
      </c>
      <c r="E14" s="14">
        <v>4.1005568419260501E-2</v>
      </c>
      <c r="F14" s="14"/>
      <c r="G14" s="14">
        <v>4.5402906171322803E-2</v>
      </c>
      <c r="H14" s="14">
        <v>4.8201789229235001E-2</v>
      </c>
      <c r="I14" s="14">
        <v>3.2378181861922102E-2</v>
      </c>
      <c r="J14" s="14">
        <v>1.9979323271727498E-2</v>
      </c>
      <c r="K14" s="14">
        <v>3.15793829848207E-2</v>
      </c>
      <c r="L14" s="14">
        <v>2.0407339866192E-2</v>
      </c>
      <c r="M14" s="14"/>
      <c r="N14" s="14">
        <v>2.8034324872857199E-2</v>
      </c>
      <c r="O14" s="14">
        <v>2.4899260795729902E-2</v>
      </c>
      <c r="P14" s="14">
        <v>3.0911161109680899E-2</v>
      </c>
      <c r="Q14" s="14">
        <v>4.5407420215401097E-2</v>
      </c>
      <c r="R14" s="14"/>
      <c r="S14" s="14">
        <v>2.4524312798297501E-2</v>
      </c>
      <c r="T14" s="14">
        <v>1.2026558192169299E-2</v>
      </c>
      <c r="U14" s="14">
        <v>6.1607332883054401E-2</v>
      </c>
      <c r="V14" s="14">
        <v>1.0418809956675599E-2</v>
      </c>
      <c r="W14" s="14">
        <v>3.39611827654843E-2</v>
      </c>
      <c r="X14" s="14">
        <v>5.9229606694235E-2</v>
      </c>
      <c r="Y14" s="14">
        <v>4.5709051599046001E-2</v>
      </c>
      <c r="Z14" s="14">
        <v>0</v>
      </c>
      <c r="AA14" s="14">
        <v>1.9397112839230801E-2</v>
      </c>
      <c r="AB14" s="14">
        <v>4.0516151084124701E-2</v>
      </c>
      <c r="AC14" s="14">
        <v>3.53310685832946E-2</v>
      </c>
      <c r="AD14" s="14">
        <v>6.4092004780452502E-2</v>
      </c>
      <c r="AE14" s="14"/>
      <c r="AF14" s="14">
        <v>2.8065532344816398E-2</v>
      </c>
      <c r="AG14" s="14">
        <v>2.5951177602661701E-2</v>
      </c>
      <c r="AH14" s="14">
        <v>3.1761323610871903E-2</v>
      </c>
      <c r="AI14" s="14"/>
      <c r="AJ14" s="14">
        <v>4.2344961769444503E-3</v>
      </c>
      <c r="AK14" s="14">
        <v>3.2986499333582602E-2</v>
      </c>
      <c r="AL14" s="14">
        <v>0</v>
      </c>
      <c r="AM14" s="14"/>
      <c r="AN14" s="14">
        <v>4.2440977156967499E-2</v>
      </c>
      <c r="AO14" s="14">
        <v>2.9545107880638299E-2</v>
      </c>
      <c r="AP14" s="14">
        <v>3.05089786904372E-2</v>
      </c>
      <c r="AQ14" s="14">
        <v>2.94837881712939E-2</v>
      </c>
      <c r="AR14" s="14">
        <v>0</v>
      </c>
    </row>
    <row r="15" spans="2:44">
      <c r="B15" s="15" t="s">
        <v>104</v>
      </c>
      <c r="C15" s="18">
        <v>0.65431069975356904</v>
      </c>
      <c r="D15" s="18">
        <v>0.66739801857508096</v>
      </c>
      <c r="E15" s="18">
        <v>0.64473561751111397</v>
      </c>
      <c r="F15" s="18"/>
      <c r="G15" s="18">
        <v>0.55499936804698502</v>
      </c>
      <c r="H15" s="18">
        <v>0.65204888856075105</v>
      </c>
      <c r="I15" s="18">
        <v>0.66988266117774098</v>
      </c>
      <c r="J15" s="18">
        <v>0.701542123769332</v>
      </c>
      <c r="K15" s="18">
        <v>0.64643369030606002</v>
      </c>
      <c r="L15" s="18">
        <v>0.67596986597269804</v>
      </c>
      <c r="M15" s="18"/>
      <c r="N15" s="18">
        <v>0.68120021947637399</v>
      </c>
      <c r="O15" s="18">
        <v>0.63941255703171396</v>
      </c>
      <c r="P15" s="18">
        <v>0.68288723737685197</v>
      </c>
      <c r="Q15" s="18">
        <v>0.61073369248350695</v>
      </c>
      <c r="R15" s="18"/>
      <c r="S15" s="18">
        <v>0.65073406892133401</v>
      </c>
      <c r="T15" s="18">
        <v>0.60067628481220003</v>
      </c>
      <c r="U15" s="18">
        <v>0.65453460359427096</v>
      </c>
      <c r="V15" s="18">
        <v>0.73735546646974004</v>
      </c>
      <c r="W15" s="18">
        <v>0.60802463423164399</v>
      </c>
      <c r="X15" s="18">
        <v>0.67069304920422301</v>
      </c>
      <c r="Y15" s="18">
        <v>0.68407564293106604</v>
      </c>
      <c r="Z15" s="18">
        <v>0.76382017068892605</v>
      </c>
      <c r="AA15" s="18">
        <v>0.57318318413296399</v>
      </c>
      <c r="AB15" s="18">
        <v>0.639418801367312</v>
      </c>
      <c r="AC15" s="18">
        <v>0.70475453651410402</v>
      </c>
      <c r="AD15" s="18">
        <v>0.750708111524236</v>
      </c>
      <c r="AE15" s="18"/>
      <c r="AF15" s="18">
        <v>0.67427592101809897</v>
      </c>
      <c r="AG15" s="18">
        <v>0.66695853220325596</v>
      </c>
      <c r="AH15" s="18">
        <v>0.64085836983735001</v>
      </c>
      <c r="AI15" s="18"/>
      <c r="AJ15" s="18">
        <v>0.73145001974178103</v>
      </c>
      <c r="AK15" s="18">
        <v>0.66148701354402595</v>
      </c>
      <c r="AL15" s="18">
        <v>0.72328100807011397</v>
      </c>
      <c r="AM15" s="18"/>
      <c r="AN15" s="18">
        <v>0.60752096043304904</v>
      </c>
      <c r="AO15" s="18">
        <v>0.66975738057995204</v>
      </c>
      <c r="AP15" s="18">
        <v>0.66918202910272995</v>
      </c>
      <c r="AQ15" s="18">
        <v>0.64114241973434805</v>
      </c>
      <c r="AR15" s="18">
        <v>0.75539493677946101</v>
      </c>
    </row>
    <row r="16" spans="2:44">
      <c r="B16" s="15" t="s">
        <v>105</v>
      </c>
      <c r="C16" s="18">
        <v>7.65721282179357E-2</v>
      </c>
      <c r="D16" s="18">
        <v>7.9184111813631705E-2</v>
      </c>
      <c r="E16" s="18">
        <v>7.2731535689632906E-2</v>
      </c>
      <c r="F16" s="18"/>
      <c r="G16" s="18">
        <v>0.135965805132685</v>
      </c>
      <c r="H16" s="18">
        <v>6.5647454601932206E-2</v>
      </c>
      <c r="I16" s="18">
        <v>6.4216759000676096E-2</v>
      </c>
      <c r="J16" s="18">
        <v>7.4534803540767303E-2</v>
      </c>
      <c r="K16" s="18">
        <v>8.6499762623207799E-2</v>
      </c>
      <c r="L16" s="18">
        <v>5.2638501360278402E-2</v>
      </c>
      <c r="M16" s="18"/>
      <c r="N16" s="18">
        <v>8.1723227527192799E-2</v>
      </c>
      <c r="O16" s="18">
        <v>9.1926685690545601E-2</v>
      </c>
      <c r="P16" s="18">
        <v>6.5984173095960205E-2</v>
      </c>
      <c r="Q16" s="18">
        <v>6.5153990102496895E-2</v>
      </c>
      <c r="R16" s="18"/>
      <c r="S16" s="18">
        <v>5.2992186934514102E-2</v>
      </c>
      <c r="T16" s="18">
        <v>0.117120748350064</v>
      </c>
      <c r="U16" s="18">
        <v>6.0681903573821798E-2</v>
      </c>
      <c r="V16" s="18">
        <v>3.7675683853322803E-2</v>
      </c>
      <c r="W16" s="18">
        <v>0.13194945248485401</v>
      </c>
      <c r="X16" s="18">
        <v>7.0863891746079502E-2</v>
      </c>
      <c r="Y16" s="18">
        <v>7.8119077415569393E-2</v>
      </c>
      <c r="Z16" s="18">
        <v>3.1849591615654399E-2</v>
      </c>
      <c r="AA16" s="18">
        <v>0.105074021253245</v>
      </c>
      <c r="AB16" s="18">
        <v>5.6668003449482099E-2</v>
      </c>
      <c r="AC16" s="18">
        <v>9.2768074734178196E-2</v>
      </c>
      <c r="AD16" s="18">
        <v>2.6987507484780699E-2</v>
      </c>
      <c r="AE16" s="18"/>
      <c r="AF16" s="18">
        <v>6.1528384658698899E-2</v>
      </c>
      <c r="AG16" s="18">
        <v>8.5442801492981807E-2</v>
      </c>
      <c r="AH16" s="18">
        <v>7.1839138564163005E-2</v>
      </c>
      <c r="AI16" s="18"/>
      <c r="AJ16" s="18">
        <v>3.7042576325126801E-2</v>
      </c>
      <c r="AK16" s="18">
        <v>8.4239987924947995E-2</v>
      </c>
      <c r="AL16" s="18">
        <v>0.12287066896263101</v>
      </c>
      <c r="AM16" s="18"/>
      <c r="AN16" s="18">
        <v>6.9895411998759399E-2</v>
      </c>
      <c r="AO16" s="18">
        <v>0.100412045560235</v>
      </c>
      <c r="AP16" s="18">
        <v>8.0914037154767096E-2</v>
      </c>
      <c r="AQ16" s="18">
        <v>8.5879890778199394E-2</v>
      </c>
      <c r="AR16" s="18">
        <v>0</v>
      </c>
    </row>
    <row r="17" spans="2:44">
      <c r="B17" s="15" t="s">
        <v>106</v>
      </c>
      <c r="C17" s="19">
        <v>0.57773857153563302</v>
      </c>
      <c r="D17" s="19">
        <v>0.58821390676144902</v>
      </c>
      <c r="E17" s="19">
        <v>0.57200408182148099</v>
      </c>
      <c r="F17" s="19"/>
      <c r="G17" s="19">
        <v>0.4190335629143</v>
      </c>
      <c r="H17" s="19">
        <v>0.58640143395881805</v>
      </c>
      <c r="I17" s="19">
        <v>0.60566590217706495</v>
      </c>
      <c r="J17" s="19">
        <v>0.62700732022856498</v>
      </c>
      <c r="K17" s="19">
        <v>0.559933927682852</v>
      </c>
      <c r="L17" s="19">
        <v>0.62333136461242</v>
      </c>
      <c r="M17" s="19"/>
      <c r="N17" s="19">
        <v>0.59947699194918103</v>
      </c>
      <c r="O17" s="19">
        <v>0.547485871341168</v>
      </c>
      <c r="P17" s="19">
        <v>0.61690306428089203</v>
      </c>
      <c r="Q17" s="19">
        <v>0.54557970238100995</v>
      </c>
      <c r="R17" s="19"/>
      <c r="S17" s="19">
        <v>0.59774188198681999</v>
      </c>
      <c r="T17" s="19">
        <v>0.483555536462136</v>
      </c>
      <c r="U17" s="19">
        <v>0.59385270002044899</v>
      </c>
      <c r="V17" s="19">
        <v>0.69967978261641695</v>
      </c>
      <c r="W17" s="19">
        <v>0.47607518174678998</v>
      </c>
      <c r="X17" s="19">
        <v>0.59982915745814303</v>
      </c>
      <c r="Y17" s="19">
        <v>0.60595656551549604</v>
      </c>
      <c r="Z17" s="19">
        <v>0.73197057907327201</v>
      </c>
      <c r="AA17" s="19">
        <v>0.46810916287971799</v>
      </c>
      <c r="AB17" s="19">
        <v>0.58275079791782902</v>
      </c>
      <c r="AC17" s="19">
        <v>0.61198646177992599</v>
      </c>
      <c r="AD17" s="19">
        <v>0.72372060403945504</v>
      </c>
      <c r="AE17" s="19"/>
      <c r="AF17" s="19">
        <v>0.61274753635940005</v>
      </c>
      <c r="AG17" s="19">
        <v>0.58151573071027396</v>
      </c>
      <c r="AH17" s="19">
        <v>0.56901923127318699</v>
      </c>
      <c r="AI17" s="19"/>
      <c r="AJ17" s="19">
        <v>0.69440744341665395</v>
      </c>
      <c r="AK17" s="19">
        <v>0.57724702561907804</v>
      </c>
      <c r="AL17" s="19">
        <v>0.60041033910748298</v>
      </c>
      <c r="AM17" s="19"/>
      <c r="AN17" s="19">
        <v>0.53762554843429</v>
      </c>
      <c r="AO17" s="19">
        <v>0.56934533501971696</v>
      </c>
      <c r="AP17" s="19">
        <v>0.58826799194796198</v>
      </c>
      <c r="AQ17" s="19">
        <v>0.55526252895614903</v>
      </c>
      <c r="AR17" s="19">
        <v>0.75539493677946101</v>
      </c>
    </row>
    <row r="18" spans="2:44">
      <c r="B18" s="16" t="s">
        <v>25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230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1043</v>
      </c>
      <c r="D7" s="10">
        <v>488</v>
      </c>
      <c r="E7" s="10">
        <v>551</v>
      </c>
      <c r="F7" s="10"/>
      <c r="G7" s="10">
        <v>130</v>
      </c>
      <c r="H7" s="10">
        <v>164</v>
      </c>
      <c r="I7" s="10">
        <v>152</v>
      </c>
      <c r="J7" s="10">
        <v>173</v>
      </c>
      <c r="K7" s="10">
        <v>168</v>
      </c>
      <c r="L7" s="10">
        <v>256</v>
      </c>
      <c r="M7" s="10"/>
      <c r="N7" s="10">
        <v>277</v>
      </c>
      <c r="O7" s="10">
        <v>282</v>
      </c>
      <c r="P7" s="10">
        <v>227</v>
      </c>
      <c r="Q7" s="10">
        <v>254</v>
      </c>
      <c r="R7" s="10"/>
      <c r="S7" s="10">
        <v>138</v>
      </c>
      <c r="T7" s="10">
        <v>146</v>
      </c>
      <c r="U7" s="10">
        <v>82</v>
      </c>
      <c r="V7" s="10">
        <v>97</v>
      </c>
      <c r="W7" s="10">
        <v>91</v>
      </c>
      <c r="X7" s="10">
        <v>99</v>
      </c>
      <c r="Y7" s="10">
        <v>88</v>
      </c>
      <c r="Z7" s="10">
        <v>31</v>
      </c>
      <c r="AA7" s="10">
        <v>113</v>
      </c>
      <c r="AB7" s="10">
        <v>79</v>
      </c>
      <c r="AC7" s="10">
        <v>49</v>
      </c>
      <c r="AD7" s="10">
        <v>30</v>
      </c>
      <c r="AE7" s="10"/>
      <c r="AF7" s="10">
        <v>386</v>
      </c>
      <c r="AG7" s="10">
        <v>434</v>
      </c>
      <c r="AH7" s="10">
        <v>137</v>
      </c>
      <c r="AI7" s="10"/>
      <c r="AJ7" s="10">
        <v>211</v>
      </c>
      <c r="AK7" s="10">
        <v>417</v>
      </c>
      <c r="AL7" s="10">
        <v>72</v>
      </c>
      <c r="AM7" s="10"/>
      <c r="AN7" s="10">
        <v>248</v>
      </c>
      <c r="AO7" s="10">
        <v>254</v>
      </c>
      <c r="AP7" s="10">
        <v>257</v>
      </c>
      <c r="AQ7" s="10">
        <v>116</v>
      </c>
      <c r="AR7" s="10">
        <v>13</v>
      </c>
    </row>
    <row r="8" spans="2:44" ht="30" customHeight="1">
      <c r="B8" s="11" t="s">
        <v>96</v>
      </c>
      <c r="C8" s="11">
        <v>1042</v>
      </c>
      <c r="D8" s="11">
        <v>509</v>
      </c>
      <c r="E8" s="11">
        <v>529</v>
      </c>
      <c r="F8" s="11"/>
      <c r="G8" s="11">
        <v>146</v>
      </c>
      <c r="H8" s="11">
        <v>174</v>
      </c>
      <c r="I8" s="11">
        <v>168</v>
      </c>
      <c r="J8" s="11">
        <v>173</v>
      </c>
      <c r="K8" s="11">
        <v>141</v>
      </c>
      <c r="L8" s="11">
        <v>240</v>
      </c>
      <c r="M8" s="11"/>
      <c r="N8" s="11">
        <v>289</v>
      </c>
      <c r="O8" s="11">
        <v>266</v>
      </c>
      <c r="P8" s="11">
        <v>236</v>
      </c>
      <c r="Q8" s="11">
        <v>247</v>
      </c>
      <c r="R8" s="11"/>
      <c r="S8" s="11">
        <v>150</v>
      </c>
      <c r="T8" s="11">
        <v>139</v>
      </c>
      <c r="U8" s="11">
        <v>79</v>
      </c>
      <c r="V8" s="11">
        <v>106</v>
      </c>
      <c r="W8" s="11">
        <v>82</v>
      </c>
      <c r="X8" s="11">
        <v>100</v>
      </c>
      <c r="Y8" s="11">
        <v>82</v>
      </c>
      <c r="Z8" s="11">
        <v>28</v>
      </c>
      <c r="AA8" s="11">
        <v>108</v>
      </c>
      <c r="AB8" s="11">
        <v>85</v>
      </c>
      <c r="AC8" s="11">
        <v>48</v>
      </c>
      <c r="AD8" s="11">
        <v>35</v>
      </c>
      <c r="AE8" s="11"/>
      <c r="AF8" s="11">
        <v>375</v>
      </c>
      <c r="AG8" s="11">
        <v>432</v>
      </c>
      <c r="AH8" s="11">
        <v>142</v>
      </c>
      <c r="AI8" s="11"/>
      <c r="AJ8" s="11">
        <v>208</v>
      </c>
      <c r="AK8" s="11">
        <v>422</v>
      </c>
      <c r="AL8" s="11">
        <v>69</v>
      </c>
      <c r="AM8" s="11"/>
      <c r="AN8" s="11">
        <v>242</v>
      </c>
      <c r="AO8" s="11">
        <v>254</v>
      </c>
      <c r="AP8" s="11">
        <v>264</v>
      </c>
      <c r="AQ8" s="11">
        <v>116</v>
      </c>
      <c r="AR8" s="11">
        <v>12</v>
      </c>
    </row>
    <row r="9" spans="2:44">
      <c r="B9" s="15" t="s">
        <v>98</v>
      </c>
      <c r="C9" s="14">
        <v>6.5989007185973295E-2</v>
      </c>
      <c r="D9" s="14">
        <v>6.2896320939249795E-2</v>
      </c>
      <c r="E9" s="14">
        <v>6.7557772172879907E-2</v>
      </c>
      <c r="F9" s="14"/>
      <c r="G9" s="14">
        <v>0.119929862983643</v>
      </c>
      <c r="H9" s="14">
        <v>7.9118162631892003E-2</v>
      </c>
      <c r="I9" s="14">
        <v>7.9698050827377201E-2</v>
      </c>
      <c r="J9" s="14">
        <v>5.15801390810917E-2</v>
      </c>
      <c r="K9" s="14">
        <v>4.2924803154432201E-2</v>
      </c>
      <c r="L9" s="14">
        <v>3.8067719315948399E-2</v>
      </c>
      <c r="M9" s="14"/>
      <c r="N9" s="14">
        <v>5.9385004364567402E-2</v>
      </c>
      <c r="O9" s="14">
        <v>6.7390250956591499E-2</v>
      </c>
      <c r="P9" s="14">
        <v>6.0907887181155897E-2</v>
      </c>
      <c r="Q9" s="14">
        <v>7.7930611985019493E-2</v>
      </c>
      <c r="R9" s="14"/>
      <c r="S9" s="14">
        <v>6.9961193494553903E-2</v>
      </c>
      <c r="T9" s="14">
        <v>5.7270275317425803E-2</v>
      </c>
      <c r="U9" s="14">
        <v>6.6282884489011498E-2</v>
      </c>
      <c r="V9" s="14">
        <v>7.6351447753875604E-2</v>
      </c>
      <c r="W9" s="14">
        <v>0</v>
      </c>
      <c r="X9" s="14">
        <v>4.3198587348043702E-2</v>
      </c>
      <c r="Y9" s="14">
        <v>6.7365755984749295E-2</v>
      </c>
      <c r="Z9" s="14">
        <v>0</v>
      </c>
      <c r="AA9" s="14">
        <v>8.4352565433122001E-2</v>
      </c>
      <c r="AB9" s="14">
        <v>9.8195651950262502E-2</v>
      </c>
      <c r="AC9" s="14">
        <v>9.3515197837826594E-2</v>
      </c>
      <c r="AD9" s="14">
        <v>0.148003516243568</v>
      </c>
      <c r="AE9" s="14"/>
      <c r="AF9" s="14">
        <v>6.03693109911458E-2</v>
      </c>
      <c r="AG9" s="14">
        <v>7.0812572163591395E-2</v>
      </c>
      <c r="AH9" s="14">
        <v>7.2160677796126907E-2</v>
      </c>
      <c r="AI9" s="14"/>
      <c r="AJ9" s="14">
        <v>5.5872855899867097E-2</v>
      </c>
      <c r="AK9" s="14">
        <v>7.0522457848834805E-2</v>
      </c>
      <c r="AL9" s="14">
        <v>5.4902970722031499E-2</v>
      </c>
      <c r="AM9" s="14"/>
      <c r="AN9" s="14">
        <v>3.6505056971826003E-2</v>
      </c>
      <c r="AO9" s="14">
        <v>8.0099975983115898E-2</v>
      </c>
      <c r="AP9" s="14">
        <v>6.5227230690707502E-2</v>
      </c>
      <c r="AQ9" s="14">
        <v>8.9294106747874996E-2</v>
      </c>
      <c r="AR9" s="14">
        <v>0.213306657833323</v>
      </c>
    </row>
    <row r="10" spans="2:44">
      <c r="B10" s="15" t="s">
        <v>99</v>
      </c>
      <c r="C10" s="14">
        <v>0.23272458376230701</v>
      </c>
      <c r="D10" s="14">
        <v>0.21361146179861101</v>
      </c>
      <c r="E10" s="14">
        <v>0.25290074655900302</v>
      </c>
      <c r="F10" s="14"/>
      <c r="G10" s="14">
        <v>0.26997526128516902</v>
      </c>
      <c r="H10" s="14">
        <v>0.35526787635733298</v>
      </c>
      <c r="I10" s="14">
        <v>0.26383265746571199</v>
      </c>
      <c r="J10" s="14">
        <v>0.148063014977528</v>
      </c>
      <c r="K10" s="14">
        <v>0.24555669498365501</v>
      </c>
      <c r="L10" s="14">
        <v>0.15285957273358</v>
      </c>
      <c r="M10" s="14"/>
      <c r="N10" s="14">
        <v>0.18156420493580999</v>
      </c>
      <c r="O10" s="14">
        <v>0.23273027466224799</v>
      </c>
      <c r="P10" s="14">
        <v>0.28004167359212201</v>
      </c>
      <c r="Q10" s="14">
        <v>0.250408452967747</v>
      </c>
      <c r="R10" s="14"/>
      <c r="S10" s="14">
        <v>0.21007001928984401</v>
      </c>
      <c r="T10" s="14">
        <v>0.28861892049222299</v>
      </c>
      <c r="U10" s="14">
        <v>0.167887096264211</v>
      </c>
      <c r="V10" s="14">
        <v>0.203039293157495</v>
      </c>
      <c r="W10" s="14">
        <v>0.242729744658674</v>
      </c>
      <c r="X10" s="14">
        <v>0.26769996717316902</v>
      </c>
      <c r="Y10" s="14">
        <v>0.21730512870665999</v>
      </c>
      <c r="Z10" s="14">
        <v>0.27633577246343199</v>
      </c>
      <c r="AA10" s="14">
        <v>0.28851745832041997</v>
      </c>
      <c r="AB10" s="14">
        <v>0.151743140708168</v>
      </c>
      <c r="AC10" s="14">
        <v>0.277720601745992</v>
      </c>
      <c r="AD10" s="14">
        <v>0.18506188067465601</v>
      </c>
      <c r="AE10" s="14"/>
      <c r="AF10" s="14">
        <v>0.21608692468851501</v>
      </c>
      <c r="AG10" s="14">
        <v>0.22384396678664101</v>
      </c>
      <c r="AH10" s="14">
        <v>0.27697385289909798</v>
      </c>
      <c r="AI10" s="14"/>
      <c r="AJ10" s="14">
        <v>0.199279141912931</v>
      </c>
      <c r="AK10" s="14">
        <v>0.27031395271282099</v>
      </c>
      <c r="AL10" s="14">
        <v>0.24956991587903499</v>
      </c>
      <c r="AM10" s="14"/>
      <c r="AN10" s="14">
        <v>0.236933527403897</v>
      </c>
      <c r="AO10" s="14">
        <v>0.25277247660760299</v>
      </c>
      <c r="AP10" s="14">
        <v>0.25510673090824798</v>
      </c>
      <c r="AQ10" s="14">
        <v>0.203381870340616</v>
      </c>
      <c r="AR10" s="14">
        <v>0.25960824030258201</v>
      </c>
    </row>
    <row r="11" spans="2:44">
      <c r="B11" s="15" t="s">
        <v>100</v>
      </c>
      <c r="C11" s="14">
        <v>0.24560014541231601</v>
      </c>
      <c r="D11" s="14">
        <v>0.26437304443800103</v>
      </c>
      <c r="E11" s="14">
        <v>0.223671681585456</v>
      </c>
      <c r="F11" s="14"/>
      <c r="G11" s="14">
        <v>0.28385285064530702</v>
      </c>
      <c r="H11" s="14">
        <v>0.25970497684416999</v>
      </c>
      <c r="I11" s="14">
        <v>0.19757230362297601</v>
      </c>
      <c r="J11" s="14">
        <v>0.253359068751765</v>
      </c>
      <c r="K11" s="14">
        <v>0.209113959140104</v>
      </c>
      <c r="L11" s="14">
        <v>0.26160412467955202</v>
      </c>
      <c r="M11" s="14"/>
      <c r="N11" s="14">
        <v>0.26339159763604097</v>
      </c>
      <c r="O11" s="14">
        <v>0.21795718500460601</v>
      </c>
      <c r="P11" s="14">
        <v>0.202800459362518</v>
      </c>
      <c r="Q11" s="14">
        <v>0.28928439379301002</v>
      </c>
      <c r="R11" s="14"/>
      <c r="S11" s="14">
        <v>0.26011498214191597</v>
      </c>
      <c r="T11" s="14">
        <v>0.22005899603736001</v>
      </c>
      <c r="U11" s="14">
        <v>0.30540869866399101</v>
      </c>
      <c r="V11" s="14">
        <v>0.205525980545124</v>
      </c>
      <c r="W11" s="14">
        <v>0.23879222083991999</v>
      </c>
      <c r="X11" s="14">
        <v>0.26727181363803398</v>
      </c>
      <c r="Y11" s="14">
        <v>0.27300886174028099</v>
      </c>
      <c r="Z11" s="14">
        <v>0.25395973436784902</v>
      </c>
      <c r="AA11" s="14">
        <v>0.26662711599333799</v>
      </c>
      <c r="AB11" s="14">
        <v>0.24017938277667</v>
      </c>
      <c r="AC11" s="14">
        <v>0.174859160851323</v>
      </c>
      <c r="AD11" s="14">
        <v>0.20143073730392799</v>
      </c>
      <c r="AE11" s="14"/>
      <c r="AF11" s="14">
        <v>0.24933002529154299</v>
      </c>
      <c r="AG11" s="14">
        <v>0.22464971416184401</v>
      </c>
      <c r="AH11" s="14">
        <v>0.27010359562955899</v>
      </c>
      <c r="AI11" s="14"/>
      <c r="AJ11" s="14">
        <v>0.27194965276037197</v>
      </c>
      <c r="AK11" s="14">
        <v>0.23027793315688899</v>
      </c>
      <c r="AL11" s="14">
        <v>0.16630078775394</v>
      </c>
      <c r="AM11" s="14"/>
      <c r="AN11" s="14">
        <v>0.30192923867531402</v>
      </c>
      <c r="AO11" s="14">
        <v>0.240107064753426</v>
      </c>
      <c r="AP11" s="14">
        <v>0.179086162021175</v>
      </c>
      <c r="AQ11" s="14">
        <v>0.25112900355634998</v>
      </c>
      <c r="AR11" s="14">
        <v>0.12819711914460499</v>
      </c>
    </row>
    <row r="12" spans="2:44">
      <c r="B12" s="15" t="s">
        <v>101</v>
      </c>
      <c r="C12" s="14">
        <v>0.34579610036092701</v>
      </c>
      <c r="D12" s="14">
        <v>0.34276495528614198</v>
      </c>
      <c r="E12" s="14">
        <v>0.35135982885113698</v>
      </c>
      <c r="F12" s="14"/>
      <c r="G12" s="14">
        <v>0.22374936941638199</v>
      </c>
      <c r="H12" s="14">
        <v>0.23540180656717399</v>
      </c>
      <c r="I12" s="14">
        <v>0.36549691197631301</v>
      </c>
      <c r="J12" s="14">
        <v>0.410582774054297</v>
      </c>
      <c r="K12" s="14">
        <v>0.36411269586142597</v>
      </c>
      <c r="L12" s="14">
        <v>0.42885463127044798</v>
      </c>
      <c r="M12" s="14"/>
      <c r="N12" s="14">
        <v>0.384608600247766</v>
      </c>
      <c r="O12" s="14">
        <v>0.37775292053507398</v>
      </c>
      <c r="P12" s="14">
        <v>0.33266603991307098</v>
      </c>
      <c r="Q12" s="14">
        <v>0.27935397197469602</v>
      </c>
      <c r="R12" s="14"/>
      <c r="S12" s="14">
        <v>0.35088052096741801</v>
      </c>
      <c r="T12" s="14">
        <v>0.35157948267789502</v>
      </c>
      <c r="U12" s="14">
        <v>0.347681792567615</v>
      </c>
      <c r="V12" s="14">
        <v>0.39687669413749899</v>
      </c>
      <c r="W12" s="14">
        <v>0.38292793884517901</v>
      </c>
      <c r="X12" s="14">
        <v>0.291277960646602</v>
      </c>
      <c r="Y12" s="14">
        <v>0.31304967333612399</v>
      </c>
      <c r="Z12" s="14">
        <v>0.372866258017576</v>
      </c>
      <c r="AA12" s="14">
        <v>0.29354299002103701</v>
      </c>
      <c r="AB12" s="14">
        <v>0.37033930792842401</v>
      </c>
      <c r="AC12" s="14">
        <v>0.34195933739297801</v>
      </c>
      <c r="AD12" s="14">
        <v>0.371910948705444</v>
      </c>
      <c r="AE12" s="14"/>
      <c r="AF12" s="14">
        <v>0.35000551339663399</v>
      </c>
      <c r="AG12" s="14">
        <v>0.375137000307395</v>
      </c>
      <c r="AH12" s="14">
        <v>0.29683500294658799</v>
      </c>
      <c r="AI12" s="14"/>
      <c r="AJ12" s="14">
        <v>0.38121573155876598</v>
      </c>
      <c r="AK12" s="14">
        <v>0.31559561381873302</v>
      </c>
      <c r="AL12" s="14">
        <v>0.48670315796632502</v>
      </c>
      <c r="AM12" s="14"/>
      <c r="AN12" s="14">
        <v>0.32347291568922598</v>
      </c>
      <c r="AO12" s="14">
        <v>0.32995527752467602</v>
      </c>
      <c r="AP12" s="14">
        <v>0.37525639702878799</v>
      </c>
      <c r="AQ12" s="14">
        <v>0.36851121621944599</v>
      </c>
      <c r="AR12" s="14">
        <v>0.31153402010383502</v>
      </c>
    </row>
    <row r="13" spans="2:44">
      <c r="B13" s="15" t="s">
        <v>102</v>
      </c>
      <c r="C13" s="14">
        <v>7.3529672023318393E-2</v>
      </c>
      <c r="D13" s="14">
        <v>8.2689146623802501E-2</v>
      </c>
      <c r="E13" s="14">
        <v>6.5277047273640407E-2</v>
      </c>
      <c r="F13" s="14"/>
      <c r="G13" s="14">
        <v>4.0771251757115601E-2</v>
      </c>
      <c r="H13" s="14">
        <v>3.40955979764304E-2</v>
      </c>
      <c r="I13" s="14">
        <v>5.8278666755406702E-2</v>
      </c>
      <c r="J13" s="14">
        <v>0.105873311666919</v>
      </c>
      <c r="K13" s="14">
        <v>0.101021357241392</v>
      </c>
      <c r="L13" s="14">
        <v>9.31819956674525E-2</v>
      </c>
      <c r="M13" s="14"/>
      <c r="N13" s="14">
        <v>7.9500523436084103E-2</v>
      </c>
      <c r="O13" s="14">
        <v>7.2652907353993906E-2</v>
      </c>
      <c r="P13" s="14">
        <v>8.0287653062156406E-2</v>
      </c>
      <c r="Q13" s="14">
        <v>6.1979786810256697E-2</v>
      </c>
      <c r="R13" s="14"/>
      <c r="S13" s="14">
        <v>7.5006204594120801E-2</v>
      </c>
      <c r="T13" s="14">
        <v>5.8108377407379598E-2</v>
      </c>
      <c r="U13" s="14">
        <v>4.3789344724641799E-2</v>
      </c>
      <c r="V13" s="14">
        <v>9.6257975085299194E-2</v>
      </c>
      <c r="W13" s="14">
        <v>9.1334267912206293E-2</v>
      </c>
      <c r="X13" s="14">
        <v>9.1191204805275497E-2</v>
      </c>
      <c r="Y13" s="14">
        <v>7.0493607181357998E-2</v>
      </c>
      <c r="Z13" s="14">
        <v>9.6838235151142704E-2</v>
      </c>
      <c r="AA13" s="14">
        <v>5.6465228380126201E-2</v>
      </c>
      <c r="AB13" s="14">
        <v>0.10134455615542701</v>
      </c>
      <c r="AC13" s="14">
        <v>5.7420711668783903E-2</v>
      </c>
      <c r="AD13" s="14">
        <v>2.9500912291951401E-2</v>
      </c>
      <c r="AE13" s="14"/>
      <c r="AF13" s="14">
        <v>8.8594061907610905E-2</v>
      </c>
      <c r="AG13" s="14">
        <v>8.0954385851970803E-2</v>
      </c>
      <c r="AH13" s="14">
        <v>4.2151656065304098E-2</v>
      </c>
      <c r="AI13" s="14"/>
      <c r="AJ13" s="14">
        <v>7.9831892767500495E-2</v>
      </c>
      <c r="AK13" s="14">
        <v>7.6368865087654503E-2</v>
      </c>
      <c r="AL13" s="14">
        <v>4.2523167678668497E-2</v>
      </c>
      <c r="AM13" s="14"/>
      <c r="AN13" s="14">
        <v>5.1217853265765903E-2</v>
      </c>
      <c r="AO13" s="14">
        <v>7.1242998257260201E-2</v>
      </c>
      <c r="AP13" s="14">
        <v>9.3740739336917595E-2</v>
      </c>
      <c r="AQ13" s="14">
        <v>5.8200014964418401E-2</v>
      </c>
      <c r="AR13" s="14">
        <v>8.7353962615655395E-2</v>
      </c>
    </row>
    <row r="14" spans="2:44">
      <c r="B14" s="15" t="s">
        <v>129</v>
      </c>
      <c r="C14" s="14">
        <v>3.6360491255157897E-2</v>
      </c>
      <c r="D14" s="14">
        <v>3.3665070914193802E-2</v>
      </c>
      <c r="E14" s="14">
        <v>3.9232923557883499E-2</v>
      </c>
      <c r="F14" s="14"/>
      <c r="G14" s="14">
        <v>6.1721403912383802E-2</v>
      </c>
      <c r="H14" s="14">
        <v>3.64115796230002E-2</v>
      </c>
      <c r="I14" s="14">
        <v>3.5121409352215499E-2</v>
      </c>
      <c r="J14" s="14">
        <v>3.05416914683996E-2</v>
      </c>
      <c r="K14" s="14">
        <v>3.7270489618991397E-2</v>
      </c>
      <c r="L14" s="14">
        <v>2.5431956333019E-2</v>
      </c>
      <c r="M14" s="14"/>
      <c r="N14" s="14">
        <v>3.1550069379732003E-2</v>
      </c>
      <c r="O14" s="14">
        <v>3.1516461487486699E-2</v>
      </c>
      <c r="P14" s="14">
        <v>4.32962868889765E-2</v>
      </c>
      <c r="Q14" s="14">
        <v>4.1042782469270497E-2</v>
      </c>
      <c r="R14" s="14"/>
      <c r="S14" s="14">
        <v>3.3967079512147599E-2</v>
      </c>
      <c r="T14" s="14">
        <v>2.43639480677167E-2</v>
      </c>
      <c r="U14" s="14">
        <v>6.8950183290529196E-2</v>
      </c>
      <c r="V14" s="14">
        <v>2.1948609320707298E-2</v>
      </c>
      <c r="W14" s="14">
        <v>4.4215827744020803E-2</v>
      </c>
      <c r="X14" s="14">
        <v>3.9360466388875602E-2</v>
      </c>
      <c r="Y14" s="14">
        <v>5.8776973050827797E-2</v>
      </c>
      <c r="Z14" s="14">
        <v>0</v>
      </c>
      <c r="AA14" s="14">
        <v>1.04946418519566E-2</v>
      </c>
      <c r="AB14" s="14">
        <v>3.8197960481048197E-2</v>
      </c>
      <c r="AC14" s="14">
        <v>5.4524990503095998E-2</v>
      </c>
      <c r="AD14" s="14">
        <v>6.4092004780452502E-2</v>
      </c>
      <c r="AE14" s="14"/>
      <c r="AF14" s="14">
        <v>3.5614163724551201E-2</v>
      </c>
      <c r="AG14" s="14">
        <v>2.4602360728557399E-2</v>
      </c>
      <c r="AH14" s="14">
        <v>4.1775214663323901E-2</v>
      </c>
      <c r="AI14" s="14"/>
      <c r="AJ14" s="14">
        <v>1.18507251005633E-2</v>
      </c>
      <c r="AK14" s="14">
        <v>3.6921177375067497E-2</v>
      </c>
      <c r="AL14" s="14">
        <v>0</v>
      </c>
      <c r="AM14" s="14"/>
      <c r="AN14" s="14">
        <v>4.9941407993971898E-2</v>
      </c>
      <c r="AO14" s="14">
        <v>2.5822206873919899E-2</v>
      </c>
      <c r="AP14" s="14">
        <v>3.1582740014163203E-2</v>
      </c>
      <c r="AQ14" s="14">
        <v>2.94837881712939E-2</v>
      </c>
      <c r="AR14" s="14">
        <v>0</v>
      </c>
    </row>
    <row r="15" spans="2:44">
      <c r="B15" s="15" t="s">
        <v>104</v>
      </c>
      <c r="C15" s="18">
        <v>0.29871359094827998</v>
      </c>
      <c r="D15" s="18">
        <v>0.27650778273786097</v>
      </c>
      <c r="E15" s="18">
        <v>0.32045851873188302</v>
      </c>
      <c r="F15" s="18"/>
      <c r="G15" s="18">
        <v>0.38990512426881202</v>
      </c>
      <c r="H15" s="18">
        <v>0.43438603898922501</v>
      </c>
      <c r="I15" s="18">
        <v>0.34353070829308902</v>
      </c>
      <c r="J15" s="18">
        <v>0.19964315405861999</v>
      </c>
      <c r="K15" s="18">
        <v>0.28848149813808699</v>
      </c>
      <c r="L15" s="18">
        <v>0.19092729204952899</v>
      </c>
      <c r="M15" s="18"/>
      <c r="N15" s="18">
        <v>0.240949209300377</v>
      </c>
      <c r="O15" s="18">
        <v>0.30012052561884001</v>
      </c>
      <c r="P15" s="18">
        <v>0.34094956077327798</v>
      </c>
      <c r="Q15" s="18">
        <v>0.32833906495276599</v>
      </c>
      <c r="R15" s="18"/>
      <c r="S15" s="18">
        <v>0.28003121278439802</v>
      </c>
      <c r="T15" s="18">
        <v>0.345889195809649</v>
      </c>
      <c r="U15" s="18">
        <v>0.23416998075322201</v>
      </c>
      <c r="V15" s="18">
        <v>0.27939074091137001</v>
      </c>
      <c r="W15" s="18">
        <v>0.242729744658674</v>
      </c>
      <c r="X15" s="18">
        <v>0.31089855452121301</v>
      </c>
      <c r="Y15" s="18">
        <v>0.284670884691409</v>
      </c>
      <c r="Z15" s="18">
        <v>0.27633577246343199</v>
      </c>
      <c r="AA15" s="18">
        <v>0.372870023753542</v>
      </c>
      <c r="AB15" s="18">
        <v>0.24993879265843</v>
      </c>
      <c r="AC15" s="18">
        <v>0.37123579958381903</v>
      </c>
      <c r="AD15" s="18">
        <v>0.33306539691822401</v>
      </c>
      <c r="AE15" s="18"/>
      <c r="AF15" s="18">
        <v>0.27645623567965999</v>
      </c>
      <c r="AG15" s="18">
        <v>0.29465653895023203</v>
      </c>
      <c r="AH15" s="18">
        <v>0.34913453069522499</v>
      </c>
      <c r="AI15" s="18"/>
      <c r="AJ15" s="18">
        <v>0.25515199781279801</v>
      </c>
      <c r="AK15" s="18">
        <v>0.34083641056165598</v>
      </c>
      <c r="AL15" s="18">
        <v>0.30447288660106597</v>
      </c>
      <c r="AM15" s="18"/>
      <c r="AN15" s="18">
        <v>0.27343858437572299</v>
      </c>
      <c r="AO15" s="18">
        <v>0.33287245259071802</v>
      </c>
      <c r="AP15" s="18">
        <v>0.320333961598956</v>
      </c>
      <c r="AQ15" s="18">
        <v>0.29267597708849102</v>
      </c>
      <c r="AR15" s="18">
        <v>0.47291489813590498</v>
      </c>
    </row>
    <row r="16" spans="2:44">
      <c r="B16" s="15" t="s">
        <v>105</v>
      </c>
      <c r="C16" s="18">
        <v>0.41932577238424601</v>
      </c>
      <c r="D16" s="18">
        <v>0.42545410190994498</v>
      </c>
      <c r="E16" s="18">
        <v>0.41663687612477801</v>
      </c>
      <c r="F16" s="18"/>
      <c r="G16" s="18">
        <v>0.26452062117349801</v>
      </c>
      <c r="H16" s="18">
        <v>0.26949740454360499</v>
      </c>
      <c r="I16" s="18">
        <v>0.42377557873172</v>
      </c>
      <c r="J16" s="18">
        <v>0.51645608572121604</v>
      </c>
      <c r="K16" s="18">
        <v>0.46513405310281702</v>
      </c>
      <c r="L16" s="18">
        <v>0.52203662693789998</v>
      </c>
      <c r="M16" s="18"/>
      <c r="N16" s="18">
        <v>0.46410912368384999</v>
      </c>
      <c r="O16" s="18">
        <v>0.45040582788906802</v>
      </c>
      <c r="P16" s="18">
        <v>0.41295369297522799</v>
      </c>
      <c r="Q16" s="18">
        <v>0.34133375878495298</v>
      </c>
      <c r="R16" s="18"/>
      <c r="S16" s="18">
        <v>0.425886725561539</v>
      </c>
      <c r="T16" s="18">
        <v>0.40968786008527502</v>
      </c>
      <c r="U16" s="18">
        <v>0.39147113729225702</v>
      </c>
      <c r="V16" s="18">
        <v>0.49313466922279903</v>
      </c>
      <c r="W16" s="18">
        <v>0.47426220675738601</v>
      </c>
      <c r="X16" s="18">
        <v>0.38246916545187698</v>
      </c>
      <c r="Y16" s="18">
        <v>0.38354328051748199</v>
      </c>
      <c r="Z16" s="18">
        <v>0.46970449316871898</v>
      </c>
      <c r="AA16" s="18">
        <v>0.35000821840116297</v>
      </c>
      <c r="AB16" s="18">
        <v>0.47168386408385099</v>
      </c>
      <c r="AC16" s="18">
        <v>0.399380049061762</v>
      </c>
      <c r="AD16" s="18">
        <v>0.40141186099739601</v>
      </c>
      <c r="AE16" s="18"/>
      <c r="AF16" s="18">
        <v>0.43859957530424498</v>
      </c>
      <c r="AG16" s="18">
        <v>0.45609138615936601</v>
      </c>
      <c r="AH16" s="18">
        <v>0.33898665901189201</v>
      </c>
      <c r="AI16" s="18"/>
      <c r="AJ16" s="18">
        <v>0.461047624326267</v>
      </c>
      <c r="AK16" s="18">
        <v>0.39196447890638803</v>
      </c>
      <c r="AL16" s="18">
        <v>0.52922632564499394</v>
      </c>
      <c r="AM16" s="18"/>
      <c r="AN16" s="18">
        <v>0.37469076895499198</v>
      </c>
      <c r="AO16" s="18">
        <v>0.40119827578193601</v>
      </c>
      <c r="AP16" s="18">
        <v>0.468997136365706</v>
      </c>
      <c r="AQ16" s="18">
        <v>0.426711231183865</v>
      </c>
      <c r="AR16" s="18">
        <v>0.39888798271949</v>
      </c>
    </row>
    <row r="17" spans="2:44">
      <c r="B17" s="15" t="s">
        <v>106</v>
      </c>
      <c r="C17" s="19">
        <v>-0.120612181435965</v>
      </c>
      <c r="D17" s="19">
        <v>-0.14894631917208401</v>
      </c>
      <c r="E17" s="19">
        <v>-9.6178357392894806E-2</v>
      </c>
      <c r="F17" s="19"/>
      <c r="G17" s="19">
        <v>0.12538450309531399</v>
      </c>
      <c r="H17" s="19">
        <v>0.16488863444561999</v>
      </c>
      <c r="I17" s="19">
        <v>-8.0244870438631002E-2</v>
      </c>
      <c r="J17" s="19">
        <v>-0.316812931662596</v>
      </c>
      <c r="K17" s="19">
        <v>-0.17665255496473001</v>
      </c>
      <c r="L17" s="19">
        <v>-0.33110933488837202</v>
      </c>
      <c r="M17" s="19"/>
      <c r="N17" s="19">
        <v>-0.22315991438347299</v>
      </c>
      <c r="O17" s="19">
        <v>-0.15028530227022799</v>
      </c>
      <c r="P17" s="19">
        <v>-7.2004132201949594E-2</v>
      </c>
      <c r="Q17" s="19">
        <v>-1.29946938321862E-2</v>
      </c>
      <c r="R17" s="19"/>
      <c r="S17" s="19">
        <v>-0.14585551277714101</v>
      </c>
      <c r="T17" s="19">
        <v>-6.3798664275625694E-2</v>
      </c>
      <c r="U17" s="19">
        <v>-0.15730115653903501</v>
      </c>
      <c r="V17" s="19">
        <v>-0.21374392831142799</v>
      </c>
      <c r="W17" s="19">
        <v>-0.23153246209871201</v>
      </c>
      <c r="X17" s="19">
        <v>-7.1570610930664205E-2</v>
      </c>
      <c r="Y17" s="19">
        <v>-9.8872395826072795E-2</v>
      </c>
      <c r="Z17" s="19">
        <v>-0.19336872070528799</v>
      </c>
      <c r="AA17" s="19">
        <v>2.2861805352379101E-2</v>
      </c>
      <c r="AB17" s="19">
        <v>-0.22174507142542099</v>
      </c>
      <c r="AC17" s="19">
        <v>-2.8144249477943299E-2</v>
      </c>
      <c r="AD17" s="19">
        <v>-6.8346464079171707E-2</v>
      </c>
      <c r="AE17" s="19"/>
      <c r="AF17" s="19">
        <v>-0.16214333962458399</v>
      </c>
      <c r="AG17" s="19">
        <v>-0.16143484720913401</v>
      </c>
      <c r="AH17" s="19">
        <v>1.0147871683333001E-2</v>
      </c>
      <c r="AI17" s="19"/>
      <c r="AJ17" s="19">
        <v>-0.20589562651346799</v>
      </c>
      <c r="AK17" s="19">
        <v>-5.1128068344732297E-2</v>
      </c>
      <c r="AL17" s="19">
        <v>-0.224753439043927</v>
      </c>
      <c r="AM17" s="19"/>
      <c r="AN17" s="19">
        <v>-0.101252184579269</v>
      </c>
      <c r="AO17" s="19">
        <v>-6.8325823191217203E-2</v>
      </c>
      <c r="AP17" s="19">
        <v>-0.14866317476675001</v>
      </c>
      <c r="AQ17" s="19">
        <v>-0.13403525409537301</v>
      </c>
      <c r="AR17" s="19">
        <v>7.4026915416414901E-2</v>
      </c>
    </row>
    <row r="18" spans="2:44">
      <c r="B18" s="16" t="s">
        <v>25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231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1043</v>
      </c>
      <c r="D7" s="10">
        <v>488</v>
      </c>
      <c r="E7" s="10">
        <v>551</v>
      </c>
      <c r="F7" s="10"/>
      <c r="G7" s="10">
        <v>130</v>
      </c>
      <c r="H7" s="10">
        <v>164</v>
      </c>
      <c r="I7" s="10">
        <v>152</v>
      </c>
      <c r="J7" s="10">
        <v>173</v>
      </c>
      <c r="K7" s="10">
        <v>168</v>
      </c>
      <c r="L7" s="10">
        <v>256</v>
      </c>
      <c r="M7" s="10"/>
      <c r="N7" s="10">
        <v>277</v>
      </c>
      <c r="O7" s="10">
        <v>282</v>
      </c>
      <c r="P7" s="10">
        <v>227</v>
      </c>
      <c r="Q7" s="10">
        <v>254</v>
      </c>
      <c r="R7" s="10"/>
      <c r="S7" s="10">
        <v>138</v>
      </c>
      <c r="T7" s="10">
        <v>146</v>
      </c>
      <c r="U7" s="10">
        <v>82</v>
      </c>
      <c r="V7" s="10">
        <v>97</v>
      </c>
      <c r="W7" s="10">
        <v>91</v>
      </c>
      <c r="X7" s="10">
        <v>99</v>
      </c>
      <c r="Y7" s="10">
        <v>88</v>
      </c>
      <c r="Z7" s="10">
        <v>31</v>
      </c>
      <c r="AA7" s="10">
        <v>113</v>
      </c>
      <c r="AB7" s="10">
        <v>79</v>
      </c>
      <c r="AC7" s="10">
        <v>49</v>
      </c>
      <c r="AD7" s="10">
        <v>30</v>
      </c>
      <c r="AE7" s="10"/>
      <c r="AF7" s="10">
        <v>386</v>
      </c>
      <c r="AG7" s="10">
        <v>434</v>
      </c>
      <c r="AH7" s="10">
        <v>137</v>
      </c>
      <c r="AI7" s="10"/>
      <c r="AJ7" s="10">
        <v>211</v>
      </c>
      <c r="AK7" s="10">
        <v>417</v>
      </c>
      <c r="AL7" s="10">
        <v>72</v>
      </c>
      <c r="AM7" s="10"/>
      <c r="AN7" s="10">
        <v>248</v>
      </c>
      <c r="AO7" s="10">
        <v>254</v>
      </c>
      <c r="AP7" s="10">
        <v>257</v>
      </c>
      <c r="AQ7" s="10">
        <v>116</v>
      </c>
      <c r="AR7" s="10">
        <v>13</v>
      </c>
    </row>
    <row r="8" spans="2:44" ht="30" customHeight="1">
      <c r="B8" s="11" t="s">
        <v>96</v>
      </c>
      <c r="C8" s="11">
        <v>1042</v>
      </c>
      <c r="D8" s="11">
        <v>509</v>
      </c>
      <c r="E8" s="11">
        <v>529</v>
      </c>
      <c r="F8" s="11"/>
      <c r="G8" s="11">
        <v>146</v>
      </c>
      <c r="H8" s="11">
        <v>174</v>
      </c>
      <c r="I8" s="11">
        <v>168</v>
      </c>
      <c r="J8" s="11">
        <v>173</v>
      </c>
      <c r="K8" s="11">
        <v>141</v>
      </c>
      <c r="L8" s="11">
        <v>240</v>
      </c>
      <c r="M8" s="11"/>
      <c r="N8" s="11">
        <v>289</v>
      </c>
      <c r="O8" s="11">
        <v>266</v>
      </c>
      <c r="P8" s="11">
        <v>236</v>
      </c>
      <c r="Q8" s="11">
        <v>247</v>
      </c>
      <c r="R8" s="11"/>
      <c r="S8" s="11">
        <v>150</v>
      </c>
      <c r="T8" s="11">
        <v>139</v>
      </c>
      <c r="U8" s="11">
        <v>79</v>
      </c>
      <c r="V8" s="11">
        <v>106</v>
      </c>
      <c r="W8" s="11">
        <v>82</v>
      </c>
      <c r="X8" s="11">
        <v>100</v>
      </c>
      <c r="Y8" s="11">
        <v>82</v>
      </c>
      <c r="Z8" s="11">
        <v>28</v>
      </c>
      <c r="AA8" s="11">
        <v>108</v>
      </c>
      <c r="AB8" s="11">
        <v>85</v>
      </c>
      <c r="AC8" s="11">
        <v>48</v>
      </c>
      <c r="AD8" s="11">
        <v>35</v>
      </c>
      <c r="AE8" s="11"/>
      <c r="AF8" s="11">
        <v>375</v>
      </c>
      <c r="AG8" s="11">
        <v>432</v>
      </c>
      <c r="AH8" s="11">
        <v>142</v>
      </c>
      <c r="AI8" s="11"/>
      <c r="AJ8" s="11">
        <v>208</v>
      </c>
      <c r="AK8" s="11">
        <v>422</v>
      </c>
      <c r="AL8" s="11">
        <v>69</v>
      </c>
      <c r="AM8" s="11"/>
      <c r="AN8" s="11">
        <v>242</v>
      </c>
      <c r="AO8" s="11">
        <v>254</v>
      </c>
      <c r="AP8" s="11">
        <v>264</v>
      </c>
      <c r="AQ8" s="11">
        <v>116</v>
      </c>
      <c r="AR8" s="11">
        <v>12</v>
      </c>
    </row>
    <row r="9" spans="2:44">
      <c r="B9" s="15" t="s">
        <v>98</v>
      </c>
      <c r="C9" s="14">
        <v>6.8886649619194995E-2</v>
      </c>
      <c r="D9" s="14">
        <v>7.2999215041549506E-2</v>
      </c>
      <c r="E9" s="14">
        <v>6.5455793937318596E-2</v>
      </c>
      <c r="F9" s="14"/>
      <c r="G9" s="14">
        <v>8.6165078418547703E-2</v>
      </c>
      <c r="H9" s="14">
        <v>7.42887672506755E-2</v>
      </c>
      <c r="I9" s="14">
        <v>0.13073488325440599</v>
      </c>
      <c r="J9" s="14">
        <v>5.9943594629493398E-2</v>
      </c>
      <c r="K9" s="14">
        <v>5.3180653085996198E-2</v>
      </c>
      <c r="L9" s="14">
        <v>2.6907104013674001E-2</v>
      </c>
      <c r="M9" s="14"/>
      <c r="N9" s="14">
        <v>6.0653384153899703E-2</v>
      </c>
      <c r="O9" s="14">
        <v>4.6941340008590099E-2</v>
      </c>
      <c r="P9" s="14">
        <v>8.48071697958796E-2</v>
      </c>
      <c r="Q9" s="14">
        <v>8.7795428564543795E-2</v>
      </c>
      <c r="R9" s="14"/>
      <c r="S9" s="14">
        <v>6.8753490959407096E-2</v>
      </c>
      <c r="T9" s="14">
        <v>5.1434324723916201E-2</v>
      </c>
      <c r="U9" s="14">
        <v>0.126772231947306</v>
      </c>
      <c r="V9" s="14">
        <v>6.4623047649085802E-2</v>
      </c>
      <c r="W9" s="14">
        <v>2.5116854875158402E-2</v>
      </c>
      <c r="X9" s="14">
        <v>9.7918625831245096E-2</v>
      </c>
      <c r="Y9" s="14">
        <v>9.2838884374644895E-2</v>
      </c>
      <c r="Z9" s="14">
        <v>0</v>
      </c>
      <c r="AA9" s="14">
        <v>3.8855939123397798E-2</v>
      </c>
      <c r="AB9" s="14">
        <v>6.3468360687202602E-2</v>
      </c>
      <c r="AC9" s="14">
        <v>0.12513516551002299</v>
      </c>
      <c r="AD9" s="14">
        <v>6.8273610982724095E-2</v>
      </c>
      <c r="AE9" s="14"/>
      <c r="AF9" s="14">
        <v>8.1669133666914806E-2</v>
      </c>
      <c r="AG9" s="14">
        <v>5.93674399918796E-2</v>
      </c>
      <c r="AH9" s="14">
        <v>8.6603387120824202E-2</v>
      </c>
      <c r="AI9" s="14"/>
      <c r="AJ9" s="14">
        <v>6.4211193363076596E-2</v>
      </c>
      <c r="AK9" s="14">
        <v>7.0155961864563104E-2</v>
      </c>
      <c r="AL9" s="14">
        <v>6.1930433208528403E-2</v>
      </c>
      <c r="AM9" s="14"/>
      <c r="AN9" s="14">
        <v>6.4196070463938201E-2</v>
      </c>
      <c r="AO9" s="14">
        <v>6.3914121980081007E-2</v>
      </c>
      <c r="AP9" s="14">
        <v>6.9478264780449397E-2</v>
      </c>
      <c r="AQ9" s="14">
        <v>0.101004657071497</v>
      </c>
      <c r="AR9" s="14">
        <v>0.213306657833323</v>
      </c>
    </row>
    <row r="10" spans="2:44">
      <c r="B10" s="15" t="s">
        <v>99</v>
      </c>
      <c r="C10" s="14">
        <v>0.225266884578597</v>
      </c>
      <c r="D10" s="14">
        <v>0.233794431863588</v>
      </c>
      <c r="E10" s="14">
        <v>0.21687096484724599</v>
      </c>
      <c r="F10" s="14"/>
      <c r="G10" s="14">
        <v>0.28972934938983103</v>
      </c>
      <c r="H10" s="14">
        <v>0.33022087127587801</v>
      </c>
      <c r="I10" s="14">
        <v>0.25982776730433799</v>
      </c>
      <c r="J10" s="14">
        <v>0.19237503356669</v>
      </c>
      <c r="K10" s="14">
        <v>0.17196427645317799</v>
      </c>
      <c r="L10" s="14">
        <v>0.140811175715925</v>
      </c>
      <c r="M10" s="14"/>
      <c r="N10" s="14">
        <v>0.169468700065455</v>
      </c>
      <c r="O10" s="14">
        <v>0.24894193825629299</v>
      </c>
      <c r="P10" s="14">
        <v>0.19965083649971899</v>
      </c>
      <c r="Q10" s="14">
        <v>0.28687494235886901</v>
      </c>
      <c r="R10" s="14"/>
      <c r="S10" s="14">
        <v>0.27697398682406899</v>
      </c>
      <c r="T10" s="14">
        <v>0.26084150405083001</v>
      </c>
      <c r="U10" s="14">
        <v>0.118826744091678</v>
      </c>
      <c r="V10" s="14">
        <v>0.15563070776617</v>
      </c>
      <c r="W10" s="14">
        <v>0.23752569535496501</v>
      </c>
      <c r="X10" s="14">
        <v>0.244556619033693</v>
      </c>
      <c r="Y10" s="14">
        <v>0.25350067394193498</v>
      </c>
      <c r="Z10" s="14">
        <v>0.27257013445425499</v>
      </c>
      <c r="AA10" s="14">
        <v>0.27198601540869699</v>
      </c>
      <c r="AB10" s="14">
        <v>0.17873821827858899</v>
      </c>
      <c r="AC10" s="14">
        <v>0.185266018804392</v>
      </c>
      <c r="AD10" s="14">
        <v>0.15108456319032701</v>
      </c>
      <c r="AE10" s="14"/>
      <c r="AF10" s="14">
        <v>0.21043054978062001</v>
      </c>
      <c r="AG10" s="14">
        <v>0.21322531778104201</v>
      </c>
      <c r="AH10" s="14">
        <v>0.26884648022976598</v>
      </c>
      <c r="AI10" s="14"/>
      <c r="AJ10" s="14">
        <v>0.184775968896253</v>
      </c>
      <c r="AK10" s="14">
        <v>0.25890534582571301</v>
      </c>
      <c r="AL10" s="14">
        <v>0.23335623940651501</v>
      </c>
      <c r="AM10" s="14"/>
      <c r="AN10" s="14">
        <v>0.23299095941335299</v>
      </c>
      <c r="AO10" s="14">
        <v>0.25911570585597599</v>
      </c>
      <c r="AP10" s="14">
        <v>0.22422891068592399</v>
      </c>
      <c r="AQ10" s="14">
        <v>0.18003935323575901</v>
      </c>
      <c r="AR10" s="14">
        <v>7.8761855456718405E-2</v>
      </c>
    </row>
    <row r="11" spans="2:44">
      <c r="B11" s="15" t="s">
        <v>100</v>
      </c>
      <c r="C11" s="14">
        <v>0.297131138364162</v>
      </c>
      <c r="D11" s="14">
        <v>0.28917641135269601</v>
      </c>
      <c r="E11" s="14">
        <v>0.30308696653389</v>
      </c>
      <c r="F11" s="14"/>
      <c r="G11" s="14">
        <v>0.35645130983460299</v>
      </c>
      <c r="H11" s="14">
        <v>0.29626666768135701</v>
      </c>
      <c r="I11" s="14">
        <v>0.22414661420356499</v>
      </c>
      <c r="J11" s="14">
        <v>0.27615863125606799</v>
      </c>
      <c r="K11" s="14">
        <v>0.313138006433343</v>
      </c>
      <c r="L11" s="14">
        <v>0.31845990207107</v>
      </c>
      <c r="M11" s="14"/>
      <c r="N11" s="14">
        <v>0.35667831179311199</v>
      </c>
      <c r="O11" s="14">
        <v>0.30589036322162799</v>
      </c>
      <c r="P11" s="14">
        <v>0.25720600329635601</v>
      </c>
      <c r="Q11" s="14">
        <v>0.256405538089785</v>
      </c>
      <c r="R11" s="14"/>
      <c r="S11" s="14">
        <v>0.30210975089368902</v>
      </c>
      <c r="T11" s="14">
        <v>0.28540868712762602</v>
      </c>
      <c r="U11" s="14">
        <v>0.32772358462801998</v>
      </c>
      <c r="V11" s="14">
        <v>0.27781466748255201</v>
      </c>
      <c r="W11" s="14">
        <v>0.35923545115670402</v>
      </c>
      <c r="X11" s="14">
        <v>0.25199952956128102</v>
      </c>
      <c r="Y11" s="14">
        <v>0.30395986927238899</v>
      </c>
      <c r="Z11" s="14">
        <v>0.22799041515729701</v>
      </c>
      <c r="AA11" s="14">
        <v>0.32742583777879303</v>
      </c>
      <c r="AB11" s="14">
        <v>0.306312113900024</v>
      </c>
      <c r="AC11" s="14">
        <v>0.28905120377809401</v>
      </c>
      <c r="AD11" s="14">
        <v>0.229640780535566</v>
      </c>
      <c r="AE11" s="14"/>
      <c r="AF11" s="14">
        <v>0.26726339024794099</v>
      </c>
      <c r="AG11" s="14">
        <v>0.31866183683073201</v>
      </c>
      <c r="AH11" s="14">
        <v>0.25915062852903797</v>
      </c>
      <c r="AI11" s="14"/>
      <c r="AJ11" s="14">
        <v>0.25617807297596301</v>
      </c>
      <c r="AK11" s="14">
        <v>0.30386743702244801</v>
      </c>
      <c r="AL11" s="14">
        <v>0.271990128371359</v>
      </c>
      <c r="AM11" s="14"/>
      <c r="AN11" s="14">
        <v>0.308110135677228</v>
      </c>
      <c r="AO11" s="14">
        <v>0.27304458228776801</v>
      </c>
      <c r="AP11" s="14">
        <v>0.30376714914501202</v>
      </c>
      <c r="AQ11" s="14">
        <v>0.352282549816538</v>
      </c>
      <c r="AR11" s="14">
        <v>0.40893067050471199</v>
      </c>
    </row>
    <row r="12" spans="2:44">
      <c r="B12" s="15" t="s">
        <v>101</v>
      </c>
      <c r="C12" s="14">
        <v>0.27409560035450398</v>
      </c>
      <c r="D12" s="14">
        <v>0.25098835902436201</v>
      </c>
      <c r="E12" s="14">
        <v>0.29843245074957397</v>
      </c>
      <c r="F12" s="14"/>
      <c r="G12" s="14">
        <v>0.163174169355148</v>
      </c>
      <c r="H12" s="14">
        <v>0.205072205593063</v>
      </c>
      <c r="I12" s="14">
        <v>0.23312644342125599</v>
      </c>
      <c r="J12" s="14">
        <v>0.29124759167314102</v>
      </c>
      <c r="K12" s="14">
        <v>0.308615339550597</v>
      </c>
      <c r="L12" s="14">
        <v>0.387649522143164</v>
      </c>
      <c r="M12" s="14"/>
      <c r="N12" s="14">
        <v>0.27174082917012798</v>
      </c>
      <c r="O12" s="14">
        <v>0.24812773062573901</v>
      </c>
      <c r="P12" s="14">
        <v>0.33151936118175102</v>
      </c>
      <c r="Q12" s="14">
        <v>0.249738293841959</v>
      </c>
      <c r="R12" s="14"/>
      <c r="S12" s="14">
        <v>0.212803013685017</v>
      </c>
      <c r="T12" s="14">
        <v>0.31725152958934599</v>
      </c>
      <c r="U12" s="14">
        <v>0.30061651479525398</v>
      </c>
      <c r="V12" s="14">
        <v>0.36323868911611101</v>
      </c>
      <c r="W12" s="14">
        <v>0.216317176445988</v>
      </c>
      <c r="X12" s="14">
        <v>0.27646238518487298</v>
      </c>
      <c r="Y12" s="14">
        <v>0.23227627202223899</v>
      </c>
      <c r="Z12" s="14">
        <v>0.35049241817460203</v>
      </c>
      <c r="AA12" s="14">
        <v>0.26919265024488698</v>
      </c>
      <c r="AB12" s="14">
        <v>0.27075110512947198</v>
      </c>
      <c r="AC12" s="14">
        <v>0.23604194188498701</v>
      </c>
      <c r="AD12" s="14">
        <v>0.277226794761331</v>
      </c>
      <c r="AE12" s="14"/>
      <c r="AF12" s="14">
        <v>0.28657208205236301</v>
      </c>
      <c r="AG12" s="14">
        <v>0.27518518655608898</v>
      </c>
      <c r="AH12" s="14">
        <v>0.27216945939019299</v>
      </c>
      <c r="AI12" s="14"/>
      <c r="AJ12" s="14">
        <v>0.37100655375235903</v>
      </c>
      <c r="AK12" s="14">
        <v>0.25415968258302002</v>
      </c>
      <c r="AL12" s="14">
        <v>0.27885769341101702</v>
      </c>
      <c r="AM12" s="14"/>
      <c r="AN12" s="14">
        <v>0.26642595883001402</v>
      </c>
      <c r="AO12" s="14">
        <v>0.26508532365036402</v>
      </c>
      <c r="AP12" s="14">
        <v>0.250574471542928</v>
      </c>
      <c r="AQ12" s="14">
        <v>0.244064994724358</v>
      </c>
      <c r="AR12" s="14">
        <v>0.21164685358959101</v>
      </c>
    </row>
    <row r="13" spans="2:44">
      <c r="B13" s="15" t="s">
        <v>102</v>
      </c>
      <c r="C13" s="14">
        <v>8.3444663472935707E-2</v>
      </c>
      <c r="D13" s="14">
        <v>0.10346164216062199</v>
      </c>
      <c r="E13" s="14">
        <v>6.4818319036084995E-2</v>
      </c>
      <c r="F13" s="14"/>
      <c r="G13" s="14">
        <v>6.2428240402799498E-2</v>
      </c>
      <c r="H13" s="14">
        <v>5.5406892163462902E-2</v>
      </c>
      <c r="I13" s="14">
        <v>8.4193754928013606E-2</v>
      </c>
      <c r="J13" s="14">
        <v>0.12032213703938401</v>
      </c>
      <c r="K13" s="14">
        <v>9.7719462926297407E-2</v>
      </c>
      <c r="L13" s="14">
        <v>8.0993955145515495E-2</v>
      </c>
      <c r="M13" s="14"/>
      <c r="N13" s="14">
        <v>0.101615642524872</v>
      </c>
      <c r="O13" s="14">
        <v>8.1129487074576304E-2</v>
      </c>
      <c r="P13" s="14">
        <v>7.6663203527376003E-2</v>
      </c>
      <c r="Q13" s="14">
        <v>7.2231184424758704E-2</v>
      </c>
      <c r="R13" s="14"/>
      <c r="S13" s="14">
        <v>9.9450891979795494E-2</v>
      </c>
      <c r="T13" s="14">
        <v>5.1863765404173999E-2</v>
      </c>
      <c r="U13" s="14">
        <v>5.8865410206492497E-2</v>
      </c>
      <c r="V13" s="14">
        <v>0.118485684345301</v>
      </c>
      <c r="W13" s="14">
        <v>8.2822419058264304E-2</v>
      </c>
      <c r="X13" s="14">
        <v>8.9702374000032697E-2</v>
      </c>
      <c r="Y13" s="14">
        <v>6.0318062525141797E-2</v>
      </c>
      <c r="Z13" s="14">
        <v>0.115916008173191</v>
      </c>
      <c r="AA13" s="14">
        <v>4.95424852858374E-2</v>
      </c>
      <c r="AB13" s="14">
        <v>0.12791197026335799</v>
      </c>
      <c r="AC13" s="14">
        <v>7.9807687211832401E-2</v>
      </c>
      <c r="AD13" s="14">
        <v>0.101920326657155</v>
      </c>
      <c r="AE13" s="14"/>
      <c r="AF13" s="14">
        <v>9.7901628761592197E-2</v>
      </c>
      <c r="AG13" s="14">
        <v>9.1684586545309504E-2</v>
      </c>
      <c r="AH13" s="14">
        <v>5.92959140663415E-2</v>
      </c>
      <c r="AI13" s="14"/>
      <c r="AJ13" s="14">
        <v>8.8949321891327801E-2</v>
      </c>
      <c r="AK13" s="14">
        <v>7.4582595182603101E-2</v>
      </c>
      <c r="AL13" s="14">
        <v>0.122152454056277</v>
      </c>
      <c r="AM13" s="14"/>
      <c r="AN13" s="14">
        <v>6.8416481720540101E-2</v>
      </c>
      <c r="AO13" s="14">
        <v>8.4092709668386195E-2</v>
      </c>
      <c r="AP13" s="14">
        <v>0.108586582016447</v>
      </c>
      <c r="AQ13" s="14">
        <v>7.8364548854123695E-2</v>
      </c>
      <c r="AR13" s="14">
        <v>8.7353962615655395E-2</v>
      </c>
    </row>
    <row r="14" spans="2:44">
      <c r="B14" s="15" t="s">
        <v>129</v>
      </c>
      <c r="C14" s="14">
        <v>5.1175063610606801E-2</v>
      </c>
      <c r="D14" s="14">
        <v>4.9579940557182497E-2</v>
      </c>
      <c r="E14" s="14">
        <v>5.1335504895887001E-2</v>
      </c>
      <c r="F14" s="14"/>
      <c r="G14" s="14">
        <v>4.2051852599071501E-2</v>
      </c>
      <c r="H14" s="14">
        <v>3.87445960355631E-2</v>
      </c>
      <c r="I14" s="14">
        <v>6.7970536888421196E-2</v>
      </c>
      <c r="J14" s="14">
        <v>5.9953011835222697E-2</v>
      </c>
      <c r="K14" s="14">
        <v>5.5382261550587501E-2</v>
      </c>
      <c r="L14" s="14">
        <v>4.5178340910650698E-2</v>
      </c>
      <c r="M14" s="14"/>
      <c r="N14" s="14">
        <v>3.9843132292533397E-2</v>
      </c>
      <c r="O14" s="14">
        <v>6.8969140813172694E-2</v>
      </c>
      <c r="P14" s="14">
        <v>5.0153425698918098E-2</v>
      </c>
      <c r="Q14" s="14">
        <v>4.6954612720085602E-2</v>
      </c>
      <c r="R14" s="14"/>
      <c r="S14" s="14">
        <v>3.9908865658021701E-2</v>
      </c>
      <c r="T14" s="14">
        <v>3.32001891041077E-2</v>
      </c>
      <c r="U14" s="14">
        <v>6.7195514331249401E-2</v>
      </c>
      <c r="V14" s="14">
        <v>2.02072036407813E-2</v>
      </c>
      <c r="W14" s="14">
        <v>7.8982403108920393E-2</v>
      </c>
      <c r="X14" s="14">
        <v>3.9360466388875602E-2</v>
      </c>
      <c r="Y14" s="14">
        <v>5.7106237863650003E-2</v>
      </c>
      <c r="Z14" s="14">
        <v>3.3031024040654798E-2</v>
      </c>
      <c r="AA14" s="14">
        <v>4.2997072158386697E-2</v>
      </c>
      <c r="AB14" s="14">
        <v>5.2818231741353798E-2</v>
      </c>
      <c r="AC14" s="14">
        <v>8.4697982810671604E-2</v>
      </c>
      <c r="AD14" s="14">
        <v>0.171853923872896</v>
      </c>
      <c r="AE14" s="14"/>
      <c r="AF14" s="14">
        <v>5.6163215490569199E-2</v>
      </c>
      <c r="AG14" s="14">
        <v>4.1875632294947403E-2</v>
      </c>
      <c r="AH14" s="14">
        <v>5.39341306638371E-2</v>
      </c>
      <c r="AI14" s="14"/>
      <c r="AJ14" s="14">
        <v>3.48788891210213E-2</v>
      </c>
      <c r="AK14" s="14">
        <v>3.8328977521652902E-2</v>
      </c>
      <c r="AL14" s="14">
        <v>3.1713051546302502E-2</v>
      </c>
      <c r="AM14" s="14"/>
      <c r="AN14" s="14">
        <v>5.9860393894926603E-2</v>
      </c>
      <c r="AO14" s="14">
        <v>5.4747556557425303E-2</v>
      </c>
      <c r="AP14" s="14">
        <v>4.3364621829239502E-2</v>
      </c>
      <c r="AQ14" s="14">
        <v>4.4243896297724697E-2</v>
      </c>
      <c r="AR14" s="14">
        <v>0</v>
      </c>
    </row>
    <row r="15" spans="2:44">
      <c r="B15" s="15" t="s">
        <v>104</v>
      </c>
      <c r="C15" s="18">
        <v>0.294153534197792</v>
      </c>
      <c r="D15" s="18">
        <v>0.306793646905137</v>
      </c>
      <c r="E15" s="18">
        <v>0.28232675878456498</v>
      </c>
      <c r="F15" s="18"/>
      <c r="G15" s="18">
        <v>0.37589442780837801</v>
      </c>
      <c r="H15" s="18">
        <v>0.40450963852655403</v>
      </c>
      <c r="I15" s="18">
        <v>0.39056265055874401</v>
      </c>
      <c r="J15" s="18">
        <v>0.252318628196184</v>
      </c>
      <c r="K15" s="18">
        <v>0.225144929539174</v>
      </c>
      <c r="L15" s="18">
        <v>0.16771827972959899</v>
      </c>
      <c r="M15" s="18"/>
      <c r="N15" s="18">
        <v>0.23012208421935501</v>
      </c>
      <c r="O15" s="18">
        <v>0.29588327826488398</v>
      </c>
      <c r="P15" s="18">
        <v>0.28445800629559898</v>
      </c>
      <c r="Q15" s="18">
        <v>0.37467037092341199</v>
      </c>
      <c r="R15" s="18"/>
      <c r="S15" s="18">
        <v>0.34572747778347601</v>
      </c>
      <c r="T15" s="18">
        <v>0.31227582877474602</v>
      </c>
      <c r="U15" s="18">
        <v>0.24559897603898401</v>
      </c>
      <c r="V15" s="18">
        <v>0.22025375541525599</v>
      </c>
      <c r="W15" s="18">
        <v>0.26264255023012301</v>
      </c>
      <c r="X15" s="18">
        <v>0.34247524486493802</v>
      </c>
      <c r="Y15" s="18">
        <v>0.34633955831657998</v>
      </c>
      <c r="Z15" s="18">
        <v>0.27257013445425499</v>
      </c>
      <c r="AA15" s="18">
        <v>0.31084195453209501</v>
      </c>
      <c r="AB15" s="18">
        <v>0.24220657896579101</v>
      </c>
      <c r="AC15" s="18">
        <v>0.31040118431441499</v>
      </c>
      <c r="AD15" s="18">
        <v>0.21935817417305101</v>
      </c>
      <c r="AE15" s="18"/>
      <c r="AF15" s="18">
        <v>0.29209968344753501</v>
      </c>
      <c r="AG15" s="18">
        <v>0.27259275777292202</v>
      </c>
      <c r="AH15" s="18">
        <v>0.35544986735058998</v>
      </c>
      <c r="AI15" s="18"/>
      <c r="AJ15" s="18">
        <v>0.24898716225933001</v>
      </c>
      <c r="AK15" s="18">
        <v>0.32906130769027597</v>
      </c>
      <c r="AL15" s="18">
        <v>0.29528667261504399</v>
      </c>
      <c r="AM15" s="18"/>
      <c r="AN15" s="18">
        <v>0.29718702987729201</v>
      </c>
      <c r="AO15" s="18">
        <v>0.32302982783605699</v>
      </c>
      <c r="AP15" s="18">
        <v>0.29370717546637398</v>
      </c>
      <c r="AQ15" s="18">
        <v>0.28104401030725501</v>
      </c>
      <c r="AR15" s="18">
        <v>0.29206851329004202</v>
      </c>
    </row>
    <row r="16" spans="2:44">
      <c r="B16" s="15" t="s">
        <v>105</v>
      </c>
      <c r="C16" s="18">
        <v>0.35754026382743898</v>
      </c>
      <c r="D16" s="18">
        <v>0.35445000118498399</v>
      </c>
      <c r="E16" s="18">
        <v>0.36325076978565901</v>
      </c>
      <c r="F16" s="18"/>
      <c r="G16" s="18">
        <v>0.22560240975794699</v>
      </c>
      <c r="H16" s="18">
        <v>0.260479097756526</v>
      </c>
      <c r="I16" s="18">
        <v>0.31732019834927</v>
      </c>
      <c r="J16" s="18">
        <v>0.41156972871252501</v>
      </c>
      <c r="K16" s="18">
        <v>0.40633480247689502</v>
      </c>
      <c r="L16" s="18">
        <v>0.46864347728868</v>
      </c>
      <c r="M16" s="18"/>
      <c r="N16" s="18">
        <v>0.37335647169500003</v>
      </c>
      <c r="O16" s="18">
        <v>0.32925721770031602</v>
      </c>
      <c r="P16" s="18">
        <v>0.408182564709127</v>
      </c>
      <c r="Q16" s="18">
        <v>0.32196947826671801</v>
      </c>
      <c r="R16" s="18"/>
      <c r="S16" s="18">
        <v>0.31225390566481298</v>
      </c>
      <c r="T16" s="18">
        <v>0.36911529499352003</v>
      </c>
      <c r="U16" s="18">
        <v>0.35948192500174703</v>
      </c>
      <c r="V16" s="18">
        <v>0.481724373461412</v>
      </c>
      <c r="W16" s="18">
        <v>0.29913959550425301</v>
      </c>
      <c r="X16" s="18">
        <v>0.36616475918490599</v>
      </c>
      <c r="Y16" s="18">
        <v>0.29259433454738099</v>
      </c>
      <c r="Z16" s="18">
        <v>0.466408426347793</v>
      </c>
      <c r="AA16" s="18">
        <v>0.31873513553072502</v>
      </c>
      <c r="AB16" s="18">
        <v>0.39866307539283002</v>
      </c>
      <c r="AC16" s="18">
        <v>0.31584962909681902</v>
      </c>
      <c r="AD16" s="18">
        <v>0.379147121418486</v>
      </c>
      <c r="AE16" s="18"/>
      <c r="AF16" s="18">
        <v>0.38447371081395498</v>
      </c>
      <c r="AG16" s="18">
        <v>0.36686977310139901</v>
      </c>
      <c r="AH16" s="18">
        <v>0.33146537345653498</v>
      </c>
      <c r="AI16" s="18"/>
      <c r="AJ16" s="18">
        <v>0.45995587564368601</v>
      </c>
      <c r="AK16" s="18">
        <v>0.32874227776562298</v>
      </c>
      <c r="AL16" s="18">
        <v>0.40101014746729402</v>
      </c>
      <c r="AM16" s="18"/>
      <c r="AN16" s="18">
        <v>0.33484244055055401</v>
      </c>
      <c r="AO16" s="18">
        <v>0.34917803331875003</v>
      </c>
      <c r="AP16" s="18">
        <v>0.359161053559375</v>
      </c>
      <c r="AQ16" s="18">
        <v>0.32242954357848203</v>
      </c>
      <c r="AR16" s="18">
        <v>0.29900081620524599</v>
      </c>
    </row>
    <row r="17" spans="2:44">
      <c r="B17" s="15" t="s">
        <v>106</v>
      </c>
      <c r="C17" s="19">
        <v>-6.3386729629647601E-2</v>
      </c>
      <c r="D17" s="19">
        <v>-4.7656354279846998E-2</v>
      </c>
      <c r="E17" s="19">
        <v>-8.0924011001094004E-2</v>
      </c>
      <c r="F17" s="19"/>
      <c r="G17" s="19">
        <v>0.15029201805043099</v>
      </c>
      <c r="H17" s="19">
        <v>0.144030540770027</v>
      </c>
      <c r="I17" s="19">
        <v>7.3242452209473494E-2</v>
      </c>
      <c r="J17" s="19">
        <v>-0.159251100516341</v>
      </c>
      <c r="K17" s="19">
        <v>-0.18118987293771999</v>
      </c>
      <c r="L17" s="19">
        <v>-0.30092519755908098</v>
      </c>
      <c r="M17" s="19"/>
      <c r="N17" s="19">
        <v>-0.14323438747564499</v>
      </c>
      <c r="O17" s="19">
        <v>-3.3373939435432202E-2</v>
      </c>
      <c r="P17" s="19">
        <v>-0.123724558413528</v>
      </c>
      <c r="Q17" s="19">
        <v>5.2700892656694698E-2</v>
      </c>
      <c r="R17" s="19"/>
      <c r="S17" s="19">
        <v>3.3473572118663801E-2</v>
      </c>
      <c r="T17" s="19">
        <v>-5.6839466218773699E-2</v>
      </c>
      <c r="U17" s="19">
        <v>-0.11388294896276201</v>
      </c>
      <c r="V17" s="19">
        <v>-0.26147061804615601</v>
      </c>
      <c r="W17" s="19">
        <v>-3.6497045274129301E-2</v>
      </c>
      <c r="X17" s="19">
        <v>-2.3689514319967801E-2</v>
      </c>
      <c r="Y17" s="19">
        <v>5.3745223769198797E-2</v>
      </c>
      <c r="Z17" s="19">
        <v>-0.19383829189353799</v>
      </c>
      <c r="AA17" s="19">
        <v>-7.8931809986295103E-3</v>
      </c>
      <c r="AB17" s="19">
        <v>-0.15645649642703899</v>
      </c>
      <c r="AC17" s="19">
        <v>-5.4484447824043603E-3</v>
      </c>
      <c r="AD17" s="19">
        <v>-0.15978894724543499</v>
      </c>
      <c r="AE17" s="19"/>
      <c r="AF17" s="19">
        <v>-9.2374027366420003E-2</v>
      </c>
      <c r="AG17" s="19">
        <v>-9.4277015328476904E-2</v>
      </c>
      <c r="AH17" s="19">
        <v>2.3984493894054999E-2</v>
      </c>
      <c r="AI17" s="19"/>
      <c r="AJ17" s="19">
        <v>-0.21096871338435699</v>
      </c>
      <c r="AK17" s="19">
        <v>3.19029924652936E-4</v>
      </c>
      <c r="AL17" s="19">
        <v>-0.105723474852251</v>
      </c>
      <c r="AM17" s="19"/>
      <c r="AN17" s="19">
        <v>-3.7655410673261898E-2</v>
      </c>
      <c r="AO17" s="19">
        <v>-2.6148205482693702E-2</v>
      </c>
      <c r="AP17" s="19">
        <v>-6.5453878093001003E-2</v>
      </c>
      <c r="AQ17" s="19">
        <v>-4.1385533271226703E-2</v>
      </c>
      <c r="AR17" s="19">
        <v>-6.9323029152047501E-3</v>
      </c>
    </row>
    <row r="18" spans="2:44">
      <c r="B18" s="16" t="s">
        <v>25</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B2:F22"/>
  <sheetViews>
    <sheetView showGridLines="0" workbookViewId="0">
      <pane xSplit="2" topLeftCell="C1" activePane="topRight" state="frozen"/>
      <selection pane="topRight"/>
    </sheetView>
  </sheetViews>
  <sheetFormatPr defaultColWidth="11.42578125" defaultRowHeight="14.45"/>
  <cols>
    <col min="2" max="2" width="25.7109375" customWidth="1"/>
    <col min="3" max="6" width="20.7109375" customWidth="1"/>
  </cols>
  <sheetData>
    <row r="2" spans="2:6" ht="39.950000000000003" customHeight="1">
      <c r="D2" s="29" t="s">
        <v>515</v>
      </c>
      <c r="E2" s="31"/>
      <c r="F2" s="31"/>
    </row>
    <row r="6" spans="2:6" ht="50.1" customHeight="1">
      <c r="B6" s="17" t="s">
        <v>58</v>
      </c>
      <c r="C6" s="17" t="s">
        <v>500</v>
      </c>
      <c r="D6" s="17" t="s">
        <v>516</v>
      </c>
      <c r="E6" s="17" t="s">
        <v>502</v>
      </c>
    </row>
    <row r="7" spans="2:6">
      <c r="B7" s="15" t="s">
        <v>98</v>
      </c>
      <c r="C7" s="14">
        <v>0.12700300405041301</v>
      </c>
      <c r="D7" s="14">
        <v>6.2341228748307498E-2</v>
      </c>
      <c r="E7" s="14">
        <v>5.03817556352937E-2</v>
      </c>
    </row>
    <row r="8" spans="2:6">
      <c r="B8" s="15" t="s">
        <v>99</v>
      </c>
      <c r="C8" s="14">
        <v>0.53462729236270501</v>
      </c>
      <c r="D8" s="14">
        <v>0.21143319435600499</v>
      </c>
      <c r="E8" s="14">
        <v>0.24191591257561701</v>
      </c>
    </row>
    <row r="9" spans="2:6">
      <c r="B9" s="15" t="s">
        <v>100</v>
      </c>
      <c r="C9" s="14">
        <v>0.25607746212786298</v>
      </c>
      <c r="D9" s="14">
        <v>0.34083047514840997</v>
      </c>
      <c r="E9" s="14">
        <v>0.263758479018873</v>
      </c>
    </row>
    <row r="10" spans="2:6">
      <c r="B10" s="15" t="s">
        <v>101</v>
      </c>
      <c r="C10" s="14">
        <v>3.4413679442776297E-2</v>
      </c>
      <c r="D10" s="14">
        <v>0.25550764824379701</v>
      </c>
      <c r="E10" s="14">
        <v>0.32156644147126201</v>
      </c>
    </row>
    <row r="11" spans="2:6">
      <c r="B11" s="15" t="s">
        <v>102</v>
      </c>
      <c r="C11" s="14">
        <v>7.0278487013503803E-3</v>
      </c>
      <c r="D11" s="14">
        <v>7.8682206008655997E-2</v>
      </c>
      <c r="E11" s="14">
        <v>8.4969420486854894E-2</v>
      </c>
    </row>
    <row r="12" spans="2:6">
      <c r="B12" s="15" t="s">
        <v>129</v>
      </c>
      <c r="C12" s="14">
        <v>4.0850713314891603E-2</v>
      </c>
      <c r="D12" s="14">
        <v>5.1205247494824503E-2</v>
      </c>
      <c r="E12" s="14">
        <v>3.7407990812100098E-2</v>
      </c>
    </row>
    <row r="13" spans="2:6">
      <c r="B13" s="20" t="s">
        <v>104</v>
      </c>
      <c r="C13" s="18">
        <v>0.66163029641311799</v>
      </c>
      <c r="D13" s="18">
        <v>0.27377442310431299</v>
      </c>
      <c r="E13" s="18">
        <v>0.29229766821091002</v>
      </c>
    </row>
    <row r="14" spans="2:6">
      <c r="B14" s="20" t="s">
        <v>105</v>
      </c>
      <c r="C14" s="18">
        <v>4.1441528144126702E-2</v>
      </c>
      <c r="D14" s="18">
        <v>0.33418985425245301</v>
      </c>
      <c r="E14" s="18">
        <v>0.40653586195811597</v>
      </c>
    </row>
    <row r="15" spans="2:6">
      <c r="B15" s="20" t="s">
        <v>106</v>
      </c>
      <c r="C15" s="19">
        <v>0.62018876826899105</v>
      </c>
      <c r="D15" s="19">
        <v>-6.0415431148139499E-2</v>
      </c>
      <c r="E15" s="19">
        <v>-0.11423819374720599</v>
      </c>
    </row>
    <row r="16" spans="2:6">
      <c r="B16" s="16" t="s">
        <v>26</v>
      </c>
      <c r="C16" s="16"/>
      <c r="D16" s="16"/>
      <c r="E16" s="16"/>
    </row>
    <row r="17" spans="2:2">
      <c r="B17" t="s">
        <v>481</v>
      </c>
    </row>
    <row r="18" spans="2:2">
      <c r="B18" t="s">
        <v>482</v>
      </c>
    </row>
    <row r="22" spans="2:2">
      <c r="B22" s="8" t="str">
        <f>HYPERLINK("#'Contents'!A1", "Return to Contents")</f>
        <v>Return to Contents</v>
      </c>
    </row>
  </sheetData>
  <mergeCells count="1">
    <mergeCell ref="D2:F2"/>
  </mergeCells>
  <pageMargins left="0.7" right="0.7" top="0.75" bottom="0.75" header="0.3" footer="0.3"/>
  <pageSetup paperSize="9" orientation="portrait" horizontalDpi="300" verticalDpi="300"/>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232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986</v>
      </c>
      <c r="D7" s="10">
        <v>474</v>
      </c>
      <c r="E7" s="10">
        <v>507</v>
      </c>
      <c r="F7" s="10"/>
      <c r="G7" s="10">
        <v>111</v>
      </c>
      <c r="H7" s="10">
        <v>150</v>
      </c>
      <c r="I7" s="10">
        <v>158</v>
      </c>
      <c r="J7" s="10">
        <v>167</v>
      </c>
      <c r="K7" s="10">
        <v>176</v>
      </c>
      <c r="L7" s="10">
        <v>224</v>
      </c>
      <c r="M7" s="10"/>
      <c r="N7" s="10">
        <v>251</v>
      </c>
      <c r="O7" s="10">
        <v>274</v>
      </c>
      <c r="P7" s="10">
        <v>203</v>
      </c>
      <c r="Q7" s="10">
        <v>254</v>
      </c>
      <c r="R7" s="10"/>
      <c r="S7" s="10">
        <v>120</v>
      </c>
      <c r="T7" s="10">
        <v>142</v>
      </c>
      <c r="U7" s="10">
        <v>75</v>
      </c>
      <c r="V7" s="10">
        <v>81</v>
      </c>
      <c r="W7" s="10">
        <v>80</v>
      </c>
      <c r="X7" s="10">
        <v>88</v>
      </c>
      <c r="Y7" s="10">
        <v>89</v>
      </c>
      <c r="Z7" s="10">
        <v>38</v>
      </c>
      <c r="AA7" s="10">
        <v>104</v>
      </c>
      <c r="AB7" s="10">
        <v>80</v>
      </c>
      <c r="AC7" s="10">
        <v>56</v>
      </c>
      <c r="AD7" s="10">
        <v>33</v>
      </c>
      <c r="AE7" s="10"/>
      <c r="AF7" s="10">
        <v>374</v>
      </c>
      <c r="AG7" s="10">
        <v>384</v>
      </c>
      <c r="AH7" s="10">
        <v>150</v>
      </c>
      <c r="AI7" s="10"/>
      <c r="AJ7" s="10">
        <v>219</v>
      </c>
      <c r="AK7" s="10">
        <v>325</v>
      </c>
      <c r="AL7" s="10">
        <v>65</v>
      </c>
      <c r="AM7" s="10"/>
      <c r="AN7" s="10">
        <v>265</v>
      </c>
      <c r="AO7" s="10">
        <v>205</v>
      </c>
      <c r="AP7" s="10">
        <v>218</v>
      </c>
      <c r="AQ7" s="10">
        <v>128</v>
      </c>
      <c r="AR7" s="10">
        <v>13</v>
      </c>
    </row>
    <row r="8" spans="2:44" ht="30" customHeight="1">
      <c r="B8" s="11" t="s">
        <v>96</v>
      </c>
      <c r="C8" s="11">
        <v>979</v>
      </c>
      <c r="D8" s="11">
        <v>490</v>
      </c>
      <c r="E8" s="11">
        <v>484</v>
      </c>
      <c r="F8" s="11"/>
      <c r="G8" s="11">
        <v>122</v>
      </c>
      <c r="H8" s="11">
        <v>158</v>
      </c>
      <c r="I8" s="11">
        <v>175</v>
      </c>
      <c r="J8" s="11">
        <v>166</v>
      </c>
      <c r="K8" s="11">
        <v>149</v>
      </c>
      <c r="L8" s="11">
        <v>208</v>
      </c>
      <c r="M8" s="11"/>
      <c r="N8" s="11">
        <v>261</v>
      </c>
      <c r="O8" s="11">
        <v>263</v>
      </c>
      <c r="P8" s="11">
        <v>208</v>
      </c>
      <c r="Q8" s="11">
        <v>243</v>
      </c>
      <c r="R8" s="11"/>
      <c r="S8" s="11">
        <v>135</v>
      </c>
      <c r="T8" s="11">
        <v>132</v>
      </c>
      <c r="U8" s="11">
        <v>74</v>
      </c>
      <c r="V8" s="11">
        <v>89</v>
      </c>
      <c r="W8" s="11">
        <v>71</v>
      </c>
      <c r="X8" s="11">
        <v>87</v>
      </c>
      <c r="Y8" s="11">
        <v>84</v>
      </c>
      <c r="Z8" s="11">
        <v>34</v>
      </c>
      <c r="AA8" s="11">
        <v>98</v>
      </c>
      <c r="AB8" s="11">
        <v>82</v>
      </c>
      <c r="AC8" s="11">
        <v>55</v>
      </c>
      <c r="AD8" s="11">
        <v>36</v>
      </c>
      <c r="AE8" s="11"/>
      <c r="AF8" s="11">
        <v>356</v>
      </c>
      <c r="AG8" s="11">
        <v>382</v>
      </c>
      <c r="AH8" s="11">
        <v>158</v>
      </c>
      <c r="AI8" s="11"/>
      <c r="AJ8" s="11">
        <v>212</v>
      </c>
      <c r="AK8" s="11">
        <v>328</v>
      </c>
      <c r="AL8" s="11">
        <v>64</v>
      </c>
      <c r="AM8" s="11"/>
      <c r="AN8" s="11">
        <v>255</v>
      </c>
      <c r="AO8" s="11">
        <v>205</v>
      </c>
      <c r="AP8" s="11">
        <v>221</v>
      </c>
      <c r="AQ8" s="11">
        <v>132</v>
      </c>
      <c r="AR8" s="11">
        <v>14</v>
      </c>
    </row>
    <row r="9" spans="2:44">
      <c r="B9" s="15" t="s">
        <v>98</v>
      </c>
      <c r="C9" s="14">
        <v>0.12700300405041301</v>
      </c>
      <c r="D9" s="14">
        <v>0.142969450636975</v>
      </c>
      <c r="E9" s="14">
        <v>0.112128584165456</v>
      </c>
      <c r="F9" s="14"/>
      <c r="G9" s="14">
        <v>0.16908609468015101</v>
      </c>
      <c r="H9" s="14">
        <v>0.123298080349871</v>
      </c>
      <c r="I9" s="14">
        <v>9.5492465624308298E-2</v>
      </c>
      <c r="J9" s="14">
        <v>0.121599121210537</v>
      </c>
      <c r="K9" s="14">
        <v>0.144265732648718</v>
      </c>
      <c r="L9" s="14">
        <v>0.123488080807805</v>
      </c>
      <c r="M9" s="14"/>
      <c r="N9" s="14">
        <v>0.15140036060010401</v>
      </c>
      <c r="O9" s="14">
        <v>9.4904771441097699E-2</v>
      </c>
      <c r="P9" s="14">
        <v>0.116996884322738</v>
      </c>
      <c r="Q9" s="14">
        <v>0.14217298357330199</v>
      </c>
      <c r="R9" s="14"/>
      <c r="S9" s="14">
        <v>0.10969237969010499</v>
      </c>
      <c r="T9" s="14">
        <v>0.115565027360798</v>
      </c>
      <c r="U9" s="14">
        <v>0.111286700752844</v>
      </c>
      <c r="V9" s="14">
        <v>8.3656367810456295E-2</v>
      </c>
      <c r="W9" s="14">
        <v>0.14919058498877699</v>
      </c>
      <c r="X9" s="14">
        <v>0.14049692225250199</v>
      </c>
      <c r="Y9" s="14">
        <v>9.7610783135960805E-2</v>
      </c>
      <c r="Z9" s="14">
        <v>0.139635666268493</v>
      </c>
      <c r="AA9" s="14">
        <v>0.141457116963049</v>
      </c>
      <c r="AB9" s="14">
        <v>0.19995678900906999</v>
      </c>
      <c r="AC9" s="14">
        <v>0.16465981293802201</v>
      </c>
      <c r="AD9" s="14">
        <v>8.9313532165259196E-2</v>
      </c>
      <c r="AE9" s="14"/>
      <c r="AF9" s="14">
        <v>0.129616458245328</v>
      </c>
      <c r="AG9" s="14">
        <v>0.155865291764897</v>
      </c>
      <c r="AH9" s="14">
        <v>5.73589880919258E-2</v>
      </c>
      <c r="AI9" s="14"/>
      <c r="AJ9" s="14">
        <v>0.14474116465936901</v>
      </c>
      <c r="AK9" s="14">
        <v>0.13861280670432599</v>
      </c>
      <c r="AL9" s="14">
        <v>0.137897834748273</v>
      </c>
      <c r="AM9" s="14"/>
      <c r="AN9" s="14">
        <v>0.133421508191885</v>
      </c>
      <c r="AO9" s="14">
        <v>0.11550418800387501</v>
      </c>
      <c r="AP9" s="14">
        <v>0.11899916327743899</v>
      </c>
      <c r="AQ9" s="14">
        <v>0.108753974253289</v>
      </c>
      <c r="AR9" s="14">
        <v>0.25791018883768901</v>
      </c>
    </row>
    <row r="10" spans="2:44">
      <c r="B10" s="15" t="s">
        <v>99</v>
      </c>
      <c r="C10" s="14">
        <v>0.53462729236270501</v>
      </c>
      <c r="D10" s="14">
        <v>0.52060976638501899</v>
      </c>
      <c r="E10" s="14">
        <v>0.54613768805399998</v>
      </c>
      <c r="F10" s="14"/>
      <c r="G10" s="14">
        <v>0.343947008001599</v>
      </c>
      <c r="H10" s="14">
        <v>0.52978503964134505</v>
      </c>
      <c r="I10" s="14">
        <v>0.49250639218144598</v>
      </c>
      <c r="J10" s="14">
        <v>0.59956821013040396</v>
      </c>
      <c r="K10" s="14">
        <v>0.54659099855717097</v>
      </c>
      <c r="L10" s="14">
        <v>0.62516749815726502</v>
      </c>
      <c r="M10" s="14"/>
      <c r="N10" s="14">
        <v>0.58436882069088503</v>
      </c>
      <c r="O10" s="14">
        <v>0.54160983145055097</v>
      </c>
      <c r="P10" s="14">
        <v>0.53716371658490203</v>
      </c>
      <c r="Q10" s="14">
        <v>0.47107660410058</v>
      </c>
      <c r="R10" s="14"/>
      <c r="S10" s="14">
        <v>0.50179471232276596</v>
      </c>
      <c r="T10" s="14">
        <v>0.52356485555237098</v>
      </c>
      <c r="U10" s="14">
        <v>0.48582083586075703</v>
      </c>
      <c r="V10" s="14">
        <v>0.56197958275941595</v>
      </c>
      <c r="W10" s="14">
        <v>0.57387140896463795</v>
      </c>
      <c r="X10" s="14">
        <v>0.50572503059178697</v>
      </c>
      <c r="Y10" s="14">
        <v>0.58672693549548205</v>
      </c>
      <c r="Z10" s="14">
        <v>0.59434413912089101</v>
      </c>
      <c r="AA10" s="14">
        <v>0.56077500300647198</v>
      </c>
      <c r="AB10" s="14">
        <v>0.46698690067746901</v>
      </c>
      <c r="AC10" s="14">
        <v>0.54122432472235904</v>
      </c>
      <c r="AD10" s="14">
        <v>0.61814232702071703</v>
      </c>
      <c r="AE10" s="14"/>
      <c r="AF10" s="14">
        <v>0.55322071530621797</v>
      </c>
      <c r="AG10" s="14">
        <v>0.56347676681088998</v>
      </c>
      <c r="AH10" s="14">
        <v>0.49574577124413999</v>
      </c>
      <c r="AI10" s="14"/>
      <c r="AJ10" s="14">
        <v>0.62781707310726798</v>
      </c>
      <c r="AK10" s="14">
        <v>0.56536006634762004</v>
      </c>
      <c r="AL10" s="14">
        <v>0.62447939186129697</v>
      </c>
      <c r="AM10" s="14"/>
      <c r="AN10" s="14">
        <v>0.49390884019271197</v>
      </c>
      <c r="AO10" s="14">
        <v>0.521157077127827</v>
      </c>
      <c r="AP10" s="14">
        <v>0.59269758043963605</v>
      </c>
      <c r="AQ10" s="14">
        <v>0.58009447458677099</v>
      </c>
      <c r="AR10" s="14">
        <v>0.49969475439957001</v>
      </c>
    </row>
    <row r="11" spans="2:44">
      <c r="B11" s="15" t="s">
        <v>100</v>
      </c>
      <c r="C11" s="14">
        <v>0.25607746212786298</v>
      </c>
      <c r="D11" s="14">
        <v>0.23955074328047701</v>
      </c>
      <c r="E11" s="14">
        <v>0.27534039464077198</v>
      </c>
      <c r="F11" s="14"/>
      <c r="G11" s="14">
        <v>0.37725769981378099</v>
      </c>
      <c r="H11" s="14">
        <v>0.280777347236912</v>
      </c>
      <c r="I11" s="14">
        <v>0.289373685516287</v>
      </c>
      <c r="J11" s="14">
        <v>0.203181123323429</v>
      </c>
      <c r="K11" s="14">
        <v>0.24221900437643001</v>
      </c>
      <c r="L11" s="14">
        <v>0.19042723418014301</v>
      </c>
      <c r="M11" s="14"/>
      <c r="N11" s="14">
        <v>0.18082355969101699</v>
      </c>
      <c r="O11" s="14">
        <v>0.29353297678218598</v>
      </c>
      <c r="P11" s="14">
        <v>0.243510074285614</v>
      </c>
      <c r="Q11" s="14">
        <v>0.307999485431449</v>
      </c>
      <c r="R11" s="14"/>
      <c r="S11" s="14">
        <v>0.29780446139095601</v>
      </c>
      <c r="T11" s="14">
        <v>0.27618586788598798</v>
      </c>
      <c r="U11" s="14">
        <v>0.30709924266378502</v>
      </c>
      <c r="V11" s="14">
        <v>0.18993683716784299</v>
      </c>
      <c r="W11" s="14">
        <v>0.26451119061338102</v>
      </c>
      <c r="X11" s="14">
        <v>0.28155027468655103</v>
      </c>
      <c r="Y11" s="14">
        <v>0.25012027035671802</v>
      </c>
      <c r="Z11" s="14">
        <v>0.24778666776441</v>
      </c>
      <c r="AA11" s="14">
        <v>0.23604649853204299</v>
      </c>
      <c r="AB11" s="14">
        <v>0.231381752460423</v>
      </c>
      <c r="AC11" s="14">
        <v>0.19626260555370401</v>
      </c>
      <c r="AD11" s="14">
        <v>0.230885973746628</v>
      </c>
      <c r="AE11" s="14"/>
      <c r="AF11" s="14">
        <v>0.24170696737085501</v>
      </c>
      <c r="AG11" s="14">
        <v>0.212836582335589</v>
      </c>
      <c r="AH11" s="14">
        <v>0.34950150066044899</v>
      </c>
      <c r="AI11" s="14"/>
      <c r="AJ11" s="14">
        <v>0.204264678482064</v>
      </c>
      <c r="AK11" s="14">
        <v>0.22523718676710899</v>
      </c>
      <c r="AL11" s="14">
        <v>0.148199055722538</v>
      </c>
      <c r="AM11" s="14"/>
      <c r="AN11" s="14">
        <v>0.29832259473894801</v>
      </c>
      <c r="AO11" s="14">
        <v>0.286543795020968</v>
      </c>
      <c r="AP11" s="14">
        <v>0.193798271381913</v>
      </c>
      <c r="AQ11" s="14">
        <v>0.25529007292807998</v>
      </c>
      <c r="AR11" s="14">
        <v>0.140518661025229</v>
      </c>
    </row>
    <row r="12" spans="2:44">
      <c r="B12" s="15" t="s">
        <v>101</v>
      </c>
      <c r="C12" s="14">
        <v>3.4413679442776297E-2</v>
      </c>
      <c r="D12" s="14">
        <v>4.6175859875216899E-2</v>
      </c>
      <c r="E12" s="14">
        <v>2.2865848788399999E-2</v>
      </c>
      <c r="F12" s="14"/>
      <c r="G12" s="14">
        <v>5.6653750700189201E-2</v>
      </c>
      <c r="H12" s="14">
        <v>1.41044718895404E-2</v>
      </c>
      <c r="I12" s="14">
        <v>7.9293600625280306E-2</v>
      </c>
      <c r="J12" s="14">
        <v>1.4558604664918399E-2</v>
      </c>
      <c r="K12" s="14">
        <v>2.10763094885115E-2</v>
      </c>
      <c r="L12" s="14">
        <v>2.4492502933341501E-2</v>
      </c>
      <c r="M12" s="14"/>
      <c r="N12" s="14">
        <v>4.5336463972417203E-2</v>
      </c>
      <c r="O12" s="14">
        <v>3.1472775941657899E-2</v>
      </c>
      <c r="P12" s="14">
        <v>4.0813686334697598E-2</v>
      </c>
      <c r="Q12" s="14">
        <v>2.0946474919295299E-2</v>
      </c>
      <c r="R12" s="14"/>
      <c r="S12" s="14">
        <v>4.0845611528582002E-2</v>
      </c>
      <c r="T12" s="14">
        <v>3.10325510425369E-2</v>
      </c>
      <c r="U12" s="14">
        <v>3.3130972231247502E-2</v>
      </c>
      <c r="V12" s="14">
        <v>8.0742127210539499E-2</v>
      </c>
      <c r="W12" s="14">
        <v>0</v>
      </c>
      <c r="X12" s="14">
        <v>2.6480676007397699E-2</v>
      </c>
      <c r="Y12" s="14">
        <v>3.1393622642410697E-2</v>
      </c>
      <c r="Z12" s="14">
        <v>1.82335268462064E-2</v>
      </c>
      <c r="AA12" s="14">
        <v>3.4884472283439098E-2</v>
      </c>
      <c r="AB12" s="14">
        <v>3.6889901282899297E-2</v>
      </c>
      <c r="AC12" s="14">
        <v>4.3512563832634202E-2</v>
      </c>
      <c r="AD12" s="14">
        <v>0</v>
      </c>
      <c r="AE12" s="14"/>
      <c r="AF12" s="14">
        <v>2.9031170691522001E-2</v>
      </c>
      <c r="AG12" s="14">
        <v>3.5715454288265898E-2</v>
      </c>
      <c r="AH12" s="14">
        <v>3.1626263755402402E-2</v>
      </c>
      <c r="AI12" s="14"/>
      <c r="AJ12" s="14">
        <v>3.33183130545801E-3</v>
      </c>
      <c r="AK12" s="14">
        <v>4.2158964383231599E-2</v>
      </c>
      <c r="AL12" s="14">
        <v>3.97037058595862E-2</v>
      </c>
      <c r="AM12" s="14"/>
      <c r="AN12" s="14">
        <v>2.4895932198790299E-2</v>
      </c>
      <c r="AO12" s="14">
        <v>3.1517304067221599E-2</v>
      </c>
      <c r="AP12" s="14">
        <v>4.53542347897333E-2</v>
      </c>
      <c r="AQ12" s="14">
        <v>3.6878469832804101E-2</v>
      </c>
      <c r="AR12" s="14">
        <v>0.101876395737512</v>
      </c>
    </row>
    <row r="13" spans="2:44">
      <c r="B13" s="15" t="s">
        <v>102</v>
      </c>
      <c r="C13" s="14">
        <v>7.0278487013503803E-3</v>
      </c>
      <c r="D13" s="14">
        <v>1.19504402833369E-2</v>
      </c>
      <c r="E13" s="14">
        <v>2.12138608604788E-3</v>
      </c>
      <c r="F13" s="14"/>
      <c r="G13" s="14">
        <v>8.9915730566023401E-3</v>
      </c>
      <c r="H13" s="14">
        <v>6.5069346567774196E-3</v>
      </c>
      <c r="I13" s="14">
        <v>8.0288932332188492E-3</v>
      </c>
      <c r="J13" s="14">
        <v>1.3958250157242801E-2</v>
      </c>
      <c r="K13" s="14">
        <v>0</v>
      </c>
      <c r="L13" s="14">
        <v>4.9439999884472296E-3</v>
      </c>
      <c r="M13" s="14"/>
      <c r="N13" s="14">
        <v>3.9318304618019403E-3</v>
      </c>
      <c r="O13" s="14">
        <v>4.1733022373966902E-3</v>
      </c>
      <c r="P13" s="14">
        <v>1.7739056812526199E-2</v>
      </c>
      <c r="Q13" s="14">
        <v>4.41921953899345E-3</v>
      </c>
      <c r="R13" s="14"/>
      <c r="S13" s="14">
        <v>0</v>
      </c>
      <c r="T13" s="14">
        <v>1.8950150952245701E-2</v>
      </c>
      <c r="U13" s="14">
        <v>0</v>
      </c>
      <c r="V13" s="14">
        <v>2.5645020209868301E-2</v>
      </c>
      <c r="W13" s="14">
        <v>0</v>
      </c>
      <c r="X13" s="14">
        <v>0</v>
      </c>
      <c r="Y13" s="14">
        <v>1.27615143732595E-2</v>
      </c>
      <c r="Z13" s="14">
        <v>0</v>
      </c>
      <c r="AA13" s="14">
        <v>1.04799161292246E-2</v>
      </c>
      <c r="AB13" s="14">
        <v>0</v>
      </c>
      <c r="AC13" s="14">
        <v>0</v>
      </c>
      <c r="AD13" s="14">
        <v>0</v>
      </c>
      <c r="AE13" s="14"/>
      <c r="AF13" s="14">
        <v>1.33710248611906E-2</v>
      </c>
      <c r="AG13" s="14">
        <v>0</v>
      </c>
      <c r="AH13" s="14">
        <v>1.35065956184372E-2</v>
      </c>
      <c r="AI13" s="14"/>
      <c r="AJ13" s="14">
        <v>6.6374492883226497E-3</v>
      </c>
      <c r="AK13" s="14">
        <v>3.1458706531559198E-3</v>
      </c>
      <c r="AL13" s="14">
        <v>0</v>
      </c>
      <c r="AM13" s="14"/>
      <c r="AN13" s="14">
        <v>8.5123457954348301E-3</v>
      </c>
      <c r="AO13" s="14">
        <v>6.0771507957566402E-3</v>
      </c>
      <c r="AP13" s="14">
        <v>4.6606594393250001E-3</v>
      </c>
      <c r="AQ13" s="14">
        <v>0</v>
      </c>
      <c r="AR13" s="14">
        <v>0</v>
      </c>
    </row>
    <row r="14" spans="2:44">
      <c r="B14" s="15" t="s">
        <v>129</v>
      </c>
      <c r="C14" s="14">
        <v>4.0850713314891603E-2</v>
      </c>
      <c r="D14" s="14">
        <v>3.8743739538974697E-2</v>
      </c>
      <c r="E14" s="14">
        <v>4.1406098265323897E-2</v>
      </c>
      <c r="F14" s="14"/>
      <c r="G14" s="14">
        <v>4.4063873747677403E-2</v>
      </c>
      <c r="H14" s="14">
        <v>4.5528126225553599E-2</v>
      </c>
      <c r="I14" s="14">
        <v>3.5304962819459697E-2</v>
      </c>
      <c r="J14" s="14">
        <v>4.7134690513468101E-2</v>
      </c>
      <c r="K14" s="14">
        <v>4.5847954929169397E-2</v>
      </c>
      <c r="L14" s="14">
        <v>3.1480683932998403E-2</v>
      </c>
      <c r="M14" s="14"/>
      <c r="N14" s="14">
        <v>3.4138964583775203E-2</v>
      </c>
      <c r="O14" s="14">
        <v>3.4306342147111299E-2</v>
      </c>
      <c r="P14" s="14">
        <v>4.3776581659522598E-2</v>
      </c>
      <c r="Q14" s="14">
        <v>5.3385232436380201E-2</v>
      </c>
      <c r="R14" s="14"/>
      <c r="S14" s="14">
        <v>4.9862835067590698E-2</v>
      </c>
      <c r="T14" s="14">
        <v>3.4701547206059398E-2</v>
      </c>
      <c r="U14" s="14">
        <v>6.2662248491367298E-2</v>
      </c>
      <c r="V14" s="14">
        <v>5.8040064841876703E-2</v>
      </c>
      <c r="W14" s="14">
        <v>1.2426815433203699E-2</v>
      </c>
      <c r="X14" s="14">
        <v>4.5747096461761803E-2</v>
      </c>
      <c r="Y14" s="14">
        <v>2.1386873996168801E-2</v>
      </c>
      <c r="Z14" s="14">
        <v>0</v>
      </c>
      <c r="AA14" s="14">
        <v>1.63569930857725E-2</v>
      </c>
      <c r="AB14" s="14">
        <v>6.4784656570137905E-2</v>
      </c>
      <c r="AC14" s="14">
        <v>5.43406929532807E-2</v>
      </c>
      <c r="AD14" s="14">
        <v>6.1658167067396102E-2</v>
      </c>
      <c r="AE14" s="14"/>
      <c r="AF14" s="14">
        <v>3.3053663524886499E-2</v>
      </c>
      <c r="AG14" s="14">
        <v>3.2105904800358798E-2</v>
      </c>
      <c r="AH14" s="14">
        <v>5.2260880629645803E-2</v>
      </c>
      <c r="AI14" s="14"/>
      <c r="AJ14" s="14">
        <v>1.3207803157517699E-2</v>
      </c>
      <c r="AK14" s="14">
        <v>2.54851051445571E-2</v>
      </c>
      <c r="AL14" s="14">
        <v>4.9720011808306201E-2</v>
      </c>
      <c r="AM14" s="14"/>
      <c r="AN14" s="14">
        <v>4.0938778882230402E-2</v>
      </c>
      <c r="AO14" s="14">
        <v>3.9200484984351899E-2</v>
      </c>
      <c r="AP14" s="14">
        <v>4.44900906719531E-2</v>
      </c>
      <c r="AQ14" s="14">
        <v>1.8983008399055298E-2</v>
      </c>
      <c r="AR14" s="14">
        <v>0</v>
      </c>
    </row>
    <row r="15" spans="2:44">
      <c r="B15" s="15" t="s">
        <v>104</v>
      </c>
      <c r="C15" s="18">
        <v>0.66163029641311799</v>
      </c>
      <c r="D15" s="18">
        <v>0.66357921702199396</v>
      </c>
      <c r="E15" s="18">
        <v>0.65826627221945599</v>
      </c>
      <c r="F15" s="18"/>
      <c r="G15" s="18">
        <v>0.51303310268174995</v>
      </c>
      <c r="H15" s="18">
        <v>0.65308311999121704</v>
      </c>
      <c r="I15" s="18">
        <v>0.587998857805754</v>
      </c>
      <c r="J15" s="18">
        <v>0.72116733134094102</v>
      </c>
      <c r="K15" s="18">
        <v>0.69085673120588897</v>
      </c>
      <c r="L15" s="18">
        <v>0.74865557896506996</v>
      </c>
      <c r="M15" s="18"/>
      <c r="N15" s="18">
        <v>0.73576918129098801</v>
      </c>
      <c r="O15" s="18">
        <v>0.63651460289164896</v>
      </c>
      <c r="P15" s="18">
        <v>0.65416060090764006</v>
      </c>
      <c r="Q15" s="18">
        <v>0.61324958767388205</v>
      </c>
      <c r="R15" s="18"/>
      <c r="S15" s="18">
        <v>0.61148709201287099</v>
      </c>
      <c r="T15" s="18">
        <v>0.63912988291316897</v>
      </c>
      <c r="U15" s="18">
        <v>0.59710753661360005</v>
      </c>
      <c r="V15" s="18">
        <v>0.645635950569872</v>
      </c>
      <c r="W15" s="18">
        <v>0.72306199395341597</v>
      </c>
      <c r="X15" s="18">
        <v>0.64622195284428896</v>
      </c>
      <c r="Y15" s="18">
        <v>0.68433771863144299</v>
      </c>
      <c r="Z15" s="18">
        <v>0.73397980538938401</v>
      </c>
      <c r="AA15" s="18">
        <v>0.70223211996952095</v>
      </c>
      <c r="AB15" s="18">
        <v>0.66694368968653905</v>
      </c>
      <c r="AC15" s="18">
        <v>0.70588413766038105</v>
      </c>
      <c r="AD15" s="18">
        <v>0.70745585918597598</v>
      </c>
      <c r="AE15" s="18"/>
      <c r="AF15" s="18">
        <v>0.68283717355154605</v>
      </c>
      <c r="AG15" s="18">
        <v>0.71934205857578704</v>
      </c>
      <c r="AH15" s="18">
        <v>0.55310475933606595</v>
      </c>
      <c r="AI15" s="18"/>
      <c r="AJ15" s="18">
        <v>0.77255823776663701</v>
      </c>
      <c r="AK15" s="18">
        <v>0.703972873051946</v>
      </c>
      <c r="AL15" s="18">
        <v>0.76237722660956997</v>
      </c>
      <c r="AM15" s="18"/>
      <c r="AN15" s="18">
        <v>0.627330348384597</v>
      </c>
      <c r="AO15" s="18">
        <v>0.63666126513170196</v>
      </c>
      <c r="AP15" s="18">
        <v>0.71169674371707603</v>
      </c>
      <c r="AQ15" s="18">
        <v>0.68884844884006002</v>
      </c>
      <c r="AR15" s="18">
        <v>0.75760494323726002</v>
      </c>
    </row>
    <row r="16" spans="2:44">
      <c r="B16" s="15" t="s">
        <v>105</v>
      </c>
      <c r="C16" s="18">
        <v>4.1441528144126702E-2</v>
      </c>
      <c r="D16" s="18">
        <v>5.8126300158553898E-2</v>
      </c>
      <c r="E16" s="18">
        <v>2.49872348744479E-2</v>
      </c>
      <c r="F16" s="18"/>
      <c r="G16" s="18">
        <v>6.5645323756791496E-2</v>
      </c>
      <c r="H16" s="18">
        <v>2.0611406546317799E-2</v>
      </c>
      <c r="I16" s="18">
        <v>8.7322493858499203E-2</v>
      </c>
      <c r="J16" s="18">
        <v>2.8516854822161201E-2</v>
      </c>
      <c r="K16" s="18">
        <v>2.10763094885115E-2</v>
      </c>
      <c r="L16" s="18">
        <v>2.9436502921788701E-2</v>
      </c>
      <c r="M16" s="18"/>
      <c r="N16" s="18">
        <v>4.9268294434219102E-2</v>
      </c>
      <c r="O16" s="18">
        <v>3.5646078179054602E-2</v>
      </c>
      <c r="P16" s="18">
        <v>5.85527431472238E-2</v>
      </c>
      <c r="Q16" s="18">
        <v>2.53656944582888E-2</v>
      </c>
      <c r="R16" s="18"/>
      <c r="S16" s="18">
        <v>4.0845611528582002E-2</v>
      </c>
      <c r="T16" s="18">
        <v>4.9982701994782601E-2</v>
      </c>
      <c r="U16" s="18">
        <v>3.3130972231247502E-2</v>
      </c>
      <c r="V16" s="18">
        <v>0.106387147420408</v>
      </c>
      <c r="W16" s="18">
        <v>0</v>
      </c>
      <c r="X16" s="18">
        <v>2.6480676007397699E-2</v>
      </c>
      <c r="Y16" s="18">
        <v>4.4155137015670198E-2</v>
      </c>
      <c r="Z16" s="18">
        <v>1.82335268462064E-2</v>
      </c>
      <c r="AA16" s="18">
        <v>4.53643884126637E-2</v>
      </c>
      <c r="AB16" s="18">
        <v>3.6889901282899297E-2</v>
      </c>
      <c r="AC16" s="18">
        <v>4.3512563832634202E-2</v>
      </c>
      <c r="AD16" s="18">
        <v>0</v>
      </c>
      <c r="AE16" s="18"/>
      <c r="AF16" s="18">
        <v>4.2402195552712497E-2</v>
      </c>
      <c r="AG16" s="18">
        <v>3.5715454288265898E-2</v>
      </c>
      <c r="AH16" s="18">
        <v>4.5132859373839603E-2</v>
      </c>
      <c r="AI16" s="18"/>
      <c r="AJ16" s="18">
        <v>9.9692805937806606E-3</v>
      </c>
      <c r="AK16" s="18">
        <v>4.5304835036387499E-2</v>
      </c>
      <c r="AL16" s="18">
        <v>3.97037058595862E-2</v>
      </c>
      <c r="AM16" s="18"/>
      <c r="AN16" s="18">
        <v>3.3408277994225098E-2</v>
      </c>
      <c r="AO16" s="18">
        <v>3.7594454862978202E-2</v>
      </c>
      <c r="AP16" s="18">
        <v>5.0014894229058297E-2</v>
      </c>
      <c r="AQ16" s="18">
        <v>3.6878469832804101E-2</v>
      </c>
      <c r="AR16" s="18">
        <v>0.101876395737512</v>
      </c>
    </row>
    <row r="17" spans="2:44">
      <c r="B17" s="15" t="s">
        <v>106</v>
      </c>
      <c r="C17" s="19">
        <v>0.62018876826899105</v>
      </c>
      <c r="D17" s="19">
        <v>0.60545291686344005</v>
      </c>
      <c r="E17" s="19">
        <v>0.63327903734500801</v>
      </c>
      <c r="F17" s="19"/>
      <c r="G17" s="19">
        <v>0.44738777892495901</v>
      </c>
      <c r="H17" s="19">
        <v>0.63247171344489905</v>
      </c>
      <c r="I17" s="19">
        <v>0.50067636394725501</v>
      </c>
      <c r="J17" s="19">
        <v>0.69265047651877998</v>
      </c>
      <c r="K17" s="19">
        <v>0.66978042171737695</v>
      </c>
      <c r="L17" s="19">
        <v>0.71921907604328095</v>
      </c>
      <c r="M17" s="19"/>
      <c r="N17" s="19">
        <v>0.68650088685676902</v>
      </c>
      <c r="O17" s="19">
        <v>0.600868524712594</v>
      </c>
      <c r="P17" s="19">
        <v>0.59560785776041603</v>
      </c>
      <c r="Q17" s="19">
        <v>0.58788389321559298</v>
      </c>
      <c r="R17" s="19"/>
      <c r="S17" s="19">
        <v>0.57064148048428898</v>
      </c>
      <c r="T17" s="19">
        <v>0.58914718091838703</v>
      </c>
      <c r="U17" s="19">
        <v>0.563976564382353</v>
      </c>
      <c r="V17" s="19">
        <v>0.539248803149464</v>
      </c>
      <c r="W17" s="19">
        <v>0.72306199395341597</v>
      </c>
      <c r="X17" s="19">
        <v>0.61974127683689195</v>
      </c>
      <c r="Y17" s="19">
        <v>0.64018258161577302</v>
      </c>
      <c r="Z17" s="19">
        <v>0.71574627854317696</v>
      </c>
      <c r="AA17" s="19">
        <v>0.65686773155685796</v>
      </c>
      <c r="AB17" s="19">
        <v>0.63005378840364001</v>
      </c>
      <c r="AC17" s="19">
        <v>0.66237157382774703</v>
      </c>
      <c r="AD17" s="19">
        <v>0.70745585918597598</v>
      </c>
      <c r="AE17" s="19"/>
      <c r="AF17" s="19">
        <v>0.64043497799883398</v>
      </c>
      <c r="AG17" s="19">
        <v>0.68362660428752098</v>
      </c>
      <c r="AH17" s="19">
        <v>0.50797189996222603</v>
      </c>
      <c r="AI17" s="19"/>
      <c r="AJ17" s="19">
        <v>0.76258895717285702</v>
      </c>
      <c r="AK17" s="19">
        <v>0.65866803801555895</v>
      </c>
      <c r="AL17" s="19">
        <v>0.72267352074998403</v>
      </c>
      <c r="AM17" s="19"/>
      <c r="AN17" s="19">
        <v>0.59392207039037204</v>
      </c>
      <c r="AO17" s="19">
        <v>0.59906681026872399</v>
      </c>
      <c r="AP17" s="19">
        <v>0.661681849488017</v>
      </c>
      <c r="AQ17" s="19">
        <v>0.65196997900725595</v>
      </c>
      <c r="AR17" s="19">
        <v>0.65572854749974796</v>
      </c>
    </row>
    <row r="18" spans="2:44">
      <c r="B18" s="16" t="s">
        <v>26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233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986</v>
      </c>
      <c r="D7" s="10">
        <v>474</v>
      </c>
      <c r="E7" s="10">
        <v>507</v>
      </c>
      <c r="F7" s="10"/>
      <c r="G7" s="10">
        <v>111</v>
      </c>
      <c r="H7" s="10">
        <v>150</v>
      </c>
      <c r="I7" s="10">
        <v>158</v>
      </c>
      <c r="J7" s="10">
        <v>167</v>
      </c>
      <c r="K7" s="10">
        <v>176</v>
      </c>
      <c r="L7" s="10">
        <v>224</v>
      </c>
      <c r="M7" s="10"/>
      <c r="N7" s="10">
        <v>251</v>
      </c>
      <c r="O7" s="10">
        <v>274</v>
      </c>
      <c r="P7" s="10">
        <v>203</v>
      </c>
      <c r="Q7" s="10">
        <v>254</v>
      </c>
      <c r="R7" s="10"/>
      <c r="S7" s="10">
        <v>120</v>
      </c>
      <c r="T7" s="10">
        <v>142</v>
      </c>
      <c r="U7" s="10">
        <v>75</v>
      </c>
      <c r="V7" s="10">
        <v>81</v>
      </c>
      <c r="W7" s="10">
        <v>80</v>
      </c>
      <c r="X7" s="10">
        <v>88</v>
      </c>
      <c r="Y7" s="10">
        <v>89</v>
      </c>
      <c r="Z7" s="10">
        <v>38</v>
      </c>
      <c r="AA7" s="10">
        <v>104</v>
      </c>
      <c r="AB7" s="10">
        <v>80</v>
      </c>
      <c r="AC7" s="10">
        <v>56</v>
      </c>
      <c r="AD7" s="10">
        <v>33</v>
      </c>
      <c r="AE7" s="10"/>
      <c r="AF7" s="10">
        <v>374</v>
      </c>
      <c r="AG7" s="10">
        <v>384</v>
      </c>
      <c r="AH7" s="10">
        <v>150</v>
      </c>
      <c r="AI7" s="10"/>
      <c r="AJ7" s="10">
        <v>219</v>
      </c>
      <c r="AK7" s="10">
        <v>325</v>
      </c>
      <c r="AL7" s="10">
        <v>65</v>
      </c>
      <c r="AM7" s="10"/>
      <c r="AN7" s="10">
        <v>265</v>
      </c>
      <c r="AO7" s="10">
        <v>205</v>
      </c>
      <c r="AP7" s="10">
        <v>218</v>
      </c>
      <c r="AQ7" s="10">
        <v>128</v>
      </c>
      <c r="AR7" s="10">
        <v>13</v>
      </c>
    </row>
    <row r="8" spans="2:44" ht="30" customHeight="1">
      <c r="B8" s="11" t="s">
        <v>96</v>
      </c>
      <c r="C8" s="11">
        <v>979</v>
      </c>
      <c r="D8" s="11">
        <v>490</v>
      </c>
      <c r="E8" s="11">
        <v>484</v>
      </c>
      <c r="F8" s="11"/>
      <c r="G8" s="11">
        <v>122</v>
      </c>
      <c r="H8" s="11">
        <v>158</v>
      </c>
      <c r="I8" s="11">
        <v>175</v>
      </c>
      <c r="J8" s="11">
        <v>166</v>
      </c>
      <c r="K8" s="11">
        <v>149</v>
      </c>
      <c r="L8" s="11">
        <v>208</v>
      </c>
      <c r="M8" s="11"/>
      <c r="N8" s="11">
        <v>261</v>
      </c>
      <c r="O8" s="11">
        <v>263</v>
      </c>
      <c r="P8" s="11">
        <v>208</v>
      </c>
      <c r="Q8" s="11">
        <v>243</v>
      </c>
      <c r="R8" s="11"/>
      <c r="S8" s="11">
        <v>135</v>
      </c>
      <c r="T8" s="11">
        <v>132</v>
      </c>
      <c r="U8" s="11">
        <v>74</v>
      </c>
      <c r="V8" s="11">
        <v>89</v>
      </c>
      <c r="W8" s="11">
        <v>71</v>
      </c>
      <c r="X8" s="11">
        <v>87</v>
      </c>
      <c r="Y8" s="11">
        <v>84</v>
      </c>
      <c r="Z8" s="11">
        <v>34</v>
      </c>
      <c r="AA8" s="11">
        <v>98</v>
      </c>
      <c r="AB8" s="11">
        <v>82</v>
      </c>
      <c r="AC8" s="11">
        <v>55</v>
      </c>
      <c r="AD8" s="11">
        <v>36</v>
      </c>
      <c r="AE8" s="11"/>
      <c r="AF8" s="11">
        <v>356</v>
      </c>
      <c r="AG8" s="11">
        <v>382</v>
      </c>
      <c r="AH8" s="11">
        <v>158</v>
      </c>
      <c r="AI8" s="11"/>
      <c r="AJ8" s="11">
        <v>212</v>
      </c>
      <c r="AK8" s="11">
        <v>328</v>
      </c>
      <c r="AL8" s="11">
        <v>64</v>
      </c>
      <c r="AM8" s="11"/>
      <c r="AN8" s="11">
        <v>255</v>
      </c>
      <c r="AO8" s="11">
        <v>205</v>
      </c>
      <c r="AP8" s="11">
        <v>221</v>
      </c>
      <c r="AQ8" s="11">
        <v>132</v>
      </c>
      <c r="AR8" s="11">
        <v>14</v>
      </c>
    </row>
    <row r="9" spans="2:44">
      <c r="B9" s="15" t="s">
        <v>98</v>
      </c>
      <c r="C9" s="14">
        <v>5.03817556352937E-2</v>
      </c>
      <c r="D9" s="14">
        <v>5.2807921738586998E-2</v>
      </c>
      <c r="E9" s="14">
        <v>4.6503224280562798E-2</v>
      </c>
      <c r="F9" s="14"/>
      <c r="G9" s="14">
        <v>6.3424020119461993E-2</v>
      </c>
      <c r="H9" s="14">
        <v>7.7408649655045902E-2</v>
      </c>
      <c r="I9" s="14">
        <v>5.3222089157384099E-2</v>
      </c>
      <c r="J9" s="14">
        <v>6.9941330954130104E-2</v>
      </c>
      <c r="K9" s="14">
        <v>3.7401969699899597E-2</v>
      </c>
      <c r="L9" s="14">
        <v>1.35754363882501E-2</v>
      </c>
      <c r="M9" s="14"/>
      <c r="N9" s="14">
        <v>4.2369945418980599E-2</v>
      </c>
      <c r="O9" s="14">
        <v>4.8173815791469399E-2</v>
      </c>
      <c r="P9" s="14">
        <v>6.1439058418764098E-2</v>
      </c>
      <c r="Q9" s="14">
        <v>5.2811001484332702E-2</v>
      </c>
      <c r="R9" s="14"/>
      <c r="S9" s="14">
        <v>5.84801134573927E-2</v>
      </c>
      <c r="T9" s="14">
        <v>4.23666180114151E-2</v>
      </c>
      <c r="U9" s="14">
        <v>7.9627847166735502E-2</v>
      </c>
      <c r="V9" s="14">
        <v>1.4044243511810099E-2</v>
      </c>
      <c r="W9" s="14">
        <v>5.3529594447389799E-2</v>
      </c>
      <c r="X9" s="14">
        <v>3.00187793161916E-2</v>
      </c>
      <c r="Y9" s="14">
        <v>6.1065318824894001E-2</v>
      </c>
      <c r="Z9" s="14">
        <v>5.8456598407962003E-2</v>
      </c>
      <c r="AA9" s="14">
        <v>4.02973386886624E-2</v>
      </c>
      <c r="AB9" s="14">
        <v>6.2549746207694296E-2</v>
      </c>
      <c r="AC9" s="14">
        <v>7.1318660081610002E-2</v>
      </c>
      <c r="AD9" s="14">
        <v>5.6778062234759299E-2</v>
      </c>
      <c r="AE9" s="14"/>
      <c r="AF9" s="14">
        <v>4.1697777227201901E-2</v>
      </c>
      <c r="AG9" s="14">
        <v>6.2235257216851497E-2</v>
      </c>
      <c r="AH9" s="14">
        <v>3.3665485050109398E-2</v>
      </c>
      <c r="AI9" s="14"/>
      <c r="AJ9" s="14">
        <v>2.54039436560284E-2</v>
      </c>
      <c r="AK9" s="14">
        <v>5.8269966723684202E-2</v>
      </c>
      <c r="AL9" s="14">
        <v>7.8937823065710594E-2</v>
      </c>
      <c r="AM9" s="14"/>
      <c r="AN9" s="14">
        <v>4.2294657168333701E-2</v>
      </c>
      <c r="AO9" s="14">
        <v>6.3974807195198005E-2</v>
      </c>
      <c r="AP9" s="14">
        <v>3.3324745894820901E-2</v>
      </c>
      <c r="AQ9" s="14">
        <v>8.6088260165203906E-2</v>
      </c>
      <c r="AR9" s="14">
        <v>0.161591435245136</v>
      </c>
    </row>
    <row r="10" spans="2:44">
      <c r="B10" s="15" t="s">
        <v>99</v>
      </c>
      <c r="C10" s="14">
        <v>0.24191591257561701</v>
      </c>
      <c r="D10" s="14">
        <v>0.220141951400185</v>
      </c>
      <c r="E10" s="14">
        <v>0.26634234431152198</v>
      </c>
      <c r="F10" s="14"/>
      <c r="G10" s="14">
        <v>0.31123867887342999</v>
      </c>
      <c r="H10" s="14">
        <v>0.261977229885546</v>
      </c>
      <c r="I10" s="14">
        <v>0.31148146505185398</v>
      </c>
      <c r="J10" s="14">
        <v>0.22576951274721099</v>
      </c>
      <c r="K10" s="14">
        <v>0.207169781608735</v>
      </c>
      <c r="L10" s="14">
        <v>0.16545421219088999</v>
      </c>
      <c r="M10" s="14"/>
      <c r="N10" s="14">
        <v>0.263674064196533</v>
      </c>
      <c r="O10" s="14">
        <v>0.22399865952928899</v>
      </c>
      <c r="P10" s="14">
        <v>0.21960921851773599</v>
      </c>
      <c r="Q10" s="14">
        <v>0.25753005195624301</v>
      </c>
      <c r="R10" s="14"/>
      <c r="S10" s="14">
        <v>0.24527258789648801</v>
      </c>
      <c r="T10" s="14">
        <v>0.22730321923426799</v>
      </c>
      <c r="U10" s="14">
        <v>0.20120863335356301</v>
      </c>
      <c r="V10" s="14">
        <v>0.245882838707568</v>
      </c>
      <c r="W10" s="14">
        <v>0.261979379450411</v>
      </c>
      <c r="X10" s="14">
        <v>0.23349555291532301</v>
      </c>
      <c r="Y10" s="14">
        <v>0.269815373032263</v>
      </c>
      <c r="Z10" s="14">
        <v>0.15015581159239799</v>
      </c>
      <c r="AA10" s="14">
        <v>0.28318609453037202</v>
      </c>
      <c r="AB10" s="14">
        <v>0.240829718236235</v>
      </c>
      <c r="AC10" s="14">
        <v>0.24476244006303499</v>
      </c>
      <c r="AD10" s="14">
        <v>0.24564400622008101</v>
      </c>
      <c r="AE10" s="14"/>
      <c r="AF10" s="14">
        <v>0.24941418178469699</v>
      </c>
      <c r="AG10" s="14">
        <v>0.22222129535560001</v>
      </c>
      <c r="AH10" s="14">
        <v>0.26426957224728997</v>
      </c>
      <c r="AI10" s="14"/>
      <c r="AJ10" s="14">
        <v>0.241034894651312</v>
      </c>
      <c r="AK10" s="14">
        <v>0.26899252828157599</v>
      </c>
      <c r="AL10" s="14">
        <v>0.19496710143286999</v>
      </c>
      <c r="AM10" s="14"/>
      <c r="AN10" s="14">
        <v>0.237716467037385</v>
      </c>
      <c r="AO10" s="14">
        <v>0.25258520851553001</v>
      </c>
      <c r="AP10" s="14">
        <v>0.23051211154746701</v>
      </c>
      <c r="AQ10" s="14">
        <v>0.27121833393532802</v>
      </c>
      <c r="AR10" s="14">
        <v>0.16358919071743699</v>
      </c>
    </row>
    <row r="11" spans="2:44">
      <c r="B11" s="15" t="s">
        <v>100</v>
      </c>
      <c r="C11" s="14">
        <v>0.263758479018873</v>
      </c>
      <c r="D11" s="14">
        <v>0.273083857236184</v>
      </c>
      <c r="E11" s="14">
        <v>0.25333346950004998</v>
      </c>
      <c r="F11" s="14"/>
      <c r="G11" s="14">
        <v>0.31058711510682602</v>
      </c>
      <c r="H11" s="14">
        <v>0.303422546049119</v>
      </c>
      <c r="I11" s="14">
        <v>0.33862195485116198</v>
      </c>
      <c r="J11" s="14">
        <v>0.18980448082568899</v>
      </c>
      <c r="K11" s="14">
        <v>0.224114549665695</v>
      </c>
      <c r="L11" s="14">
        <v>0.23079335507755699</v>
      </c>
      <c r="M11" s="14"/>
      <c r="N11" s="14">
        <v>0.23152346093531401</v>
      </c>
      <c r="O11" s="14">
        <v>0.27509293538257601</v>
      </c>
      <c r="P11" s="14">
        <v>0.24989021270220901</v>
      </c>
      <c r="Q11" s="14">
        <v>0.29884072964742597</v>
      </c>
      <c r="R11" s="14"/>
      <c r="S11" s="14">
        <v>0.29396922664104802</v>
      </c>
      <c r="T11" s="14">
        <v>0.27649561923077598</v>
      </c>
      <c r="U11" s="14">
        <v>0.223817208027038</v>
      </c>
      <c r="V11" s="14">
        <v>0.25764914535829198</v>
      </c>
      <c r="W11" s="14">
        <v>0.275629067832872</v>
      </c>
      <c r="X11" s="14">
        <v>0.32756366380978202</v>
      </c>
      <c r="Y11" s="14">
        <v>0.26240406388406601</v>
      </c>
      <c r="Z11" s="14">
        <v>0.31787396495421699</v>
      </c>
      <c r="AA11" s="14">
        <v>0.235962028509766</v>
      </c>
      <c r="AB11" s="14">
        <v>0.22246389120239499</v>
      </c>
      <c r="AC11" s="14">
        <v>0.15159397732161001</v>
      </c>
      <c r="AD11" s="14">
        <v>0.31665738463575299</v>
      </c>
      <c r="AE11" s="14"/>
      <c r="AF11" s="14">
        <v>0.236107825727667</v>
      </c>
      <c r="AG11" s="14">
        <v>0.25086981598562502</v>
      </c>
      <c r="AH11" s="14">
        <v>0.345515664227107</v>
      </c>
      <c r="AI11" s="14"/>
      <c r="AJ11" s="14">
        <v>0.237203331379372</v>
      </c>
      <c r="AK11" s="14">
        <v>0.25265003337212799</v>
      </c>
      <c r="AL11" s="14">
        <v>0.21796695501601299</v>
      </c>
      <c r="AM11" s="14"/>
      <c r="AN11" s="14">
        <v>0.27719840170236099</v>
      </c>
      <c r="AO11" s="14">
        <v>0.27788662879488302</v>
      </c>
      <c r="AP11" s="14">
        <v>0.26020809072567502</v>
      </c>
      <c r="AQ11" s="14">
        <v>0.223163911198031</v>
      </c>
      <c r="AR11" s="14">
        <v>7.0643048747414297E-2</v>
      </c>
    </row>
    <row r="12" spans="2:44">
      <c r="B12" s="15" t="s">
        <v>101</v>
      </c>
      <c r="C12" s="14">
        <v>0.32156644147126201</v>
      </c>
      <c r="D12" s="14">
        <v>0.32845146019060301</v>
      </c>
      <c r="E12" s="14">
        <v>0.31537664302497997</v>
      </c>
      <c r="F12" s="14"/>
      <c r="G12" s="14">
        <v>0.24405987036643001</v>
      </c>
      <c r="H12" s="14">
        <v>0.264584917546001</v>
      </c>
      <c r="I12" s="14">
        <v>0.18222591939781699</v>
      </c>
      <c r="J12" s="14">
        <v>0.36571059041263898</v>
      </c>
      <c r="K12" s="14">
        <v>0.39988320922746801</v>
      </c>
      <c r="L12" s="14">
        <v>0.43579318162495001</v>
      </c>
      <c r="M12" s="14"/>
      <c r="N12" s="14">
        <v>0.347284779711999</v>
      </c>
      <c r="O12" s="14">
        <v>0.32435369359499899</v>
      </c>
      <c r="P12" s="14">
        <v>0.37029852165621002</v>
      </c>
      <c r="Q12" s="14">
        <v>0.24487846517270301</v>
      </c>
      <c r="R12" s="14"/>
      <c r="S12" s="14">
        <v>0.27937398748660502</v>
      </c>
      <c r="T12" s="14">
        <v>0.34643601279626901</v>
      </c>
      <c r="U12" s="14">
        <v>0.418712279556339</v>
      </c>
      <c r="V12" s="14">
        <v>0.356040637442192</v>
      </c>
      <c r="W12" s="14">
        <v>0.28643019279723297</v>
      </c>
      <c r="X12" s="14">
        <v>0.26848995283780402</v>
      </c>
      <c r="Y12" s="14">
        <v>0.32012248828201501</v>
      </c>
      <c r="Z12" s="14">
        <v>0.37271189184251802</v>
      </c>
      <c r="AA12" s="14">
        <v>0.33904478704118601</v>
      </c>
      <c r="AB12" s="14">
        <v>0.29832977819588902</v>
      </c>
      <c r="AC12" s="14">
        <v>0.34545576995928901</v>
      </c>
      <c r="AD12" s="14">
        <v>0.226585253452252</v>
      </c>
      <c r="AE12" s="14"/>
      <c r="AF12" s="14">
        <v>0.35343519359086101</v>
      </c>
      <c r="AG12" s="14">
        <v>0.333149358037097</v>
      </c>
      <c r="AH12" s="14">
        <v>0.25535402873921798</v>
      </c>
      <c r="AI12" s="14"/>
      <c r="AJ12" s="14">
        <v>0.38076619043695298</v>
      </c>
      <c r="AK12" s="14">
        <v>0.30212759030254099</v>
      </c>
      <c r="AL12" s="14">
        <v>0.409342165467591</v>
      </c>
      <c r="AM12" s="14"/>
      <c r="AN12" s="14">
        <v>0.32681700437836497</v>
      </c>
      <c r="AO12" s="14">
        <v>0.28411466213386699</v>
      </c>
      <c r="AP12" s="14">
        <v>0.34711122422882601</v>
      </c>
      <c r="AQ12" s="14">
        <v>0.35010147702019201</v>
      </c>
      <c r="AR12" s="14">
        <v>0.36459228967604101</v>
      </c>
    </row>
    <row r="13" spans="2:44">
      <c r="B13" s="15" t="s">
        <v>102</v>
      </c>
      <c r="C13" s="14">
        <v>8.4969420486854894E-2</v>
      </c>
      <c r="D13" s="14">
        <v>0.10090588967066701</v>
      </c>
      <c r="E13" s="14">
        <v>6.9705926574545302E-2</v>
      </c>
      <c r="F13" s="14"/>
      <c r="G13" s="14">
        <v>3.34010436901594E-2</v>
      </c>
      <c r="H13" s="14">
        <v>5.4073860929049401E-2</v>
      </c>
      <c r="I13" s="14">
        <v>7.8009664500308398E-2</v>
      </c>
      <c r="J13" s="14">
        <v>9.5013739854802895E-2</v>
      </c>
      <c r="K13" s="14">
        <v>0.102177134995209</v>
      </c>
      <c r="L13" s="14">
        <v>0.124135903849938</v>
      </c>
      <c r="M13" s="14"/>
      <c r="N13" s="14">
        <v>9.6450043146493095E-2</v>
      </c>
      <c r="O13" s="14">
        <v>9.6545733196094996E-2</v>
      </c>
      <c r="P13" s="14">
        <v>6.6906402068398804E-2</v>
      </c>
      <c r="Q13" s="14">
        <v>7.6926215116379398E-2</v>
      </c>
      <c r="R13" s="14"/>
      <c r="S13" s="14">
        <v>8.1532078008393905E-2</v>
      </c>
      <c r="T13" s="14">
        <v>8.5722493095406693E-2</v>
      </c>
      <c r="U13" s="14">
        <v>3.46793954524569E-2</v>
      </c>
      <c r="V13" s="14">
        <v>9.0061109319057794E-2</v>
      </c>
      <c r="W13" s="14">
        <v>9.7635121402839101E-2</v>
      </c>
      <c r="X13" s="14">
        <v>8.4433971294169893E-2</v>
      </c>
      <c r="Y13" s="14">
        <v>6.5205881980592906E-2</v>
      </c>
      <c r="Z13" s="14">
        <v>7.7576490371249598E-2</v>
      </c>
      <c r="AA13" s="14">
        <v>7.6927913093695593E-2</v>
      </c>
      <c r="AB13" s="14">
        <v>0.14095698635617299</v>
      </c>
      <c r="AC13" s="14">
        <v>0.115005894933461</v>
      </c>
      <c r="AD13" s="14">
        <v>6.3125831105037902E-2</v>
      </c>
      <c r="AE13" s="14"/>
      <c r="AF13" s="14">
        <v>9.1448370076024896E-2</v>
      </c>
      <c r="AG13" s="14">
        <v>0.10075601056441801</v>
      </c>
      <c r="AH13" s="14">
        <v>5.7689456435520599E-2</v>
      </c>
      <c r="AI13" s="14"/>
      <c r="AJ13" s="14">
        <v>0.106591619469668</v>
      </c>
      <c r="AK13" s="14">
        <v>8.7614177798938001E-2</v>
      </c>
      <c r="AL13" s="14">
        <v>4.4494756758222898E-2</v>
      </c>
      <c r="AM13" s="14"/>
      <c r="AN13" s="14">
        <v>7.6856634023994605E-2</v>
      </c>
      <c r="AO13" s="14">
        <v>7.8900863101163995E-2</v>
      </c>
      <c r="AP13" s="14">
        <v>9.6416996661968193E-2</v>
      </c>
      <c r="AQ13" s="14">
        <v>6.1479290348201897E-2</v>
      </c>
      <c r="AR13" s="14">
        <v>0.23958403561397201</v>
      </c>
    </row>
    <row r="14" spans="2:44">
      <c r="B14" s="15" t="s">
        <v>129</v>
      </c>
      <c r="C14" s="14">
        <v>3.7407990812100098E-2</v>
      </c>
      <c r="D14" s="14">
        <v>2.4608919763773999E-2</v>
      </c>
      <c r="E14" s="14">
        <v>4.8738392308340497E-2</v>
      </c>
      <c r="F14" s="14"/>
      <c r="G14" s="14">
        <v>3.7289271843692101E-2</v>
      </c>
      <c r="H14" s="14">
        <v>3.8532795935239297E-2</v>
      </c>
      <c r="I14" s="14">
        <v>3.6438907041474601E-2</v>
      </c>
      <c r="J14" s="14">
        <v>5.3760345205528103E-2</v>
      </c>
      <c r="K14" s="14">
        <v>2.9253354802993702E-2</v>
      </c>
      <c r="L14" s="14">
        <v>3.02479108684151E-2</v>
      </c>
      <c r="M14" s="14"/>
      <c r="N14" s="14">
        <v>1.8697706590679899E-2</v>
      </c>
      <c r="O14" s="14">
        <v>3.1835162505571397E-2</v>
      </c>
      <c r="P14" s="14">
        <v>3.1856586636682199E-2</v>
      </c>
      <c r="Q14" s="14">
        <v>6.9013536622916205E-2</v>
      </c>
      <c r="R14" s="14"/>
      <c r="S14" s="14">
        <v>4.1372006510072203E-2</v>
      </c>
      <c r="T14" s="14">
        <v>2.1676037631864799E-2</v>
      </c>
      <c r="U14" s="14">
        <v>4.1954636443867703E-2</v>
      </c>
      <c r="V14" s="14">
        <v>3.6322025661080302E-2</v>
      </c>
      <c r="W14" s="14">
        <v>2.47966440692549E-2</v>
      </c>
      <c r="X14" s="14">
        <v>5.5998079826729198E-2</v>
      </c>
      <c r="Y14" s="14">
        <v>2.1386873996168801E-2</v>
      </c>
      <c r="Z14" s="14">
        <v>2.32252428316558E-2</v>
      </c>
      <c r="AA14" s="14">
        <v>2.45818381363169E-2</v>
      </c>
      <c r="AB14" s="14">
        <v>3.4869879801614101E-2</v>
      </c>
      <c r="AC14" s="14">
        <v>7.1863257640995507E-2</v>
      </c>
      <c r="AD14" s="14">
        <v>9.1209462352116605E-2</v>
      </c>
      <c r="AE14" s="14"/>
      <c r="AF14" s="14">
        <v>2.7896651593547799E-2</v>
      </c>
      <c r="AG14" s="14">
        <v>3.0768262840407699E-2</v>
      </c>
      <c r="AH14" s="14">
        <v>4.3505793300755401E-2</v>
      </c>
      <c r="AI14" s="14"/>
      <c r="AJ14" s="14">
        <v>9.0000204066671904E-3</v>
      </c>
      <c r="AK14" s="14">
        <v>3.03457035211337E-2</v>
      </c>
      <c r="AL14" s="14">
        <v>5.4291198259593103E-2</v>
      </c>
      <c r="AM14" s="14"/>
      <c r="AN14" s="14">
        <v>3.9116835689560703E-2</v>
      </c>
      <c r="AO14" s="14">
        <v>4.2537830259357798E-2</v>
      </c>
      <c r="AP14" s="14">
        <v>3.2426830941242601E-2</v>
      </c>
      <c r="AQ14" s="14">
        <v>7.9487273330434895E-3</v>
      </c>
      <c r="AR14" s="14">
        <v>0</v>
      </c>
    </row>
    <row r="15" spans="2:44">
      <c r="B15" s="15" t="s">
        <v>104</v>
      </c>
      <c r="C15" s="18">
        <v>0.29229766821091002</v>
      </c>
      <c r="D15" s="18">
        <v>0.272949873138772</v>
      </c>
      <c r="E15" s="18">
        <v>0.31284556859208401</v>
      </c>
      <c r="F15" s="18"/>
      <c r="G15" s="18">
        <v>0.37466269899289201</v>
      </c>
      <c r="H15" s="18">
        <v>0.33938587954059202</v>
      </c>
      <c r="I15" s="18">
        <v>0.364703554209238</v>
      </c>
      <c r="J15" s="18">
        <v>0.29571084370134099</v>
      </c>
      <c r="K15" s="18">
        <v>0.24457175130863401</v>
      </c>
      <c r="L15" s="18">
        <v>0.17902964857914</v>
      </c>
      <c r="M15" s="18"/>
      <c r="N15" s="18">
        <v>0.30604400961551398</v>
      </c>
      <c r="O15" s="18">
        <v>0.272172475320759</v>
      </c>
      <c r="P15" s="18">
        <v>0.28104827693649997</v>
      </c>
      <c r="Q15" s="18">
        <v>0.310341053440575</v>
      </c>
      <c r="R15" s="18"/>
      <c r="S15" s="18">
        <v>0.30375270135388099</v>
      </c>
      <c r="T15" s="18">
        <v>0.269669837245683</v>
      </c>
      <c r="U15" s="18">
        <v>0.28083648052029803</v>
      </c>
      <c r="V15" s="18">
        <v>0.25992708221937799</v>
      </c>
      <c r="W15" s="18">
        <v>0.31550897389780003</v>
      </c>
      <c r="X15" s="18">
        <v>0.26351433223151499</v>
      </c>
      <c r="Y15" s="18">
        <v>0.33088069185715702</v>
      </c>
      <c r="Z15" s="18">
        <v>0.20861241000035999</v>
      </c>
      <c r="AA15" s="18">
        <v>0.323483433219035</v>
      </c>
      <c r="AB15" s="18">
        <v>0.30337946444392899</v>
      </c>
      <c r="AC15" s="18">
        <v>0.31608110014464502</v>
      </c>
      <c r="AD15" s="18">
        <v>0.30242206845483999</v>
      </c>
      <c r="AE15" s="18"/>
      <c r="AF15" s="18">
        <v>0.29111195901189901</v>
      </c>
      <c r="AG15" s="18">
        <v>0.284456552572452</v>
      </c>
      <c r="AH15" s="18">
        <v>0.297935057297399</v>
      </c>
      <c r="AI15" s="18"/>
      <c r="AJ15" s="18">
        <v>0.26643883830734</v>
      </c>
      <c r="AK15" s="18">
        <v>0.32726249500526</v>
      </c>
      <c r="AL15" s="18">
        <v>0.27390492449858</v>
      </c>
      <c r="AM15" s="18"/>
      <c r="AN15" s="18">
        <v>0.280011124205719</v>
      </c>
      <c r="AO15" s="18">
        <v>0.316560015710728</v>
      </c>
      <c r="AP15" s="18">
        <v>0.26383685744228802</v>
      </c>
      <c r="AQ15" s="18">
        <v>0.357306594100532</v>
      </c>
      <c r="AR15" s="18">
        <v>0.32518062596257302</v>
      </c>
    </row>
    <row r="16" spans="2:44">
      <c r="B16" s="15" t="s">
        <v>105</v>
      </c>
      <c r="C16" s="18">
        <v>0.40653586195811597</v>
      </c>
      <c r="D16" s="18">
        <v>0.42935734986127</v>
      </c>
      <c r="E16" s="18">
        <v>0.38508256959952503</v>
      </c>
      <c r="F16" s="18"/>
      <c r="G16" s="18">
        <v>0.27746091405659001</v>
      </c>
      <c r="H16" s="18">
        <v>0.31865877847504998</v>
      </c>
      <c r="I16" s="18">
        <v>0.26023558389812601</v>
      </c>
      <c r="J16" s="18">
        <v>0.46072433026744197</v>
      </c>
      <c r="K16" s="18">
        <v>0.50206034422267698</v>
      </c>
      <c r="L16" s="18">
        <v>0.55992908547488796</v>
      </c>
      <c r="M16" s="18"/>
      <c r="N16" s="18">
        <v>0.44373482285849197</v>
      </c>
      <c r="O16" s="18">
        <v>0.42089942679109399</v>
      </c>
      <c r="P16" s="18">
        <v>0.43720492372460801</v>
      </c>
      <c r="Q16" s="18">
        <v>0.32180468028908199</v>
      </c>
      <c r="R16" s="18"/>
      <c r="S16" s="18">
        <v>0.36090606549499898</v>
      </c>
      <c r="T16" s="18">
        <v>0.43215850589167598</v>
      </c>
      <c r="U16" s="18">
        <v>0.45339167500879601</v>
      </c>
      <c r="V16" s="18">
        <v>0.44610174676124997</v>
      </c>
      <c r="W16" s="18">
        <v>0.38406531420007201</v>
      </c>
      <c r="X16" s="18">
        <v>0.35292392413197399</v>
      </c>
      <c r="Y16" s="18">
        <v>0.38532837026260802</v>
      </c>
      <c r="Z16" s="18">
        <v>0.45028838221376699</v>
      </c>
      <c r="AA16" s="18">
        <v>0.41597270013488202</v>
      </c>
      <c r="AB16" s="18">
        <v>0.439286764552062</v>
      </c>
      <c r="AC16" s="18">
        <v>0.46046166489274998</v>
      </c>
      <c r="AD16" s="18">
        <v>0.28971108455729</v>
      </c>
      <c r="AE16" s="18"/>
      <c r="AF16" s="18">
        <v>0.44488356366688597</v>
      </c>
      <c r="AG16" s="18">
        <v>0.43390536860151502</v>
      </c>
      <c r="AH16" s="18">
        <v>0.31304348517473901</v>
      </c>
      <c r="AI16" s="18"/>
      <c r="AJ16" s="18">
        <v>0.48735780990662098</v>
      </c>
      <c r="AK16" s="18">
        <v>0.38974176810147898</v>
      </c>
      <c r="AL16" s="18">
        <v>0.45383692222581401</v>
      </c>
      <c r="AM16" s="18"/>
      <c r="AN16" s="18">
        <v>0.40367363840235998</v>
      </c>
      <c r="AO16" s="18">
        <v>0.363015525235031</v>
      </c>
      <c r="AP16" s="18">
        <v>0.44352822089079402</v>
      </c>
      <c r="AQ16" s="18">
        <v>0.411580767368393</v>
      </c>
      <c r="AR16" s="18">
        <v>0.60417632529001297</v>
      </c>
    </row>
    <row r="17" spans="2:44">
      <c r="B17" s="15" t="s">
        <v>106</v>
      </c>
      <c r="C17" s="19">
        <v>-0.11423819374720599</v>
      </c>
      <c r="D17" s="19">
        <v>-0.156407476722498</v>
      </c>
      <c r="E17" s="19">
        <v>-7.2237001007440793E-2</v>
      </c>
      <c r="F17" s="19"/>
      <c r="G17" s="19">
        <v>9.7201784936302299E-2</v>
      </c>
      <c r="H17" s="19">
        <v>2.0727101065541199E-2</v>
      </c>
      <c r="I17" s="19">
        <v>0.104467970311112</v>
      </c>
      <c r="J17" s="19">
        <v>-0.16501348656609999</v>
      </c>
      <c r="K17" s="19">
        <v>-0.25748859291404302</v>
      </c>
      <c r="L17" s="19">
        <v>-0.38089943689574801</v>
      </c>
      <c r="M17" s="19"/>
      <c r="N17" s="19">
        <v>-0.13769081324297799</v>
      </c>
      <c r="O17" s="19">
        <v>-0.14872695147033499</v>
      </c>
      <c r="P17" s="19">
        <v>-0.15615664678810801</v>
      </c>
      <c r="Q17" s="19">
        <v>-1.1463626848506801E-2</v>
      </c>
      <c r="R17" s="19"/>
      <c r="S17" s="19">
        <v>-5.7153364141117997E-2</v>
      </c>
      <c r="T17" s="19">
        <v>-0.16248866864599301</v>
      </c>
      <c r="U17" s="19">
        <v>-0.17255519448849699</v>
      </c>
      <c r="V17" s="19">
        <v>-0.18617466454187201</v>
      </c>
      <c r="W17" s="19">
        <v>-6.8556340302271701E-2</v>
      </c>
      <c r="X17" s="19">
        <v>-8.9409591900459606E-2</v>
      </c>
      <c r="Y17" s="19">
        <v>-5.4447678405450298E-2</v>
      </c>
      <c r="Z17" s="19">
        <v>-0.241675972213407</v>
      </c>
      <c r="AA17" s="19">
        <v>-9.2489266915847093E-2</v>
      </c>
      <c r="AB17" s="19">
        <v>-0.13590730010813301</v>
      </c>
      <c r="AC17" s="19">
        <v>-0.14438056474810401</v>
      </c>
      <c r="AD17" s="19">
        <v>1.2710983897550401E-2</v>
      </c>
      <c r="AE17" s="19"/>
      <c r="AF17" s="19">
        <v>-0.15377160465498599</v>
      </c>
      <c r="AG17" s="19">
        <v>-0.14944881602906401</v>
      </c>
      <c r="AH17" s="19">
        <v>-1.5108427877339599E-2</v>
      </c>
      <c r="AI17" s="19"/>
      <c r="AJ17" s="19">
        <v>-0.22091897159928101</v>
      </c>
      <c r="AK17" s="19">
        <v>-6.2479273096218597E-2</v>
      </c>
      <c r="AL17" s="19">
        <v>-0.17993199772723401</v>
      </c>
      <c r="AM17" s="19"/>
      <c r="AN17" s="19">
        <v>-0.123662514196641</v>
      </c>
      <c r="AO17" s="19">
        <v>-4.6455509524302802E-2</v>
      </c>
      <c r="AP17" s="19">
        <v>-0.179691363448506</v>
      </c>
      <c r="AQ17" s="19">
        <v>-5.4274173267861402E-2</v>
      </c>
      <c r="AR17" s="19">
        <v>-0.27899569932744001</v>
      </c>
    </row>
    <row r="18" spans="2:44">
      <c r="B18" s="16" t="s">
        <v>26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R22"/>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234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986</v>
      </c>
      <c r="D7" s="10">
        <v>474</v>
      </c>
      <c r="E7" s="10">
        <v>507</v>
      </c>
      <c r="F7" s="10"/>
      <c r="G7" s="10">
        <v>111</v>
      </c>
      <c r="H7" s="10">
        <v>150</v>
      </c>
      <c r="I7" s="10">
        <v>158</v>
      </c>
      <c r="J7" s="10">
        <v>167</v>
      </c>
      <c r="K7" s="10">
        <v>176</v>
      </c>
      <c r="L7" s="10">
        <v>224</v>
      </c>
      <c r="M7" s="10"/>
      <c r="N7" s="10">
        <v>251</v>
      </c>
      <c r="O7" s="10">
        <v>274</v>
      </c>
      <c r="P7" s="10">
        <v>203</v>
      </c>
      <c r="Q7" s="10">
        <v>254</v>
      </c>
      <c r="R7" s="10"/>
      <c r="S7" s="10">
        <v>120</v>
      </c>
      <c r="T7" s="10">
        <v>142</v>
      </c>
      <c r="U7" s="10">
        <v>75</v>
      </c>
      <c r="V7" s="10">
        <v>81</v>
      </c>
      <c r="W7" s="10">
        <v>80</v>
      </c>
      <c r="X7" s="10">
        <v>88</v>
      </c>
      <c r="Y7" s="10">
        <v>89</v>
      </c>
      <c r="Z7" s="10">
        <v>38</v>
      </c>
      <c r="AA7" s="10">
        <v>104</v>
      </c>
      <c r="AB7" s="10">
        <v>80</v>
      </c>
      <c r="AC7" s="10">
        <v>56</v>
      </c>
      <c r="AD7" s="10">
        <v>33</v>
      </c>
      <c r="AE7" s="10"/>
      <c r="AF7" s="10">
        <v>374</v>
      </c>
      <c r="AG7" s="10">
        <v>384</v>
      </c>
      <c r="AH7" s="10">
        <v>150</v>
      </c>
      <c r="AI7" s="10"/>
      <c r="AJ7" s="10">
        <v>219</v>
      </c>
      <c r="AK7" s="10">
        <v>325</v>
      </c>
      <c r="AL7" s="10">
        <v>65</v>
      </c>
      <c r="AM7" s="10"/>
      <c r="AN7" s="10">
        <v>265</v>
      </c>
      <c r="AO7" s="10">
        <v>205</v>
      </c>
      <c r="AP7" s="10">
        <v>218</v>
      </c>
      <c r="AQ7" s="10">
        <v>128</v>
      </c>
      <c r="AR7" s="10">
        <v>13</v>
      </c>
    </row>
    <row r="8" spans="2:44" ht="30" customHeight="1">
      <c r="B8" s="11" t="s">
        <v>96</v>
      </c>
      <c r="C8" s="11">
        <v>979</v>
      </c>
      <c r="D8" s="11">
        <v>490</v>
      </c>
      <c r="E8" s="11">
        <v>484</v>
      </c>
      <c r="F8" s="11"/>
      <c r="G8" s="11">
        <v>122</v>
      </c>
      <c r="H8" s="11">
        <v>158</v>
      </c>
      <c r="I8" s="11">
        <v>175</v>
      </c>
      <c r="J8" s="11">
        <v>166</v>
      </c>
      <c r="K8" s="11">
        <v>149</v>
      </c>
      <c r="L8" s="11">
        <v>208</v>
      </c>
      <c r="M8" s="11"/>
      <c r="N8" s="11">
        <v>261</v>
      </c>
      <c r="O8" s="11">
        <v>263</v>
      </c>
      <c r="P8" s="11">
        <v>208</v>
      </c>
      <c r="Q8" s="11">
        <v>243</v>
      </c>
      <c r="R8" s="11"/>
      <c r="S8" s="11">
        <v>135</v>
      </c>
      <c r="T8" s="11">
        <v>132</v>
      </c>
      <c r="U8" s="11">
        <v>74</v>
      </c>
      <c r="V8" s="11">
        <v>89</v>
      </c>
      <c r="W8" s="11">
        <v>71</v>
      </c>
      <c r="X8" s="11">
        <v>87</v>
      </c>
      <c r="Y8" s="11">
        <v>84</v>
      </c>
      <c r="Z8" s="11">
        <v>34</v>
      </c>
      <c r="AA8" s="11">
        <v>98</v>
      </c>
      <c r="AB8" s="11">
        <v>82</v>
      </c>
      <c r="AC8" s="11">
        <v>55</v>
      </c>
      <c r="AD8" s="11">
        <v>36</v>
      </c>
      <c r="AE8" s="11"/>
      <c r="AF8" s="11">
        <v>356</v>
      </c>
      <c r="AG8" s="11">
        <v>382</v>
      </c>
      <c r="AH8" s="11">
        <v>158</v>
      </c>
      <c r="AI8" s="11"/>
      <c r="AJ8" s="11">
        <v>212</v>
      </c>
      <c r="AK8" s="11">
        <v>328</v>
      </c>
      <c r="AL8" s="11">
        <v>64</v>
      </c>
      <c r="AM8" s="11"/>
      <c r="AN8" s="11">
        <v>255</v>
      </c>
      <c r="AO8" s="11">
        <v>205</v>
      </c>
      <c r="AP8" s="11">
        <v>221</v>
      </c>
      <c r="AQ8" s="11">
        <v>132</v>
      </c>
      <c r="AR8" s="11">
        <v>14</v>
      </c>
    </row>
    <row r="9" spans="2:44">
      <c r="B9" s="15" t="s">
        <v>98</v>
      </c>
      <c r="C9" s="14">
        <v>6.2341228748307498E-2</v>
      </c>
      <c r="D9" s="14">
        <v>8.2568136229021996E-2</v>
      </c>
      <c r="E9" s="14">
        <v>4.2514472620546202E-2</v>
      </c>
      <c r="F9" s="14"/>
      <c r="G9" s="14">
        <v>0.11005966371364399</v>
      </c>
      <c r="H9" s="14">
        <v>0.120900590613804</v>
      </c>
      <c r="I9" s="14">
        <v>5.9382488571666101E-2</v>
      </c>
      <c r="J9" s="14">
        <v>5.9168938866094603E-2</v>
      </c>
      <c r="K9" s="14">
        <v>2.2823343209871901E-2</v>
      </c>
      <c r="L9" s="14">
        <v>2.33074156939004E-2</v>
      </c>
      <c r="M9" s="14"/>
      <c r="N9" s="14">
        <v>9.5334230700556299E-2</v>
      </c>
      <c r="O9" s="14">
        <v>4.4472163574810097E-2</v>
      </c>
      <c r="P9" s="14">
        <v>4.50236606907422E-2</v>
      </c>
      <c r="Q9" s="14">
        <v>6.20761936799267E-2</v>
      </c>
      <c r="R9" s="14"/>
      <c r="S9" s="14">
        <v>8.5152376381613507E-2</v>
      </c>
      <c r="T9" s="14">
        <v>5.1353171119010103E-2</v>
      </c>
      <c r="U9" s="14">
        <v>2.8430926492416901E-2</v>
      </c>
      <c r="V9" s="14">
        <v>1.4044243511810099E-2</v>
      </c>
      <c r="W9" s="14">
        <v>5.9228183119674302E-2</v>
      </c>
      <c r="X9" s="14">
        <v>4.6800813169086401E-2</v>
      </c>
      <c r="Y9" s="14">
        <v>7.9501854842065206E-2</v>
      </c>
      <c r="Z9" s="14">
        <v>9.4991166827152598E-2</v>
      </c>
      <c r="AA9" s="14">
        <v>4.8018425564409002E-2</v>
      </c>
      <c r="AB9" s="14">
        <v>7.4270336943713197E-2</v>
      </c>
      <c r="AC9" s="14">
        <v>7.4594514237153006E-2</v>
      </c>
      <c r="AD9" s="14">
        <v>0.17010555835626701</v>
      </c>
      <c r="AE9" s="14"/>
      <c r="AF9" s="14">
        <v>4.4943751661336101E-2</v>
      </c>
      <c r="AG9" s="14">
        <v>7.5727212893078197E-2</v>
      </c>
      <c r="AH9" s="14">
        <v>6.7019228432771097E-2</v>
      </c>
      <c r="AI9" s="14"/>
      <c r="AJ9" s="14">
        <v>5.4412577258209499E-2</v>
      </c>
      <c r="AK9" s="14">
        <v>6.1584074170391002E-2</v>
      </c>
      <c r="AL9" s="14">
        <v>0.17181228337565299</v>
      </c>
      <c r="AM9" s="14"/>
      <c r="AN9" s="14">
        <v>4.34391062348378E-2</v>
      </c>
      <c r="AO9" s="14">
        <v>6.1899848271030497E-2</v>
      </c>
      <c r="AP9" s="14">
        <v>8.0184003909920601E-2</v>
      </c>
      <c r="AQ9" s="14">
        <v>9.3336480275814801E-2</v>
      </c>
      <c r="AR9" s="14">
        <v>0.15342861794724699</v>
      </c>
    </row>
    <row r="10" spans="2:44">
      <c r="B10" s="15" t="s">
        <v>99</v>
      </c>
      <c r="C10" s="14">
        <v>0.21143319435600499</v>
      </c>
      <c r="D10" s="14">
        <v>0.20262934790836901</v>
      </c>
      <c r="E10" s="14">
        <v>0.22051469643160701</v>
      </c>
      <c r="F10" s="14"/>
      <c r="G10" s="14">
        <v>0.218918434381705</v>
      </c>
      <c r="H10" s="14">
        <v>0.26976150323773102</v>
      </c>
      <c r="I10" s="14">
        <v>0.29938198058952797</v>
      </c>
      <c r="J10" s="14">
        <v>0.20616170677991499</v>
      </c>
      <c r="K10" s="14">
        <v>0.19607385638494099</v>
      </c>
      <c r="L10" s="14">
        <v>0.104259300165957</v>
      </c>
      <c r="M10" s="14"/>
      <c r="N10" s="14">
        <v>0.21459415949388799</v>
      </c>
      <c r="O10" s="14">
        <v>0.22043721463400201</v>
      </c>
      <c r="P10" s="14">
        <v>0.232365670196305</v>
      </c>
      <c r="Q10" s="14">
        <v>0.17980542949056899</v>
      </c>
      <c r="R10" s="14"/>
      <c r="S10" s="14">
        <v>0.19570986256862499</v>
      </c>
      <c r="T10" s="14">
        <v>0.247640547108195</v>
      </c>
      <c r="U10" s="14">
        <v>0.18077270481559199</v>
      </c>
      <c r="V10" s="14">
        <v>0.203637995975155</v>
      </c>
      <c r="W10" s="14">
        <v>0.23834204989980401</v>
      </c>
      <c r="X10" s="14">
        <v>0.27215447441243301</v>
      </c>
      <c r="Y10" s="14">
        <v>0.20388754382143701</v>
      </c>
      <c r="Z10" s="14">
        <v>0.13058320223251699</v>
      </c>
      <c r="AA10" s="14">
        <v>0.20997566289820699</v>
      </c>
      <c r="AB10" s="14">
        <v>0.22786423444485401</v>
      </c>
      <c r="AC10" s="14">
        <v>0.13529820265965001</v>
      </c>
      <c r="AD10" s="14">
        <v>0.19790075142951799</v>
      </c>
      <c r="AE10" s="14"/>
      <c r="AF10" s="14">
        <v>0.198736301220058</v>
      </c>
      <c r="AG10" s="14">
        <v>0.20253217929681999</v>
      </c>
      <c r="AH10" s="14">
        <v>0.25600344129963498</v>
      </c>
      <c r="AI10" s="14"/>
      <c r="AJ10" s="14">
        <v>0.23730700930166901</v>
      </c>
      <c r="AK10" s="14">
        <v>0.25786774424234099</v>
      </c>
      <c r="AL10" s="14">
        <v>0.16361195166074999</v>
      </c>
      <c r="AM10" s="14"/>
      <c r="AN10" s="14">
        <v>0.19760476695815099</v>
      </c>
      <c r="AO10" s="14">
        <v>0.24014370991119899</v>
      </c>
      <c r="AP10" s="14">
        <v>0.217380966445955</v>
      </c>
      <c r="AQ10" s="14">
        <v>0.20236494358287199</v>
      </c>
      <c r="AR10" s="14">
        <v>7.0382726261273898E-2</v>
      </c>
    </row>
    <row r="11" spans="2:44">
      <c r="B11" s="15" t="s">
        <v>100</v>
      </c>
      <c r="C11" s="14">
        <v>0.34083047514840997</v>
      </c>
      <c r="D11" s="14">
        <v>0.31496869688456403</v>
      </c>
      <c r="E11" s="14">
        <v>0.36430989345648301</v>
      </c>
      <c r="F11" s="14"/>
      <c r="G11" s="14">
        <v>0.41186851273602698</v>
      </c>
      <c r="H11" s="14">
        <v>0.356988052238151</v>
      </c>
      <c r="I11" s="14">
        <v>0.30172998590341998</v>
      </c>
      <c r="J11" s="14">
        <v>0.28776203245757198</v>
      </c>
      <c r="K11" s="14">
        <v>0.352520505791933</v>
      </c>
      <c r="L11" s="14">
        <v>0.35363794413755201</v>
      </c>
      <c r="M11" s="14"/>
      <c r="N11" s="14">
        <v>0.27776327200286399</v>
      </c>
      <c r="O11" s="14">
        <v>0.35081571932427402</v>
      </c>
      <c r="P11" s="14">
        <v>0.33144297579283</v>
      </c>
      <c r="Q11" s="14">
        <v>0.39888448018216999</v>
      </c>
      <c r="R11" s="14"/>
      <c r="S11" s="14">
        <v>0.31713968345002302</v>
      </c>
      <c r="T11" s="14">
        <v>0.35118142007942998</v>
      </c>
      <c r="U11" s="14">
        <v>0.29732804784933903</v>
      </c>
      <c r="V11" s="14">
        <v>0.313783513268931</v>
      </c>
      <c r="W11" s="14">
        <v>0.33385315427381801</v>
      </c>
      <c r="X11" s="14">
        <v>0.36812792781685499</v>
      </c>
      <c r="Y11" s="14">
        <v>0.43456370996011501</v>
      </c>
      <c r="Z11" s="14">
        <v>0.38257545136938098</v>
      </c>
      <c r="AA11" s="14">
        <v>0.36034813188972598</v>
      </c>
      <c r="AB11" s="14">
        <v>0.37842511228867498</v>
      </c>
      <c r="AC11" s="14">
        <v>0.24354328299633099</v>
      </c>
      <c r="AD11" s="14">
        <v>0.248833249649211</v>
      </c>
      <c r="AE11" s="14"/>
      <c r="AF11" s="14">
        <v>0.37963537090967098</v>
      </c>
      <c r="AG11" s="14">
        <v>0.27928290617416401</v>
      </c>
      <c r="AH11" s="14">
        <v>0.39698342720819602</v>
      </c>
      <c r="AI11" s="14"/>
      <c r="AJ11" s="14">
        <v>0.27895368137781401</v>
      </c>
      <c r="AK11" s="14">
        <v>0.27491809387910199</v>
      </c>
      <c r="AL11" s="14">
        <v>0.29218032087328299</v>
      </c>
      <c r="AM11" s="14"/>
      <c r="AN11" s="14">
        <v>0.414153173168058</v>
      </c>
      <c r="AO11" s="14">
        <v>0.31599081648632699</v>
      </c>
      <c r="AP11" s="14">
        <v>0.33745937066148401</v>
      </c>
      <c r="AQ11" s="14">
        <v>0.30308618484511501</v>
      </c>
      <c r="AR11" s="14">
        <v>0.24729846086773399</v>
      </c>
    </row>
    <row r="12" spans="2:44">
      <c r="B12" s="15" t="s">
        <v>101</v>
      </c>
      <c r="C12" s="14">
        <v>0.25550764824379701</v>
      </c>
      <c r="D12" s="14">
        <v>0.26906656082984398</v>
      </c>
      <c r="E12" s="14">
        <v>0.244349292513064</v>
      </c>
      <c r="F12" s="14"/>
      <c r="G12" s="14">
        <v>0.17185985870102699</v>
      </c>
      <c r="H12" s="14">
        <v>0.170946566931343</v>
      </c>
      <c r="I12" s="14">
        <v>0.19630144548434</v>
      </c>
      <c r="J12" s="14">
        <v>0.27946195821791298</v>
      </c>
      <c r="K12" s="14">
        <v>0.29173887986389502</v>
      </c>
      <c r="L12" s="14">
        <v>0.37327519187713598</v>
      </c>
      <c r="M12" s="14"/>
      <c r="N12" s="14">
        <v>0.29346484476608098</v>
      </c>
      <c r="O12" s="14">
        <v>0.25279219496062899</v>
      </c>
      <c r="P12" s="14">
        <v>0.26228076782930498</v>
      </c>
      <c r="Q12" s="14">
        <v>0.21610804017361501</v>
      </c>
      <c r="R12" s="14"/>
      <c r="S12" s="14">
        <v>0.27536145783314903</v>
      </c>
      <c r="T12" s="14">
        <v>0.256239983595071</v>
      </c>
      <c r="U12" s="14">
        <v>0.34861484000794202</v>
      </c>
      <c r="V12" s="14">
        <v>0.30433288444260598</v>
      </c>
      <c r="W12" s="14">
        <v>0.17063336724311101</v>
      </c>
      <c r="X12" s="14">
        <v>0.20656613599006199</v>
      </c>
      <c r="Y12" s="14">
        <v>0.18286018392594899</v>
      </c>
      <c r="Z12" s="14">
        <v>0.32112141253494803</v>
      </c>
      <c r="AA12" s="14">
        <v>0.30081788711187402</v>
      </c>
      <c r="AB12" s="14">
        <v>0.140117360910751</v>
      </c>
      <c r="AC12" s="14">
        <v>0.34687087511034198</v>
      </c>
      <c r="AD12" s="14">
        <v>0.25941550828238802</v>
      </c>
      <c r="AE12" s="14"/>
      <c r="AF12" s="14">
        <v>0.254168035354503</v>
      </c>
      <c r="AG12" s="14">
        <v>0.29861079748125702</v>
      </c>
      <c r="AH12" s="14">
        <v>0.17903807006428399</v>
      </c>
      <c r="AI12" s="14"/>
      <c r="AJ12" s="14">
        <v>0.31901151817780199</v>
      </c>
      <c r="AK12" s="14">
        <v>0.297863279189165</v>
      </c>
      <c r="AL12" s="14">
        <v>0.225521716305221</v>
      </c>
      <c r="AM12" s="14"/>
      <c r="AN12" s="14">
        <v>0.22437150572619899</v>
      </c>
      <c r="AO12" s="14">
        <v>0.231947009077584</v>
      </c>
      <c r="AP12" s="14">
        <v>0.23884783732780501</v>
      </c>
      <c r="AQ12" s="14">
        <v>0.30474016964503797</v>
      </c>
      <c r="AR12" s="14">
        <v>0.34990793843463602</v>
      </c>
    </row>
    <row r="13" spans="2:44">
      <c r="B13" s="15" t="s">
        <v>102</v>
      </c>
      <c r="C13" s="14">
        <v>7.8682206008655997E-2</v>
      </c>
      <c r="D13" s="14">
        <v>0.100804647646292</v>
      </c>
      <c r="E13" s="14">
        <v>5.71021642482724E-2</v>
      </c>
      <c r="F13" s="14"/>
      <c r="G13" s="14">
        <v>3.8154404080179199E-2</v>
      </c>
      <c r="H13" s="14">
        <v>4.24134718304639E-2</v>
      </c>
      <c r="I13" s="14">
        <v>7.1743045608453307E-2</v>
      </c>
      <c r="J13" s="14">
        <v>0.109176235296707</v>
      </c>
      <c r="K13" s="14">
        <v>8.9885926612750897E-2</v>
      </c>
      <c r="L13" s="14">
        <v>0.103426438149798</v>
      </c>
      <c r="M13" s="14"/>
      <c r="N13" s="14">
        <v>9.4082680435161894E-2</v>
      </c>
      <c r="O13" s="14">
        <v>7.7594488008472198E-2</v>
      </c>
      <c r="P13" s="14">
        <v>7.7245368639886305E-2</v>
      </c>
      <c r="Q13" s="14">
        <v>6.5836666709152794E-2</v>
      </c>
      <c r="R13" s="14"/>
      <c r="S13" s="14">
        <v>6.30026623248965E-2</v>
      </c>
      <c r="T13" s="14">
        <v>7.2286265483929801E-2</v>
      </c>
      <c r="U13" s="14">
        <v>4.9148764493263199E-2</v>
      </c>
      <c r="V13" s="14">
        <v>0.11607257179279</v>
      </c>
      <c r="W13" s="14">
        <v>0.122712522602426</v>
      </c>
      <c r="X13" s="14">
        <v>7.3883821322552598E-2</v>
      </c>
      <c r="Y13" s="14">
        <v>6.8857692348426494E-2</v>
      </c>
      <c r="Z13" s="14">
        <v>2.5998694505520201E-2</v>
      </c>
      <c r="AA13" s="14">
        <v>5.2244510464842797E-2</v>
      </c>
      <c r="AB13" s="14">
        <v>0.118755817082475</v>
      </c>
      <c r="AC13" s="14">
        <v>0.12782986735552901</v>
      </c>
      <c r="AD13" s="14">
        <v>3.2535469930499897E-2</v>
      </c>
      <c r="AE13" s="14"/>
      <c r="AF13" s="14">
        <v>8.3321413503486999E-2</v>
      </c>
      <c r="AG13" s="14">
        <v>9.7436139865402296E-2</v>
      </c>
      <c r="AH13" s="14">
        <v>4.4315612549064E-2</v>
      </c>
      <c r="AI13" s="14"/>
      <c r="AJ13" s="14">
        <v>9.2675449505091101E-2</v>
      </c>
      <c r="AK13" s="14">
        <v>7.9871324001168101E-2</v>
      </c>
      <c r="AL13" s="14">
        <v>4.8993259301563903E-2</v>
      </c>
      <c r="AM13" s="14"/>
      <c r="AN13" s="14">
        <v>6.2145874557535098E-2</v>
      </c>
      <c r="AO13" s="14">
        <v>8.0800376266855906E-2</v>
      </c>
      <c r="AP13" s="14">
        <v>8.9321834647887094E-2</v>
      </c>
      <c r="AQ13" s="14">
        <v>7.6234160919899499E-2</v>
      </c>
      <c r="AR13" s="14">
        <v>0.17898225648910901</v>
      </c>
    </row>
    <row r="14" spans="2:44">
      <c r="B14" s="15" t="s">
        <v>129</v>
      </c>
      <c r="C14" s="14">
        <v>5.1205247494824503E-2</v>
      </c>
      <c r="D14" s="14">
        <v>2.9962610501908502E-2</v>
      </c>
      <c r="E14" s="14">
        <v>7.1209480730027599E-2</v>
      </c>
      <c r="F14" s="14"/>
      <c r="G14" s="14">
        <v>4.9139126387417603E-2</v>
      </c>
      <c r="H14" s="14">
        <v>3.8989815148508002E-2</v>
      </c>
      <c r="I14" s="14">
        <v>7.1461053842592298E-2</v>
      </c>
      <c r="J14" s="14">
        <v>5.82691283817975E-2</v>
      </c>
      <c r="K14" s="14">
        <v>4.6957488136608098E-2</v>
      </c>
      <c r="L14" s="14">
        <v>4.2093709975656798E-2</v>
      </c>
      <c r="M14" s="14"/>
      <c r="N14" s="14">
        <v>2.4760812601449099E-2</v>
      </c>
      <c r="O14" s="14">
        <v>5.3888219497813097E-2</v>
      </c>
      <c r="P14" s="14">
        <v>5.1641556850930997E-2</v>
      </c>
      <c r="Q14" s="14">
        <v>7.7289189764565697E-2</v>
      </c>
      <c r="R14" s="14"/>
      <c r="S14" s="14">
        <v>6.3633957441692798E-2</v>
      </c>
      <c r="T14" s="14">
        <v>2.1298612614363801E-2</v>
      </c>
      <c r="U14" s="14">
        <v>9.5704716341446894E-2</v>
      </c>
      <c r="V14" s="14">
        <v>4.8128791008709197E-2</v>
      </c>
      <c r="W14" s="14">
        <v>7.5230722861167401E-2</v>
      </c>
      <c r="X14" s="14">
        <v>3.2466827289011901E-2</v>
      </c>
      <c r="Y14" s="14">
        <v>3.0329015102008399E-2</v>
      </c>
      <c r="Z14" s="14">
        <v>4.4730072530481897E-2</v>
      </c>
      <c r="AA14" s="14">
        <v>2.8595382070941401E-2</v>
      </c>
      <c r="AB14" s="14">
        <v>6.0567138329531402E-2</v>
      </c>
      <c r="AC14" s="14">
        <v>7.1863257640995507E-2</v>
      </c>
      <c r="AD14" s="14">
        <v>9.1209462352116605E-2</v>
      </c>
      <c r="AE14" s="14"/>
      <c r="AF14" s="14">
        <v>3.9195127350944402E-2</v>
      </c>
      <c r="AG14" s="14">
        <v>4.6410764289278303E-2</v>
      </c>
      <c r="AH14" s="14">
        <v>5.6640220446050403E-2</v>
      </c>
      <c r="AI14" s="14"/>
      <c r="AJ14" s="14">
        <v>1.76397643794141E-2</v>
      </c>
      <c r="AK14" s="14">
        <v>2.78954845178324E-2</v>
      </c>
      <c r="AL14" s="14">
        <v>9.7880468483528299E-2</v>
      </c>
      <c r="AM14" s="14"/>
      <c r="AN14" s="14">
        <v>5.8285573355218501E-2</v>
      </c>
      <c r="AO14" s="14">
        <v>6.9218239987003605E-2</v>
      </c>
      <c r="AP14" s="14">
        <v>3.6805987006947698E-2</v>
      </c>
      <c r="AQ14" s="14">
        <v>2.0238060731260499E-2</v>
      </c>
      <c r="AR14" s="14">
        <v>0</v>
      </c>
    </row>
    <row r="15" spans="2:44">
      <c r="B15" s="15" t="s">
        <v>104</v>
      </c>
      <c r="C15" s="18">
        <v>0.27377442310431299</v>
      </c>
      <c r="D15" s="18">
        <v>0.28519748413739099</v>
      </c>
      <c r="E15" s="18">
        <v>0.26302916905215301</v>
      </c>
      <c r="F15" s="18"/>
      <c r="G15" s="18">
        <v>0.328978098095349</v>
      </c>
      <c r="H15" s="18">
        <v>0.390662093851534</v>
      </c>
      <c r="I15" s="18">
        <v>0.35876446916119398</v>
      </c>
      <c r="J15" s="18">
        <v>0.26533064564601</v>
      </c>
      <c r="K15" s="18">
        <v>0.21889719959481199</v>
      </c>
      <c r="L15" s="18">
        <v>0.12756671585985699</v>
      </c>
      <c r="M15" s="18"/>
      <c r="N15" s="18">
        <v>0.30992839019444401</v>
      </c>
      <c r="O15" s="18">
        <v>0.264909378208812</v>
      </c>
      <c r="P15" s="18">
        <v>0.27738933088704698</v>
      </c>
      <c r="Q15" s="18">
        <v>0.241881623170496</v>
      </c>
      <c r="R15" s="18"/>
      <c r="S15" s="18">
        <v>0.28086223895023799</v>
      </c>
      <c r="T15" s="18">
        <v>0.298993718227206</v>
      </c>
      <c r="U15" s="18">
        <v>0.20920363130800901</v>
      </c>
      <c r="V15" s="18">
        <v>0.217682239486965</v>
      </c>
      <c r="W15" s="18">
        <v>0.29757023301947899</v>
      </c>
      <c r="X15" s="18">
        <v>0.31895528758151898</v>
      </c>
      <c r="Y15" s="18">
        <v>0.28338939866350199</v>
      </c>
      <c r="Z15" s="18">
        <v>0.22557436905966899</v>
      </c>
      <c r="AA15" s="18">
        <v>0.25799408846261601</v>
      </c>
      <c r="AB15" s="18">
        <v>0.30213457138856697</v>
      </c>
      <c r="AC15" s="18">
        <v>0.209892716896803</v>
      </c>
      <c r="AD15" s="18">
        <v>0.36800630978578502</v>
      </c>
      <c r="AE15" s="18"/>
      <c r="AF15" s="18">
        <v>0.24368005288139399</v>
      </c>
      <c r="AG15" s="18">
        <v>0.27825939218989798</v>
      </c>
      <c r="AH15" s="18">
        <v>0.32302266973240601</v>
      </c>
      <c r="AI15" s="18"/>
      <c r="AJ15" s="18">
        <v>0.29171958655987901</v>
      </c>
      <c r="AK15" s="18">
        <v>0.31945181841273201</v>
      </c>
      <c r="AL15" s="18">
        <v>0.33542423503640301</v>
      </c>
      <c r="AM15" s="18"/>
      <c r="AN15" s="18">
        <v>0.24104387319298901</v>
      </c>
      <c r="AO15" s="18">
        <v>0.30204355818223</v>
      </c>
      <c r="AP15" s="18">
        <v>0.29756497035587598</v>
      </c>
      <c r="AQ15" s="18">
        <v>0.29570142385868697</v>
      </c>
      <c r="AR15" s="18">
        <v>0.223811344208521</v>
      </c>
    </row>
    <row r="16" spans="2:44">
      <c r="B16" s="15" t="s">
        <v>105</v>
      </c>
      <c r="C16" s="18">
        <v>0.33418985425245301</v>
      </c>
      <c r="D16" s="18">
        <v>0.36987120847613703</v>
      </c>
      <c r="E16" s="18">
        <v>0.301451456761337</v>
      </c>
      <c r="F16" s="18"/>
      <c r="G16" s="18">
        <v>0.210014262781206</v>
      </c>
      <c r="H16" s="18">
        <v>0.21336003876180701</v>
      </c>
      <c r="I16" s="18">
        <v>0.26804449109279299</v>
      </c>
      <c r="J16" s="18">
        <v>0.38863819351462098</v>
      </c>
      <c r="K16" s="18">
        <v>0.38162480647664598</v>
      </c>
      <c r="L16" s="18">
        <v>0.476701630026933</v>
      </c>
      <c r="M16" s="18"/>
      <c r="N16" s="18">
        <v>0.38754752520124303</v>
      </c>
      <c r="O16" s="18">
        <v>0.33038668296910101</v>
      </c>
      <c r="P16" s="18">
        <v>0.339526136469191</v>
      </c>
      <c r="Q16" s="18">
        <v>0.28194470688276801</v>
      </c>
      <c r="R16" s="18"/>
      <c r="S16" s="18">
        <v>0.33836412015804601</v>
      </c>
      <c r="T16" s="18">
        <v>0.32852624907900002</v>
      </c>
      <c r="U16" s="18">
        <v>0.39776360450120501</v>
      </c>
      <c r="V16" s="18">
        <v>0.42040545623539499</v>
      </c>
      <c r="W16" s="18">
        <v>0.293345889845536</v>
      </c>
      <c r="X16" s="18">
        <v>0.28044995731261402</v>
      </c>
      <c r="Y16" s="18">
        <v>0.25171787627437497</v>
      </c>
      <c r="Z16" s="18">
        <v>0.34712010704046797</v>
      </c>
      <c r="AA16" s="18">
        <v>0.35306239757671598</v>
      </c>
      <c r="AB16" s="18">
        <v>0.25887317799322601</v>
      </c>
      <c r="AC16" s="18">
        <v>0.47470074246587002</v>
      </c>
      <c r="AD16" s="18">
        <v>0.29195097821288701</v>
      </c>
      <c r="AE16" s="18"/>
      <c r="AF16" s="18">
        <v>0.33748944885798998</v>
      </c>
      <c r="AG16" s="18">
        <v>0.39604693734665902</v>
      </c>
      <c r="AH16" s="18">
        <v>0.22335368261334801</v>
      </c>
      <c r="AI16" s="18"/>
      <c r="AJ16" s="18">
        <v>0.41168696768289298</v>
      </c>
      <c r="AK16" s="18">
        <v>0.37773460319033297</v>
      </c>
      <c r="AL16" s="18">
        <v>0.27451497560678501</v>
      </c>
      <c r="AM16" s="18"/>
      <c r="AN16" s="18">
        <v>0.28651738028373402</v>
      </c>
      <c r="AO16" s="18">
        <v>0.31274738534444002</v>
      </c>
      <c r="AP16" s="18">
        <v>0.32816967197569202</v>
      </c>
      <c r="AQ16" s="18">
        <v>0.38097433056493801</v>
      </c>
      <c r="AR16" s="18">
        <v>0.52889019492374501</v>
      </c>
    </row>
    <row r="17" spans="2:44">
      <c r="B17" s="15" t="s">
        <v>106</v>
      </c>
      <c r="C17" s="19">
        <v>-6.0415431148139499E-2</v>
      </c>
      <c r="D17" s="19">
        <v>-8.4673724338746301E-2</v>
      </c>
      <c r="E17" s="19">
        <v>-3.8422287709183899E-2</v>
      </c>
      <c r="F17" s="19"/>
      <c r="G17" s="19">
        <v>0.11896383531414299</v>
      </c>
      <c r="H17" s="19">
        <v>0.17730205508972699</v>
      </c>
      <c r="I17" s="19">
        <v>9.0719978068400806E-2</v>
      </c>
      <c r="J17" s="19">
        <v>-0.12330754786861101</v>
      </c>
      <c r="K17" s="19">
        <v>-0.16272760688183399</v>
      </c>
      <c r="L17" s="19">
        <v>-0.34913491416707598</v>
      </c>
      <c r="M17" s="19"/>
      <c r="N17" s="19">
        <v>-7.7619135006798401E-2</v>
      </c>
      <c r="O17" s="19">
        <v>-6.5477304760288804E-2</v>
      </c>
      <c r="P17" s="19">
        <v>-6.2136805582144003E-2</v>
      </c>
      <c r="Q17" s="19">
        <v>-4.0063083712271901E-2</v>
      </c>
      <c r="R17" s="19"/>
      <c r="S17" s="19">
        <v>-5.7501881207807401E-2</v>
      </c>
      <c r="T17" s="19">
        <v>-2.95325308517949E-2</v>
      </c>
      <c r="U17" s="19">
        <v>-0.18855997319319601</v>
      </c>
      <c r="V17" s="19">
        <v>-0.20272321674843</v>
      </c>
      <c r="W17" s="19">
        <v>4.2243431739422098E-3</v>
      </c>
      <c r="X17" s="19">
        <v>3.8505330268904597E-2</v>
      </c>
      <c r="Y17" s="19">
        <v>3.1671522389126898E-2</v>
      </c>
      <c r="Z17" s="19">
        <v>-0.121545737980799</v>
      </c>
      <c r="AA17" s="19">
        <v>-9.5068309114099997E-2</v>
      </c>
      <c r="AB17" s="19">
        <v>4.3261393395340998E-2</v>
      </c>
      <c r="AC17" s="19">
        <v>-0.26480802556906802</v>
      </c>
      <c r="AD17" s="19">
        <v>7.60553315728979E-2</v>
      </c>
      <c r="AE17" s="19"/>
      <c r="AF17" s="19">
        <v>-9.3809395976596294E-2</v>
      </c>
      <c r="AG17" s="19">
        <v>-0.117787545156761</v>
      </c>
      <c r="AH17" s="19">
        <v>9.9668987119057806E-2</v>
      </c>
      <c r="AI17" s="19"/>
      <c r="AJ17" s="19">
        <v>-0.119967381123014</v>
      </c>
      <c r="AK17" s="19">
        <v>-5.8282784777601002E-2</v>
      </c>
      <c r="AL17" s="19">
        <v>6.0909259429618202E-2</v>
      </c>
      <c r="AM17" s="19"/>
      <c r="AN17" s="19">
        <v>-4.5473507090744901E-2</v>
      </c>
      <c r="AO17" s="19">
        <v>-1.070382716221E-2</v>
      </c>
      <c r="AP17" s="19">
        <v>-3.0604701619816099E-2</v>
      </c>
      <c r="AQ17" s="19">
        <v>-8.5272906706250901E-2</v>
      </c>
      <c r="AR17" s="19">
        <v>-0.305078850715224</v>
      </c>
    </row>
    <row r="18" spans="2:44">
      <c r="B18" s="16" t="s">
        <v>26</v>
      </c>
    </row>
    <row r="19" spans="2:44">
      <c r="B19" t="s">
        <v>481</v>
      </c>
    </row>
    <row r="20" spans="2:44">
      <c r="B20" t="s">
        <v>482</v>
      </c>
    </row>
    <row r="22" spans="2:44">
      <c r="B22"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235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1048</v>
      </c>
      <c r="D7" s="10">
        <v>512</v>
      </c>
      <c r="E7" s="10">
        <v>532</v>
      </c>
      <c r="F7" s="10"/>
      <c r="G7" s="10">
        <v>130</v>
      </c>
      <c r="H7" s="10">
        <v>156</v>
      </c>
      <c r="I7" s="10">
        <v>153</v>
      </c>
      <c r="J7" s="10">
        <v>199</v>
      </c>
      <c r="K7" s="10">
        <v>172</v>
      </c>
      <c r="L7" s="10">
        <v>238</v>
      </c>
      <c r="M7" s="10"/>
      <c r="N7" s="10">
        <v>275</v>
      </c>
      <c r="O7" s="10">
        <v>277</v>
      </c>
      <c r="P7" s="10">
        <v>226</v>
      </c>
      <c r="Q7" s="10">
        <v>264</v>
      </c>
      <c r="R7" s="10"/>
      <c r="S7" s="10">
        <v>114</v>
      </c>
      <c r="T7" s="10">
        <v>144</v>
      </c>
      <c r="U7" s="10">
        <v>85</v>
      </c>
      <c r="V7" s="10">
        <v>93</v>
      </c>
      <c r="W7" s="10">
        <v>67</v>
      </c>
      <c r="X7" s="10">
        <v>94</v>
      </c>
      <c r="Y7" s="10">
        <v>95</v>
      </c>
      <c r="Z7" s="10">
        <v>54</v>
      </c>
      <c r="AA7" s="10">
        <v>118</v>
      </c>
      <c r="AB7" s="10">
        <v>94</v>
      </c>
      <c r="AC7" s="10">
        <v>64</v>
      </c>
      <c r="AD7" s="10">
        <v>26</v>
      </c>
      <c r="AE7" s="10"/>
      <c r="AF7" s="10">
        <v>407</v>
      </c>
      <c r="AG7" s="10">
        <v>412</v>
      </c>
      <c r="AH7" s="10">
        <v>146</v>
      </c>
      <c r="AI7" s="10"/>
      <c r="AJ7" s="10">
        <v>226</v>
      </c>
      <c r="AK7" s="10">
        <v>396</v>
      </c>
      <c r="AL7" s="10">
        <v>72</v>
      </c>
      <c r="AM7" s="10"/>
      <c r="AN7" s="10">
        <v>274</v>
      </c>
      <c r="AO7" s="10">
        <v>244</v>
      </c>
      <c r="AP7" s="10">
        <v>239</v>
      </c>
      <c r="AQ7" s="10">
        <v>127</v>
      </c>
      <c r="AR7" s="10">
        <v>10</v>
      </c>
    </row>
    <row r="8" spans="2:44" ht="30" customHeight="1">
      <c r="B8" s="11" t="s">
        <v>96</v>
      </c>
      <c r="C8" s="11">
        <v>1055</v>
      </c>
      <c r="D8" s="11">
        <v>539</v>
      </c>
      <c r="E8" s="11">
        <v>513</v>
      </c>
      <c r="F8" s="11"/>
      <c r="G8" s="11">
        <v>147</v>
      </c>
      <c r="H8" s="11">
        <v>167</v>
      </c>
      <c r="I8" s="11">
        <v>173</v>
      </c>
      <c r="J8" s="11">
        <v>199</v>
      </c>
      <c r="K8" s="11">
        <v>145</v>
      </c>
      <c r="L8" s="11">
        <v>224</v>
      </c>
      <c r="M8" s="11"/>
      <c r="N8" s="11">
        <v>292</v>
      </c>
      <c r="O8" s="11">
        <v>265</v>
      </c>
      <c r="P8" s="11">
        <v>232</v>
      </c>
      <c r="Q8" s="11">
        <v>260</v>
      </c>
      <c r="R8" s="11"/>
      <c r="S8" s="11">
        <v>133</v>
      </c>
      <c r="T8" s="11">
        <v>138</v>
      </c>
      <c r="U8" s="11">
        <v>84</v>
      </c>
      <c r="V8" s="11">
        <v>101</v>
      </c>
      <c r="W8" s="11">
        <v>60</v>
      </c>
      <c r="X8" s="11">
        <v>94</v>
      </c>
      <c r="Y8" s="11">
        <v>90</v>
      </c>
      <c r="Z8" s="11">
        <v>50</v>
      </c>
      <c r="AA8" s="11">
        <v>114</v>
      </c>
      <c r="AB8" s="11">
        <v>98</v>
      </c>
      <c r="AC8" s="11">
        <v>65</v>
      </c>
      <c r="AD8" s="11">
        <v>29</v>
      </c>
      <c r="AE8" s="11"/>
      <c r="AF8" s="11">
        <v>392</v>
      </c>
      <c r="AG8" s="11">
        <v>419</v>
      </c>
      <c r="AH8" s="11">
        <v>151</v>
      </c>
      <c r="AI8" s="11"/>
      <c r="AJ8" s="11">
        <v>220</v>
      </c>
      <c r="AK8" s="11">
        <v>402</v>
      </c>
      <c r="AL8" s="11">
        <v>75</v>
      </c>
      <c r="AM8" s="11"/>
      <c r="AN8" s="11">
        <v>270</v>
      </c>
      <c r="AO8" s="11">
        <v>244</v>
      </c>
      <c r="AP8" s="11">
        <v>247</v>
      </c>
      <c r="AQ8" s="11">
        <v>134</v>
      </c>
      <c r="AR8" s="11">
        <v>10</v>
      </c>
    </row>
    <row r="9" spans="2:44" ht="43.5">
      <c r="B9" s="15" t="s">
        <v>236</v>
      </c>
      <c r="C9" s="14">
        <v>0.12875889470181101</v>
      </c>
      <c r="D9" s="14">
        <v>0.14170049134083401</v>
      </c>
      <c r="E9" s="14">
        <v>0.116107974240885</v>
      </c>
      <c r="F9" s="14"/>
      <c r="G9" s="14">
        <v>0.128364067295378</v>
      </c>
      <c r="H9" s="14">
        <v>0.13208769583151</v>
      </c>
      <c r="I9" s="14">
        <v>0.13657544218360401</v>
      </c>
      <c r="J9" s="14">
        <v>0.100497001110106</v>
      </c>
      <c r="K9" s="14">
        <v>0.165979743885831</v>
      </c>
      <c r="L9" s="14">
        <v>0.121442065935929</v>
      </c>
      <c r="M9" s="14"/>
      <c r="N9" s="14">
        <v>0.13706627785283401</v>
      </c>
      <c r="O9" s="14">
        <v>9.2719502372961199E-2</v>
      </c>
      <c r="P9" s="14">
        <v>0.155617654653287</v>
      </c>
      <c r="Q9" s="14">
        <v>0.13534366978593201</v>
      </c>
      <c r="R9" s="14"/>
      <c r="S9" s="14">
        <v>0.117608689662125</v>
      </c>
      <c r="T9" s="14">
        <v>0.140386445082193</v>
      </c>
      <c r="U9" s="14">
        <v>6.8236229273596904E-2</v>
      </c>
      <c r="V9" s="14">
        <v>8.3411226104497901E-2</v>
      </c>
      <c r="W9" s="14">
        <v>8.2527447168790194E-2</v>
      </c>
      <c r="X9" s="14">
        <v>0.103782016327523</v>
      </c>
      <c r="Y9" s="14">
        <v>0.135073032570384</v>
      </c>
      <c r="Z9" s="14">
        <v>0.17061546404823899</v>
      </c>
      <c r="AA9" s="14">
        <v>0.13408569444952601</v>
      </c>
      <c r="AB9" s="14">
        <v>0.203270693167624</v>
      </c>
      <c r="AC9" s="14">
        <v>0.17977946663462399</v>
      </c>
      <c r="AD9" s="14">
        <v>0.15375647738533399</v>
      </c>
      <c r="AE9" s="14"/>
      <c r="AF9" s="14">
        <v>0.15141175304967799</v>
      </c>
      <c r="AG9" s="14">
        <v>0.12789365660691501</v>
      </c>
      <c r="AH9" s="14">
        <v>0.104119288974944</v>
      </c>
      <c r="AI9" s="14"/>
      <c r="AJ9" s="14">
        <v>0.148210453644984</v>
      </c>
      <c r="AK9" s="14">
        <v>0.148184718881057</v>
      </c>
      <c r="AL9" s="14">
        <v>8.1124530510226001E-2</v>
      </c>
      <c r="AM9" s="14"/>
      <c r="AN9" s="14">
        <v>0.13972080398346901</v>
      </c>
      <c r="AO9" s="14">
        <v>0.10371189019657499</v>
      </c>
      <c r="AP9" s="14">
        <v>0.12120262389589601</v>
      </c>
      <c r="AQ9" s="14">
        <v>0.136076464515999</v>
      </c>
      <c r="AR9" s="14">
        <v>0.104673386702671</v>
      </c>
    </row>
    <row r="10" spans="2:44" ht="43.5">
      <c r="B10" s="15" t="s">
        <v>237</v>
      </c>
      <c r="C10" s="14">
        <v>0.34566591003041802</v>
      </c>
      <c r="D10" s="14">
        <v>0.379557219018823</v>
      </c>
      <c r="E10" s="14">
        <v>0.31083758459938599</v>
      </c>
      <c r="F10" s="14"/>
      <c r="G10" s="14">
        <v>0.35890571038479002</v>
      </c>
      <c r="H10" s="14">
        <v>0.36685921296769702</v>
      </c>
      <c r="I10" s="14">
        <v>0.37540647008510702</v>
      </c>
      <c r="J10" s="14">
        <v>0.35155561235825</v>
      </c>
      <c r="K10" s="14">
        <v>0.36855714917306198</v>
      </c>
      <c r="L10" s="14">
        <v>0.27825230137552398</v>
      </c>
      <c r="M10" s="14"/>
      <c r="N10" s="14">
        <v>0.36332372869802598</v>
      </c>
      <c r="O10" s="14">
        <v>0.36872498143243498</v>
      </c>
      <c r="P10" s="14">
        <v>0.34612660856365202</v>
      </c>
      <c r="Q10" s="14">
        <v>0.30699085503144602</v>
      </c>
      <c r="R10" s="14"/>
      <c r="S10" s="14">
        <v>0.37326328465490599</v>
      </c>
      <c r="T10" s="14">
        <v>0.365273138211891</v>
      </c>
      <c r="U10" s="14">
        <v>0.361991536558116</v>
      </c>
      <c r="V10" s="14">
        <v>0.37596451359174898</v>
      </c>
      <c r="W10" s="14">
        <v>0.37656815233541802</v>
      </c>
      <c r="X10" s="14">
        <v>0.37282882788941601</v>
      </c>
      <c r="Y10" s="14">
        <v>0.36657040565767401</v>
      </c>
      <c r="Z10" s="14">
        <v>0.306620065270022</v>
      </c>
      <c r="AA10" s="14">
        <v>0.29868446270606303</v>
      </c>
      <c r="AB10" s="14">
        <v>0.27962595984981498</v>
      </c>
      <c r="AC10" s="14">
        <v>0.35589157549531403</v>
      </c>
      <c r="AD10" s="14">
        <v>0.21249053504813101</v>
      </c>
      <c r="AE10" s="14"/>
      <c r="AF10" s="14">
        <v>0.31644699794909797</v>
      </c>
      <c r="AG10" s="14">
        <v>0.38007705535497299</v>
      </c>
      <c r="AH10" s="14">
        <v>0.31206875708857601</v>
      </c>
      <c r="AI10" s="14"/>
      <c r="AJ10" s="14">
        <v>0.35339475214574401</v>
      </c>
      <c r="AK10" s="14">
        <v>0.36450647782120199</v>
      </c>
      <c r="AL10" s="14">
        <v>0.34335888656813002</v>
      </c>
      <c r="AM10" s="14"/>
      <c r="AN10" s="14">
        <v>0.33846921946667302</v>
      </c>
      <c r="AO10" s="14">
        <v>0.35640448247171502</v>
      </c>
      <c r="AP10" s="14">
        <v>0.351517033332997</v>
      </c>
      <c r="AQ10" s="14">
        <v>0.37051685801680601</v>
      </c>
      <c r="AR10" s="14">
        <v>0.17559737775776099</v>
      </c>
    </row>
    <row r="11" spans="2:44" ht="43.5">
      <c r="B11" s="15" t="s">
        <v>238</v>
      </c>
      <c r="C11" s="14">
        <v>0.35316687972607402</v>
      </c>
      <c r="D11" s="14">
        <v>0.32798103556177499</v>
      </c>
      <c r="E11" s="14">
        <v>0.38045102906829098</v>
      </c>
      <c r="F11" s="14"/>
      <c r="G11" s="14">
        <v>0.31492333750093299</v>
      </c>
      <c r="H11" s="14">
        <v>0.35274045429001799</v>
      </c>
      <c r="I11" s="14">
        <v>0.30788989293437102</v>
      </c>
      <c r="J11" s="14">
        <v>0.33521394580944602</v>
      </c>
      <c r="K11" s="14">
        <v>0.34516459779046899</v>
      </c>
      <c r="L11" s="14">
        <v>0.43447389701617201</v>
      </c>
      <c r="M11" s="14"/>
      <c r="N11" s="14">
        <v>0.331936337627944</v>
      </c>
      <c r="O11" s="14">
        <v>0.407516085066707</v>
      </c>
      <c r="P11" s="14">
        <v>0.340099763853495</v>
      </c>
      <c r="Q11" s="14">
        <v>0.32631244126398001</v>
      </c>
      <c r="R11" s="14"/>
      <c r="S11" s="14">
        <v>0.35124038484777698</v>
      </c>
      <c r="T11" s="14">
        <v>0.31291821751910598</v>
      </c>
      <c r="U11" s="14">
        <v>0.30583439513174798</v>
      </c>
      <c r="V11" s="14">
        <v>0.35915013187252298</v>
      </c>
      <c r="W11" s="14">
        <v>0.39183690568822699</v>
      </c>
      <c r="X11" s="14">
        <v>0.35405142417282198</v>
      </c>
      <c r="Y11" s="14">
        <v>0.357550788529087</v>
      </c>
      <c r="Z11" s="14">
        <v>0.41831236898285301</v>
      </c>
      <c r="AA11" s="14">
        <v>0.44561868384662201</v>
      </c>
      <c r="AB11" s="14">
        <v>0.33667430841655099</v>
      </c>
      <c r="AC11" s="14">
        <v>0.28248139582784998</v>
      </c>
      <c r="AD11" s="14">
        <v>0.30875103461835102</v>
      </c>
      <c r="AE11" s="14"/>
      <c r="AF11" s="14">
        <v>0.35580910058756499</v>
      </c>
      <c r="AG11" s="14">
        <v>0.35126710557976698</v>
      </c>
      <c r="AH11" s="14">
        <v>0.373606461922251</v>
      </c>
      <c r="AI11" s="14"/>
      <c r="AJ11" s="14">
        <v>0.385980350454663</v>
      </c>
      <c r="AK11" s="14">
        <v>0.35132793184876998</v>
      </c>
      <c r="AL11" s="14">
        <v>0.383481707667996</v>
      </c>
      <c r="AM11" s="14"/>
      <c r="AN11" s="14">
        <v>0.348296234306398</v>
      </c>
      <c r="AO11" s="14">
        <v>0.35635029166943899</v>
      </c>
      <c r="AP11" s="14">
        <v>0.37773150463729899</v>
      </c>
      <c r="AQ11" s="14">
        <v>0.31245222285416102</v>
      </c>
      <c r="AR11" s="14">
        <v>0.41978950022351302</v>
      </c>
    </row>
    <row r="12" spans="2:44" ht="43.5">
      <c r="B12" s="15" t="s">
        <v>239</v>
      </c>
      <c r="C12" s="14">
        <v>0.12480401176919501</v>
      </c>
      <c r="D12" s="14">
        <v>0.11864726151751299</v>
      </c>
      <c r="E12" s="14">
        <v>0.13023133699855999</v>
      </c>
      <c r="F12" s="14"/>
      <c r="G12" s="14">
        <v>0.14874242571347901</v>
      </c>
      <c r="H12" s="14">
        <v>8.8839206468934895E-2</v>
      </c>
      <c r="I12" s="14">
        <v>0.109757799866488</v>
      </c>
      <c r="J12" s="14">
        <v>0.155896232624117</v>
      </c>
      <c r="K12" s="14">
        <v>8.5896021946271106E-2</v>
      </c>
      <c r="L12" s="14">
        <v>0.145185781287377</v>
      </c>
      <c r="M12" s="14"/>
      <c r="N12" s="14">
        <v>0.15238051525672699</v>
      </c>
      <c r="O12" s="14">
        <v>0.10208336685635901</v>
      </c>
      <c r="P12" s="14">
        <v>0.106541585659917</v>
      </c>
      <c r="Q12" s="14">
        <v>0.13096328028950099</v>
      </c>
      <c r="R12" s="14"/>
      <c r="S12" s="14">
        <v>0.118824995737476</v>
      </c>
      <c r="T12" s="14">
        <v>0.13896865576023601</v>
      </c>
      <c r="U12" s="14">
        <v>0.21876366805886799</v>
      </c>
      <c r="V12" s="14">
        <v>0.14030403578075201</v>
      </c>
      <c r="W12" s="14">
        <v>0.100674148495577</v>
      </c>
      <c r="X12" s="14">
        <v>7.9005330423941394E-2</v>
      </c>
      <c r="Y12" s="14">
        <v>0.120325295406476</v>
      </c>
      <c r="Z12" s="14">
        <v>5.4541123685240799E-2</v>
      </c>
      <c r="AA12" s="14">
        <v>8.7067326579136697E-2</v>
      </c>
      <c r="AB12" s="14">
        <v>0.121033694438548</v>
      </c>
      <c r="AC12" s="14">
        <v>0.127805800115351</v>
      </c>
      <c r="AD12" s="14">
        <v>0.24737250993710599</v>
      </c>
      <c r="AE12" s="14"/>
      <c r="AF12" s="14">
        <v>0.12892664385182401</v>
      </c>
      <c r="AG12" s="14">
        <v>0.112171094796528</v>
      </c>
      <c r="AH12" s="14">
        <v>0.147618092255033</v>
      </c>
      <c r="AI12" s="14"/>
      <c r="AJ12" s="14">
        <v>7.0691614506498607E-2</v>
      </c>
      <c r="AK12" s="14">
        <v>0.117038045598454</v>
      </c>
      <c r="AL12" s="14">
        <v>0.16797603551631499</v>
      </c>
      <c r="AM12" s="14"/>
      <c r="AN12" s="14">
        <v>8.7627713752306505E-2</v>
      </c>
      <c r="AO12" s="14">
        <v>0.14014541434126199</v>
      </c>
      <c r="AP12" s="14">
        <v>0.129731890371828</v>
      </c>
      <c r="AQ12" s="14">
        <v>0.15132491253112601</v>
      </c>
      <c r="AR12" s="14">
        <v>0.299939735316055</v>
      </c>
    </row>
    <row r="13" spans="2:44">
      <c r="B13" s="15" t="s">
        <v>129</v>
      </c>
      <c r="C13" s="23">
        <v>4.76043037725025E-2</v>
      </c>
      <c r="D13" s="23">
        <v>3.2113992561055203E-2</v>
      </c>
      <c r="E13" s="23">
        <v>6.2372075092878197E-2</v>
      </c>
      <c r="F13" s="23"/>
      <c r="G13" s="23">
        <v>4.9064459105420601E-2</v>
      </c>
      <c r="H13" s="23">
        <v>5.9473430441840502E-2</v>
      </c>
      <c r="I13" s="23">
        <v>7.0370394930430902E-2</v>
      </c>
      <c r="J13" s="23">
        <v>5.6837208098081397E-2</v>
      </c>
      <c r="K13" s="23">
        <v>3.4402487204366602E-2</v>
      </c>
      <c r="L13" s="23">
        <v>2.0645954384998499E-2</v>
      </c>
      <c r="M13" s="23"/>
      <c r="N13" s="23">
        <v>1.529314056447E-2</v>
      </c>
      <c r="O13" s="23">
        <v>2.89560642715368E-2</v>
      </c>
      <c r="P13" s="23">
        <v>5.1614387269649203E-2</v>
      </c>
      <c r="Q13" s="23">
        <v>0.100389753629141</v>
      </c>
      <c r="R13" s="23"/>
      <c r="S13" s="23">
        <v>3.9062645097715502E-2</v>
      </c>
      <c r="T13" s="23">
        <v>4.2453543426573898E-2</v>
      </c>
      <c r="U13" s="23">
        <v>4.5174170977670798E-2</v>
      </c>
      <c r="V13" s="23">
        <v>4.1170092650478503E-2</v>
      </c>
      <c r="W13" s="23">
        <v>4.8393346311987898E-2</v>
      </c>
      <c r="X13" s="23">
        <v>9.0332401186297803E-2</v>
      </c>
      <c r="Y13" s="23">
        <v>2.0480477836379001E-2</v>
      </c>
      <c r="Z13" s="23">
        <v>4.9910978013645101E-2</v>
      </c>
      <c r="AA13" s="23">
        <v>3.4543832418651797E-2</v>
      </c>
      <c r="AB13" s="23">
        <v>5.9395344127461502E-2</v>
      </c>
      <c r="AC13" s="23">
        <v>5.4041761926861602E-2</v>
      </c>
      <c r="AD13" s="23">
        <v>7.7629443011078103E-2</v>
      </c>
      <c r="AE13" s="23"/>
      <c r="AF13" s="23">
        <v>4.7405504561833997E-2</v>
      </c>
      <c r="AG13" s="23">
        <v>2.8591087661817099E-2</v>
      </c>
      <c r="AH13" s="23">
        <v>6.2587399759196305E-2</v>
      </c>
      <c r="AI13" s="23"/>
      <c r="AJ13" s="23">
        <v>4.17228292481105E-2</v>
      </c>
      <c r="AK13" s="23">
        <v>1.8942825850517701E-2</v>
      </c>
      <c r="AL13" s="23">
        <v>2.4058839737332801E-2</v>
      </c>
      <c r="AM13" s="23"/>
      <c r="AN13" s="23">
        <v>8.5886028491153898E-2</v>
      </c>
      <c r="AO13" s="23">
        <v>4.33879213210095E-2</v>
      </c>
      <c r="AP13" s="23">
        <v>1.9816947761978902E-2</v>
      </c>
      <c r="AQ13" s="23">
        <v>2.9629542081907899E-2</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1035</v>
      </c>
      <c r="D7" s="10">
        <v>494</v>
      </c>
      <c r="E7" s="10">
        <v>538</v>
      </c>
      <c r="F7" s="10"/>
      <c r="G7" s="10">
        <v>119</v>
      </c>
      <c r="H7" s="10">
        <v>170</v>
      </c>
      <c r="I7" s="10">
        <v>160</v>
      </c>
      <c r="J7" s="10">
        <v>174</v>
      </c>
      <c r="K7" s="10">
        <v>181</v>
      </c>
      <c r="L7" s="10">
        <v>231</v>
      </c>
      <c r="M7" s="10"/>
      <c r="N7" s="10">
        <v>249</v>
      </c>
      <c r="O7" s="10">
        <v>262</v>
      </c>
      <c r="P7" s="10">
        <v>230</v>
      </c>
      <c r="Q7" s="10">
        <v>289</v>
      </c>
      <c r="R7" s="10"/>
      <c r="S7" s="10">
        <v>120</v>
      </c>
      <c r="T7" s="10">
        <v>137</v>
      </c>
      <c r="U7" s="10">
        <v>83</v>
      </c>
      <c r="V7" s="10">
        <v>82</v>
      </c>
      <c r="W7" s="10">
        <v>86</v>
      </c>
      <c r="X7" s="10">
        <v>83</v>
      </c>
      <c r="Y7" s="10">
        <v>95</v>
      </c>
      <c r="Z7" s="10">
        <v>47</v>
      </c>
      <c r="AA7" s="10">
        <v>123</v>
      </c>
      <c r="AB7" s="10">
        <v>97</v>
      </c>
      <c r="AC7" s="10">
        <v>53</v>
      </c>
      <c r="AD7" s="10">
        <v>29</v>
      </c>
      <c r="AE7" s="10"/>
      <c r="AF7" s="10">
        <v>401</v>
      </c>
      <c r="AG7" s="10">
        <v>409</v>
      </c>
      <c r="AH7" s="10">
        <v>147</v>
      </c>
      <c r="AI7" s="10"/>
      <c r="AJ7" s="10">
        <v>228</v>
      </c>
      <c r="AK7" s="10">
        <v>369</v>
      </c>
      <c r="AL7" s="10">
        <v>74</v>
      </c>
      <c r="AM7" s="10"/>
      <c r="AN7" s="10">
        <v>272</v>
      </c>
      <c r="AO7" s="10">
        <v>242</v>
      </c>
      <c r="AP7" s="10">
        <v>237</v>
      </c>
      <c r="AQ7" s="10">
        <v>105</v>
      </c>
      <c r="AR7" s="10">
        <v>12</v>
      </c>
    </row>
    <row r="8" spans="2:44" ht="30" customHeight="1">
      <c r="B8" s="11" t="s">
        <v>96</v>
      </c>
      <c r="C8" s="11">
        <v>1036</v>
      </c>
      <c r="D8" s="11">
        <v>519</v>
      </c>
      <c r="E8" s="11">
        <v>515</v>
      </c>
      <c r="F8" s="11"/>
      <c r="G8" s="11">
        <v>131</v>
      </c>
      <c r="H8" s="11">
        <v>181</v>
      </c>
      <c r="I8" s="11">
        <v>183</v>
      </c>
      <c r="J8" s="11">
        <v>173</v>
      </c>
      <c r="K8" s="11">
        <v>150</v>
      </c>
      <c r="L8" s="11">
        <v>217</v>
      </c>
      <c r="M8" s="11"/>
      <c r="N8" s="11">
        <v>266</v>
      </c>
      <c r="O8" s="11">
        <v>249</v>
      </c>
      <c r="P8" s="11">
        <v>239</v>
      </c>
      <c r="Q8" s="11">
        <v>277</v>
      </c>
      <c r="R8" s="11"/>
      <c r="S8" s="11">
        <v>138</v>
      </c>
      <c r="T8" s="11">
        <v>130</v>
      </c>
      <c r="U8" s="11">
        <v>83</v>
      </c>
      <c r="V8" s="11">
        <v>90</v>
      </c>
      <c r="W8" s="11">
        <v>77</v>
      </c>
      <c r="X8" s="11">
        <v>83</v>
      </c>
      <c r="Y8" s="11">
        <v>91</v>
      </c>
      <c r="Z8" s="11">
        <v>43</v>
      </c>
      <c r="AA8" s="11">
        <v>118</v>
      </c>
      <c r="AB8" s="11">
        <v>98</v>
      </c>
      <c r="AC8" s="11">
        <v>53</v>
      </c>
      <c r="AD8" s="11">
        <v>32</v>
      </c>
      <c r="AE8" s="11"/>
      <c r="AF8" s="11">
        <v>390</v>
      </c>
      <c r="AG8" s="11">
        <v>411</v>
      </c>
      <c r="AH8" s="11">
        <v>153</v>
      </c>
      <c r="AI8" s="11"/>
      <c r="AJ8" s="11">
        <v>221</v>
      </c>
      <c r="AK8" s="11">
        <v>378</v>
      </c>
      <c r="AL8" s="11">
        <v>75</v>
      </c>
      <c r="AM8" s="11"/>
      <c r="AN8" s="11">
        <v>260</v>
      </c>
      <c r="AO8" s="11">
        <v>244</v>
      </c>
      <c r="AP8" s="11">
        <v>244</v>
      </c>
      <c r="AQ8" s="11">
        <v>111</v>
      </c>
      <c r="AR8" s="11">
        <v>13</v>
      </c>
    </row>
    <row r="9" spans="2:44" ht="43.5">
      <c r="B9" s="15" t="s">
        <v>236</v>
      </c>
      <c r="C9" s="14">
        <v>0.229011959932927</v>
      </c>
      <c r="D9" s="14">
        <v>0.27641948794842902</v>
      </c>
      <c r="E9" s="14">
        <v>0.18256587440158401</v>
      </c>
      <c r="F9" s="14"/>
      <c r="G9" s="14">
        <v>0.172242619963693</v>
      </c>
      <c r="H9" s="14">
        <v>0.282753001607223</v>
      </c>
      <c r="I9" s="14">
        <v>0.19495468027832</v>
      </c>
      <c r="J9" s="14">
        <v>0.24174260084983901</v>
      </c>
      <c r="K9" s="14">
        <v>0.24628088120356401</v>
      </c>
      <c r="L9" s="14">
        <v>0.224989183439537</v>
      </c>
      <c r="M9" s="14"/>
      <c r="N9" s="14">
        <v>0.23644622257405201</v>
      </c>
      <c r="O9" s="14">
        <v>0.21489141339915799</v>
      </c>
      <c r="P9" s="14">
        <v>0.25659079205488999</v>
      </c>
      <c r="Q9" s="14">
        <v>0.21143916592355699</v>
      </c>
      <c r="R9" s="14"/>
      <c r="S9" s="14">
        <v>0.21169328337444501</v>
      </c>
      <c r="T9" s="14">
        <v>0.21099341060834201</v>
      </c>
      <c r="U9" s="14">
        <v>0.160105209588875</v>
      </c>
      <c r="V9" s="14">
        <v>0.31873998009014198</v>
      </c>
      <c r="W9" s="14">
        <v>0.238058973896664</v>
      </c>
      <c r="X9" s="14">
        <v>0.20816566479066401</v>
      </c>
      <c r="Y9" s="14">
        <v>0.27170691444974998</v>
      </c>
      <c r="Z9" s="14">
        <v>0.231293952567445</v>
      </c>
      <c r="AA9" s="14">
        <v>0.17777745620910099</v>
      </c>
      <c r="AB9" s="14">
        <v>0.31057126058228501</v>
      </c>
      <c r="AC9" s="14">
        <v>0.19667016400431001</v>
      </c>
      <c r="AD9" s="14">
        <v>0.20239577437523101</v>
      </c>
      <c r="AE9" s="14"/>
      <c r="AF9" s="14">
        <v>0.23503776504634599</v>
      </c>
      <c r="AG9" s="14">
        <v>0.245145692872792</v>
      </c>
      <c r="AH9" s="14">
        <v>0.202867851124786</v>
      </c>
      <c r="AI9" s="14"/>
      <c r="AJ9" s="14">
        <v>0.32554317446081499</v>
      </c>
      <c r="AK9" s="14">
        <v>0.24155373630174601</v>
      </c>
      <c r="AL9" s="14">
        <v>0.222280914697044</v>
      </c>
      <c r="AM9" s="14"/>
      <c r="AN9" s="14">
        <v>0.21510687794191799</v>
      </c>
      <c r="AO9" s="14">
        <v>0.22012676582591101</v>
      </c>
      <c r="AP9" s="14">
        <v>0.222116606516579</v>
      </c>
      <c r="AQ9" s="14">
        <v>0.25419935097997098</v>
      </c>
      <c r="AR9" s="14">
        <v>0.282774542627799</v>
      </c>
    </row>
    <row r="10" spans="2:44" ht="43.5">
      <c r="B10" s="15" t="s">
        <v>237</v>
      </c>
      <c r="C10" s="14">
        <v>0.475444816184389</v>
      </c>
      <c r="D10" s="14">
        <v>0.46294478477971501</v>
      </c>
      <c r="E10" s="14">
        <v>0.48659810072219001</v>
      </c>
      <c r="F10" s="14"/>
      <c r="G10" s="14">
        <v>0.468577450581455</v>
      </c>
      <c r="H10" s="14">
        <v>0.397520318258754</v>
      </c>
      <c r="I10" s="14">
        <v>0.54055405926118005</v>
      </c>
      <c r="J10" s="14">
        <v>0.49138547303830099</v>
      </c>
      <c r="K10" s="14">
        <v>0.47092397323252</v>
      </c>
      <c r="L10" s="14">
        <v>0.48015916488720101</v>
      </c>
      <c r="M10" s="14"/>
      <c r="N10" s="14">
        <v>0.488260695308185</v>
      </c>
      <c r="O10" s="14">
        <v>0.46976869796231402</v>
      </c>
      <c r="P10" s="14">
        <v>0.458737197006577</v>
      </c>
      <c r="Q10" s="14">
        <v>0.47685267691128902</v>
      </c>
      <c r="R10" s="14"/>
      <c r="S10" s="14">
        <v>0.48148030420217502</v>
      </c>
      <c r="T10" s="14">
        <v>0.51251434624171499</v>
      </c>
      <c r="U10" s="14">
        <v>0.47160923138616101</v>
      </c>
      <c r="V10" s="14">
        <v>0.37493812415357902</v>
      </c>
      <c r="W10" s="14">
        <v>0.51814592630516199</v>
      </c>
      <c r="X10" s="14">
        <v>0.50446549977075905</v>
      </c>
      <c r="Y10" s="14">
        <v>0.41854314617727201</v>
      </c>
      <c r="Z10" s="14">
        <v>0.45581623681171002</v>
      </c>
      <c r="AA10" s="14">
        <v>0.52466641055115004</v>
      </c>
      <c r="AB10" s="14">
        <v>0.40029119849688599</v>
      </c>
      <c r="AC10" s="14">
        <v>0.54049845288165499</v>
      </c>
      <c r="AD10" s="14">
        <v>0.54258355507538902</v>
      </c>
      <c r="AE10" s="14"/>
      <c r="AF10" s="14">
        <v>0.467640253266844</v>
      </c>
      <c r="AG10" s="14">
        <v>0.48177499577319799</v>
      </c>
      <c r="AH10" s="14">
        <v>0.45514255852086</v>
      </c>
      <c r="AI10" s="14"/>
      <c r="AJ10" s="14">
        <v>0.49472006518648998</v>
      </c>
      <c r="AK10" s="14">
        <v>0.48219082462024099</v>
      </c>
      <c r="AL10" s="14">
        <v>0.43340544365009798</v>
      </c>
      <c r="AM10" s="14"/>
      <c r="AN10" s="14">
        <v>0.48660459109686299</v>
      </c>
      <c r="AO10" s="14">
        <v>0.47288304497602701</v>
      </c>
      <c r="AP10" s="14">
        <v>0.49059074552723703</v>
      </c>
      <c r="AQ10" s="14">
        <v>0.44502545859494602</v>
      </c>
      <c r="AR10" s="14">
        <v>0.47854282249998897</v>
      </c>
    </row>
    <row r="11" spans="2:44" ht="43.5">
      <c r="B11" s="15" t="s">
        <v>238</v>
      </c>
      <c r="C11" s="14">
        <v>0.22542815037698999</v>
      </c>
      <c r="D11" s="14">
        <v>0.203138573038352</v>
      </c>
      <c r="E11" s="14">
        <v>0.24759821683678301</v>
      </c>
      <c r="F11" s="14"/>
      <c r="G11" s="14">
        <v>0.28708470110057599</v>
      </c>
      <c r="H11" s="14">
        <v>0.24911216122855101</v>
      </c>
      <c r="I11" s="14">
        <v>0.199992588300654</v>
      </c>
      <c r="J11" s="14">
        <v>0.19870903139933899</v>
      </c>
      <c r="K11" s="14">
        <v>0.19643961187193201</v>
      </c>
      <c r="L11" s="14">
        <v>0.23130804480932499</v>
      </c>
      <c r="M11" s="14"/>
      <c r="N11" s="14">
        <v>0.216362528716911</v>
      </c>
      <c r="O11" s="14">
        <v>0.27583769111637202</v>
      </c>
      <c r="P11" s="14">
        <v>0.23175488918284801</v>
      </c>
      <c r="Q11" s="14">
        <v>0.18719228361792201</v>
      </c>
      <c r="R11" s="14"/>
      <c r="S11" s="14">
        <v>0.235665384888149</v>
      </c>
      <c r="T11" s="14">
        <v>0.20061221195368001</v>
      </c>
      <c r="U11" s="14">
        <v>0.23374222727469299</v>
      </c>
      <c r="V11" s="14">
        <v>0.28067253530333602</v>
      </c>
      <c r="W11" s="14">
        <v>0.213043476173539</v>
      </c>
      <c r="X11" s="14">
        <v>0.224171778901784</v>
      </c>
      <c r="Y11" s="14">
        <v>0.270824257000984</v>
      </c>
      <c r="Z11" s="14">
        <v>0.26041016055238297</v>
      </c>
      <c r="AA11" s="14">
        <v>0.172284042887698</v>
      </c>
      <c r="AB11" s="14">
        <v>0.22076514587177701</v>
      </c>
      <c r="AC11" s="14">
        <v>0.21631585638137699</v>
      </c>
      <c r="AD11" s="14">
        <v>0.188606273155947</v>
      </c>
      <c r="AE11" s="14"/>
      <c r="AF11" s="14">
        <v>0.227790712586316</v>
      </c>
      <c r="AG11" s="14">
        <v>0.21834344510849699</v>
      </c>
      <c r="AH11" s="14">
        <v>0.208768887109687</v>
      </c>
      <c r="AI11" s="14"/>
      <c r="AJ11" s="14">
        <v>0.152364500310291</v>
      </c>
      <c r="AK11" s="14">
        <v>0.21967577865308799</v>
      </c>
      <c r="AL11" s="14">
        <v>0.261029551492025</v>
      </c>
      <c r="AM11" s="14"/>
      <c r="AN11" s="14">
        <v>0.19713195594107699</v>
      </c>
      <c r="AO11" s="14">
        <v>0.25487592376133</v>
      </c>
      <c r="AP11" s="14">
        <v>0.23813010160916701</v>
      </c>
      <c r="AQ11" s="14">
        <v>0.231629581728126</v>
      </c>
      <c r="AR11" s="14">
        <v>0.238682634872212</v>
      </c>
    </row>
    <row r="12" spans="2:44" ht="43.5">
      <c r="B12" s="15" t="s">
        <v>239</v>
      </c>
      <c r="C12" s="14">
        <v>3.8145627365578597E-2</v>
      </c>
      <c r="D12" s="14">
        <v>3.2342878995398998E-2</v>
      </c>
      <c r="E12" s="14">
        <v>4.42147798826939E-2</v>
      </c>
      <c r="F12" s="14"/>
      <c r="G12" s="14">
        <v>3.7641400264894202E-2</v>
      </c>
      <c r="H12" s="14">
        <v>4.8294858667688498E-2</v>
      </c>
      <c r="I12" s="14">
        <v>3.0781028495449201E-2</v>
      </c>
      <c r="J12" s="14">
        <v>2.9410878013067E-2</v>
      </c>
      <c r="K12" s="14">
        <v>3.1892861950242601E-2</v>
      </c>
      <c r="L12" s="14">
        <v>4.7483723910277401E-2</v>
      </c>
      <c r="M12" s="14"/>
      <c r="N12" s="14">
        <v>5.6583956061724103E-2</v>
      </c>
      <c r="O12" s="14">
        <v>2.60806049937416E-2</v>
      </c>
      <c r="P12" s="14">
        <v>3.2307135775001702E-2</v>
      </c>
      <c r="Q12" s="14">
        <v>3.6974599361903102E-2</v>
      </c>
      <c r="R12" s="14"/>
      <c r="S12" s="14">
        <v>4.7525878104222902E-2</v>
      </c>
      <c r="T12" s="14">
        <v>6.9072642141587107E-2</v>
      </c>
      <c r="U12" s="14">
        <v>6.3289379890666603E-2</v>
      </c>
      <c r="V12" s="14">
        <v>1.34192350862294E-2</v>
      </c>
      <c r="W12" s="14">
        <v>1.2327323652299001E-2</v>
      </c>
      <c r="X12" s="14">
        <v>2.5175127278656301E-2</v>
      </c>
      <c r="Y12" s="14">
        <v>0</v>
      </c>
      <c r="Z12" s="14">
        <v>0</v>
      </c>
      <c r="AA12" s="14">
        <v>7.5190930687273005E-2</v>
      </c>
      <c r="AB12" s="14">
        <v>4.9000157140172099E-2</v>
      </c>
      <c r="AC12" s="14">
        <v>1.51550319659895E-2</v>
      </c>
      <c r="AD12" s="14">
        <v>0</v>
      </c>
      <c r="AE12" s="14"/>
      <c r="AF12" s="14">
        <v>3.4217226173065302E-2</v>
      </c>
      <c r="AG12" s="14">
        <v>4.0073583019509799E-2</v>
      </c>
      <c r="AH12" s="14">
        <v>6.34088727489244E-2</v>
      </c>
      <c r="AI12" s="14"/>
      <c r="AJ12" s="14">
        <v>1.54163546950691E-2</v>
      </c>
      <c r="AK12" s="14">
        <v>4.2692275874884597E-2</v>
      </c>
      <c r="AL12" s="14">
        <v>6.22545833979362E-2</v>
      </c>
      <c r="AM12" s="14"/>
      <c r="AN12" s="14">
        <v>2.85519091410016E-2</v>
      </c>
      <c r="AO12" s="14">
        <v>1.7276701604113501E-2</v>
      </c>
      <c r="AP12" s="14">
        <v>4.55376228232066E-2</v>
      </c>
      <c r="AQ12" s="14">
        <v>5.9505518133737001E-2</v>
      </c>
      <c r="AR12" s="14">
        <v>0</v>
      </c>
    </row>
    <row r="13" spans="2:44">
      <c r="B13" s="15" t="s">
        <v>129</v>
      </c>
      <c r="C13" s="23">
        <v>3.1969446140115598E-2</v>
      </c>
      <c r="D13" s="23">
        <v>2.5154275238105001E-2</v>
      </c>
      <c r="E13" s="23">
        <v>3.9023028156749302E-2</v>
      </c>
      <c r="F13" s="23"/>
      <c r="G13" s="23">
        <v>3.4453828089382001E-2</v>
      </c>
      <c r="H13" s="23">
        <v>2.2319660237783302E-2</v>
      </c>
      <c r="I13" s="23">
        <v>3.3717643664397001E-2</v>
      </c>
      <c r="J13" s="23">
        <v>3.87520166994531E-2</v>
      </c>
      <c r="K13" s="23">
        <v>5.4462671741742102E-2</v>
      </c>
      <c r="L13" s="23">
        <v>1.60598829536602E-2</v>
      </c>
      <c r="M13" s="23"/>
      <c r="N13" s="23">
        <v>2.3465973391276701E-3</v>
      </c>
      <c r="O13" s="23">
        <v>1.34215925284138E-2</v>
      </c>
      <c r="P13" s="23">
        <v>2.0609985980683001E-2</v>
      </c>
      <c r="Q13" s="23">
        <v>8.7541274185328602E-2</v>
      </c>
      <c r="R13" s="23"/>
      <c r="S13" s="23">
        <v>2.3635149431007699E-2</v>
      </c>
      <c r="T13" s="23">
        <v>6.8073890546756404E-3</v>
      </c>
      <c r="U13" s="23">
        <v>7.1253951859604397E-2</v>
      </c>
      <c r="V13" s="23">
        <v>1.22301253667144E-2</v>
      </c>
      <c r="W13" s="23">
        <v>1.8424299972336002E-2</v>
      </c>
      <c r="X13" s="23">
        <v>3.8021929258135898E-2</v>
      </c>
      <c r="Y13" s="23">
        <v>3.89256823719943E-2</v>
      </c>
      <c r="Z13" s="23">
        <v>5.24796500684621E-2</v>
      </c>
      <c r="AA13" s="23">
        <v>5.0081159664777802E-2</v>
      </c>
      <c r="AB13" s="23">
        <v>1.937223790888E-2</v>
      </c>
      <c r="AC13" s="23">
        <v>3.1360494766668502E-2</v>
      </c>
      <c r="AD13" s="23">
        <v>6.6414397393431898E-2</v>
      </c>
      <c r="AE13" s="23"/>
      <c r="AF13" s="23">
        <v>3.53140429274287E-2</v>
      </c>
      <c r="AG13" s="23">
        <v>1.4662283226003599E-2</v>
      </c>
      <c r="AH13" s="23">
        <v>6.9811830495742896E-2</v>
      </c>
      <c r="AI13" s="23"/>
      <c r="AJ13" s="23">
        <v>1.19559053473343E-2</v>
      </c>
      <c r="AK13" s="23">
        <v>1.38873845500408E-2</v>
      </c>
      <c r="AL13" s="23">
        <v>2.10295067628971E-2</v>
      </c>
      <c r="AM13" s="23"/>
      <c r="AN13" s="23">
        <v>7.2604665879139996E-2</v>
      </c>
      <c r="AO13" s="23">
        <v>3.4837563832618303E-2</v>
      </c>
      <c r="AP13" s="23">
        <v>3.6249235238103202E-3</v>
      </c>
      <c r="AQ13" s="23">
        <v>9.6400905632202903E-3</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109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29.1">
      <c r="B9" s="15" t="s">
        <v>110</v>
      </c>
      <c r="C9" s="14">
        <v>0.14321505897239301</v>
      </c>
      <c r="D9" s="14">
        <v>0.16932273087725599</v>
      </c>
      <c r="E9" s="14">
        <v>0.116695156092761</v>
      </c>
      <c r="F9" s="14"/>
      <c r="G9" s="14">
        <v>0.21788966321560199</v>
      </c>
      <c r="H9" s="14">
        <v>0.20599648652042701</v>
      </c>
      <c r="I9" s="14">
        <v>0.15290282656116699</v>
      </c>
      <c r="J9" s="14">
        <v>9.8320570007187205E-2</v>
      </c>
      <c r="K9" s="14">
        <v>0.10896756576701599</v>
      </c>
      <c r="L9" s="14">
        <v>9.3572825206633001E-2</v>
      </c>
      <c r="M9" s="14"/>
      <c r="N9" s="14">
        <v>0.15976432126496201</v>
      </c>
      <c r="O9" s="14">
        <v>0.12786096603664701</v>
      </c>
      <c r="P9" s="14">
        <v>0.144216914820127</v>
      </c>
      <c r="Q9" s="14">
        <v>0.14226986223941701</v>
      </c>
      <c r="R9" s="14"/>
      <c r="S9" s="14">
        <v>0.209213448673856</v>
      </c>
      <c r="T9" s="14">
        <v>0.111439482980268</v>
      </c>
      <c r="U9" s="14">
        <v>0.14143181160393201</v>
      </c>
      <c r="V9" s="14">
        <v>9.1248154353955793E-2</v>
      </c>
      <c r="W9" s="14">
        <v>0.113425822750319</v>
      </c>
      <c r="X9" s="14">
        <v>0.17206093938568001</v>
      </c>
      <c r="Y9" s="14">
        <v>0.16616201176009501</v>
      </c>
      <c r="Z9" s="14">
        <v>0.16138064739395799</v>
      </c>
      <c r="AA9" s="14">
        <v>0.116462604779137</v>
      </c>
      <c r="AB9" s="14">
        <v>0.137498244895435</v>
      </c>
      <c r="AC9" s="14">
        <v>0.143924465032823</v>
      </c>
      <c r="AD9" s="14">
        <v>0.14568486051454599</v>
      </c>
      <c r="AE9" s="14"/>
      <c r="AF9" s="14">
        <v>0.12412568274023</v>
      </c>
      <c r="AG9" s="14">
        <v>0.13445007778604001</v>
      </c>
      <c r="AH9" s="14">
        <v>0.17529330553483799</v>
      </c>
      <c r="AI9" s="14"/>
      <c r="AJ9" s="14">
        <v>0.136829389712012</v>
      </c>
      <c r="AK9" s="14">
        <v>0.156376823869465</v>
      </c>
      <c r="AL9" s="14">
        <v>0.159790382411407</v>
      </c>
      <c r="AM9" s="14"/>
      <c r="AN9" s="14">
        <v>0.115944484876858</v>
      </c>
      <c r="AO9" s="14">
        <v>0.141382549156647</v>
      </c>
      <c r="AP9" s="14">
        <v>0.15942562046497399</v>
      </c>
      <c r="AQ9" s="14">
        <v>0.18147019158218999</v>
      </c>
      <c r="AR9" s="14">
        <v>0.19833066512636799</v>
      </c>
    </row>
    <row r="10" spans="2:44">
      <c r="B10" s="15" t="s">
        <v>111</v>
      </c>
      <c r="C10" s="14">
        <v>0.36345394369290901</v>
      </c>
      <c r="D10" s="14">
        <v>0.382042072341093</v>
      </c>
      <c r="E10" s="14">
        <v>0.34600655878065001</v>
      </c>
      <c r="F10" s="14"/>
      <c r="G10" s="14">
        <v>0.36196477369254698</v>
      </c>
      <c r="H10" s="14">
        <v>0.34455919518925598</v>
      </c>
      <c r="I10" s="14">
        <v>0.37157528680379398</v>
      </c>
      <c r="J10" s="14">
        <v>0.37902989830401101</v>
      </c>
      <c r="K10" s="14">
        <v>0.34433015216951102</v>
      </c>
      <c r="L10" s="14">
        <v>0.373445204860271</v>
      </c>
      <c r="M10" s="14"/>
      <c r="N10" s="14">
        <v>0.40353376564216897</v>
      </c>
      <c r="O10" s="14">
        <v>0.37661027689208498</v>
      </c>
      <c r="P10" s="14">
        <v>0.34793499175216203</v>
      </c>
      <c r="Q10" s="14">
        <v>0.31684166071465703</v>
      </c>
      <c r="R10" s="14"/>
      <c r="S10" s="14">
        <v>0.37121086323899499</v>
      </c>
      <c r="T10" s="14">
        <v>0.37217484391500599</v>
      </c>
      <c r="U10" s="14">
        <v>0.34617875007028398</v>
      </c>
      <c r="V10" s="14">
        <v>0.37791233023506599</v>
      </c>
      <c r="W10" s="14">
        <v>0.41287600738089097</v>
      </c>
      <c r="X10" s="14">
        <v>0.30750976436502703</v>
      </c>
      <c r="Y10" s="14">
        <v>0.37393666940989401</v>
      </c>
      <c r="Z10" s="14">
        <v>0.316951315623137</v>
      </c>
      <c r="AA10" s="14">
        <v>0.357217220452622</v>
      </c>
      <c r="AB10" s="14">
        <v>0.37359490101367199</v>
      </c>
      <c r="AC10" s="14">
        <v>0.35932340316317102</v>
      </c>
      <c r="AD10" s="14">
        <v>0.37804607192441803</v>
      </c>
      <c r="AE10" s="14"/>
      <c r="AF10" s="14">
        <v>0.37888738419281898</v>
      </c>
      <c r="AG10" s="14">
        <v>0.34880309617334199</v>
      </c>
      <c r="AH10" s="14">
        <v>0.376605017138118</v>
      </c>
      <c r="AI10" s="14"/>
      <c r="AJ10" s="14">
        <v>0.37125595681805801</v>
      </c>
      <c r="AK10" s="14">
        <v>0.32592084952520101</v>
      </c>
      <c r="AL10" s="14">
        <v>0.32474798256778697</v>
      </c>
      <c r="AM10" s="14"/>
      <c r="AN10" s="14">
        <v>0.34022221352926002</v>
      </c>
      <c r="AO10" s="14">
        <v>0.34684288554019399</v>
      </c>
      <c r="AP10" s="14">
        <v>0.39265897299323499</v>
      </c>
      <c r="AQ10" s="14">
        <v>0.37417908582655901</v>
      </c>
      <c r="AR10" s="14">
        <v>0.50109074488439498</v>
      </c>
    </row>
    <row r="11" spans="2:44">
      <c r="B11" s="15" t="s">
        <v>112</v>
      </c>
      <c r="C11" s="14">
        <v>0.323105326625301</v>
      </c>
      <c r="D11" s="14">
        <v>0.29980549082226199</v>
      </c>
      <c r="E11" s="14">
        <v>0.34671496321303003</v>
      </c>
      <c r="F11" s="14"/>
      <c r="G11" s="14">
        <v>0.26333552814730699</v>
      </c>
      <c r="H11" s="14">
        <v>0.30722191252337699</v>
      </c>
      <c r="I11" s="14">
        <v>0.30758238716536102</v>
      </c>
      <c r="J11" s="14">
        <v>0.35222394940132601</v>
      </c>
      <c r="K11" s="14">
        <v>0.32868085373395201</v>
      </c>
      <c r="L11" s="14">
        <v>0.36132589676111998</v>
      </c>
      <c r="M11" s="14"/>
      <c r="N11" s="14">
        <v>0.30922652007350399</v>
      </c>
      <c r="O11" s="14">
        <v>0.34666619864906401</v>
      </c>
      <c r="P11" s="14">
        <v>0.32603299214974202</v>
      </c>
      <c r="Q11" s="14">
        <v>0.31214204330212703</v>
      </c>
      <c r="R11" s="14"/>
      <c r="S11" s="14">
        <v>0.26536622524464398</v>
      </c>
      <c r="T11" s="14">
        <v>0.367305904199688</v>
      </c>
      <c r="U11" s="14">
        <v>0.34065045382171399</v>
      </c>
      <c r="V11" s="14">
        <v>0.35159400632737497</v>
      </c>
      <c r="W11" s="14">
        <v>0.314245990448697</v>
      </c>
      <c r="X11" s="14">
        <v>0.35022284605617798</v>
      </c>
      <c r="Y11" s="14">
        <v>0.26675536667622401</v>
      </c>
      <c r="Z11" s="14">
        <v>0.35736668823960799</v>
      </c>
      <c r="AA11" s="14">
        <v>0.34477231046255502</v>
      </c>
      <c r="AB11" s="14">
        <v>0.302709979265814</v>
      </c>
      <c r="AC11" s="14">
        <v>0.31048305251415598</v>
      </c>
      <c r="AD11" s="14">
        <v>0.31507898212442598</v>
      </c>
      <c r="AE11" s="14"/>
      <c r="AF11" s="14">
        <v>0.31671354251565598</v>
      </c>
      <c r="AG11" s="14">
        <v>0.34871231644379302</v>
      </c>
      <c r="AH11" s="14">
        <v>0.27961266090480502</v>
      </c>
      <c r="AI11" s="14"/>
      <c r="AJ11" s="14">
        <v>0.320590852308761</v>
      </c>
      <c r="AK11" s="14">
        <v>0.32511258941091298</v>
      </c>
      <c r="AL11" s="14">
        <v>0.38176865481871203</v>
      </c>
      <c r="AM11" s="14"/>
      <c r="AN11" s="14">
        <v>0.30099618565005798</v>
      </c>
      <c r="AO11" s="14">
        <v>0.344880484835489</v>
      </c>
      <c r="AP11" s="14">
        <v>0.32077121302454797</v>
      </c>
      <c r="AQ11" s="14">
        <v>0.32865813696010898</v>
      </c>
      <c r="AR11" s="14">
        <v>0.22529015794469601</v>
      </c>
    </row>
    <row r="12" spans="2:44" ht="43.5">
      <c r="B12" s="15" t="s">
        <v>113</v>
      </c>
      <c r="C12" s="23">
        <v>0.17022567070939701</v>
      </c>
      <c r="D12" s="23">
        <v>0.14882970595938899</v>
      </c>
      <c r="E12" s="23">
        <v>0.19058332191355901</v>
      </c>
      <c r="F12" s="23"/>
      <c r="G12" s="23">
        <v>0.15681003494454501</v>
      </c>
      <c r="H12" s="23">
        <v>0.14222240576694001</v>
      </c>
      <c r="I12" s="23">
        <v>0.16793949946967801</v>
      </c>
      <c r="J12" s="23">
        <v>0.17042558228747601</v>
      </c>
      <c r="K12" s="23">
        <v>0.21802142832952201</v>
      </c>
      <c r="L12" s="23">
        <v>0.17165607317197601</v>
      </c>
      <c r="M12" s="23"/>
      <c r="N12" s="23">
        <v>0.127475393019365</v>
      </c>
      <c r="O12" s="23">
        <v>0.148862558422204</v>
      </c>
      <c r="P12" s="23">
        <v>0.18181510127796899</v>
      </c>
      <c r="Q12" s="23">
        <v>0.22874643374379999</v>
      </c>
      <c r="R12" s="23"/>
      <c r="S12" s="23">
        <v>0.154209462842505</v>
      </c>
      <c r="T12" s="23">
        <v>0.14907976890503799</v>
      </c>
      <c r="U12" s="23">
        <v>0.17173898450406999</v>
      </c>
      <c r="V12" s="23">
        <v>0.17924550908360301</v>
      </c>
      <c r="W12" s="23">
        <v>0.15945217942009399</v>
      </c>
      <c r="X12" s="23">
        <v>0.170206450193116</v>
      </c>
      <c r="Y12" s="23">
        <v>0.19314595215378699</v>
      </c>
      <c r="Z12" s="23">
        <v>0.16430134874329699</v>
      </c>
      <c r="AA12" s="23">
        <v>0.18154786430568601</v>
      </c>
      <c r="AB12" s="23">
        <v>0.18619687482507799</v>
      </c>
      <c r="AC12" s="23">
        <v>0.18626907928985001</v>
      </c>
      <c r="AD12" s="23">
        <v>0.16119008543661001</v>
      </c>
      <c r="AE12" s="23"/>
      <c r="AF12" s="23">
        <v>0.18027339055129499</v>
      </c>
      <c r="AG12" s="23">
        <v>0.168034509596825</v>
      </c>
      <c r="AH12" s="23">
        <v>0.16848901642223801</v>
      </c>
      <c r="AI12" s="23"/>
      <c r="AJ12" s="23">
        <v>0.17132380116116899</v>
      </c>
      <c r="AK12" s="23">
        <v>0.19258973719442099</v>
      </c>
      <c r="AL12" s="23">
        <v>0.133692980202094</v>
      </c>
      <c r="AM12" s="23"/>
      <c r="AN12" s="23">
        <v>0.24283711594382401</v>
      </c>
      <c r="AO12" s="23">
        <v>0.16689408046767101</v>
      </c>
      <c r="AP12" s="23">
        <v>0.12714419351724299</v>
      </c>
      <c r="AQ12" s="23">
        <v>0.115692585631142</v>
      </c>
      <c r="AR12" s="23">
        <v>7.5288432044541595E-2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1044</v>
      </c>
      <c r="D7" s="10">
        <v>483</v>
      </c>
      <c r="E7" s="10">
        <v>560</v>
      </c>
      <c r="F7" s="10"/>
      <c r="G7" s="10">
        <v>127</v>
      </c>
      <c r="H7" s="10">
        <v>169</v>
      </c>
      <c r="I7" s="10">
        <v>168</v>
      </c>
      <c r="J7" s="10">
        <v>177</v>
      </c>
      <c r="K7" s="10">
        <v>175</v>
      </c>
      <c r="L7" s="10">
        <v>228</v>
      </c>
      <c r="M7" s="10"/>
      <c r="N7" s="10">
        <v>254</v>
      </c>
      <c r="O7" s="10">
        <v>277</v>
      </c>
      <c r="P7" s="10">
        <v>226</v>
      </c>
      <c r="Q7" s="10">
        <v>280</v>
      </c>
      <c r="R7" s="10"/>
      <c r="S7" s="10">
        <v>119</v>
      </c>
      <c r="T7" s="10">
        <v>135</v>
      </c>
      <c r="U7" s="10">
        <v>82</v>
      </c>
      <c r="V7" s="10">
        <v>90</v>
      </c>
      <c r="W7" s="10">
        <v>83</v>
      </c>
      <c r="X7" s="10">
        <v>92</v>
      </c>
      <c r="Y7" s="10">
        <v>94</v>
      </c>
      <c r="Z7" s="10">
        <v>47</v>
      </c>
      <c r="AA7" s="10">
        <v>114</v>
      </c>
      <c r="AB7" s="10">
        <v>102</v>
      </c>
      <c r="AC7" s="10">
        <v>55</v>
      </c>
      <c r="AD7" s="10">
        <v>31</v>
      </c>
      <c r="AE7" s="10"/>
      <c r="AF7" s="10">
        <v>402</v>
      </c>
      <c r="AG7" s="10">
        <v>404</v>
      </c>
      <c r="AH7" s="10">
        <v>150</v>
      </c>
      <c r="AI7" s="10"/>
      <c r="AJ7" s="10">
        <v>225</v>
      </c>
      <c r="AK7" s="10">
        <v>369</v>
      </c>
      <c r="AL7" s="10">
        <v>69</v>
      </c>
      <c r="AM7" s="10"/>
      <c r="AN7" s="10">
        <v>256</v>
      </c>
      <c r="AO7" s="10">
        <v>263</v>
      </c>
      <c r="AP7" s="10">
        <v>249</v>
      </c>
      <c r="AQ7" s="10">
        <v>112</v>
      </c>
      <c r="AR7" s="10">
        <v>12</v>
      </c>
    </row>
    <row r="8" spans="2:44" ht="30" customHeight="1">
      <c r="B8" s="11" t="s">
        <v>96</v>
      </c>
      <c r="C8" s="11">
        <v>1044</v>
      </c>
      <c r="D8" s="11">
        <v>506</v>
      </c>
      <c r="E8" s="11">
        <v>537</v>
      </c>
      <c r="F8" s="11"/>
      <c r="G8" s="11">
        <v>144</v>
      </c>
      <c r="H8" s="11">
        <v>178</v>
      </c>
      <c r="I8" s="11">
        <v>186</v>
      </c>
      <c r="J8" s="11">
        <v>176</v>
      </c>
      <c r="K8" s="11">
        <v>146</v>
      </c>
      <c r="L8" s="11">
        <v>214</v>
      </c>
      <c r="M8" s="11"/>
      <c r="N8" s="11">
        <v>270</v>
      </c>
      <c r="O8" s="11">
        <v>261</v>
      </c>
      <c r="P8" s="11">
        <v>233</v>
      </c>
      <c r="Q8" s="11">
        <v>274</v>
      </c>
      <c r="R8" s="11"/>
      <c r="S8" s="11">
        <v>131</v>
      </c>
      <c r="T8" s="11">
        <v>128</v>
      </c>
      <c r="U8" s="11">
        <v>80</v>
      </c>
      <c r="V8" s="11">
        <v>100</v>
      </c>
      <c r="W8" s="11">
        <v>76</v>
      </c>
      <c r="X8" s="11">
        <v>93</v>
      </c>
      <c r="Y8" s="11">
        <v>87</v>
      </c>
      <c r="Z8" s="11">
        <v>44</v>
      </c>
      <c r="AA8" s="11">
        <v>107</v>
      </c>
      <c r="AB8" s="11">
        <v>108</v>
      </c>
      <c r="AC8" s="11">
        <v>54</v>
      </c>
      <c r="AD8" s="11">
        <v>36</v>
      </c>
      <c r="AE8" s="11"/>
      <c r="AF8" s="11">
        <v>385</v>
      </c>
      <c r="AG8" s="11">
        <v>406</v>
      </c>
      <c r="AH8" s="11">
        <v>157</v>
      </c>
      <c r="AI8" s="11"/>
      <c r="AJ8" s="11">
        <v>219</v>
      </c>
      <c r="AK8" s="11">
        <v>378</v>
      </c>
      <c r="AL8" s="11">
        <v>67</v>
      </c>
      <c r="AM8" s="11"/>
      <c r="AN8" s="11">
        <v>248</v>
      </c>
      <c r="AO8" s="11">
        <v>266</v>
      </c>
      <c r="AP8" s="11">
        <v>256</v>
      </c>
      <c r="AQ8" s="11">
        <v>112</v>
      </c>
      <c r="AR8" s="11">
        <v>12</v>
      </c>
    </row>
    <row r="9" spans="2:44" ht="43.5">
      <c r="B9" s="15" t="s">
        <v>236</v>
      </c>
      <c r="C9" s="14">
        <v>0.20585719052425899</v>
      </c>
      <c r="D9" s="14">
        <v>0.22536658329244</v>
      </c>
      <c r="E9" s="14">
        <v>0.18789807836182301</v>
      </c>
      <c r="F9" s="14"/>
      <c r="G9" s="14">
        <v>0.11022636302262601</v>
      </c>
      <c r="H9" s="14">
        <v>0.26181172168615202</v>
      </c>
      <c r="I9" s="14">
        <v>0.17468965101025899</v>
      </c>
      <c r="J9" s="14">
        <v>0.206795925565188</v>
      </c>
      <c r="K9" s="14">
        <v>0.21271351846264699</v>
      </c>
      <c r="L9" s="14">
        <v>0.24539872582029801</v>
      </c>
      <c r="M9" s="14"/>
      <c r="N9" s="14">
        <v>0.180312689489148</v>
      </c>
      <c r="O9" s="14">
        <v>0.16619572933002999</v>
      </c>
      <c r="P9" s="14">
        <v>0.24565162023467199</v>
      </c>
      <c r="Q9" s="14">
        <v>0.22923634487929401</v>
      </c>
      <c r="R9" s="14"/>
      <c r="S9" s="14">
        <v>0.29301640624067798</v>
      </c>
      <c r="T9" s="14">
        <v>0.18272262659566099</v>
      </c>
      <c r="U9" s="14">
        <v>0.25187601454273501</v>
      </c>
      <c r="V9" s="14">
        <v>0.166929990974721</v>
      </c>
      <c r="W9" s="14">
        <v>0.16784142314551301</v>
      </c>
      <c r="X9" s="14">
        <v>0.17080214070486499</v>
      </c>
      <c r="Y9" s="14">
        <v>0.17071245210484301</v>
      </c>
      <c r="Z9" s="14">
        <v>0.15095731784093699</v>
      </c>
      <c r="AA9" s="14">
        <v>0.19120066089839399</v>
      </c>
      <c r="AB9" s="14">
        <v>0.21596409885849099</v>
      </c>
      <c r="AC9" s="14">
        <v>0.26202452112841301</v>
      </c>
      <c r="AD9" s="14">
        <v>0.22895428464625001</v>
      </c>
      <c r="AE9" s="14"/>
      <c r="AF9" s="14">
        <v>0.22969299180206601</v>
      </c>
      <c r="AG9" s="14">
        <v>0.21237894460849799</v>
      </c>
      <c r="AH9" s="14">
        <v>0.21554863326465001</v>
      </c>
      <c r="AI9" s="14"/>
      <c r="AJ9" s="14">
        <v>0.24551888151604301</v>
      </c>
      <c r="AK9" s="14">
        <v>0.246152293416419</v>
      </c>
      <c r="AL9" s="14">
        <v>0.126277610816703</v>
      </c>
      <c r="AM9" s="14"/>
      <c r="AN9" s="14">
        <v>0.23305335996631699</v>
      </c>
      <c r="AO9" s="14">
        <v>0.17428738257915599</v>
      </c>
      <c r="AP9" s="14">
        <v>0.17810831518273801</v>
      </c>
      <c r="AQ9" s="14">
        <v>0.221286147132291</v>
      </c>
      <c r="AR9" s="14">
        <v>0</v>
      </c>
    </row>
    <row r="10" spans="2:44" ht="43.5">
      <c r="B10" s="15" t="s">
        <v>237</v>
      </c>
      <c r="C10" s="14">
        <v>0.46628387443226699</v>
      </c>
      <c r="D10" s="14">
        <v>0.49293162437544802</v>
      </c>
      <c r="E10" s="14">
        <v>0.44013985603880801</v>
      </c>
      <c r="F10" s="14"/>
      <c r="G10" s="14">
        <v>0.43615024695126903</v>
      </c>
      <c r="H10" s="14">
        <v>0.42795208537989998</v>
      </c>
      <c r="I10" s="14">
        <v>0.52072267131038596</v>
      </c>
      <c r="J10" s="14">
        <v>0.49849073723944498</v>
      </c>
      <c r="K10" s="14">
        <v>0.48909197773018198</v>
      </c>
      <c r="L10" s="14">
        <v>0.42903758265485298</v>
      </c>
      <c r="M10" s="14"/>
      <c r="N10" s="14">
        <v>0.45087276894235001</v>
      </c>
      <c r="O10" s="14">
        <v>0.51893314193652296</v>
      </c>
      <c r="P10" s="14">
        <v>0.414237578716041</v>
      </c>
      <c r="Q10" s="14">
        <v>0.47349877180455902</v>
      </c>
      <c r="R10" s="14"/>
      <c r="S10" s="14">
        <v>0.41056308521749002</v>
      </c>
      <c r="T10" s="14">
        <v>0.50036382717241601</v>
      </c>
      <c r="U10" s="14">
        <v>0.395190044685648</v>
      </c>
      <c r="V10" s="14">
        <v>0.46903104313127197</v>
      </c>
      <c r="W10" s="14">
        <v>0.55849488482213105</v>
      </c>
      <c r="X10" s="14">
        <v>0.55060674098416396</v>
      </c>
      <c r="Y10" s="14">
        <v>0.50626553239224803</v>
      </c>
      <c r="Z10" s="14">
        <v>0.477227110773907</v>
      </c>
      <c r="AA10" s="14">
        <v>0.43372187650251998</v>
      </c>
      <c r="AB10" s="14">
        <v>0.45609987963339199</v>
      </c>
      <c r="AC10" s="14">
        <v>0.33042217361752901</v>
      </c>
      <c r="AD10" s="14">
        <v>0.50703918227400302</v>
      </c>
      <c r="AE10" s="14"/>
      <c r="AF10" s="14">
        <v>0.47031745065692798</v>
      </c>
      <c r="AG10" s="14">
        <v>0.47462971637983697</v>
      </c>
      <c r="AH10" s="14">
        <v>0.43120028350777601</v>
      </c>
      <c r="AI10" s="14"/>
      <c r="AJ10" s="14">
        <v>0.49826723482531299</v>
      </c>
      <c r="AK10" s="14">
        <v>0.45975755300259802</v>
      </c>
      <c r="AL10" s="14">
        <v>0.49670602353835902</v>
      </c>
      <c r="AM10" s="14"/>
      <c r="AN10" s="14">
        <v>0.45666819295841499</v>
      </c>
      <c r="AO10" s="14">
        <v>0.48974811807380297</v>
      </c>
      <c r="AP10" s="14">
        <v>0.47995153386360301</v>
      </c>
      <c r="AQ10" s="14">
        <v>0.395912759678893</v>
      </c>
      <c r="AR10" s="14">
        <v>0.71754958079294995</v>
      </c>
    </row>
    <row r="11" spans="2:44" ht="43.5">
      <c r="B11" s="15" t="s">
        <v>238</v>
      </c>
      <c r="C11" s="14">
        <v>0.22844749980440199</v>
      </c>
      <c r="D11" s="14">
        <v>0.197773057241313</v>
      </c>
      <c r="E11" s="14">
        <v>0.25777783693633899</v>
      </c>
      <c r="F11" s="14"/>
      <c r="G11" s="14">
        <v>0.35091742750270399</v>
      </c>
      <c r="H11" s="14">
        <v>0.18821712688009301</v>
      </c>
      <c r="I11" s="14">
        <v>0.19391960046520501</v>
      </c>
      <c r="J11" s="14">
        <v>0.186942233109892</v>
      </c>
      <c r="K11" s="14">
        <v>0.204390249154908</v>
      </c>
      <c r="L11" s="14">
        <v>0.26004323983116501</v>
      </c>
      <c r="M11" s="14"/>
      <c r="N11" s="14">
        <v>0.27591686745504501</v>
      </c>
      <c r="O11" s="14">
        <v>0.21914523772024</v>
      </c>
      <c r="P11" s="14">
        <v>0.22846004709810999</v>
      </c>
      <c r="Q11" s="14">
        <v>0.19597459559119201</v>
      </c>
      <c r="R11" s="14"/>
      <c r="S11" s="14">
        <v>0.18784742494838499</v>
      </c>
      <c r="T11" s="14">
        <v>0.22318431980769199</v>
      </c>
      <c r="U11" s="14">
        <v>0.24616524392643799</v>
      </c>
      <c r="V11" s="14">
        <v>0.25865804528789899</v>
      </c>
      <c r="W11" s="14">
        <v>0.20348853315483101</v>
      </c>
      <c r="X11" s="14">
        <v>0.18366517122621501</v>
      </c>
      <c r="Y11" s="14">
        <v>0.24888434189936001</v>
      </c>
      <c r="Z11" s="14">
        <v>0.23685482642676101</v>
      </c>
      <c r="AA11" s="14">
        <v>0.250219924545934</v>
      </c>
      <c r="AB11" s="14">
        <v>0.26581538610414002</v>
      </c>
      <c r="AC11" s="14">
        <v>0.224715306300072</v>
      </c>
      <c r="AD11" s="14">
        <v>0.208138623349129</v>
      </c>
      <c r="AE11" s="14"/>
      <c r="AF11" s="14">
        <v>0.21362872427731899</v>
      </c>
      <c r="AG11" s="14">
        <v>0.212207233488725</v>
      </c>
      <c r="AH11" s="14">
        <v>0.244273091664513</v>
      </c>
      <c r="AI11" s="14"/>
      <c r="AJ11" s="14">
        <v>0.20182746441969901</v>
      </c>
      <c r="AK11" s="14">
        <v>0.19321372216802199</v>
      </c>
      <c r="AL11" s="14">
        <v>0.29520668384385101</v>
      </c>
      <c r="AM11" s="14"/>
      <c r="AN11" s="14">
        <v>0.224656693119235</v>
      </c>
      <c r="AO11" s="14">
        <v>0.198618343609894</v>
      </c>
      <c r="AP11" s="14">
        <v>0.255021215369787</v>
      </c>
      <c r="AQ11" s="14">
        <v>0.26218805363349601</v>
      </c>
      <c r="AR11" s="14">
        <v>0.16065099073134601</v>
      </c>
    </row>
    <row r="12" spans="2:44" ht="43.5">
      <c r="B12" s="15" t="s">
        <v>239</v>
      </c>
      <c r="C12" s="14">
        <v>5.18974486565476E-2</v>
      </c>
      <c r="D12" s="14">
        <v>5.88699043605393E-2</v>
      </c>
      <c r="E12" s="14">
        <v>4.5436125324855497E-2</v>
      </c>
      <c r="F12" s="14"/>
      <c r="G12" s="14">
        <v>5.9327169642028298E-2</v>
      </c>
      <c r="H12" s="14">
        <v>6.0184723233127402E-2</v>
      </c>
      <c r="I12" s="14">
        <v>4.8863511344737098E-2</v>
      </c>
      <c r="J12" s="14">
        <v>6.0499223921529899E-2</v>
      </c>
      <c r="K12" s="14">
        <v>3.29579816412153E-2</v>
      </c>
      <c r="L12" s="14">
        <v>4.8484572709112397E-2</v>
      </c>
      <c r="M12" s="14"/>
      <c r="N12" s="14">
        <v>6.5623802502376205E-2</v>
      </c>
      <c r="O12" s="14">
        <v>5.2722997258803E-2</v>
      </c>
      <c r="P12" s="14">
        <v>6.1515201380798801E-2</v>
      </c>
      <c r="Q12" s="14">
        <v>3.06818110255173E-2</v>
      </c>
      <c r="R12" s="14"/>
      <c r="S12" s="14">
        <v>5.38562717134684E-2</v>
      </c>
      <c r="T12" s="14">
        <v>3.5021758232315903E-2</v>
      </c>
      <c r="U12" s="14">
        <v>4.4093084386070298E-2</v>
      </c>
      <c r="V12" s="14">
        <v>5.8488633371636199E-2</v>
      </c>
      <c r="W12" s="14">
        <v>4.9099099132047699E-2</v>
      </c>
      <c r="X12" s="14">
        <v>3.25981365356749E-2</v>
      </c>
      <c r="Y12" s="14">
        <v>6.3598774184924295E-2</v>
      </c>
      <c r="Z12" s="14">
        <v>4.26954987898008E-2</v>
      </c>
      <c r="AA12" s="14">
        <v>9.4206021709888593E-2</v>
      </c>
      <c r="AB12" s="14">
        <v>3.6195099048443397E-2</v>
      </c>
      <c r="AC12" s="14">
        <v>9.43510736166389E-2</v>
      </c>
      <c r="AD12" s="14">
        <v>0</v>
      </c>
      <c r="AE12" s="14"/>
      <c r="AF12" s="14">
        <v>5.0457520325498099E-2</v>
      </c>
      <c r="AG12" s="14">
        <v>6.22087730343618E-2</v>
      </c>
      <c r="AH12" s="14">
        <v>3.1242634277482501E-2</v>
      </c>
      <c r="AI12" s="14"/>
      <c r="AJ12" s="14">
        <v>4.6525323496604501E-2</v>
      </c>
      <c r="AK12" s="14">
        <v>6.3141334834171101E-2</v>
      </c>
      <c r="AL12" s="14">
        <v>3.2318292990737497E-2</v>
      </c>
      <c r="AM12" s="14"/>
      <c r="AN12" s="14">
        <v>4.6670401885787201E-2</v>
      </c>
      <c r="AO12" s="14">
        <v>5.5218889416593003E-2</v>
      </c>
      <c r="AP12" s="14">
        <v>5.7149743263491398E-2</v>
      </c>
      <c r="AQ12" s="14">
        <v>6.5914666979021694E-2</v>
      </c>
      <c r="AR12" s="14">
        <v>0.121799428475705</v>
      </c>
    </row>
    <row r="13" spans="2:44">
      <c r="B13" s="15" t="s">
        <v>129</v>
      </c>
      <c r="C13" s="23">
        <v>4.7513986582525002E-2</v>
      </c>
      <c r="D13" s="23">
        <v>2.5058830730259399E-2</v>
      </c>
      <c r="E13" s="23">
        <v>6.8748103338175007E-2</v>
      </c>
      <c r="F13" s="23"/>
      <c r="G13" s="23">
        <v>4.3378792881372898E-2</v>
      </c>
      <c r="H13" s="23">
        <v>6.1834342820728201E-2</v>
      </c>
      <c r="I13" s="23">
        <v>6.1804565869413401E-2</v>
      </c>
      <c r="J13" s="23">
        <v>4.7271880163944603E-2</v>
      </c>
      <c r="K13" s="23">
        <v>6.0846273011047898E-2</v>
      </c>
      <c r="L13" s="23">
        <v>1.70358789845723E-2</v>
      </c>
      <c r="M13" s="23"/>
      <c r="N13" s="23">
        <v>2.7273871611081E-2</v>
      </c>
      <c r="O13" s="23">
        <v>4.30028937544044E-2</v>
      </c>
      <c r="P13" s="23">
        <v>5.0135552570378501E-2</v>
      </c>
      <c r="Q13" s="23">
        <v>7.06084766994379E-2</v>
      </c>
      <c r="R13" s="23"/>
      <c r="S13" s="23">
        <v>5.4716811879978698E-2</v>
      </c>
      <c r="T13" s="23">
        <v>5.87074681919144E-2</v>
      </c>
      <c r="U13" s="23">
        <v>6.2675612459108798E-2</v>
      </c>
      <c r="V13" s="23">
        <v>4.6892287234472398E-2</v>
      </c>
      <c r="W13" s="23">
        <v>2.1076059745477799E-2</v>
      </c>
      <c r="X13" s="23">
        <v>6.2327810549080202E-2</v>
      </c>
      <c r="Y13" s="23">
        <v>1.05388994186244E-2</v>
      </c>
      <c r="Z13" s="23">
        <v>9.22652461685948E-2</v>
      </c>
      <c r="AA13" s="23">
        <v>3.0651516343263199E-2</v>
      </c>
      <c r="AB13" s="23">
        <v>2.5925536355533501E-2</v>
      </c>
      <c r="AC13" s="23">
        <v>8.8486925337347005E-2</v>
      </c>
      <c r="AD13" s="23">
        <v>5.5867909730618101E-2</v>
      </c>
      <c r="AE13" s="23"/>
      <c r="AF13" s="23">
        <v>3.5903312938189297E-2</v>
      </c>
      <c r="AG13" s="23">
        <v>3.8575332488578001E-2</v>
      </c>
      <c r="AH13" s="23">
        <v>7.7735357285578094E-2</v>
      </c>
      <c r="AI13" s="23"/>
      <c r="AJ13" s="23">
        <v>7.8610957423410708E-3</v>
      </c>
      <c r="AK13" s="23">
        <v>3.7735096578788999E-2</v>
      </c>
      <c r="AL13" s="23">
        <v>4.9491388810349202E-2</v>
      </c>
      <c r="AM13" s="23"/>
      <c r="AN13" s="23">
        <v>3.8951352070245901E-2</v>
      </c>
      <c r="AO13" s="23">
        <v>8.2127266320554906E-2</v>
      </c>
      <c r="AP13" s="23">
        <v>2.9769192320380299E-2</v>
      </c>
      <c r="AQ13" s="23">
        <v>5.4698372576298102E-2</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989</v>
      </c>
      <c r="D7" s="10">
        <v>461</v>
      </c>
      <c r="E7" s="10">
        <v>526</v>
      </c>
      <c r="F7" s="10"/>
      <c r="G7" s="10">
        <v>132</v>
      </c>
      <c r="H7" s="10">
        <v>165</v>
      </c>
      <c r="I7" s="10">
        <v>164</v>
      </c>
      <c r="J7" s="10">
        <v>148</v>
      </c>
      <c r="K7" s="10">
        <v>164</v>
      </c>
      <c r="L7" s="10">
        <v>216</v>
      </c>
      <c r="M7" s="10"/>
      <c r="N7" s="10">
        <v>263</v>
      </c>
      <c r="O7" s="10">
        <v>269</v>
      </c>
      <c r="P7" s="10">
        <v>208</v>
      </c>
      <c r="Q7" s="10">
        <v>247</v>
      </c>
      <c r="R7" s="10"/>
      <c r="S7" s="10">
        <v>125</v>
      </c>
      <c r="T7" s="10">
        <v>136</v>
      </c>
      <c r="U7" s="10">
        <v>80</v>
      </c>
      <c r="V7" s="10">
        <v>84</v>
      </c>
      <c r="W7" s="10">
        <v>75</v>
      </c>
      <c r="X7" s="10">
        <v>85</v>
      </c>
      <c r="Y7" s="10">
        <v>82</v>
      </c>
      <c r="Z7" s="10">
        <v>40</v>
      </c>
      <c r="AA7" s="10">
        <v>120</v>
      </c>
      <c r="AB7" s="10">
        <v>82</v>
      </c>
      <c r="AC7" s="10">
        <v>49</v>
      </c>
      <c r="AD7" s="10">
        <v>31</v>
      </c>
      <c r="AE7" s="10"/>
      <c r="AF7" s="10">
        <v>361</v>
      </c>
      <c r="AG7" s="10">
        <v>413</v>
      </c>
      <c r="AH7" s="10">
        <v>126</v>
      </c>
      <c r="AI7" s="10"/>
      <c r="AJ7" s="10">
        <v>211</v>
      </c>
      <c r="AK7" s="10">
        <v>388</v>
      </c>
      <c r="AL7" s="10">
        <v>59</v>
      </c>
      <c r="AM7" s="10"/>
      <c r="AN7" s="10">
        <v>238</v>
      </c>
      <c r="AO7" s="10">
        <v>230</v>
      </c>
      <c r="AP7" s="10">
        <v>241</v>
      </c>
      <c r="AQ7" s="10">
        <v>102</v>
      </c>
      <c r="AR7" s="10">
        <v>13</v>
      </c>
    </row>
    <row r="8" spans="2:44" ht="30" customHeight="1">
      <c r="B8" s="11" t="s">
        <v>96</v>
      </c>
      <c r="C8" s="11">
        <v>988</v>
      </c>
      <c r="D8" s="11">
        <v>480</v>
      </c>
      <c r="E8" s="11">
        <v>506</v>
      </c>
      <c r="F8" s="11"/>
      <c r="G8" s="11">
        <v>147</v>
      </c>
      <c r="H8" s="11">
        <v>176</v>
      </c>
      <c r="I8" s="11">
        <v>182</v>
      </c>
      <c r="J8" s="11">
        <v>147</v>
      </c>
      <c r="K8" s="11">
        <v>138</v>
      </c>
      <c r="L8" s="11">
        <v>198</v>
      </c>
      <c r="M8" s="11"/>
      <c r="N8" s="11">
        <v>277</v>
      </c>
      <c r="O8" s="11">
        <v>257</v>
      </c>
      <c r="P8" s="11">
        <v>215</v>
      </c>
      <c r="Q8" s="11">
        <v>238</v>
      </c>
      <c r="R8" s="11"/>
      <c r="S8" s="11">
        <v>140</v>
      </c>
      <c r="T8" s="11">
        <v>131</v>
      </c>
      <c r="U8" s="11">
        <v>79</v>
      </c>
      <c r="V8" s="11">
        <v>90</v>
      </c>
      <c r="W8" s="11">
        <v>67</v>
      </c>
      <c r="X8" s="11">
        <v>85</v>
      </c>
      <c r="Y8" s="11">
        <v>78</v>
      </c>
      <c r="Z8" s="11">
        <v>37</v>
      </c>
      <c r="AA8" s="11">
        <v>113</v>
      </c>
      <c r="AB8" s="11">
        <v>84</v>
      </c>
      <c r="AC8" s="11">
        <v>47</v>
      </c>
      <c r="AD8" s="11">
        <v>36</v>
      </c>
      <c r="AE8" s="11"/>
      <c r="AF8" s="11">
        <v>348</v>
      </c>
      <c r="AG8" s="11">
        <v>415</v>
      </c>
      <c r="AH8" s="11">
        <v>131</v>
      </c>
      <c r="AI8" s="11"/>
      <c r="AJ8" s="11">
        <v>205</v>
      </c>
      <c r="AK8" s="11">
        <v>392</v>
      </c>
      <c r="AL8" s="11">
        <v>60</v>
      </c>
      <c r="AM8" s="11"/>
      <c r="AN8" s="11">
        <v>230</v>
      </c>
      <c r="AO8" s="11">
        <v>236</v>
      </c>
      <c r="AP8" s="11">
        <v>246</v>
      </c>
      <c r="AQ8" s="11">
        <v>104</v>
      </c>
      <c r="AR8" s="11">
        <v>12</v>
      </c>
    </row>
    <row r="9" spans="2:44" ht="43.5">
      <c r="B9" s="15" t="s">
        <v>236</v>
      </c>
      <c r="C9" s="14">
        <v>0.124258899227232</v>
      </c>
      <c r="D9" s="14">
        <v>0.160396665356735</v>
      </c>
      <c r="E9" s="14">
        <v>9.0522598588190797E-2</v>
      </c>
      <c r="F9" s="14"/>
      <c r="G9" s="14">
        <v>0.13456775823144701</v>
      </c>
      <c r="H9" s="14">
        <v>0.15101437870489401</v>
      </c>
      <c r="I9" s="14">
        <v>0.104968854603504</v>
      </c>
      <c r="J9" s="14">
        <v>0.113829654957085</v>
      </c>
      <c r="K9" s="14">
        <v>0.13187051383085399</v>
      </c>
      <c r="L9" s="14">
        <v>0.11295479018051</v>
      </c>
      <c r="M9" s="14"/>
      <c r="N9" s="14">
        <v>0.11011839056039301</v>
      </c>
      <c r="O9" s="14">
        <v>0.11176710678663</v>
      </c>
      <c r="P9" s="14">
        <v>0.14858086190974501</v>
      </c>
      <c r="Q9" s="14">
        <v>0.13321714716822</v>
      </c>
      <c r="R9" s="14"/>
      <c r="S9" s="14">
        <v>0.212296899775651</v>
      </c>
      <c r="T9" s="14">
        <v>0.13521479684670801</v>
      </c>
      <c r="U9" s="14">
        <v>4.9338540159082699E-2</v>
      </c>
      <c r="V9" s="14">
        <v>4.8342879486751297E-2</v>
      </c>
      <c r="W9" s="14">
        <v>8.2253872876099796E-2</v>
      </c>
      <c r="X9" s="14">
        <v>0.17500704990666999</v>
      </c>
      <c r="Y9" s="14">
        <v>0.12931615698509999</v>
      </c>
      <c r="Z9" s="14">
        <v>0.16893319698289599</v>
      </c>
      <c r="AA9" s="14">
        <v>0.122900375031012</v>
      </c>
      <c r="AB9" s="14">
        <v>8.94904440684757E-2</v>
      </c>
      <c r="AC9" s="14">
        <v>1.8272114000519799E-2</v>
      </c>
      <c r="AD9" s="14">
        <v>0.22237398062712499</v>
      </c>
      <c r="AE9" s="14"/>
      <c r="AF9" s="14">
        <v>0.146245620810939</v>
      </c>
      <c r="AG9" s="14">
        <v>0.112365659363446</v>
      </c>
      <c r="AH9" s="14">
        <v>0.109979390914582</v>
      </c>
      <c r="AI9" s="14"/>
      <c r="AJ9" s="14">
        <v>0.13508712249384</v>
      </c>
      <c r="AK9" s="14">
        <v>0.133954795204446</v>
      </c>
      <c r="AL9" s="14">
        <v>0.161958159960994</v>
      </c>
      <c r="AM9" s="14"/>
      <c r="AN9" s="14">
        <v>0.112469645335116</v>
      </c>
      <c r="AO9" s="14">
        <v>0.116428231173966</v>
      </c>
      <c r="AP9" s="14">
        <v>0.100475658992683</v>
      </c>
      <c r="AQ9" s="14">
        <v>0.20051565435377799</v>
      </c>
      <c r="AR9" s="14">
        <v>0.20432929833770899</v>
      </c>
    </row>
    <row r="10" spans="2:44" ht="43.5">
      <c r="B10" s="15" t="s">
        <v>237</v>
      </c>
      <c r="C10" s="14">
        <v>0.29730386273523501</v>
      </c>
      <c r="D10" s="14">
        <v>0.30541943398353899</v>
      </c>
      <c r="E10" s="14">
        <v>0.29091605438217999</v>
      </c>
      <c r="F10" s="14"/>
      <c r="G10" s="14">
        <v>0.228296042982266</v>
      </c>
      <c r="H10" s="14">
        <v>0.38778894494710198</v>
      </c>
      <c r="I10" s="14">
        <v>0.32248605948542503</v>
      </c>
      <c r="J10" s="14">
        <v>0.27808547457316601</v>
      </c>
      <c r="K10" s="14">
        <v>0.26193019074187102</v>
      </c>
      <c r="L10" s="14">
        <v>0.28382721567945801</v>
      </c>
      <c r="M10" s="14"/>
      <c r="N10" s="14">
        <v>0.29733729542428</v>
      </c>
      <c r="O10" s="14">
        <v>0.28598289076189998</v>
      </c>
      <c r="P10" s="14">
        <v>0.31380302059703202</v>
      </c>
      <c r="Q10" s="14">
        <v>0.29707135257921002</v>
      </c>
      <c r="R10" s="14"/>
      <c r="S10" s="14">
        <v>0.255143842640289</v>
      </c>
      <c r="T10" s="14">
        <v>0.30433512639996102</v>
      </c>
      <c r="U10" s="14">
        <v>0.24141911846911901</v>
      </c>
      <c r="V10" s="14">
        <v>0.37328051548665597</v>
      </c>
      <c r="W10" s="14">
        <v>0.40140012550128001</v>
      </c>
      <c r="X10" s="14">
        <v>0.33775390829152102</v>
      </c>
      <c r="Y10" s="14">
        <v>0.27320384434721301</v>
      </c>
      <c r="Z10" s="14">
        <v>0.326165866239778</v>
      </c>
      <c r="AA10" s="14">
        <v>0.226390821883486</v>
      </c>
      <c r="AB10" s="14">
        <v>0.307819745423353</v>
      </c>
      <c r="AC10" s="14">
        <v>0.30131012826603898</v>
      </c>
      <c r="AD10" s="14">
        <v>0.29465192302961801</v>
      </c>
      <c r="AE10" s="14"/>
      <c r="AF10" s="14">
        <v>0.28065212245170401</v>
      </c>
      <c r="AG10" s="14">
        <v>0.309300729241137</v>
      </c>
      <c r="AH10" s="14">
        <v>0.31368116165093002</v>
      </c>
      <c r="AI10" s="14"/>
      <c r="AJ10" s="14">
        <v>0.32568886310311301</v>
      </c>
      <c r="AK10" s="14">
        <v>0.30247550160383002</v>
      </c>
      <c r="AL10" s="14">
        <v>0.32475725144124901</v>
      </c>
      <c r="AM10" s="14"/>
      <c r="AN10" s="14">
        <v>0.30833702751965603</v>
      </c>
      <c r="AO10" s="14">
        <v>0.27772081606412202</v>
      </c>
      <c r="AP10" s="14">
        <v>0.30500136260223798</v>
      </c>
      <c r="AQ10" s="14">
        <v>0.27686658162654698</v>
      </c>
      <c r="AR10" s="14">
        <v>0.25764581829146699</v>
      </c>
    </row>
    <row r="11" spans="2:44" ht="43.5">
      <c r="B11" s="15" t="s">
        <v>238</v>
      </c>
      <c r="C11" s="14">
        <v>0.35660104692529598</v>
      </c>
      <c r="D11" s="14">
        <v>0.33935315421137202</v>
      </c>
      <c r="E11" s="14">
        <v>0.37220331157367897</v>
      </c>
      <c r="F11" s="14"/>
      <c r="G11" s="14">
        <v>0.39594494704135902</v>
      </c>
      <c r="H11" s="14">
        <v>0.30390720263103199</v>
      </c>
      <c r="I11" s="14">
        <v>0.35253680295470302</v>
      </c>
      <c r="J11" s="14">
        <v>0.35467659291255299</v>
      </c>
      <c r="K11" s="14">
        <v>0.35393668994362498</v>
      </c>
      <c r="L11" s="14">
        <v>0.38135805491490099</v>
      </c>
      <c r="M11" s="14"/>
      <c r="N11" s="14">
        <v>0.37115916966576901</v>
      </c>
      <c r="O11" s="14">
        <v>0.36308053738427798</v>
      </c>
      <c r="P11" s="14">
        <v>0.35832710210855001</v>
      </c>
      <c r="Q11" s="14">
        <v>0.32969191259865699</v>
      </c>
      <c r="R11" s="14"/>
      <c r="S11" s="14">
        <v>0.31295291057013203</v>
      </c>
      <c r="T11" s="14">
        <v>0.36066659233633802</v>
      </c>
      <c r="U11" s="14">
        <v>0.41070689921605402</v>
      </c>
      <c r="V11" s="14">
        <v>0.39550424908161003</v>
      </c>
      <c r="W11" s="14">
        <v>0.35321562328460199</v>
      </c>
      <c r="X11" s="14">
        <v>0.246425861847621</v>
      </c>
      <c r="Y11" s="14">
        <v>0.35582023852394501</v>
      </c>
      <c r="Z11" s="14">
        <v>0.29171541398496698</v>
      </c>
      <c r="AA11" s="14">
        <v>0.40821615780042603</v>
      </c>
      <c r="AB11" s="14">
        <v>0.39452158422501299</v>
      </c>
      <c r="AC11" s="14">
        <v>0.396706137223376</v>
      </c>
      <c r="AD11" s="14">
        <v>0.32571637644130302</v>
      </c>
      <c r="AE11" s="14"/>
      <c r="AF11" s="14">
        <v>0.34463820800631301</v>
      </c>
      <c r="AG11" s="14">
        <v>0.364108310477471</v>
      </c>
      <c r="AH11" s="14">
        <v>0.367723408279655</v>
      </c>
      <c r="AI11" s="14"/>
      <c r="AJ11" s="14">
        <v>0.33453523566491</v>
      </c>
      <c r="AK11" s="14">
        <v>0.35790660568702598</v>
      </c>
      <c r="AL11" s="14">
        <v>0.413022131332205</v>
      </c>
      <c r="AM11" s="14"/>
      <c r="AN11" s="14">
        <v>0.31737930834880801</v>
      </c>
      <c r="AO11" s="14">
        <v>0.41477567470849902</v>
      </c>
      <c r="AP11" s="14">
        <v>0.35658839413084098</v>
      </c>
      <c r="AQ11" s="14">
        <v>0.34424504793157601</v>
      </c>
      <c r="AR11" s="14">
        <v>0.29395019726804</v>
      </c>
    </row>
    <row r="12" spans="2:44" ht="43.5">
      <c r="B12" s="15" t="s">
        <v>239</v>
      </c>
      <c r="C12" s="14">
        <v>0.164599797930301</v>
      </c>
      <c r="D12" s="14">
        <v>0.153709451282772</v>
      </c>
      <c r="E12" s="14">
        <v>0.17565777817785699</v>
      </c>
      <c r="F12" s="14"/>
      <c r="G12" s="14">
        <v>0.18636720086031899</v>
      </c>
      <c r="H12" s="14">
        <v>0.121260525501117</v>
      </c>
      <c r="I12" s="14">
        <v>0.16904760129417901</v>
      </c>
      <c r="J12" s="14">
        <v>0.15486865720653401</v>
      </c>
      <c r="K12" s="14">
        <v>0.185976358994902</v>
      </c>
      <c r="L12" s="14">
        <v>0.17524061828733001</v>
      </c>
      <c r="M12" s="14"/>
      <c r="N12" s="14">
        <v>0.20348050084065</v>
      </c>
      <c r="O12" s="14">
        <v>0.186532134638422</v>
      </c>
      <c r="P12" s="14">
        <v>0.12249956192087599</v>
      </c>
      <c r="Q12" s="14">
        <v>0.131121526188408</v>
      </c>
      <c r="R12" s="14"/>
      <c r="S12" s="14">
        <v>0.159749597884559</v>
      </c>
      <c r="T12" s="14">
        <v>0.145229731449324</v>
      </c>
      <c r="U12" s="14">
        <v>0.23647930420704699</v>
      </c>
      <c r="V12" s="14">
        <v>0.13382789584225599</v>
      </c>
      <c r="W12" s="14">
        <v>9.1548789870288499E-2</v>
      </c>
      <c r="X12" s="14">
        <v>0.177960847116691</v>
      </c>
      <c r="Y12" s="14">
        <v>0.19883206150663699</v>
      </c>
      <c r="Z12" s="14">
        <v>0.188459140244082</v>
      </c>
      <c r="AA12" s="14">
        <v>0.17532433605559899</v>
      </c>
      <c r="AB12" s="14">
        <v>0.17318150208175201</v>
      </c>
      <c r="AC12" s="14">
        <v>0.18960100681264899</v>
      </c>
      <c r="AD12" s="14">
        <v>9.2947712113083697E-2</v>
      </c>
      <c r="AE12" s="14"/>
      <c r="AF12" s="14">
        <v>0.17638421698412499</v>
      </c>
      <c r="AG12" s="14">
        <v>0.165924099444828</v>
      </c>
      <c r="AH12" s="14">
        <v>0.12960395391152399</v>
      </c>
      <c r="AI12" s="14"/>
      <c r="AJ12" s="14">
        <v>0.14611404782394499</v>
      </c>
      <c r="AK12" s="14">
        <v>0.17678016604562999</v>
      </c>
      <c r="AL12" s="14">
        <v>5.42909844096294E-2</v>
      </c>
      <c r="AM12" s="14"/>
      <c r="AN12" s="14">
        <v>0.16631051844773501</v>
      </c>
      <c r="AO12" s="14">
        <v>0.13608984145981801</v>
      </c>
      <c r="AP12" s="14">
        <v>0.188646255193579</v>
      </c>
      <c r="AQ12" s="14">
        <v>0.17837271608809799</v>
      </c>
      <c r="AR12" s="14">
        <v>0.24407468610278399</v>
      </c>
    </row>
    <row r="13" spans="2:44">
      <c r="B13" s="15" t="s">
        <v>129</v>
      </c>
      <c r="C13" s="23">
        <v>5.7236393181937101E-2</v>
      </c>
      <c r="D13" s="23">
        <v>4.1121295165581197E-2</v>
      </c>
      <c r="E13" s="23">
        <v>7.0700257278092801E-2</v>
      </c>
      <c r="F13" s="23"/>
      <c r="G13" s="23">
        <v>5.4824050884608198E-2</v>
      </c>
      <c r="H13" s="23">
        <v>3.6028948215854603E-2</v>
      </c>
      <c r="I13" s="23">
        <v>5.0960681662188902E-2</v>
      </c>
      <c r="J13" s="23">
        <v>9.85396203506613E-2</v>
      </c>
      <c r="K13" s="23">
        <v>6.6286246488748105E-2</v>
      </c>
      <c r="L13" s="23">
        <v>4.66193209378001E-2</v>
      </c>
      <c r="M13" s="23"/>
      <c r="N13" s="23">
        <v>1.79046435089074E-2</v>
      </c>
      <c r="O13" s="23">
        <v>5.2637330428769197E-2</v>
      </c>
      <c r="P13" s="23">
        <v>5.6789453463796401E-2</v>
      </c>
      <c r="Q13" s="23">
        <v>0.108898061465505</v>
      </c>
      <c r="R13" s="23"/>
      <c r="S13" s="23">
        <v>5.9856749129368801E-2</v>
      </c>
      <c r="T13" s="23">
        <v>5.45537529676689E-2</v>
      </c>
      <c r="U13" s="23">
        <v>6.2056137948697403E-2</v>
      </c>
      <c r="V13" s="23">
        <v>4.9044460102726402E-2</v>
      </c>
      <c r="W13" s="23">
        <v>7.1581588467729093E-2</v>
      </c>
      <c r="X13" s="23">
        <v>6.2852332837497193E-2</v>
      </c>
      <c r="Y13" s="23">
        <v>4.2827698637105401E-2</v>
      </c>
      <c r="Z13" s="23">
        <v>2.4726382548277599E-2</v>
      </c>
      <c r="AA13" s="23">
        <v>6.7168309229477793E-2</v>
      </c>
      <c r="AB13" s="23">
        <v>3.4986724201406798E-2</v>
      </c>
      <c r="AC13" s="23">
        <v>9.4110613697415996E-2</v>
      </c>
      <c r="AD13" s="23">
        <v>6.4310007788870402E-2</v>
      </c>
      <c r="AE13" s="23"/>
      <c r="AF13" s="23">
        <v>5.2079831746918798E-2</v>
      </c>
      <c r="AG13" s="23">
        <v>4.8301201473118803E-2</v>
      </c>
      <c r="AH13" s="23">
        <v>7.9012085243310007E-2</v>
      </c>
      <c r="AI13" s="23"/>
      <c r="AJ13" s="23">
        <v>5.8574730914192102E-2</v>
      </c>
      <c r="AK13" s="23">
        <v>2.8882931459068499E-2</v>
      </c>
      <c r="AL13" s="23">
        <v>4.59714728559232E-2</v>
      </c>
      <c r="AM13" s="23"/>
      <c r="AN13" s="23">
        <v>9.5503500348686293E-2</v>
      </c>
      <c r="AO13" s="23">
        <v>5.4985436593594499E-2</v>
      </c>
      <c r="AP13" s="23">
        <v>4.9288329080658201E-2</v>
      </c>
      <c r="AQ13" s="23">
        <v>0</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992</v>
      </c>
      <c r="D7" s="10">
        <v>448</v>
      </c>
      <c r="E7" s="10">
        <v>541</v>
      </c>
      <c r="F7" s="10"/>
      <c r="G7" s="10">
        <v>117</v>
      </c>
      <c r="H7" s="10">
        <v>155</v>
      </c>
      <c r="I7" s="10">
        <v>143</v>
      </c>
      <c r="J7" s="10">
        <v>165</v>
      </c>
      <c r="K7" s="10">
        <v>170</v>
      </c>
      <c r="L7" s="10">
        <v>242</v>
      </c>
      <c r="M7" s="10"/>
      <c r="N7" s="10">
        <v>234</v>
      </c>
      <c r="O7" s="10">
        <v>301</v>
      </c>
      <c r="P7" s="10">
        <v>196</v>
      </c>
      <c r="Q7" s="10">
        <v>255</v>
      </c>
      <c r="R7" s="10"/>
      <c r="S7" s="10">
        <v>145</v>
      </c>
      <c r="T7" s="10">
        <v>139</v>
      </c>
      <c r="U7" s="10">
        <v>89</v>
      </c>
      <c r="V7" s="10">
        <v>68</v>
      </c>
      <c r="W7" s="10">
        <v>79</v>
      </c>
      <c r="X7" s="10">
        <v>99</v>
      </c>
      <c r="Y7" s="10">
        <v>69</v>
      </c>
      <c r="Z7" s="10">
        <v>41</v>
      </c>
      <c r="AA7" s="10">
        <v>113</v>
      </c>
      <c r="AB7" s="10">
        <v>69</v>
      </c>
      <c r="AC7" s="10">
        <v>51</v>
      </c>
      <c r="AD7" s="10">
        <v>30</v>
      </c>
      <c r="AE7" s="10"/>
      <c r="AF7" s="10">
        <v>394</v>
      </c>
      <c r="AG7" s="10">
        <v>382</v>
      </c>
      <c r="AH7" s="10">
        <v>138</v>
      </c>
      <c r="AI7" s="10"/>
      <c r="AJ7" s="10">
        <v>217</v>
      </c>
      <c r="AK7" s="10">
        <v>354</v>
      </c>
      <c r="AL7" s="10">
        <v>59</v>
      </c>
      <c r="AM7" s="10"/>
      <c r="AN7" s="10">
        <v>254</v>
      </c>
      <c r="AO7" s="10">
        <v>249</v>
      </c>
      <c r="AP7" s="10">
        <v>218</v>
      </c>
      <c r="AQ7" s="10">
        <v>114</v>
      </c>
      <c r="AR7" s="10">
        <v>9</v>
      </c>
    </row>
    <row r="8" spans="2:44" ht="30" customHeight="1">
      <c r="B8" s="11" t="s">
        <v>96</v>
      </c>
      <c r="C8" s="11">
        <v>981</v>
      </c>
      <c r="D8" s="11">
        <v>460</v>
      </c>
      <c r="E8" s="11">
        <v>518</v>
      </c>
      <c r="F8" s="11"/>
      <c r="G8" s="11">
        <v>129</v>
      </c>
      <c r="H8" s="11">
        <v>163</v>
      </c>
      <c r="I8" s="11">
        <v>158</v>
      </c>
      <c r="J8" s="11">
        <v>162</v>
      </c>
      <c r="K8" s="11">
        <v>142</v>
      </c>
      <c r="L8" s="11">
        <v>226</v>
      </c>
      <c r="M8" s="11"/>
      <c r="N8" s="11">
        <v>244</v>
      </c>
      <c r="O8" s="11">
        <v>284</v>
      </c>
      <c r="P8" s="11">
        <v>201</v>
      </c>
      <c r="Q8" s="11">
        <v>246</v>
      </c>
      <c r="R8" s="11"/>
      <c r="S8" s="11">
        <v>159</v>
      </c>
      <c r="T8" s="11">
        <v>131</v>
      </c>
      <c r="U8" s="11">
        <v>87</v>
      </c>
      <c r="V8" s="11">
        <v>74</v>
      </c>
      <c r="W8" s="11">
        <v>72</v>
      </c>
      <c r="X8" s="11">
        <v>96</v>
      </c>
      <c r="Y8" s="11">
        <v>63</v>
      </c>
      <c r="Z8" s="11">
        <v>36</v>
      </c>
      <c r="AA8" s="11">
        <v>108</v>
      </c>
      <c r="AB8" s="11">
        <v>70</v>
      </c>
      <c r="AC8" s="11">
        <v>50</v>
      </c>
      <c r="AD8" s="11">
        <v>34</v>
      </c>
      <c r="AE8" s="11"/>
      <c r="AF8" s="11">
        <v>374</v>
      </c>
      <c r="AG8" s="11">
        <v>382</v>
      </c>
      <c r="AH8" s="11">
        <v>141</v>
      </c>
      <c r="AI8" s="11"/>
      <c r="AJ8" s="11">
        <v>209</v>
      </c>
      <c r="AK8" s="11">
        <v>362</v>
      </c>
      <c r="AL8" s="11">
        <v>57</v>
      </c>
      <c r="AM8" s="11"/>
      <c r="AN8" s="11">
        <v>243</v>
      </c>
      <c r="AO8" s="11">
        <v>247</v>
      </c>
      <c r="AP8" s="11">
        <v>221</v>
      </c>
      <c r="AQ8" s="11">
        <v>115</v>
      </c>
      <c r="AR8" s="11">
        <v>10</v>
      </c>
    </row>
    <row r="9" spans="2:44" ht="43.5">
      <c r="B9" s="15" t="s">
        <v>236</v>
      </c>
      <c r="C9" s="14">
        <v>0.172658500648185</v>
      </c>
      <c r="D9" s="14">
        <v>0.18910062625368801</v>
      </c>
      <c r="E9" s="14">
        <v>0.15516215578765399</v>
      </c>
      <c r="F9" s="14"/>
      <c r="G9" s="14">
        <v>0.19200976377046</v>
      </c>
      <c r="H9" s="14">
        <v>0.21118078586473199</v>
      </c>
      <c r="I9" s="14">
        <v>0.17476446100267701</v>
      </c>
      <c r="J9" s="14">
        <v>0.15954130179899201</v>
      </c>
      <c r="K9" s="14">
        <v>0.135764874982855</v>
      </c>
      <c r="L9" s="14">
        <v>0.16500010907089199</v>
      </c>
      <c r="M9" s="14"/>
      <c r="N9" s="14">
        <v>0.17057257487411301</v>
      </c>
      <c r="O9" s="14">
        <v>0.16054010819678499</v>
      </c>
      <c r="P9" s="14">
        <v>0.18837557209776501</v>
      </c>
      <c r="Q9" s="14">
        <v>0.16419608937112701</v>
      </c>
      <c r="R9" s="14"/>
      <c r="S9" s="14">
        <v>0.1692119377222</v>
      </c>
      <c r="T9" s="14">
        <v>0.18239980029467701</v>
      </c>
      <c r="U9" s="14">
        <v>0.19147209618931199</v>
      </c>
      <c r="V9" s="14">
        <v>0.122451866058714</v>
      </c>
      <c r="W9" s="14">
        <v>0.150778199562558</v>
      </c>
      <c r="X9" s="14">
        <v>0.13456669585502601</v>
      </c>
      <c r="Y9" s="14">
        <v>0.26613765619537899</v>
      </c>
      <c r="Z9" s="14">
        <v>0.12981411553560901</v>
      </c>
      <c r="AA9" s="14">
        <v>0.24837055414280201</v>
      </c>
      <c r="AB9" s="14">
        <v>0.101918328194985</v>
      </c>
      <c r="AC9" s="14">
        <v>0.18193123554363799</v>
      </c>
      <c r="AD9" s="14">
        <v>0.131451415727945</v>
      </c>
      <c r="AE9" s="14"/>
      <c r="AF9" s="14">
        <v>0.20295674235175701</v>
      </c>
      <c r="AG9" s="14">
        <v>0.16998765800596</v>
      </c>
      <c r="AH9" s="14">
        <v>0.142861077347923</v>
      </c>
      <c r="AI9" s="14"/>
      <c r="AJ9" s="14">
        <v>0.189626257084795</v>
      </c>
      <c r="AK9" s="14">
        <v>0.19046491674301799</v>
      </c>
      <c r="AL9" s="14">
        <v>0.141641347303302</v>
      </c>
      <c r="AM9" s="14"/>
      <c r="AN9" s="14">
        <v>0.21111873609884499</v>
      </c>
      <c r="AO9" s="14">
        <v>0.14268553644234699</v>
      </c>
      <c r="AP9" s="14">
        <v>0.17460984134204899</v>
      </c>
      <c r="AQ9" s="14">
        <v>0.200632884054252</v>
      </c>
      <c r="AR9" s="14">
        <v>0.17992967678732599</v>
      </c>
    </row>
    <row r="10" spans="2:44" ht="43.5">
      <c r="B10" s="15" t="s">
        <v>237</v>
      </c>
      <c r="C10" s="14">
        <v>0.45788904091174898</v>
      </c>
      <c r="D10" s="14">
        <v>0.46567604059354001</v>
      </c>
      <c r="E10" s="14">
        <v>0.451755376328483</v>
      </c>
      <c r="F10" s="14"/>
      <c r="G10" s="14">
        <v>0.41461192426365401</v>
      </c>
      <c r="H10" s="14">
        <v>0.42351109107099399</v>
      </c>
      <c r="I10" s="14">
        <v>0.53447037883482995</v>
      </c>
      <c r="J10" s="14">
        <v>0.46922671481719302</v>
      </c>
      <c r="K10" s="14">
        <v>0.44306563265733101</v>
      </c>
      <c r="L10" s="14">
        <v>0.45506916625522598</v>
      </c>
      <c r="M10" s="14"/>
      <c r="N10" s="14">
        <v>0.470427043235011</v>
      </c>
      <c r="O10" s="14">
        <v>0.45570494334427403</v>
      </c>
      <c r="P10" s="14">
        <v>0.42713830807655401</v>
      </c>
      <c r="Q10" s="14">
        <v>0.47989309819279102</v>
      </c>
      <c r="R10" s="14"/>
      <c r="S10" s="14">
        <v>0.412111586134703</v>
      </c>
      <c r="T10" s="14">
        <v>0.44416481876307301</v>
      </c>
      <c r="U10" s="14">
        <v>0.41135329595200698</v>
      </c>
      <c r="V10" s="14">
        <v>0.51384009243885098</v>
      </c>
      <c r="W10" s="14">
        <v>0.46503898866253401</v>
      </c>
      <c r="X10" s="14">
        <v>0.48458073058669698</v>
      </c>
      <c r="Y10" s="14">
        <v>0.40344367267480402</v>
      </c>
      <c r="Z10" s="14">
        <v>0.56227190642982405</v>
      </c>
      <c r="AA10" s="14">
        <v>0.40863677100687601</v>
      </c>
      <c r="AB10" s="14">
        <v>0.59416861764457596</v>
      </c>
      <c r="AC10" s="14">
        <v>0.43935440833283401</v>
      </c>
      <c r="AD10" s="14">
        <v>0.52348181863068999</v>
      </c>
      <c r="AE10" s="14"/>
      <c r="AF10" s="14">
        <v>0.42769750548183599</v>
      </c>
      <c r="AG10" s="14">
        <v>0.50150914687523895</v>
      </c>
      <c r="AH10" s="14">
        <v>0.42196805385499597</v>
      </c>
      <c r="AI10" s="14"/>
      <c r="AJ10" s="14">
        <v>0.45455508110027698</v>
      </c>
      <c r="AK10" s="14">
        <v>0.48378527359217199</v>
      </c>
      <c r="AL10" s="14">
        <v>0.37158824571594101</v>
      </c>
      <c r="AM10" s="14"/>
      <c r="AN10" s="14">
        <v>0.41306263066436699</v>
      </c>
      <c r="AO10" s="14">
        <v>0.467857153251511</v>
      </c>
      <c r="AP10" s="14">
        <v>0.474419577704708</v>
      </c>
      <c r="AQ10" s="14">
        <v>0.44051695401594998</v>
      </c>
      <c r="AR10" s="14">
        <v>0.44112253666010398</v>
      </c>
    </row>
    <row r="11" spans="2:44" ht="43.5">
      <c r="B11" s="15" t="s">
        <v>238</v>
      </c>
      <c r="C11" s="14">
        <v>0.28245184116768202</v>
      </c>
      <c r="D11" s="14">
        <v>0.27196600079685801</v>
      </c>
      <c r="E11" s="14">
        <v>0.29337239704068502</v>
      </c>
      <c r="F11" s="14"/>
      <c r="G11" s="14">
        <v>0.28364958863935202</v>
      </c>
      <c r="H11" s="14">
        <v>0.29186157242790201</v>
      </c>
      <c r="I11" s="14">
        <v>0.23725762606836101</v>
      </c>
      <c r="J11" s="14">
        <v>0.262256418356554</v>
      </c>
      <c r="K11" s="14">
        <v>0.332687456935232</v>
      </c>
      <c r="L11" s="14">
        <v>0.28946602413036998</v>
      </c>
      <c r="M11" s="14"/>
      <c r="N11" s="14">
        <v>0.27835132015370301</v>
      </c>
      <c r="O11" s="14">
        <v>0.29555000261071701</v>
      </c>
      <c r="P11" s="14">
        <v>0.32139661677976</v>
      </c>
      <c r="Q11" s="14">
        <v>0.24639350048556699</v>
      </c>
      <c r="R11" s="14"/>
      <c r="S11" s="14">
        <v>0.31895705001902303</v>
      </c>
      <c r="T11" s="14">
        <v>0.30928086385576198</v>
      </c>
      <c r="U11" s="14">
        <v>0.317314324702967</v>
      </c>
      <c r="V11" s="14">
        <v>0.33592424288267297</v>
      </c>
      <c r="W11" s="14">
        <v>0.312770386366921</v>
      </c>
      <c r="X11" s="14">
        <v>0.31364930028875998</v>
      </c>
      <c r="Y11" s="14">
        <v>0.196808749068729</v>
      </c>
      <c r="Z11" s="14">
        <v>0.21296779756461201</v>
      </c>
      <c r="AA11" s="14">
        <v>0.26602481452814902</v>
      </c>
      <c r="AB11" s="14">
        <v>0.18431145183345701</v>
      </c>
      <c r="AC11" s="14">
        <v>0.20907827533458301</v>
      </c>
      <c r="AD11" s="14">
        <v>0.24301127038274301</v>
      </c>
      <c r="AE11" s="14"/>
      <c r="AF11" s="14">
        <v>0.30042375945402</v>
      </c>
      <c r="AG11" s="14">
        <v>0.25502139165159299</v>
      </c>
      <c r="AH11" s="14">
        <v>0.29882242767925998</v>
      </c>
      <c r="AI11" s="14"/>
      <c r="AJ11" s="14">
        <v>0.30537276619700998</v>
      </c>
      <c r="AK11" s="14">
        <v>0.26921387355501702</v>
      </c>
      <c r="AL11" s="14">
        <v>0.39456756102627499</v>
      </c>
      <c r="AM11" s="14"/>
      <c r="AN11" s="14">
        <v>0.27600047396430399</v>
      </c>
      <c r="AO11" s="14">
        <v>0.286587573368071</v>
      </c>
      <c r="AP11" s="14">
        <v>0.29090769553509399</v>
      </c>
      <c r="AQ11" s="14">
        <v>0.26712950767619198</v>
      </c>
      <c r="AR11" s="14">
        <v>0.27453937014777202</v>
      </c>
    </row>
    <row r="12" spans="2:44" ht="43.5">
      <c r="B12" s="15" t="s">
        <v>239</v>
      </c>
      <c r="C12" s="14">
        <v>4.3702099604065799E-2</v>
      </c>
      <c r="D12" s="14">
        <v>4.3290727869778403E-2</v>
      </c>
      <c r="E12" s="14">
        <v>4.43152429784393E-2</v>
      </c>
      <c r="F12" s="14"/>
      <c r="G12" s="14">
        <v>3.2815624065193602E-2</v>
      </c>
      <c r="H12" s="14">
        <v>4.3265008109958099E-2</v>
      </c>
      <c r="I12" s="14">
        <v>2.09464951263333E-2</v>
      </c>
      <c r="J12" s="14">
        <v>6.8664911191068406E-2</v>
      </c>
      <c r="K12" s="14">
        <v>3.3798546706189897E-2</v>
      </c>
      <c r="L12" s="14">
        <v>5.4410218637666603E-2</v>
      </c>
      <c r="M12" s="14"/>
      <c r="N12" s="14">
        <v>3.9815626308625597E-2</v>
      </c>
      <c r="O12" s="14">
        <v>4.99802662245621E-2</v>
      </c>
      <c r="P12" s="14">
        <v>2.9518726541968299E-2</v>
      </c>
      <c r="Q12" s="14">
        <v>4.89600443390035E-2</v>
      </c>
      <c r="R12" s="14"/>
      <c r="S12" s="14">
        <v>3.8847349255098897E-2</v>
      </c>
      <c r="T12" s="14">
        <v>2.1119259507709699E-2</v>
      </c>
      <c r="U12" s="14">
        <v>3.4276332110985103E-2</v>
      </c>
      <c r="V12" s="14">
        <v>0</v>
      </c>
      <c r="W12" s="14">
        <v>2.2355077893560799E-2</v>
      </c>
      <c r="X12" s="14">
        <v>2.6681417587634201E-2</v>
      </c>
      <c r="Y12" s="14">
        <v>9.2326320008640494E-2</v>
      </c>
      <c r="Z12" s="14">
        <v>9.4946180469954705E-2</v>
      </c>
      <c r="AA12" s="14">
        <v>2.9159944145276E-2</v>
      </c>
      <c r="AB12" s="14">
        <v>8.2072728295549693E-2</v>
      </c>
      <c r="AC12" s="14">
        <v>0.13027883488776301</v>
      </c>
      <c r="AD12" s="14">
        <v>6.3334923321169495E-2</v>
      </c>
      <c r="AE12" s="14"/>
      <c r="AF12" s="14">
        <v>4.2493779814705403E-2</v>
      </c>
      <c r="AG12" s="14">
        <v>4.1648301632958101E-2</v>
      </c>
      <c r="AH12" s="14">
        <v>6.2315322787852997E-2</v>
      </c>
      <c r="AI12" s="14"/>
      <c r="AJ12" s="14">
        <v>2.3203820303934201E-2</v>
      </c>
      <c r="AK12" s="14">
        <v>3.7113570130413102E-2</v>
      </c>
      <c r="AL12" s="14">
        <v>7.7561211713627107E-2</v>
      </c>
      <c r="AM12" s="14"/>
      <c r="AN12" s="14">
        <v>3.4306087414473802E-2</v>
      </c>
      <c r="AO12" s="14">
        <v>4.1515967545251498E-2</v>
      </c>
      <c r="AP12" s="14">
        <v>4.9535456586491201E-2</v>
      </c>
      <c r="AQ12" s="14">
        <v>3.8388956560957199E-2</v>
      </c>
      <c r="AR12" s="14">
        <v>0.104408416404798</v>
      </c>
    </row>
    <row r="13" spans="2:44">
      <c r="B13" s="15" t="s">
        <v>129</v>
      </c>
      <c r="C13" s="23">
        <v>4.3298517668318402E-2</v>
      </c>
      <c r="D13" s="23">
        <v>2.9966604486135799E-2</v>
      </c>
      <c r="E13" s="23">
        <v>5.5394827864738601E-2</v>
      </c>
      <c r="F13" s="23"/>
      <c r="G13" s="23">
        <v>7.6913099261340698E-2</v>
      </c>
      <c r="H13" s="23">
        <v>3.0181542526414001E-2</v>
      </c>
      <c r="I13" s="23">
        <v>3.2561038967799098E-2</v>
      </c>
      <c r="J13" s="23">
        <v>4.0310653836192402E-2</v>
      </c>
      <c r="K13" s="23">
        <v>5.4683488718391897E-2</v>
      </c>
      <c r="L13" s="23">
        <v>3.6054481905846203E-2</v>
      </c>
      <c r="M13" s="23"/>
      <c r="N13" s="23">
        <v>4.0833435428547997E-2</v>
      </c>
      <c r="O13" s="23">
        <v>3.82246796236618E-2</v>
      </c>
      <c r="P13" s="23">
        <v>3.3570776503953001E-2</v>
      </c>
      <c r="Q13" s="23">
        <v>6.0557267611512602E-2</v>
      </c>
      <c r="R13" s="23"/>
      <c r="S13" s="23">
        <v>6.0872076868975201E-2</v>
      </c>
      <c r="T13" s="23">
        <v>4.3035257578777603E-2</v>
      </c>
      <c r="U13" s="23">
        <v>4.5583951044729502E-2</v>
      </c>
      <c r="V13" s="23">
        <v>2.77837986197619E-2</v>
      </c>
      <c r="W13" s="23">
        <v>4.9057347514427203E-2</v>
      </c>
      <c r="X13" s="23">
        <v>4.0521855681883101E-2</v>
      </c>
      <c r="Y13" s="23">
        <v>4.1283602052447098E-2</v>
      </c>
      <c r="Z13" s="23">
        <v>0</v>
      </c>
      <c r="AA13" s="23">
        <v>4.78079161768966E-2</v>
      </c>
      <c r="AB13" s="23">
        <v>3.7528874031432097E-2</v>
      </c>
      <c r="AC13" s="23">
        <v>3.9357245901182003E-2</v>
      </c>
      <c r="AD13" s="23">
        <v>3.8720571937452701E-2</v>
      </c>
      <c r="AE13" s="23"/>
      <c r="AF13" s="23">
        <v>2.6428212897681599E-2</v>
      </c>
      <c r="AG13" s="23">
        <v>3.1833501834250301E-2</v>
      </c>
      <c r="AH13" s="23">
        <v>7.4033118329967396E-2</v>
      </c>
      <c r="AI13" s="23"/>
      <c r="AJ13" s="23">
        <v>2.7242075313984301E-2</v>
      </c>
      <c r="AK13" s="23">
        <v>1.9422365979379901E-2</v>
      </c>
      <c r="AL13" s="23">
        <v>1.46416342408556E-2</v>
      </c>
      <c r="AM13" s="23"/>
      <c r="AN13" s="23">
        <v>6.5512071858009502E-2</v>
      </c>
      <c r="AO13" s="23">
        <v>6.1353769392819203E-2</v>
      </c>
      <c r="AP13" s="23">
        <v>1.0527428831657901E-2</v>
      </c>
      <c r="AQ13" s="23">
        <v>5.3331697692648998E-2</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1027</v>
      </c>
      <c r="D7" s="10">
        <v>492</v>
      </c>
      <c r="E7" s="10">
        <v>532</v>
      </c>
      <c r="F7" s="10"/>
      <c r="G7" s="10">
        <v>140</v>
      </c>
      <c r="H7" s="10">
        <v>165</v>
      </c>
      <c r="I7" s="10">
        <v>144</v>
      </c>
      <c r="J7" s="10">
        <v>177</v>
      </c>
      <c r="K7" s="10">
        <v>166</v>
      </c>
      <c r="L7" s="10">
        <v>235</v>
      </c>
      <c r="M7" s="10"/>
      <c r="N7" s="10">
        <v>257</v>
      </c>
      <c r="O7" s="10">
        <v>271</v>
      </c>
      <c r="P7" s="10">
        <v>224</v>
      </c>
      <c r="Q7" s="10">
        <v>269</v>
      </c>
      <c r="R7" s="10"/>
      <c r="S7" s="10">
        <v>121</v>
      </c>
      <c r="T7" s="10">
        <v>148</v>
      </c>
      <c r="U7" s="10">
        <v>87</v>
      </c>
      <c r="V7" s="10">
        <v>92</v>
      </c>
      <c r="W7" s="10">
        <v>91</v>
      </c>
      <c r="X7" s="10">
        <v>89</v>
      </c>
      <c r="Y7" s="10">
        <v>87</v>
      </c>
      <c r="Z7" s="10">
        <v>34</v>
      </c>
      <c r="AA7" s="10">
        <v>128</v>
      </c>
      <c r="AB7" s="10">
        <v>92</v>
      </c>
      <c r="AC7" s="10">
        <v>40</v>
      </c>
      <c r="AD7" s="10">
        <v>18</v>
      </c>
      <c r="AE7" s="10"/>
      <c r="AF7" s="10">
        <v>385</v>
      </c>
      <c r="AG7" s="10">
        <v>406</v>
      </c>
      <c r="AH7" s="10">
        <v>144</v>
      </c>
      <c r="AI7" s="10"/>
      <c r="AJ7" s="10">
        <v>227</v>
      </c>
      <c r="AK7" s="10">
        <v>379</v>
      </c>
      <c r="AL7" s="10">
        <v>66</v>
      </c>
      <c r="AM7" s="10"/>
      <c r="AN7" s="10">
        <v>269</v>
      </c>
      <c r="AO7" s="10">
        <v>247</v>
      </c>
      <c r="AP7" s="10">
        <v>239</v>
      </c>
      <c r="AQ7" s="10">
        <v>106</v>
      </c>
      <c r="AR7" s="10">
        <v>16</v>
      </c>
    </row>
    <row r="8" spans="2:44" ht="30" customHeight="1">
      <c r="B8" s="11" t="s">
        <v>96</v>
      </c>
      <c r="C8" s="11">
        <v>1025</v>
      </c>
      <c r="D8" s="11">
        <v>514</v>
      </c>
      <c r="E8" s="11">
        <v>509</v>
      </c>
      <c r="F8" s="11"/>
      <c r="G8" s="11">
        <v>155</v>
      </c>
      <c r="H8" s="11">
        <v>176</v>
      </c>
      <c r="I8" s="11">
        <v>159</v>
      </c>
      <c r="J8" s="11">
        <v>177</v>
      </c>
      <c r="K8" s="11">
        <v>140</v>
      </c>
      <c r="L8" s="11">
        <v>218</v>
      </c>
      <c r="M8" s="11"/>
      <c r="N8" s="11">
        <v>270</v>
      </c>
      <c r="O8" s="11">
        <v>258</v>
      </c>
      <c r="P8" s="11">
        <v>232</v>
      </c>
      <c r="Q8" s="11">
        <v>260</v>
      </c>
      <c r="R8" s="11"/>
      <c r="S8" s="11">
        <v>136</v>
      </c>
      <c r="T8" s="11">
        <v>139</v>
      </c>
      <c r="U8" s="11">
        <v>84</v>
      </c>
      <c r="V8" s="11">
        <v>98</v>
      </c>
      <c r="W8" s="11">
        <v>82</v>
      </c>
      <c r="X8" s="11">
        <v>94</v>
      </c>
      <c r="Y8" s="11">
        <v>85</v>
      </c>
      <c r="Z8" s="11">
        <v>31</v>
      </c>
      <c r="AA8" s="11">
        <v>123</v>
      </c>
      <c r="AB8" s="11">
        <v>93</v>
      </c>
      <c r="AC8" s="11">
        <v>39</v>
      </c>
      <c r="AD8" s="11">
        <v>21</v>
      </c>
      <c r="AE8" s="11"/>
      <c r="AF8" s="11">
        <v>366</v>
      </c>
      <c r="AG8" s="11">
        <v>409</v>
      </c>
      <c r="AH8" s="11">
        <v>149</v>
      </c>
      <c r="AI8" s="11"/>
      <c r="AJ8" s="11">
        <v>223</v>
      </c>
      <c r="AK8" s="11">
        <v>382</v>
      </c>
      <c r="AL8" s="11">
        <v>68</v>
      </c>
      <c r="AM8" s="11"/>
      <c r="AN8" s="11">
        <v>260</v>
      </c>
      <c r="AO8" s="11">
        <v>248</v>
      </c>
      <c r="AP8" s="11">
        <v>242</v>
      </c>
      <c r="AQ8" s="11">
        <v>110</v>
      </c>
      <c r="AR8" s="11">
        <v>16</v>
      </c>
    </row>
    <row r="9" spans="2:44" ht="43.5">
      <c r="B9" s="15" t="s">
        <v>236</v>
      </c>
      <c r="C9" s="14">
        <v>0.155187351057753</v>
      </c>
      <c r="D9" s="14">
        <v>0.17019874053293499</v>
      </c>
      <c r="E9" s="14">
        <v>0.14087467348927099</v>
      </c>
      <c r="F9" s="14"/>
      <c r="G9" s="14">
        <v>0.19627805314372601</v>
      </c>
      <c r="H9" s="14">
        <v>0.18108661513395899</v>
      </c>
      <c r="I9" s="14">
        <v>0.20467564000545899</v>
      </c>
      <c r="J9" s="14">
        <v>0.13075073725301001</v>
      </c>
      <c r="K9" s="14">
        <v>0.122810079086952</v>
      </c>
      <c r="L9" s="14">
        <v>0.109523796017195</v>
      </c>
      <c r="M9" s="14"/>
      <c r="N9" s="14">
        <v>0.217767616753792</v>
      </c>
      <c r="O9" s="14">
        <v>9.2930504210995094E-2</v>
      </c>
      <c r="P9" s="14">
        <v>0.142308375428504</v>
      </c>
      <c r="Q9" s="14">
        <v>0.16289438373665999</v>
      </c>
      <c r="R9" s="14"/>
      <c r="S9" s="14">
        <v>0.25866941147186001</v>
      </c>
      <c r="T9" s="14">
        <v>0.11269262735907699</v>
      </c>
      <c r="U9" s="14">
        <v>0.20761696321461101</v>
      </c>
      <c r="V9" s="14">
        <v>0.14858940346358401</v>
      </c>
      <c r="W9" s="14">
        <v>0.12828546297652901</v>
      </c>
      <c r="X9" s="14">
        <v>0.156159836833664</v>
      </c>
      <c r="Y9" s="14">
        <v>0.124052868010946</v>
      </c>
      <c r="Z9" s="14">
        <v>0.110913338639962</v>
      </c>
      <c r="AA9" s="14">
        <v>0.15883970710982601</v>
      </c>
      <c r="AB9" s="14">
        <v>0.13649164231952199</v>
      </c>
      <c r="AC9" s="14">
        <v>5.7868648685747898E-2</v>
      </c>
      <c r="AD9" s="14">
        <v>0.120697841299479</v>
      </c>
      <c r="AE9" s="14"/>
      <c r="AF9" s="14">
        <v>0.12576537244795</v>
      </c>
      <c r="AG9" s="14">
        <v>0.17685623699573999</v>
      </c>
      <c r="AH9" s="14">
        <v>0.14308670485375699</v>
      </c>
      <c r="AI9" s="14"/>
      <c r="AJ9" s="14">
        <v>0.16119079460310901</v>
      </c>
      <c r="AK9" s="14">
        <v>0.159802902623917</v>
      </c>
      <c r="AL9" s="14">
        <v>0.19901353853390599</v>
      </c>
      <c r="AM9" s="14"/>
      <c r="AN9" s="14">
        <v>0.14204675370684899</v>
      </c>
      <c r="AO9" s="14">
        <v>0.14783000514437999</v>
      </c>
      <c r="AP9" s="14">
        <v>0.140556358312101</v>
      </c>
      <c r="AQ9" s="14">
        <v>0.23809105031338701</v>
      </c>
      <c r="AR9" s="14">
        <v>0.55721429389965904</v>
      </c>
    </row>
    <row r="10" spans="2:44" ht="43.5">
      <c r="B10" s="15" t="s">
        <v>237</v>
      </c>
      <c r="C10" s="14">
        <v>0.37629040834745803</v>
      </c>
      <c r="D10" s="14">
        <v>0.396860168333041</v>
      </c>
      <c r="E10" s="14">
        <v>0.35574486761235802</v>
      </c>
      <c r="F10" s="14"/>
      <c r="G10" s="14">
        <v>0.37500174000801101</v>
      </c>
      <c r="H10" s="14">
        <v>0.41550837647417099</v>
      </c>
      <c r="I10" s="14">
        <v>0.44970425385434498</v>
      </c>
      <c r="J10" s="14">
        <v>0.36449478919450501</v>
      </c>
      <c r="K10" s="14">
        <v>0.36281516703920602</v>
      </c>
      <c r="L10" s="14">
        <v>0.31016474157350699</v>
      </c>
      <c r="M10" s="14"/>
      <c r="N10" s="14">
        <v>0.320178346263779</v>
      </c>
      <c r="O10" s="14">
        <v>0.39972204815236001</v>
      </c>
      <c r="P10" s="14">
        <v>0.40464483884812102</v>
      </c>
      <c r="Q10" s="14">
        <v>0.39431853510061499</v>
      </c>
      <c r="R10" s="14"/>
      <c r="S10" s="14">
        <v>0.37516403250689301</v>
      </c>
      <c r="T10" s="14">
        <v>0.30461872003489998</v>
      </c>
      <c r="U10" s="14">
        <v>0.36590166886915798</v>
      </c>
      <c r="V10" s="14">
        <v>0.34850152958103803</v>
      </c>
      <c r="W10" s="14">
        <v>0.39278627611129302</v>
      </c>
      <c r="X10" s="14">
        <v>0.465157417814068</v>
      </c>
      <c r="Y10" s="14">
        <v>0.371635032362711</v>
      </c>
      <c r="Z10" s="14">
        <v>0.42513355167362599</v>
      </c>
      <c r="AA10" s="14">
        <v>0.331213592102649</v>
      </c>
      <c r="AB10" s="14">
        <v>0.43157940117699101</v>
      </c>
      <c r="AC10" s="14">
        <v>0.44933920561657198</v>
      </c>
      <c r="AD10" s="14">
        <v>0.395196297032747</v>
      </c>
      <c r="AE10" s="14"/>
      <c r="AF10" s="14">
        <v>0.36222238582712402</v>
      </c>
      <c r="AG10" s="14">
        <v>0.37476804401993802</v>
      </c>
      <c r="AH10" s="14">
        <v>0.42656106482663197</v>
      </c>
      <c r="AI10" s="14"/>
      <c r="AJ10" s="14">
        <v>0.38246969791529001</v>
      </c>
      <c r="AK10" s="14">
        <v>0.38901883064839798</v>
      </c>
      <c r="AL10" s="14">
        <v>0.41755300373179099</v>
      </c>
      <c r="AM10" s="14"/>
      <c r="AN10" s="14">
        <v>0.38935211895847599</v>
      </c>
      <c r="AO10" s="14">
        <v>0.36450169278141398</v>
      </c>
      <c r="AP10" s="14">
        <v>0.39317630345771798</v>
      </c>
      <c r="AQ10" s="14">
        <v>0.37303974160632303</v>
      </c>
      <c r="AR10" s="14">
        <v>0.265627656882784</v>
      </c>
    </row>
    <row r="11" spans="2:44" ht="43.5">
      <c r="B11" s="15" t="s">
        <v>238</v>
      </c>
      <c r="C11" s="14">
        <v>0.338179426590348</v>
      </c>
      <c r="D11" s="14">
        <v>0.30784795750198302</v>
      </c>
      <c r="E11" s="14">
        <v>0.36701257354252298</v>
      </c>
      <c r="F11" s="14"/>
      <c r="G11" s="14">
        <v>0.32950531698122598</v>
      </c>
      <c r="H11" s="14">
        <v>0.28106606429020498</v>
      </c>
      <c r="I11" s="14">
        <v>0.23737063731704799</v>
      </c>
      <c r="J11" s="14">
        <v>0.370512842809055</v>
      </c>
      <c r="K11" s="14">
        <v>0.35210814451544897</v>
      </c>
      <c r="L11" s="14">
        <v>0.42887625681689301</v>
      </c>
      <c r="M11" s="14"/>
      <c r="N11" s="14">
        <v>0.33150643211809</v>
      </c>
      <c r="O11" s="14">
        <v>0.374456851258398</v>
      </c>
      <c r="P11" s="14">
        <v>0.30043080816899698</v>
      </c>
      <c r="Q11" s="14">
        <v>0.33956178938729498</v>
      </c>
      <c r="R11" s="14"/>
      <c r="S11" s="14">
        <v>0.22959275443716301</v>
      </c>
      <c r="T11" s="14">
        <v>0.40007763345376202</v>
      </c>
      <c r="U11" s="14">
        <v>0.26810239218892901</v>
      </c>
      <c r="V11" s="14">
        <v>0.361855003652504</v>
      </c>
      <c r="W11" s="14">
        <v>0.39251993055905898</v>
      </c>
      <c r="X11" s="14">
        <v>0.28296034032995898</v>
      </c>
      <c r="Y11" s="14">
        <v>0.37973296834003101</v>
      </c>
      <c r="Z11" s="14">
        <v>0.351608748455774</v>
      </c>
      <c r="AA11" s="14">
        <v>0.36659672055447301</v>
      </c>
      <c r="AB11" s="14">
        <v>0.31834702085724897</v>
      </c>
      <c r="AC11" s="14">
        <v>0.410306865196431</v>
      </c>
      <c r="AD11" s="14">
        <v>0.43864002871835001</v>
      </c>
      <c r="AE11" s="14"/>
      <c r="AF11" s="14">
        <v>0.36155842363306401</v>
      </c>
      <c r="AG11" s="14">
        <v>0.32924813813832399</v>
      </c>
      <c r="AH11" s="14">
        <v>0.30896518514527499</v>
      </c>
      <c r="AI11" s="14"/>
      <c r="AJ11" s="14">
        <v>0.32242971457348801</v>
      </c>
      <c r="AK11" s="14">
        <v>0.35545429794429401</v>
      </c>
      <c r="AL11" s="14">
        <v>0.23002672452674999</v>
      </c>
      <c r="AM11" s="14"/>
      <c r="AN11" s="14">
        <v>0.32997029190086802</v>
      </c>
      <c r="AO11" s="14">
        <v>0.36439149388504999</v>
      </c>
      <c r="AP11" s="14">
        <v>0.35948694435768802</v>
      </c>
      <c r="AQ11" s="14">
        <v>0.22647006141524501</v>
      </c>
      <c r="AR11" s="14">
        <v>0.17715804921755801</v>
      </c>
    </row>
    <row r="12" spans="2:44" ht="43.5">
      <c r="B12" s="15" t="s">
        <v>239</v>
      </c>
      <c r="C12" s="14">
        <v>8.9146858677804697E-2</v>
      </c>
      <c r="D12" s="14">
        <v>8.2585529859681595E-2</v>
      </c>
      <c r="E12" s="14">
        <v>9.6269875088352205E-2</v>
      </c>
      <c r="F12" s="14"/>
      <c r="G12" s="14">
        <v>6.9426204436462302E-2</v>
      </c>
      <c r="H12" s="14">
        <v>8.1367080448582804E-2</v>
      </c>
      <c r="I12" s="14">
        <v>7.5509848407905006E-2</v>
      </c>
      <c r="J12" s="14">
        <v>6.8454627539491303E-2</v>
      </c>
      <c r="K12" s="14">
        <v>0.107814067830448</v>
      </c>
      <c r="L12" s="14">
        <v>0.124252636569881</v>
      </c>
      <c r="M12" s="14"/>
      <c r="N12" s="14">
        <v>0.12152511453060701</v>
      </c>
      <c r="O12" s="14">
        <v>8.9239566752057201E-2</v>
      </c>
      <c r="P12" s="14">
        <v>9.8024668956675207E-2</v>
      </c>
      <c r="Q12" s="14">
        <v>4.6162827128080397E-2</v>
      </c>
      <c r="R12" s="14"/>
      <c r="S12" s="14">
        <v>0.104813960859658</v>
      </c>
      <c r="T12" s="14">
        <v>0.14876278122196501</v>
      </c>
      <c r="U12" s="14">
        <v>0.115729610471938</v>
      </c>
      <c r="V12" s="14">
        <v>8.1692846907958305E-2</v>
      </c>
      <c r="W12" s="14">
        <v>3.1759719433186798E-2</v>
      </c>
      <c r="X12" s="14">
        <v>3.4666349381406301E-2</v>
      </c>
      <c r="Y12" s="14">
        <v>8.0745818330303198E-2</v>
      </c>
      <c r="Z12" s="14">
        <v>2.98697582602096E-2</v>
      </c>
      <c r="AA12" s="14">
        <v>0.105087456369751</v>
      </c>
      <c r="AB12" s="14">
        <v>9.6517067120799604E-2</v>
      </c>
      <c r="AC12" s="14">
        <v>5.6836353886654901E-2</v>
      </c>
      <c r="AD12" s="14">
        <v>4.54658329494248E-2</v>
      </c>
      <c r="AE12" s="14"/>
      <c r="AF12" s="14">
        <v>0.105246709034826</v>
      </c>
      <c r="AG12" s="14">
        <v>9.1767372970304503E-2</v>
      </c>
      <c r="AH12" s="14">
        <v>3.9920811833870001E-2</v>
      </c>
      <c r="AI12" s="14"/>
      <c r="AJ12" s="14">
        <v>0.109598931030681</v>
      </c>
      <c r="AK12" s="14">
        <v>7.2658065753771095E-2</v>
      </c>
      <c r="AL12" s="14">
        <v>0.11257567084112299</v>
      </c>
      <c r="AM12" s="14"/>
      <c r="AN12" s="14">
        <v>6.9676052481433895E-2</v>
      </c>
      <c r="AO12" s="14">
        <v>8.27205682041037E-2</v>
      </c>
      <c r="AP12" s="14">
        <v>8.7084425579527905E-2</v>
      </c>
      <c r="AQ12" s="14">
        <v>0.13794715110418901</v>
      </c>
      <c r="AR12" s="14">
        <v>0</v>
      </c>
    </row>
    <row r="13" spans="2:44">
      <c r="B13" s="15" t="s">
        <v>129</v>
      </c>
      <c r="C13" s="23">
        <v>4.1195955326636502E-2</v>
      </c>
      <c r="D13" s="23">
        <v>4.2507603772359299E-2</v>
      </c>
      <c r="E13" s="23">
        <v>4.0098010267496098E-2</v>
      </c>
      <c r="F13" s="23"/>
      <c r="G13" s="23">
        <v>2.97886854305748E-2</v>
      </c>
      <c r="H13" s="23">
        <v>4.0971863653082703E-2</v>
      </c>
      <c r="I13" s="23">
        <v>3.27396204152429E-2</v>
      </c>
      <c r="J13" s="23">
        <v>6.5787003203938099E-2</v>
      </c>
      <c r="K13" s="23">
        <v>5.4452541527945299E-2</v>
      </c>
      <c r="L13" s="23">
        <v>2.7182569022524201E-2</v>
      </c>
      <c r="M13" s="23"/>
      <c r="N13" s="23">
        <v>9.0224903337323605E-3</v>
      </c>
      <c r="O13" s="23">
        <v>4.3651029626190101E-2</v>
      </c>
      <c r="P13" s="23">
        <v>5.4591308597701699E-2</v>
      </c>
      <c r="Q13" s="23">
        <v>5.7062464647349299E-2</v>
      </c>
      <c r="R13" s="23"/>
      <c r="S13" s="23">
        <v>3.1759840724426197E-2</v>
      </c>
      <c r="T13" s="23">
        <v>3.3848237930295497E-2</v>
      </c>
      <c r="U13" s="23">
        <v>4.2649365255362802E-2</v>
      </c>
      <c r="V13" s="23">
        <v>5.9361216394916101E-2</v>
      </c>
      <c r="W13" s="23">
        <v>5.4648610919932103E-2</v>
      </c>
      <c r="X13" s="23">
        <v>6.1056055640902503E-2</v>
      </c>
      <c r="Y13" s="23">
        <v>4.3833312956008098E-2</v>
      </c>
      <c r="Z13" s="23">
        <v>8.2474602970428398E-2</v>
      </c>
      <c r="AA13" s="23">
        <v>3.8262523863301597E-2</v>
      </c>
      <c r="AB13" s="23">
        <v>1.7064868525438499E-2</v>
      </c>
      <c r="AC13" s="23">
        <v>2.56489266145941E-2</v>
      </c>
      <c r="AD13" s="23">
        <v>0</v>
      </c>
      <c r="AE13" s="23"/>
      <c r="AF13" s="23">
        <v>4.52071090570366E-2</v>
      </c>
      <c r="AG13" s="23">
        <v>2.7360207875694299E-2</v>
      </c>
      <c r="AH13" s="23">
        <v>8.1466233340466904E-2</v>
      </c>
      <c r="AI13" s="23"/>
      <c r="AJ13" s="23">
        <v>2.43108618774317E-2</v>
      </c>
      <c r="AK13" s="23">
        <v>2.30659030296207E-2</v>
      </c>
      <c r="AL13" s="23">
        <v>4.0831062366430498E-2</v>
      </c>
      <c r="AM13" s="23"/>
      <c r="AN13" s="23">
        <v>6.8954782952372895E-2</v>
      </c>
      <c r="AO13" s="23">
        <v>4.0556239985052298E-2</v>
      </c>
      <c r="AP13" s="23">
        <v>1.9695968292964099E-2</v>
      </c>
      <c r="AQ13" s="23">
        <v>2.4451995560856799E-2</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1006</v>
      </c>
      <c r="D7" s="10">
        <v>466</v>
      </c>
      <c r="E7" s="10">
        <v>535</v>
      </c>
      <c r="F7" s="10"/>
      <c r="G7" s="10">
        <v>136</v>
      </c>
      <c r="H7" s="10">
        <v>158</v>
      </c>
      <c r="I7" s="10">
        <v>155</v>
      </c>
      <c r="J7" s="10">
        <v>161</v>
      </c>
      <c r="K7" s="10">
        <v>184</v>
      </c>
      <c r="L7" s="10">
        <v>212</v>
      </c>
      <c r="M7" s="10"/>
      <c r="N7" s="10">
        <v>262</v>
      </c>
      <c r="O7" s="10">
        <v>277</v>
      </c>
      <c r="P7" s="10">
        <v>226</v>
      </c>
      <c r="Q7" s="10">
        <v>237</v>
      </c>
      <c r="R7" s="10"/>
      <c r="S7" s="10">
        <v>145</v>
      </c>
      <c r="T7" s="10">
        <v>130</v>
      </c>
      <c r="U7" s="10">
        <v>79</v>
      </c>
      <c r="V7" s="10">
        <v>80</v>
      </c>
      <c r="W7" s="10">
        <v>78</v>
      </c>
      <c r="X7" s="10">
        <v>96</v>
      </c>
      <c r="Y7" s="10">
        <v>85</v>
      </c>
      <c r="Z7" s="10">
        <v>37</v>
      </c>
      <c r="AA7" s="10">
        <v>116</v>
      </c>
      <c r="AB7" s="10">
        <v>94</v>
      </c>
      <c r="AC7" s="10">
        <v>43</v>
      </c>
      <c r="AD7" s="10">
        <v>23</v>
      </c>
      <c r="AE7" s="10"/>
      <c r="AF7" s="10">
        <v>377</v>
      </c>
      <c r="AG7" s="10">
        <v>383</v>
      </c>
      <c r="AH7" s="10">
        <v>147</v>
      </c>
      <c r="AI7" s="10"/>
      <c r="AJ7" s="10">
        <v>233</v>
      </c>
      <c r="AK7" s="10">
        <v>370</v>
      </c>
      <c r="AL7" s="10">
        <v>58</v>
      </c>
      <c r="AM7" s="10"/>
      <c r="AN7" s="10">
        <v>240</v>
      </c>
      <c r="AO7" s="10">
        <v>236</v>
      </c>
      <c r="AP7" s="10">
        <v>259</v>
      </c>
      <c r="AQ7" s="10">
        <v>112</v>
      </c>
      <c r="AR7" s="10">
        <v>16</v>
      </c>
    </row>
    <row r="8" spans="2:44" ht="30" customHeight="1">
      <c r="B8" s="11" t="s">
        <v>96</v>
      </c>
      <c r="C8" s="11">
        <v>1006</v>
      </c>
      <c r="D8" s="11">
        <v>487</v>
      </c>
      <c r="E8" s="11">
        <v>514</v>
      </c>
      <c r="F8" s="11"/>
      <c r="G8" s="11">
        <v>151</v>
      </c>
      <c r="H8" s="11">
        <v>169</v>
      </c>
      <c r="I8" s="11">
        <v>173</v>
      </c>
      <c r="J8" s="11">
        <v>159</v>
      </c>
      <c r="K8" s="11">
        <v>155</v>
      </c>
      <c r="L8" s="11">
        <v>198</v>
      </c>
      <c r="M8" s="11"/>
      <c r="N8" s="11">
        <v>273</v>
      </c>
      <c r="O8" s="11">
        <v>267</v>
      </c>
      <c r="P8" s="11">
        <v>235</v>
      </c>
      <c r="Q8" s="11">
        <v>226</v>
      </c>
      <c r="R8" s="11"/>
      <c r="S8" s="11">
        <v>157</v>
      </c>
      <c r="T8" s="11">
        <v>126</v>
      </c>
      <c r="U8" s="11">
        <v>78</v>
      </c>
      <c r="V8" s="11">
        <v>88</v>
      </c>
      <c r="W8" s="11">
        <v>70</v>
      </c>
      <c r="X8" s="11">
        <v>97</v>
      </c>
      <c r="Y8" s="11">
        <v>81</v>
      </c>
      <c r="Z8" s="11">
        <v>35</v>
      </c>
      <c r="AA8" s="11">
        <v>108</v>
      </c>
      <c r="AB8" s="11">
        <v>98</v>
      </c>
      <c r="AC8" s="11">
        <v>41</v>
      </c>
      <c r="AD8" s="11">
        <v>27</v>
      </c>
      <c r="AE8" s="11"/>
      <c r="AF8" s="11">
        <v>365</v>
      </c>
      <c r="AG8" s="11">
        <v>380</v>
      </c>
      <c r="AH8" s="11">
        <v>154</v>
      </c>
      <c r="AI8" s="11"/>
      <c r="AJ8" s="11">
        <v>230</v>
      </c>
      <c r="AK8" s="11">
        <v>370</v>
      </c>
      <c r="AL8" s="11">
        <v>56</v>
      </c>
      <c r="AM8" s="11"/>
      <c r="AN8" s="11">
        <v>232</v>
      </c>
      <c r="AO8" s="11">
        <v>239</v>
      </c>
      <c r="AP8" s="11">
        <v>261</v>
      </c>
      <c r="AQ8" s="11">
        <v>117</v>
      </c>
      <c r="AR8" s="11">
        <v>17</v>
      </c>
    </row>
    <row r="9" spans="2:44" ht="43.5">
      <c r="B9" s="15" t="s">
        <v>236</v>
      </c>
      <c r="C9" s="14">
        <v>0.14420470268515001</v>
      </c>
      <c r="D9" s="14">
        <v>0.15759207967598499</v>
      </c>
      <c r="E9" s="14">
        <v>0.13294483687789499</v>
      </c>
      <c r="F9" s="14"/>
      <c r="G9" s="14">
        <v>0.11318800383908</v>
      </c>
      <c r="H9" s="14">
        <v>0.151062721909482</v>
      </c>
      <c r="I9" s="14">
        <v>0.1155496955738</v>
      </c>
      <c r="J9" s="14">
        <v>0.16202853572633499</v>
      </c>
      <c r="K9" s="14">
        <v>0.14995941431624399</v>
      </c>
      <c r="L9" s="14">
        <v>0.16815519162975601</v>
      </c>
      <c r="M9" s="14"/>
      <c r="N9" s="14">
        <v>0.153139175767213</v>
      </c>
      <c r="O9" s="14">
        <v>0.109631631087298</v>
      </c>
      <c r="P9" s="14">
        <v>0.15694531875255999</v>
      </c>
      <c r="Q9" s="14">
        <v>0.16381061891253701</v>
      </c>
      <c r="R9" s="14"/>
      <c r="S9" s="14">
        <v>0.17124284219249</v>
      </c>
      <c r="T9" s="14">
        <v>0.18114214609024401</v>
      </c>
      <c r="U9" s="14">
        <v>0.101138466470587</v>
      </c>
      <c r="V9" s="14">
        <v>0.14089116180398401</v>
      </c>
      <c r="W9" s="14">
        <v>0.126285140449512</v>
      </c>
      <c r="X9" s="14">
        <v>0.17119583490722001</v>
      </c>
      <c r="Y9" s="14">
        <v>0.15686463556927199</v>
      </c>
      <c r="Z9" s="14">
        <v>0.16861143469383699</v>
      </c>
      <c r="AA9" s="14">
        <v>0.124491505039873</v>
      </c>
      <c r="AB9" s="14">
        <v>0.11233417508036</v>
      </c>
      <c r="AC9" s="14">
        <v>0.106742178632801</v>
      </c>
      <c r="AD9" s="14">
        <v>8.0801768117250206E-2</v>
      </c>
      <c r="AE9" s="14"/>
      <c r="AF9" s="14">
        <v>0.17031044244230001</v>
      </c>
      <c r="AG9" s="14">
        <v>0.141034566226898</v>
      </c>
      <c r="AH9" s="14">
        <v>0.11772528125156501</v>
      </c>
      <c r="AI9" s="14"/>
      <c r="AJ9" s="14">
        <v>0.18759525626045201</v>
      </c>
      <c r="AK9" s="14">
        <v>0.15542559819167601</v>
      </c>
      <c r="AL9" s="14">
        <v>0.18288608306739201</v>
      </c>
      <c r="AM9" s="14"/>
      <c r="AN9" s="14">
        <v>0.188233066668585</v>
      </c>
      <c r="AO9" s="14">
        <v>0.116129911765048</v>
      </c>
      <c r="AP9" s="14">
        <v>0.11839332479897199</v>
      </c>
      <c r="AQ9" s="14">
        <v>0.17870812879888301</v>
      </c>
      <c r="AR9" s="14">
        <v>0.15834474149519101</v>
      </c>
    </row>
    <row r="10" spans="2:44" ht="43.5">
      <c r="B10" s="15" t="s">
        <v>237</v>
      </c>
      <c r="C10" s="14">
        <v>0.434991071796689</v>
      </c>
      <c r="D10" s="14">
        <v>0.41877360677644299</v>
      </c>
      <c r="E10" s="14">
        <v>0.45250069576221902</v>
      </c>
      <c r="F10" s="14"/>
      <c r="G10" s="14">
        <v>0.41019321833414801</v>
      </c>
      <c r="H10" s="14">
        <v>0.45063897076513099</v>
      </c>
      <c r="I10" s="14">
        <v>0.421654909502512</v>
      </c>
      <c r="J10" s="14">
        <v>0.43766880660923801</v>
      </c>
      <c r="K10" s="14">
        <v>0.45002925537992799</v>
      </c>
      <c r="L10" s="14">
        <v>0.43822417009292802</v>
      </c>
      <c r="M10" s="14"/>
      <c r="N10" s="14">
        <v>0.43929817705688301</v>
      </c>
      <c r="O10" s="14">
        <v>0.39928610056830899</v>
      </c>
      <c r="P10" s="14">
        <v>0.48884710834748402</v>
      </c>
      <c r="Q10" s="14">
        <v>0.424428406674911</v>
      </c>
      <c r="R10" s="14"/>
      <c r="S10" s="14">
        <v>0.42106287292104699</v>
      </c>
      <c r="T10" s="14">
        <v>0.35101350318357299</v>
      </c>
      <c r="U10" s="14">
        <v>0.39623938324035901</v>
      </c>
      <c r="V10" s="14">
        <v>0.47852003375912799</v>
      </c>
      <c r="W10" s="14">
        <v>0.46839956571520902</v>
      </c>
      <c r="X10" s="14">
        <v>0.40383125416758697</v>
      </c>
      <c r="Y10" s="14">
        <v>0.44381633326422099</v>
      </c>
      <c r="Z10" s="14">
        <v>0.45556500737594702</v>
      </c>
      <c r="AA10" s="14">
        <v>0.438335363019008</v>
      </c>
      <c r="AB10" s="14">
        <v>0.51893841007169095</v>
      </c>
      <c r="AC10" s="14">
        <v>0.50892546447758302</v>
      </c>
      <c r="AD10" s="14">
        <v>0.418476309220353</v>
      </c>
      <c r="AE10" s="14"/>
      <c r="AF10" s="14">
        <v>0.42792456435193499</v>
      </c>
      <c r="AG10" s="14">
        <v>0.46704473416208098</v>
      </c>
      <c r="AH10" s="14">
        <v>0.432866294204514</v>
      </c>
      <c r="AI10" s="14"/>
      <c r="AJ10" s="14">
        <v>0.47996895694081998</v>
      </c>
      <c r="AK10" s="14">
        <v>0.44972189552768099</v>
      </c>
      <c r="AL10" s="14">
        <v>0.30142581338093799</v>
      </c>
      <c r="AM10" s="14"/>
      <c r="AN10" s="14">
        <v>0.42102266730120902</v>
      </c>
      <c r="AO10" s="14">
        <v>0.466079364075491</v>
      </c>
      <c r="AP10" s="14">
        <v>0.41259731303714497</v>
      </c>
      <c r="AQ10" s="14">
        <v>0.41625570704910198</v>
      </c>
      <c r="AR10" s="14">
        <v>0.42109809506037599</v>
      </c>
    </row>
    <row r="11" spans="2:44" ht="43.5">
      <c r="B11" s="15" t="s">
        <v>238</v>
      </c>
      <c r="C11" s="14">
        <v>0.29004878472706402</v>
      </c>
      <c r="D11" s="14">
        <v>0.29026813679357399</v>
      </c>
      <c r="E11" s="14">
        <v>0.288882497246083</v>
      </c>
      <c r="F11" s="14"/>
      <c r="G11" s="14">
        <v>0.30448823975025802</v>
      </c>
      <c r="H11" s="14">
        <v>0.22968462137568799</v>
      </c>
      <c r="I11" s="14">
        <v>0.33745109896604197</v>
      </c>
      <c r="J11" s="14">
        <v>0.29304649983356701</v>
      </c>
      <c r="K11" s="14">
        <v>0.29510874432357498</v>
      </c>
      <c r="L11" s="14">
        <v>0.28280099472212999</v>
      </c>
      <c r="M11" s="14"/>
      <c r="N11" s="14">
        <v>0.29120888457926197</v>
      </c>
      <c r="O11" s="14">
        <v>0.351893021170885</v>
      </c>
      <c r="P11" s="14">
        <v>0.218757062315031</v>
      </c>
      <c r="Q11" s="14">
        <v>0.28467281060046001</v>
      </c>
      <c r="R11" s="14"/>
      <c r="S11" s="14">
        <v>0.30147547701191202</v>
      </c>
      <c r="T11" s="14">
        <v>0.31141445867322298</v>
      </c>
      <c r="U11" s="14">
        <v>0.29456340584970903</v>
      </c>
      <c r="V11" s="14">
        <v>0.322869837862507</v>
      </c>
      <c r="W11" s="14">
        <v>0.30450007556141601</v>
      </c>
      <c r="X11" s="14">
        <v>0.29322249498571401</v>
      </c>
      <c r="Y11" s="14">
        <v>0.27190400031002099</v>
      </c>
      <c r="Z11" s="14">
        <v>0.222868657586868</v>
      </c>
      <c r="AA11" s="14">
        <v>0.285792999905983</v>
      </c>
      <c r="AB11" s="14">
        <v>0.24655303938765699</v>
      </c>
      <c r="AC11" s="14">
        <v>0.17028191663235501</v>
      </c>
      <c r="AD11" s="14">
        <v>0.45462784759649699</v>
      </c>
      <c r="AE11" s="14"/>
      <c r="AF11" s="14">
        <v>0.28559928546874103</v>
      </c>
      <c r="AG11" s="14">
        <v>0.28014660495863197</v>
      </c>
      <c r="AH11" s="14">
        <v>0.31704077507478101</v>
      </c>
      <c r="AI11" s="14"/>
      <c r="AJ11" s="14">
        <v>0.26619556705078301</v>
      </c>
      <c r="AK11" s="14">
        <v>0.27645826138588803</v>
      </c>
      <c r="AL11" s="14">
        <v>0.41062275230600198</v>
      </c>
      <c r="AM11" s="14"/>
      <c r="AN11" s="14">
        <v>0.21805486265347199</v>
      </c>
      <c r="AO11" s="14">
        <v>0.31656356231897298</v>
      </c>
      <c r="AP11" s="14">
        <v>0.32732554804582797</v>
      </c>
      <c r="AQ11" s="14">
        <v>0.27066399214946002</v>
      </c>
      <c r="AR11" s="14">
        <v>0.420557163444433</v>
      </c>
    </row>
    <row r="12" spans="2:44" ht="43.5">
      <c r="B12" s="15" t="s">
        <v>239</v>
      </c>
      <c r="C12" s="14">
        <v>8.9531107269113203E-2</v>
      </c>
      <c r="D12" s="14">
        <v>9.9096625683810904E-2</v>
      </c>
      <c r="E12" s="14">
        <v>8.1350346981191202E-2</v>
      </c>
      <c r="F12" s="14"/>
      <c r="G12" s="14">
        <v>8.6264828518067604E-2</v>
      </c>
      <c r="H12" s="14">
        <v>0.131554029633379</v>
      </c>
      <c r="I12" s="14">
        <v>7.8283702588596002E-2</v>
      </c>
      <c r="J12" s="14">
        <v>8.4937110331527302E-2</v>
      </c>
      <c r="K12" s="14">
        <v>6.6924326807893397E-2</v>
      </c>
      <c r="L12" s="14">
        <v>8.7382102860557406E-2</v>
      </c>
      <c r="M12" s="14"/>
      <c r="N12" s="14">
        <v>0.10071321589096301</v>
      </c>
      <c r="O12" s="14">
        <v>9.9573502307411105E-2</v>
      </c>
      <c r="P12" s="14">
        <v>9.3898206752508498E-2</v>
      </c>
      <c r="Q12" s="14">
        <v>5.7346394729591202E-2</v>
      </c>
      <c r="R12" s="14"/>
      <c r="S12" s="14">
        <v>7.8883486214684204E-2</v>
      </c>
      <c r="T12" s="14">
        <v>0.11780937037874301</v>
      </c>
      <c r="U12" s="14">
        <v>0.114512260771614</v>
      </c>
      <c r="V12" s="14">
        <v>3.25717187760814E-2</v>
      </c>
      <c r="W12" s="14">
        <v>7.4220402828840099E-2</v>
      </c>
      <c r="X12" s="14">
        <v>7.4320283970690307E-2</v>
      </c>
      <c r="Y12" s="14">
        <v>0.12741503085648601</v>
      </c>
      <c r="Z12" s="14">
        <v>0.108853571103195</v>
      </c>
      <c r="AA12" s="14">
        <v>0.102874734374619</v>
      </c>
      <c r="AB12" s="14">
        <v>7.4232637178095098E-2</v>
      </c>
      <c r="AC12" s="14">
        <v>0.11942784758446701</v>
      </c>
      <c r="AD12" s="14">
        <v>4.6094075065899499E-2</v>
      </c>
      <c r="AE12" s="14"/>
      <c r="AF12" s="14">
        <v>9.0723029205105402E-2</v>
      </c>
      <c r="AG12" s="14">
        <v>8.39109652927926E-2</v>
      </c>
      <c r="AH12" s="14">
        <v>7.9937179404169403E-2</v>
      </c>
      <c r="AI12" s="14"/>
      <c r="AJ12" s="14">
        <v>4.7563151980356801E-2</v>
      </c>
      <c r="AK12" s="14">
        <v>9.7802573502261805E-2</v>
      </c>
      <c r="AL12" s="14">
        <v>8.8392627117018993E-2</v>
      </c>
      <c r="AM12" s="14"/>
      <c r="AN12" s="14">
        <v>9.8774082368187494E-2</v>
      </c>
      <c r="AO12" s="14">
        <v>5.1452685946320603E-2</v>
      </c>
      <c r="AP12" s="14">
        <v>0.115876844408049</v>
      </c>
      <c r="AQ12" s="14">
        <v>0.112224151192119</v>
      </c>
      <c r="AR12" s="14">
        <v>0</v>
      </c>
    </row>
    <row r="13" spans="2:44">
      <c r="B13" s="15" t="s">
        <v>129</v>
      </c>
      <c r="C13" s="23">
        <v>4.1224333521984798E-2</v>
      </c>
      <c r="D13" s="23">
        <v>3.4269551070187101E-2</v>
      </c>
      <c r="E13" s="23">
        <v>4.4321623132612703E-2</v>
      </c>
      <c r="F13" s="23"/>
      <c r="G13" s="23">
        <v>8.5865709558446607E-2</v>
      </c>
      <c r="H13" s="23">
        <v>3.7059656316320501E-2</v>
      </c>
      <c r="I13" s="23">
        <v>4.70605933690494E-2</v>
      </c>
      <c r="J13" s="23">
        <v>2.2319047499333399E-2</v>
      </c>
      <c r="K13" s="23">
        <v>3.7978259172360397E-2</v>
      </c>
      <c r="L13" s="23">
        <v>2.34375406946284E-2</v>
      </c>
      <c r="M13" s="23"/>
      <c r="N13" s="23">
        <v>1.5640546705679902E-2</v>
      </c>
      <c r="O13" s="23">
        <v>3.96157448660968E-2</v>
      </c>
      <c r="P13" s="23">
        <v>4.1552303832415698E-2</v>
      </c>
      <c r="Q13" s="23">
        <v>6.9741769082500599E-2</v>
      </c>
      <c r="R13" s="23"/>
      <c r="S13" s="23">
        <v>2.7335321659866699E-2</v>
      </c>
      <c r="T13" s="23">
        <v>3.8620521674216798E-2</v>
      </c>
      <c r="U13" s="23">
        <v>9.3546483667731994E-2</v>
      </c>
      <c r="V13" s="23">
        <v>2.5147247798299199E-2</v>
      </c>
      <c r="W13" s="23">
        <v>2.6594815445022801E-2</v>
      </c>
      <c r="X13" s="23">
        <v>5.7430131968788399E-2</v>
      </c>
      <c r="Y13" s="23">
        <v>0</v>
      </c>
      <c r="Z13" s="23">
        <v>4.4101329240153503E-2</v>
      </c>
      <c r="AA13" s="23">
        <v>4.8505397660516897E-2</v>
      </c>
      <c r="AB13" s="23">
        <v>4.7941738282197603E-2</v>
      </c>
      <c r="AC13" s="23">
        <v>9.4622592672794506E-2</v>
      </c>
      <c r="AD13" s="23">
        <v>0</v>
      </c>
      <c r="AE13" s="23"/>
      <c r="AF13" s="23">
        <v>2.54426785319187E-2</v>
      </c>
      <c r="AG13" s="23">
        <v>2.7863129359596998E-2</v>
      </c>
      <c r="AH13" s="23">
        <v>5.2430470064971202E-2</v>
      </c>
      <c r="AI13" s="23"/>
      <c r="AJ13" s="23">
        <v>1.8677067767589099E-2</v>
      </c>
      <c r="AK13" s="23">
        <v>2.0591671392492801E-2</v>
      </c>
      <c r="AL13" s="23">
        <v>1.6672724128649199E-2</v>
      </c>
      <c r="AM13" s="23"/>
      <c r="AN13" s="23">
        <v>7.39153210085471E-2</v>
      </c>
      <c r="AO13" s="23">
        <v>4.9774475894166399E-2</v>
      </c>
      <c r="AP13" s="23">
        <v>2.58069697100052E-2</v>
      </c>
      <c r="AQ13" s="23">
        <v>2.21480208104353E-2</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B2:AR18"/>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965</v>
      </c>
      <c r="D7" s="10">
        <v>460</v>
      </c>
      <c r="E7" s="10">
        <v>502</v>
      </c>
      <c r="F7" s="10"/>
      <c r="G7" s="10">
        <v>119</v>
      </c>
      <c r="H7" s="10">
        <v>164</v>
      </c>
      <c r="I7" s="10">
        <v>145</v>
      </c>
      <c r="J7" s="10">
        <v>183</v>
      </c>
      <c r="K7" s="10">
        <v>142</v>
      </c>
      <c r="L7" s="10">
        <v>212</v>
      </c>
      <c r="M7" s="10"/>
      <c r="N7" s="10">
        <v>270</v>
      </c>
      <c r="O7" s="10">
        <v>264</v>
      </c>
      <c r="P7" s="10">
        <v>184</v>
      </c>
      <c r="Q7" s="10">
        <v>245</v>
      </c>
      <c r="R7" s="10"/>
      <c r="S7" s="10">
        <v>123</v>
      </c>
      <c r="T7" s="10">
        <v>135</v>
      </c>
      <c r="U7" s="10">
        <v>75</v>
      </c>
      <c r="V7" s="10">
        <v>79</v>
      </c>
      <c r="W7" s="10">
        <v>69</v>
      </c>
      <c r="X7" s="10">
        <v>90</v>
      </c>
      <c r="Y7" s="10">
        <v>77</v>
      </c>
      <c r="Z7" s="10">
        <v>52</v>
      </c>
      <c r="AA7" s="10">
        <v>108</v>
      </c>
      <c r="AB7" s="10">
        <v>76</v>
      </c>
      <c r="AC7" s="10">
        <v>59</v>
      </c>
      <c r="AD7" s="10">
        <v>22</v>
      </c>
      <c r="AE7" s="10"/>
      <c r="AF7" s="10">
        <v>365</v>
      </c>
      <c r="AG7" s="10">
        <v>403</v>
      </c>
      <c r="AH7" s="10">
        <v>118</v>
      </c>
      <c r="AI7" s="10"/>
      <c r="AJ7" s="10">
        <v>203</v>
      </c>
      <c r="AK7" s="10">
        <v>363</v>
      </c>
      <c r="AL7" s="10">
        <v>63</v>
      </c>
      <c r="AM7" s="10"/>
      <c r="AN7" s="10">
        <v>237</v>
      </c>
      <c r="AO7" s="10">
        <v>235</v>
      </c>
      <c r="AP7" s="10">
        <v>232</v>
      </c>
      <c r="AQ7" s="10">
        <v>102</v>
      </c>
      <c r="AR7" s="10">
        <v>18</v>
      </c>
    </row>
    <row r="8" spans="2:44" ht="30" customHeight="1">
      <c r="B8" s="11" t="s">
        <v>96</v>
      </c>
      <c r="C8" s="11">
        <v>970</v>
      </c>
      <c r="D8" s="11">
        <v>487</v>
      </c>
      <c r="E8" s="11">
        <v>480</v>
      </c>
      <c r="F8" s="11"/>
      <c r="G8" s="11">
        <v>132</v>
      </c>
      <c r="H8" s="11">
        <v>171</v>
      </c>
      <c r="I8" s="11">
        <v>164</v>
      </c>
      <c r="J8" s="11">
        <v>182</v>
      </c>
      <c r="K8" s="11">
        <v>120</v>
      </c>
      <c r="L8" s="11">
        <v>200</v>
      </c>
      <c r="M8" s="11"/>
      <c r="N8" s="11">
        <v>287</v>
      </c>
      <c r="O8" s="11">
        <v>257</v>
      </c>
      <c r="P8" s="11">
        <v>189</v>
      </c>
      <c r="Q8" s="11">
        <v>235</v>
      </c>
      <c r="R8" s="11"/>
      <c r="S8" s="11">
        <v>140</v>
      </c>
      <c r="T8" s="11">
        <v>130</v>
      </c>
      <c r="U8" s="11">
        <v>74</v>
      </c>
      <c r="V8" s="11">
        <v>88</v>
      </c>
      <c r="W8" s="11">
        <v>63</v>
      </c>
      <c r="X8" s="11">
        <v>88</v>
      </c>
      <c r="Y8" s="11">
        <v>74</v>
      </c>
      <c r="Z8" s="11">
        <v>48</v>
      </c>
      <c r="AA8" s="11">
        <v>100</v>
      </c>
      <c r="AB8" s="11">
        <v>79</v>
      </c>
      <c r="AC8" s="11">
        <v>58</v>
      </c>
      <c r="AD8" s="11">
        <v>27</v>
      </c>
      <c r="AE8" s="11"/>
      <c r="AF8" s="11">
        <v>353</v>
      </c>
      <c r="AG8" s="11">
        <v>407</v>
      </c>
      <c r="AH8" s="11">
        <v>124</v>
      </c>
      <c r="AI8" s="11"/>
      <c r="AJ8" s="11">
        <v>199</v>
      </c>
      <c r="AK8" s="11">
        <v>368</v>
      </c>
      <c r="AL8" s="11">
        <v>68</v>
      </c>
      <c r="AM8" s="11"/>
      <c r="AN8" s="11">
        <v>230</v>
      </c>
      <c r="AO8" s="11">
        <v>237</v>
      </c>
      <c r="AP8" s="11">
        <v>240</v>
      </c>
      <c r="AQ8" s="11">
        <v>106</v>
      </c>
      <c r="AR8" s="11">
        <v>19</v>
      </c>
    </row>
    <row r="9" spans="2:44" ht="43.5">
      <c r="B9" s="15" t="s">
        <v>236</v>
      </c>
      <c r="C9" s="14">
        <v>0.23780390094235301</v>
      </c>
      <c r="D9" s="14">
        <v>0.25112481806013398</v>
      </c>
      <c r="E9" s="14">
        <v>0.22194723742205999</v>
      </c>
      <c r="F9" s="14"/>
      <c r="G9" s="14">
        <v>0.213426765957381</v>
      </c>
      <c r="H9" s="14">
        <v>0.23392007343221899</v>
      </c>
      <c r="I9" s="14">
        <v>0.31077951827108902</v>
      </c>
      <c r="J9" s="14">
        <v>0.22062660647820501</v>
      </c>
      <c r="K9" s="14">
        <v>0.25678425229402402</v>
      </c>
      <c r="L9" s="14">
        <v>0.20159167720422899</v>
      </c>
      <c r="M9" s="14"/>
      <c r="N9" s="14">
        <v>0.235440637988625</v>
      </c>
      <c r="O9" s="14">
        <v>0.219078843574781</v>
      </c>
      <c r="P9" s="14">
        <v>0.216575602705491</v>
      </c>
      <c r="Q9" s="14">
        <v>0.27633015923714999</v>
      </c>
      <c r="R9" s="14"/>
      <c r="S9" s="14">
        <v>0.29930890981577701</v>
      </c>
      <c r="T9" s="14">
        <v>0.197884352253104</v>
      </c>
      <c r="U9" s="14">
        <v>0.23170573443984399</v>
      </c>
      <c r="V9" s="14">
        <v>0.24656762799078499</v>
      </c>
      <c r="W9" s="14">
        <v>0.177770780122297</v>
      </c>
      <c r="X9" s="14">
        <v>0.15613946535029199</v>
      </c>
      <c r="Y9" s="14">
        <v>0.26260936161309101</v>
      </c>
      <c r="Z9" s="14">
        <v>0.318710388518818</v>
      </c>
      <c r="AA9" s="14">
        <v>0.25233989377440402</v>
      </c>
      <c r="AB9" s="14">
        <v>0.26212320038000497</v>
      </c>
      <c r="AC9" s="14">
        <v>0.19750584614355099</v>
      </c>
      <c r="AD9" s="14">
        <v>0.25575040424752099</v>
      </c>
      <c r="AE9" s="14"/>
      <c r="AF9" s="14">
        <v>0.23684468943842599</v>
      </c>
      <c r="AG9" s="14">
        <v>0.25144279594422297</v>
      </c>
      <c r="AH9" s="14">
        <v>0.22687320507092701</v>
      </c>
      <c r="AI9" s="14"/>
      <c r="AJ9" s="14">
        <v>0.32691875925071801</v>
      </c>
      <c r="AK9" s="14">
        <v>0.24040157185888</v>
      </c>
      <c r="AL9" s="14">
        <v>0.23087187731796699</v>
      </c>
      <c r="AM9" s="14"/>
      <c r="AN9" s="14">
        <v>0.2499036613</v>
      </c>
      <c r="AO9" s="14">
        <v>0.24737913977620701</v>
      </c>
      <c r="AP9" s="14">
        <v>0.21311750019416101</v>
      </c>
      <c r="AQ9" s="14">
        <v>0.24719926384458701</v>
      </c>
      <c r="AR9" s="14">
        <v>0.39857428106091403</v>
      </c>
    </row>
    <row r="10" spans="2:44" ht="43.5">
      <c r="B10" s="15" t="s">
        <v>237</v>
      </c>
      <c r="C10" s="14">
        <v>0.48788281330975702</v>
      </c>
      <c r="D10" s="14">
        <v>0.493252827155162</v>
      </c>
      <c r="E10" s="14">
        <v>0.48303799893772698</v>
      </c>
      <c r="F10" s="14"/>
      <c r="G10" s="14">
        <v>0.56668989182051099</v>
      </c>
      <c r="H10" s="14">
        <v>0.47142167603193302</v>
      </c>
      <c r="I10" s="14">
        <v>0.41325858527292397</v>
      </c>
      <c r="J10" s="14">
        <v>0.51196628567786495</v>
      </c>
      <c r="K10" s="14">
        <v>0.46213118124518099</v>
      </c>
      <c r="L10" s="14">
        <v>0.50463127153194698</v>
      </c>
      <c r="M10" s="14"/>
      <c r="N10" s="14">
        <v>0.52747057436295097</v>
      </c>
      <c r="O10" s="14">
        <v>0.49656514844437399</v>
      </c>
      <c r="P10" s="14">
        <v>0.47570001396929901</v>
      </c>
      <c r="Q10" s="14">
        <v>0.43901714115268398</v>
      </c>
      <c r="R10" s="14"/>
      <c r="S10" s="14">
        <v>0.47519192662964799</v>
      </c>
      <c r="T10" s="14">
        <v>0.53168011703935103</v>
      </c>
      <c r="U10" s="14">
        <v>0.46913610709013998</v>
      </c>
      <c r="V10" s="14">
        <v>0.43156633848091402</v>
      </c>
      <c r="W10" s="14">
        <v>0.504773568805573</v>
      </c>
      <c r="X10" s="14">
        <v>0.51619295481024696</v>
      </c>
      <c r="Y10" s="14">
        <v>0.48397411321904599</v>
      </c>
      <c r="Z10" s="14">
        <v>0.38700660775414403</v>
      </c>
      <c r="AA10" s="14">
        <v>0.43867934271866899</v>
      </c>
      <c r="AB10" s="14">
        <v>0.46498612032759801</v>
      </c>
      <c r="AC10" s="14">
        <v>0.595681768089657</v>
      </c>
      <c r="AD10" s="14">
        <v>0.65481857151644196</v>
      </c>
      <c r="AE10" s="14"/>
      <c r="AF10" s="14">
        <v>0.451797975248177</v>
      </c>
      <c r="AG10" s="14">
        <v>0.497956117013865</v>
      </c>
      <c r="AH10" s="14">
        <v>0.46328349858795598</v>
      </c>
      <c r="AI10" s="14"/>
      <c r="AJ10" s="14">
        <v>0.50860244892372397</v>
      </c>
      <c r="AK10" s="14">
        <v>0.45390078543152101</v>
      </c>
      <c r="AL10" s="14">
        <v>0.46072957688737698</v>
      </c>
      <c r="AM10" s="14"/>
      <c r="AN10" s="14">
        <v>0.46225365017907699</v>
      </c>
      <c r="AO10" s="14">
        <v>0.49289691375780698</v>
      </c>
      <c r="AP10" s="14">
        <v>0.56162495138373003</v>
      </c>
      <c r="AQ10" s="14">
        <v>0.46499100725009201</v>
      </c>
      <c r="AR10" s="14">
        <v>0.356837910712127</v>
      </c>
    </row>
    <row r="11" spans="2:44" ht="43.5">
      <c r="B11" s="15" t="s">
        <v>238</v>
      </c>
      <c r="C11" s="14">
        <v>0.19850951933781799</v>
      </c>
      <c r="D11" s="14">
        <v>0.19307610786384799</v>
      </c>
      <c r="E11" s="14">
        <v>0.20527424490850599</v>
      </c>
      <c r="F11" s="14"/>
      <c r="G11" s="14">
        <v>0.11657876905313801</v>
      </c>
      <c r="H11" s="14">
        <v>0.202217911866309</v>
      </c>
      <c r="I11" s="14">
        <v>0.211011173237765</v>
      </c>
      <c r="J11" s="14">
        <v>0.19232620474297499</v>
      </c>
      <c r="K11" s="14">
        <v>0.20407774057351499</v>
      </c>
      <c r="L11" s="14">
        <v>0.24162323617739601</v>
      </c>
      <c r="M11" s="14"/>
      <c r="N11" s="14">
        <v>0.20028826018686499</v>
      </c>
      <c r="O11" s="14">
        <v>0.21761959466671699</v>
      </c>
      <c r="P11" s="14">
        <v>0.18774592081656899</v>
      </c>
      <c r="Q11" s="14">
        <v>0.18609839540082199</v>
      </c>
      <c r="R11" s="14"/>
      <c r="S11" s="14">
        <v>0.16898926843911</v>
      </c>
      <c r="T11" s="14">
        <v>0.16681380021189701</v>
      </c>
      <c r="U11" s="14">
        <v>0.222447262494918</v>
      </c>
      <c r="V11" s="14">
        <v>0.25540617491696199</v>
      </c>
      <c r="W11" s="14">
        <v>0.26338819722114298</v>
      </c>
      <c r="X11" s="14">
        <v>0.249852906645887</v>
      </c>
      <c r="Y11" s="14">
        <v>0.14656253388899201</v>
      </c>
      <c r="Z11" s="14">
        <v>0.221651107655775</v>
      </c>
      <c r="AA11" s="14">
        <v>0.23526291696658899</v>
      </c>
      <c r="AB11" s="14">
        <v>0.18375287738321799</v>
      </c>
      <c r="AC11" s="14">
        <v>0.170646030782239</v>
      </c>
      <c r="AD11" s="14">
        <v>0</v>
      </c>
      <c r="AE11" s="14"/>
      <c r="AF11" s="14">
        <v>0.22758882196215399</v>
      </c>
      <c r="AG11" s="14">
        <v>0.19212938502066301</v>
      </c>
      <c r="AH11" s="14">
        <v>0.22842220772862101</v>
      </c>
      <c r="AI11" s="14"/>
      <c r="AJ11" s="14">
        <v>0.126112548265323</v>
      </c>
      <c r="AK11" s="14">
        <v>0.227850136577368</v>
      </c>
      <c r="AL11" s="14">
        <v>0.29468603593437498</v>
      </c>
      <c r="AM11" s="14"/>
      <c r="AN11" s="14">
        <v>0.171612596030249</v>
      </c>
      <c r="AO11" s="14">
        <v>0.174396125742692</v>
      </c>
      <c r="AP11" s="14">
        <v>0.17895286437372501</v>
      </c>
      <c r="AQ11" s="14">
        <v>0.26910038188948798</v>
      </c>
      <c r="AR11" s="14">
        <v>0.244587808226959</v>
      </c>
    </row>
    <row r="12" spans="2:44" ht="43.5">
      <c r="B12" s="15" t="s">
        <v>239</v>
      </c>
      <c r="C12" s="14">
        <v>4.2616820875994499E-2</v>
      </c>
      <c r="D12" s="14">
        <v>4.4676636984665501E-2</v>
      </c>
      <c r="E12" s="14">
        <v>4.0793524932754101E-2</v>
      </c>
      <c r="F12" s="14"/>
      <c r="G12" s="14">
        <v>6.0090820219808799E-2</v>
      </c>
      <c r="H12" s="14">
        <v>7.3840731293278505E-2</v>
      </c>
      <c r="I12" s="14">
        <v>3.6666095819989003E-2</v>
      </c>
      <c r="J12" s="14">
        <v>2.2597299935363399E-2</v>
      </c>
      <c r="K12" s="14">
        <v>3.5221573834580799E-2</v>
      </c>
      <c r="L12" s="14">
        <v>3.1875463271137598E-2</v>
      </c>
      <c r="M12" s="14"/>
      <c r="N12" s="14">
        <v>2.5104790662399502E-2</v>
      </c>
      <c r="O12" s="14">
        <v>3.55917547832727E-2</v>
      </c>
      <c r="P12" s="14">
        <v>6.8816459455980403E-2</v>
      </c>
      <c r="Q12" s="14">
        <v>5.10211225750416E-2</v>
      </c>
      <c r="R12" s="14"/>
      <c r="S12" s="14">
        <v>4.2759179281024899E-2</v>
      </c>
      <c r="T12" s="14">
        <v>8.2533080326288102E-2</v>
      </c>
      <c r="U12" s="14">
        <v>3.9978747307847E-2</v>
      </c>
      <c r="V12" s="14">
        <v>2.3802929239659602E-2</v>
      </c>
      <c r="W12" s="14">
        <v>1.47040928114094E-2</v>
      </c>
      <c r="X12" s="14">
        <v>2.2382479453562001E-2</v>
      </c>
      <c r="Y12" s="14">
        <v>8.50420481979339E-2</v>
      </c>
      <c r="Z12" s="14">
        <v>3.5006769142792903E-2</v>
      </c>
      <c r="AA12" s="14">
        <v>4.4225458131463197E-2</v>
      </c>
      <c r="AB12" s="14">
        <v>3.9679635741104002E-2</v>
      </c>
      <c r="AC12" s="14">
        <v>1.94924433932579E-2</v>
      </c>
      <c r="AD12" s="14">
        <v>0</v>
      </c>
      <c r="AE12" s="14"/>
      <c r="AF12" s="14">
        <v>5.1939439157755903E-2</v>
      </c>
      <c r="AG12" s="14">
        <v>3.1898717139360599E-2</v>
      </c>
      <c r="AH12" s="14">
        <v>4.57649142185255E-2</v>
      </c>
      <c r="AI12" s="14"/>
      <c r="AJ12" s="14">
        <v>2.4243594883629701E-2</v>
      </c>
      <c r="AK12" s="14">
        <v>4.6228007262429899E-2</v>
      </c>
      <c r="AL12" s="14">
        <v>1.3712509860282E-2</v>
      </c>
      <c r="AM12" s="14"/>
      <c r="AN12" s="14">
        <v>4.2489909126539799E-2</v>
      </c>
      <c r="AO12" s="14">
        <v>5.33107815230165E-2</v>
      </c>
      <c r="AP12" s="14">
        <v>3.3966183218155699E-2</v>
      </c>
      <c r="AQ12" s="14">
        <v>1.8709347015833599E-2</v>
      </c>
      <c r="AR12" s="14">
        <v>0</v>
      </c>
    </row>
    <row r="13" spans="2:44">
      <c r="B13" s="15" t="s">
        <v>129</v>
      </c>
      <c r="C13" s="23">
        <v>3.3186945534077299E-2</v>
      </c>
      <c r="D13" s="23">
        <v>1.7869609936190599E-2</v>
      </c>
      <c r="E13" s="23">
        <v>4.8946993798953203E-2</v>
      </c>
      <c r="F13" s="23"/>
      <c r="G13" s="23">
        <v>4.3213752949161403E-2</v>
      </c>
      <c r="H13" s="23">
        <v>1.8599607376260301E-2</v>
      </c>
      <c r="I13" s="23">
        <v>2.82846273982327E-2</v>
      </c>
      <c r="J13" s="23">
        <v>5.24836031655916E-2</v>
      </c>
      <c r="K13" s="23">
        <v>4.1785252052698597E-2</v>
      </c>
      <c r="L13" s="23">
        <v>2.02783518152902E-2</v>
      </c>
      <c r="M13" s="23"/>
      <c r="N13" s="23">
        <v>1.16957367991596E-2</v>
      </c>
      <c r="O13" s="23">
        <v>3.11446585308559E-2</v>
      </c>
      <c r="P13" s="23">
        <v>5.1162003052659999E-2</v>
      </c>
      <c r="Q13" s="23">
        <v>4.7533181634302001E-2</v>
      </c>
      <c r="R13" s="23"/>
      <c r="S13" s="23">
        <v>1.37507158344391E-2</v>
      </c>
      <c r="T13" s="23">
        <v>2.1088650169359902E-2</v>
      </c>
      <c r="U13" s="23">
        <v>3.6732148667250698E-2</v>
      </c>
      <c r="V13" s="23">
        <v>4.2656929371679399E-2</v>
      </c>
      <c r="W13" s="23">
        <v>3.9363361039577799E-2</v>
      </c>
      <c r="X13" s="23">
        <v>5.5432193740012403E-2</v>
      </c>
      <c r="Y13" s="23">
        <v>2.1811943080937202E-2</v>
      </c>
      <c r="Z13" s="23">
        <v>3.7625126928469602E-2</v>
      </c>
      <c r="AA13" s="23">
        <v>2.94923884088748E-2</v>
      </c>
      <c r="AB13" s="23">
        <v>4.9458166168073997E-2</v>
      </c>
      <c r="AC13" s="23">
        <v>1.6673911591295699E-2</v>
      </c>
      <c r="AD13" s="23">
        <v>8.9431024236037104E-2</v>
      </c>
      <c r="AE13" s="23"/>
      <c r="AF13" s="23">
        <v>3.18290741934871E-2</v>
      </c>
      <c r="AG13" s="23">
        <v>2.6572984881887501E-2</v>
      </c>
      <c r="AH13" s="23">
        <v>3.5656174393971E-2</v>
      </c>
      <c r="AI13" s="23"/>
      <c r="AJ13" s="23">
        <v>1.41226486766052E-2</v>
      </c>
      <c r="AK13" s="23">
        <v>3.16194988698007E-2</v>
      </c>
      <c r="AL13" s="23">
        <v>0</v>
      </c>
      <c r="AM13" s="23"/>
      <c r="AN13" s="23">
        <v>7.3740183364134002E-2</v>
      </c>
      <c r="AO13" s="23">
        <v>3.2017039200276903E-2</v>
      </c>
      <c r="AP13" s="23">
        <v>1.2338500830228E-2</v>
      </c>
      <c r="AQ13" s="23">
        <v>0</v>
      </c>
      <c r="AR13" s="23">
        <v>0</v>
      </c>
    </row>
    <row r="14" spans="2:44">
      <c r="B14" s="16" t="s">
        <v>18</v>
      </c>
    </row>
    <row r="15" spans="2:44">
      <c r="B15" t="s">
        <v>481</v>
      </c>
    </row>
    <row r="16" spans="2:44">
      <c r="B16" t="s">
        <v>482</v>
      </c>
    </row>
    <row r="18" spans="2:2">
      <c r="B18"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247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248</v>
      </c>
      <c r="C9" s="14">
        <v>0.25246356972312101</v>
      </c>
      <c r="D9" s="14">
        <v>0.26534821792615199</v>
      </c>
      <c r="E9" s="14">
        <v>0.23808771228726</v>
      </c>
      <c r="F9" s="14"/>
      <c r="G9" s="14">
        <v>0.27686461001056001</v>
      </c>
      <c r="H9" s="14">
        <v>0.216493363375799</v>
      </c>
      <c r="I9" s="14">
        <v>0.18313105547106701</v>
      </c>
      <c r="J9" s="14">
        <v>0.230350419315861</v>
      </c>
      <c r="K9" s="14">
        <v>0.246799940684958</v>
      </c>
      <c r="L9" s="14">
        <v>0.338114863271403</v>
      </c>
      <c r="M9" s="14"/>
      <c r="N9" s="14">
        <v>0.24499099885960099</v>
      </c>
      <c r="O9" s="14">
        <v>0.26788615227134999</v>
      </c>
      <c r="P9" s="14">
        <v>0.27678409720845298</v>
      </c>
      <c r="Q9" s="14">
        <v>0.21405571963744699</v>
      </c>
      <c r="R9" s="14"/>
      <c r="S9" s="14">
        <v>0.24294850541119101</v>
      </c>
      <c r="T9" s="14">
        <v>0.245641985892735</v>
      </c>
      <c r="U9" s="14">
        <v>0.30599807113383998</v>
      </c>
      <c r="V9" s="14">
        <v>0.23255612121274</v>
      </c>
      <c r="W9" s="14">
        <v>0.32878643936263902</v>
      </c>
      <c r="X9" s="14">
        <v>0.20048881266988899</v>
      </c>
      <c r="Y9" s="14">
        <v>0.21996100109887001</v>
      </c>
      <c r="Z9" s="14">
        <v>0.257244597510148</v>
      </c>
      <c r="AA9" s="14">
        <v>0.20974682041092599</v>
      </c>
      <c r="AB9" s="14">
        <v>0.26998842154261699</v>
      </c>
      <c r="AC9" s="14">
        <v>0.38227330790090103</v>
      </c>
      <c r="AD9" s="14">
        <v>0.19873266311078799</v>
      </c>
      <c r="AE9" s="14"/>
      <c r="AF9" s="14">
        <v>0.26846636159454701</v>
      </c>
      <c r="AG9" s="14">
        <v>0.26075229802143601</v>
      </c>
      <c r="AH9" s="14">
        <v>0.17982582677536199</v>
      </c>
      <c r="AI9" s="14"/>
      <c r="AJ9" s="14">
        <v>0.23459435849031901</v>
      </c>
      <c r="AK9" s="14">
        <v>0.23629255835947699</v>
      </c>
      <c r="AL9" s="14">
        <v>0.340821566553623</v>
      </c>
      <c r="AM9" s="14"/>
      <c r="AN9" s="14">
        <v>0.25315964986303902</v>
      </c>
      <c r="AO9" s="14">
        <v>0.27461368763636002</v>
      </c>
      <c r="AP9" s="14">
        <v>0.25089857948736699</v>
      </c>
      <c r="AQ9" s="14">
        <v>0.22422456135976401</v>
      </c>
      <c r="AR9" s="14">
        <v>6.53790941948999E-2</v>
      </c>
    </row>
    <row r="10" spans="2:44">
      <c r="B10" s="15" t="s">
        <v>249</v>
      </c>
      <c r="C10" s="14">
        <v>0.20752757707237199</v>
      </c>
      <c r="D10" s="14">
        <v>0.21806670487068699</v>
      </c>
      <c r="E10" s="14">
        <v>0.19537939590895201</v>
      </c>
      <c r="F10" s="14"/>
      <c r="G10" s="14">
        <v>0.26635841030888302</v>
      </c>
      <c r="H10" s="14">
        <v>0.15574463112608999</v>
      </c>
      <c r="I10" s="14">
        <v>0.16913471995498799</v>
      </c>
      <c r="J10" s="14">
        <v>0.17944632170747701</v>
      </c>
      <c r="K10" s="14">
        <v>0.19965906348364201</v>
      </c>
      <c r="L10" s="14">
        <v>0.26076914134095702</v>
      </c>
      <c r="M10" s="14"/>
      <c r="N10" s="14">
        <v>0.21815240499022501</v>
      </c>
      <c r="O10" s="14">
        <v>0.24721931325503499</v>
      </c>
      <c r="P10" s="14">
        <v>0.202256775675768</v>
      </c>
      <c r="Q10" s="14">
        <v>0.15352056131779701</v>
      </c>
      <c r="R10" s="14"/>
      <c r="S10" s="14">
        <v>0.18849115771175301</v>
      </c>
      <c r="T10" s="14">
        <v>0.23272053921778499</v>
      </c>
      <c r="U10" s="14">
        <v>0.32099337386418703</v>
      </c>
      <c r="V10" s="14">
        <v>0.17187443431410601</v>
      </c>
      <c r="W10" s="14">
        <v>0.23971268893992301</v>
      </c>
      <c r="X10" s="14">
        <v>0.14985315251362899</v>
      </c>
      <c r="Y10" s="14">
        <v>0.178709883529341</v>
      </c>
      <c r="Z10" s="14">
        <v>0.19086402008248299</v>
      </c>
      <c r="AA10" s="14">
        <v>0.194746126917517</v>
      </c>
      <c r="AB10" s="14">
        <v>0.21981927225636699</v>
      </c>
      <c r="AC10" s="14">
        <v>0.20364536593924101</v>
      </c>
      <c r="AD10" s="14">
        <v>0.20633959948910699</v>
      </c>
      <c r="AE10" s="14"/>
      <c r="AF10" s="14">
        <v>0.203547923029928</v>
      </c>
      <c r="AG10" s="14">
        <v>0.20821918714926499</v>
      </c>
      <c r="AH10" s="14">
        <v>0.185519272001507</v>
      </c>
      <c r="AI10" s="14"/>
      <c r="AJ10" s="14">
        <v>0.160890499805945</v>
      </c>
      <c r="AK10" s="14">
        <v>0.190566627146356</v>
      </c>
      <c r="AL10" s="14">
        <v>0.24391416144461001</v>
      </c>
      <c r="AM10" s="14"/>
      <c r="AN10" s="14">
        <v>0.202373164471152</v>
      </c>
      <c r="AO10" s="14">
        <v>0.225792264090833</v>
      </c>
      <c r="AP10" s="14">
        <v>0.189616603876713</v>
      </c>
      <c r="AQ10" s="14">
        <v>0.19980746074119099</v>
      </c>
      <c r="AR10" s="14">
        <v>0.29858903638620399</v>
      </c>
    </row>
    <row r="11" spans="2:44">
      <c r="B11" s="15" t="s">
        <v>250</v>
      </c>
      <c r="C11" s="14">
        <v>0.197074827543986</v>
      </c>
      <c r="D11" s="14">
        <v>0.219013764531553</v>
      </c>
      <c r="E11" s="14">
        <v>0.17485385098290199</v>
      </c>
      <c r="F11" s="14"/>
      <c r="G11" s="14">
        <v>0.114780586751765</v>
      </c>
      <c r="H11" s="14">
        <v>0.172804535245667</v>
      </c>
      <c r="I11" s="14">
        <v>0.29599501099796599</v>
      </c>
      <c r="J11" s="14">
        <v>0.137401150431017</v>
      </c>
      <c r="K11" s="14">
        <v>0.234415541050988</v>
      </c>
      <c r="L11" s="14">
        <v>0.20273883310819399</v>
      </c>
      <c r="M11" s="14"/>
      <c r="N11" s="14">
        <v>0.186117424810191</v>
      </c>
      <c r="O11" s="14">
        <v>0.227788427074825</v>
      </c>
      <c r="P11" s="14">
        <v>0.18867166059795301</v>
      </c>
      <c r="Q11" s="14">
        <v>0.18649093274029399</v>
      </c>
      <c r="R11" s="14"/>
      <c r="S11" s="14">
        <v>0.15765446023001101</v>
      </c>
      <c r="T11" s="14">
        <v>0.19809140961451099</v>
      </c>
      <c r="U11" s="14">
        <v>0.20622629709575499</v>
      </c>
      <c r="V11" s="14">
        <v>0.237669409345135</v>
      </c>
      <c r="W11" s="14">
        <v>0.169869408498311</v>
      </c>
      <c r="X11" s="14">
        <v>0.16517538427297801</v>
      </c>
      <c r="Y11" s="14">
        <v>0.162145003628375</v>
      </c>
      <c r="Z11" s="14">
        <v>0.23731268568354499</v>
      </c>
      <c r="AA11" s="14">
        <v>0.148982825455903</v>
      </c>
      <c r="AB11" s="14">
        <v>0.28614528890797702</v>
      </c>
      <c r="AC11" s="14">
        <v>0.25496542089122298</v>
      </c>
      <c r="AD11" s="14">
        <v>0.26774103021600298</v>
      </c>
      <c r="AE11" s="14"/>
      <c r="AF11" s="14">
        <v>0.19214485734556</v>
      </c>
      <c r="AG11" s="14">
        <v>0.207090377640409</v>
      </c>
      <c r="AH11" s="14">
        <v>0.21824386768370699</v>
      </c>
      <c r="AI11" s="14"/>
      <c r="AJ11" s="14">
        <v>0.216727086613304</v>
      </c>
      <c r="AK11" s="14">
        <v>0.18851676842350601</v>
      </c>
      <c r="AL11" s="14">
        <v>0.22574547505141601</v>
      </c>
      <c r="AM11" s="14"/>
      <c r="AN11" s="14">
        <v>0.214704102310283</v>
      </c>
      <c r="AO11" s="14">
        <v>0.15912806487768</v>
      </c>
      <c r="AP11" s="14">
        <v>0.20218627816520099</v>
      </c>
      <c r="AQ11" s="14">
        <v>0.18490193205649499</v>
      </c>
      <c r="AR11" s="14">
        <v>0.27925308030031898</v>
      </c>
    </row>
    <row r="12" spans="2:44">
      <c r="B12" s="15" t="s">
        <v>251</v>
      </c>
      <c r="C12" s="14">
        <v>0.185610041278364</v>
      </c>
      <c r="D12" s="14">
        <v>0.20886158733152199</v>
      </c>
      <c r="E12" s="14">
        <v>0.16191537064210901</v>
      </c>
      <c r="F12" s="14"/>
      <c r="G12" s="14">
        <v>0.16581075724700001</v>
      </c>
      <c r="H12" s="14">
        <v>0.219974757290329</v>
      </c>
      <c r="I12" s="14">
        <v>0.192680983438583</v>
      </c>
      <c r="J12" s="14">
        <v>0.16218588741682499</v>
      </c>
      <c r="K12" s="14">
        <v>0.19613709485106401</v>
      </c>
      <c r="L12" s="14">
        <v>0.175909250588346</v>
      </c>
      <c r="M12" s="14"/>
      <c r="N12" s="14">
        <v>0.205296222317045</v>
      </c>
      <c r="O12" s="14">
        <v>0.184486488333759</v>
      </c>
      <c r="P12" s="14">
        <v>0.176241900826277</v>
      </c>
      <c r="Q12" s="14">
        <v>0.17760670653319599</v>
      </c>
      <c r="R12" s="14"/>
      <c r="S12" s="14">
        <v>0.27442870848748102</v>
      </c>
      <c r="T12" s="14">
        <v>0.205295074658921</v>
      </c>
      <c r="U12" s="14">
        <v>0.11878815939909899</v>
      </c>
      <c r="V12" s="14">
        <v>0.137964697619856</v>
      </c>
      <c r="W12" s="14">
        <v>0.22671235925024399</v>
      </c>
      <c r="X12" s="14">
        <v>0.18804123097491199</v>
      </c>
      <c r="Y12" s="14">
        <v>0.16148233615254601</v>
      </c>
      <c r="Z12" s="14">
        <v>0.16201840270272599</v>
      </c>
      <c r="AA12" s="14">
        <v>0.14268542903944101</v>
      </c>
      <c r="AB12" s="14">
        <v>0.18855757428094</v>
      </c>
      <c r="AC12" s="14">
        <v>0.196586291007561</v>
      </c>
      <c r="AD12" s="14">
        <v>9.6784071231219598E-2</v>
      </c>
      <c r="AE12" s="14"/>
      <c r="AF12" s="14">
        <v>0.198320502940626</v>
      </c>
      <c r="AG12" s="14">
        <v>0.175782342999528</v>
      </c>
      <c r="AH12" s="14">
        <v>0.193691979918615</v>
      </c>
      <c r="AI12" s="14"/>
      <c r="AJ12" s="14">
        <v>0.22493041820200599</v>
      </c>
      <c r="AK12" s="14">
        <v>0.18594816709367901</v>
      </c>
      <c r="AL12" s="14">
        <v>0.15669248332531099</v>
      </c>
      <c r="AM12" s="14"/>
      <c r="AN12" s="14">
        <v>0.13739547278199099</v>
      </c>
      <c r="AO12" s="14">
        <v>0.19760627996800001</v>
      </c>
      <c r="AP12" s="14">
        <v>0.18527837940044101</v>
      </c>
      <c r="AQ12" s="14">
        <v>0.19023945695552399</v>
      </c>
      <c r="AR12" s="14">
        <v>6.0207189528896699E-2</v>
      </c>
    </row>
    <row r="13" spans="2:44">
      <c r="B13" s="15" t="s">
        <v>252</v>
      </c>
      <c r="C13" s="14">
        <v>0.176803431741098</v>
      </c>
      <c r="D13" s="14">
        <v>0.20568365731018701</v>
      </c>
      <c r="E13" s="14">
        <v>0.147039574506692</v>
      </c>
      <c r="F13" s="14"/>
      <c r="G13" s="14">
        <v>0.15150026918018999</v>
      </c>
      <c r="H13" s="14">
        <v>0.198987087524572</v>
      </c>
      <c r="I13" s="14">
        <v>0.215368760454896</v>
      </c>
      <c r="J13" s="14">
        <v>0.157269157382111</v>
      </c>
      <c r="K13" s="14">
        <v>0.183718455074311</v>
      </c>
      <c r="L13" s="14">
        <v>0.15332754372507501</v>
      </c>
      <c r="M13" s="14"/>
      <c r="N13" s="14">
        <v>0.149936304747737</v>
      </c>
      <c r="O13" s="14">
        <v>0.210150211761258</v>
      </c>
      <c r="P13" s="14">
        <v>0.15758516180552401</v>
      </c>
      <c r="Q13" s="14">
        <v>0.19159488914123801</v>
      </c>
      <c r="R13" s="14"/>
      <c r="S13" s="14">
        <v>0.22790855407578001</v>
      </c>
      <c r="T13" s="14">
        <v>0.11540219669425</v>
      </c>
      <c r="U13" s="14">
        <v>0.158291291955094</v>
      </c>
      <c r="V13" s="14">
        <v>0.12046660027082801</v>
      </c>
      <c r="W13" s="14">
        <v>0.203747040362006</v>
      </c>
      <c r="X13" s="14">
        <v>0.20876445402882399</v>
      </c>
      <c r="Y13" s="14">
        <v>0.15673970150042099</v>
      </c>
      <c r="Z13" s="14">
        <v>0.18808621532512901</v>
      </c>
      <c r="AA13" s="14">
        <v>0.202274939210288</v>
      </c>
      <c r="AB13" s="14">
        <v>0.19380375406603301</v>
      </c>
      <c r="AC13" s="14">
        <v>0.15120998872401101</v>
      </c>
      <c r="AD13" s="14">
        <v>0.23566872267696601</v>
      </c>
      <c r="AE13" s="14"/>
      <c r="AF13" s="14">
        <v>0.208250701252604</v>
      </c>
      <c r="AG13" s="14">
        <v>0.170163336915513</v>
      </c>
      <c r="AH13" s="14">
        <v>0.17205076800317701</v>
      </c>
      <c r="AI13" s="14"/>
      <c r="AJ13" s="14">
        <v>0.23937465967160201</v>
      </c>
      <c r="AK13" s="14">
        <v>0.156021546431625</v>
      </c>
      <c r="AL13" s="14">
        <v>0.176972440696507</v>
      </c>
      <c r="AM13" s="14"/>
      <c r="AN13" s="14">
        <v>0.13487282522979399</v>
      </c>
      <c r="AO13" s="14">
        <v>0.177919612114536</v>
      </c>
      <c r="AP13" s="14">
        <v>0.16088025236488601</v>
      </c>
      <c r="AQ13" s="14">
        <v>0.214297155439962</v>
      </c>
      <c r="AR13" s="14">
        <v>0.12635171362675099</v>
      </c>
    </row>
    <row r="14" spans="2:44">
      <c r="B14" s="15" t="s">
        <v>253</v>
      </c>
      <c r="C14" s="14">
        <v>0.15901410955981399</v>
      </c>
      <c r="D14" s="14">
        <v>0.15329107897271499</v>
      </c>
      <c r="E14" s="14">
        <v>0.16611556135942299</v>
      </c>
      <c r="F14" s="14"/>
      <c r="G14" s="14">
        <v>0.10587603672394801</v>
      </c>
      <c r="H14" s="14">
        <v>0.161155010619215</v>
      </c>
      <c r="I14" s="14">
        <v>0.25515765677118002</v>
      </c>
      <c r="J14" s="14">
        <v>0.15508882383397901</v>
      </c>
      <c r="K14" s="14">
        <v>0.16341051617369101</v>
      </c>
      <c r="L14" s="14">
        <v>0.112856147382437</v>
      </c>
      <c r="M14" s="14"/>
      <c r="N14" s="14">
        <v>0.14668638885645899</v>
      </c>
      <c r="O14" s="14">
        <v>0.17027463226179401</v>
      </c>
      <c r="P14" s="14">
        <v>0.176583702910277</v>
      </c>
      <c r="Q14" s="14">
        <v>0.14899646094135599</v>
      </c>
      <c r="R14" s="14"/>
      <c r="S14" s="14">
        <v>0.18852077549884699</v>
      </c>
      <c r="T14" s="14">
        <v>0.15719144687278599</v>
      </c>
      <c r="U14" s="14">
        <v>0.14984958995497299</v>
      </c>
      <c r="V14" s="14">
        <v>0.18533185629865301</v>
      </c>
      <c r="W14" s="14">
        <v>0.15664951820838699</v>
      </c>
      <c r="X14" s="14">
        <v>0.120726305687214</v>
      </c>
      <c r="Y14" s="14">
        <v>0.15615219057052299</v>
      </c>
      <c r="Z14" s="14">
        <v>0.11625428404837999</v>
      </c>
      <c r="AA14" s="14">
        <v>0.182365273970618</v>
      </c>
      <c r="AB14" s="14">
        <v>0.166582398944806</v>
      </c>
      <c r="AC14" s="14">
        <v>0.11195531337923501</v>
      </c>
      <c r="AD14" s="14">
        <v>0.115466780715354</v>
      </c>
      <c r="AE14" s="14"/>
      <c r="AF14" s="14">
        <v>0.176804085123522</v>
      </c>
      <c r="AG14" s="14">
        <v>0.145447307948186</v>
      </c>
      <c r="AH14" s="14">
        <v>0.16827459039013501</v>
      </c>
      <c r="AI14" s="14"/>
      <c r="AJ14" s="14">
        <v>0.177564816637896</v>
      </c>
      <c r="AK14" s="14">
        <v>0.17082758544266399</v>
      </c>
      <c r="AL14" s="14">
        <v>0.18695316473372101</v>
      </c>
      <c r="AM14" s="14"/>
      <c r="AN14" s="14">
        <v>0.158861563348491</v>
      </c>
      <c r="AO14" s="14">
        <v>0.12506720765877499</v>
      </c>
      <c r="AP14" s="14">
        <v>0.16410753581096499</v>
      </c>
      <c r="AQ14" s="14">
        <v>0.22524800853952301</v>
      </c>
      <c r="AR14" s="14">
        <v>9.3222017436478094E-2</v>
      </c>
    </row>
    <row r="15" spans="2:44">
      <c r="B15" s="15" t="s">
        <v>254</v>
      </c>
      <c r="C15" s="14">
        <v>0.15083449178921801</v>
      </c>
      <c r="D15" s="14">
        <v>0.14896006485730101</v>
      </c>
      <c r="E15" s="14">
        <v>0.15200287581058999</v>
      </c>
      <c r="F15" s="14"/>
      <c r="G15" s="14">
        <v>0.13575511300974699</v>
      </c>
      <c r="H15" s="14">
        <v>0.16441986174027501</v>
      </c>
      <c r="I15" s="14">
        <v>0.16893404427977701</v>
      </c>
      <c r="J15" s="14">
        <v>0.14568620819215</v>
      </c>
      <c r="K15" s="14">
        <v>0.15369016854366799</v>
      </c>
      <c r="L15" s="14">
        <v>0.13733845083183699</v>
      </c>
      <c r="M15" s="14"/>
      <c r="N15" s="14">
        <v>0.136267610101547</v>
      </c>
      <c r="O15" s="14">
        <v>0.173299431096438</v>
      </c>
      <c r="P15" s="14">
        <v>0.17320984460605601</v>
      </c>
      <c r="Q15" s="14">
        <v>0.120725651066543</v>
      </c>
      <c r="R15" s="14"/>
      <c r="S15" s="14">
        <v>0.16566975535970099</v>
      </c>
      <c r="T15" s="14">
        <v>0.148273976188071</v>
      </c>
      <c r="U15" s="14">
        <v>0.14736727993382501</v>
      </c>
      <c r="V15" s="14">
        <v>9.1787294580248299E-2</v>
      </c>
      <c r="W15" s="14">
        <v>0.14419989796607499</v>
      </c>
      <c r="X15" s="14">
        <v>0.13670059242888499</v>
      </c>
      <c r="Y15" s="14">
        <v>0.21121327283371599</v>
      </c>
      <c r="Z15" s="14">
        <v>0.133096242159711</v>
      </c>
      <c r="AA15" s="14">
        <v>0.119576672713104</v>
      </c>
      <c r="AB15" s="14">
        <v>0.23780254298800299</v>
      </c>
      <c r="AC15" s="14">
        <v>0.127439786455285</v>
      </c>
      <c r="AD15" s="14">
        <v>6.0804230658659003E-2</v>
      </c>
      <c r="AE15" s="14"/>
      <c r="AF15" s="14">
        <v>0.14695322017838</v>
      </c>
      <c r="AG15" s="14">
        <v>0.160097657160266</v>
      </c>
      <c r="AH15" s="14">
        <v>0.12669185116591999</v>
      </c>
      <c r="AI15" s="14"/>
      <c r="AJ15" s="14">
        <v>0.15417340123040399</v>
      </c>
      <c r="AK15" s="14">
        <v>0.16432573900662201</v>
      </c>
      <c r="AL15" s="14">
        <v>0.12613506140817399</v>
      </c>
      <c r="AM15" s="14"/>
      <c r="AN15" s="14">
        <v>0.12696343080085101</v>
      </c>
      <c r="AO15" s="14">
        <v>0.13927339718095899</v>
      </c>
      <c r="AP15" s="14">
        <v>0.14169135959906101</v>
      </c>
      <c r="AQ15" s="14">
        <v>0.16174567622113001</v>
      </c>
      <c r="AR15" s="14">
        <v>0.219573731063229</v>
      </c>
    </row>
    <row r="16" spans="2:44">
      <c r="B16" s="15" t="s">
        <v>255</v>
      </c>
      <c r="C16" s="14">
        <v>0.13931052249001299</v>
      </c>
      <c r="D16" s="14">
        <v>0.16694246059013901</v>
      </c>
      <c r="E16" s="14">
        <v>0.11064803836838299</v>
      </c>
      <c r="F16" s="14"/>
      <c r="G16" s="14">
        <v>0.25133978256110101</v>
      </c>
      <c r="H16" s="14">
        <v>0.166267866866359</v>
      </c>
      <c r="I16" s="14">
        <v>6.7486510482205705E-2</v>
      </c>
      <c r="J16" s="14">
        <v>0.15556104894249301</v>
      </c>
      <c r="K16" s="14">
        <v>0.124598722783847</v>
      </c>
      <c r="L16" s="14">
        <v>0.102116887151691</v>
      </c>
      <c r="M16" s="14"/>
      <c r="N16" s="14">
        <v>0.14818586104180001</v>
      </c>
      <c r="O16" s="14">
        <v>0.157712332064018</v>
      </c>
      <c r="P16" s="14">
        <v>0.13124260859992301</v>
      </c>
      <c r="Q16" s="14">
        <v>0.11653956503865701</v>
      </c>
      <c r="R16" s="14"/>
      <c r="S16" s="14">
        <v>0.16551660647125599</v>
      </c>
      <c r="T16" s="14">
        <v>0.14659735416212299</v>
      </c>
      <c r="U16" s="14">
        <v>0.127250566845063</v>
      </c>
      <c r="V16" s="14">
        <v>0.11089315870953199</v>
      </c>
      <c r="W16" s="14">
        <v>6.3849133006123299E-2</v>
      </c>
      <c r="X16" s="14">
        <v>0.138950152801851</v>
      </c>
      <c r="Y16" s="14">
        <v>0.144909617825347</v>
      </c>
      <c r="Z16" s="14">
        <v>0.115550981281204</v>
      </c>
      <c r="AA16" s="14">
        <v>0.17620948991176499</v>
      </c>
      <c r="AB16" s="14">
        <v>9.9966023014109201E-2</v>
      </c>
      <c r="AC16" s="14">
        <v>0.207036231571051</v>
      </c>
      <c r="AD16" s="14">
        <v>0.106999276747805</v>
      </c>
      <c r="AE16" s="14"/>
      <c r="AF16" s="14">
        <v>0.116620998325693</v>
      </c>
      <c r="AG16" s="14">
        <v>0.14772896978912001</v>
      </c>
      <c r="AH16" s="14">
        <v>0.12420783634369</v>
      </c>
      <c r="AI16" s="14"/>
      <c r="AJ16" s="14">
        <v>0.109131039437753</v>
      </c>
      <c r="AK16" s="14">
        <v>0.17059540522628799</v>
      </c>
      <c r="AL16" s="14">
        <v>0.174144849840626</v>
      </c>
      <c r="AM16" s="14"/>
      <c r="AN16" s="14">
        <v>0.12525302871140501</v>
      </c>
      <c r="AO16" s="14">
        <v>0.18443616628978499</v>
      </c>
      <c r="AP16" s="14">
        <v>0.14877096177735599</v>
      </c>
      <c r="AQ16" s="14">
        <v>8.8729563385479701E-2</v>
      </c>
      <c r="AR16" s="14">
        <v>0.151090212901245</v>
      </c>
    </row>
    <row r="17" spans="2:44">
      <c r="B17" s="15" t="s">
        <v>256</v>
      </c>
      <c r="C17" s="14">
        <v>0.12718492546561799</v>
      </c>
      <c r="D17" s="14">
        <v>0.165815303340621</v>
      </c>
      <c r="E17" s="14">
        <v>8.6694767722528904E-2</v>
      </c>
      <c r="F17" s="14"/>
      <c r="G17" s="14">
        <v>0.15029946233859501</v>
      </c>
      <c r="H17" s="14">
        <v>0.195847246490199</v>
      </c>
      <c r="I17" s="14">
        <v>0.19321509822451399</v>
      </c>
      <c r="J17" s="14">
        <v>6.6199177757879799E-2</v>
      </c>
      <c r="K17" s="14">
        <v>0.13161784690615499</v>
      </c>
      <c r="L17" s="14">
        <v>4.1104505673678501E-2</v>
      </c>
      <c r="M17" s="14"/>
      <c r="N17" s="14">
        <v>0.147529210379824</v>
      </c>
      <c r="O17" s="14">
        <v>0.13694295668408801</v>
      </c>
      <c r="P17" s="14">
        <v>0.112991003332299</v>
      </c>
      <c r="Q17" s="14">
        <v>0.109937911149841</v>
      </c>
      <c r="R17" s="14"/>
      <c r="S17" s="14">
        <v>0.146096877828091</v>
      </c>
      <c r="T17" s="14">
        <v>0.12963244540118399</v>
      </c>
      <c r="U17" s="14">
        <v>9.5064248400656401E-2</v>
      </c>
      <c r="V17" s="14">
        <v>0.141997056950107</v>
      </c>
      <c r="W17" s="14">
        <v>0.135335802778633</v>
      </c>
      <c r="X17" s="14">
        <v>0.14744626346342801</v>
      </c>
      <c r="Y17" s="14">
        <v>0.118887774993597</v>
      </c>
      <c r="Z17" s="14">
        <v>8.3733761236282497E-2</v>
      </c>
      <c r="AA17" s="14">
        <v>0.16955393268497401</v>
      </c>
      <c r="AB17" s="14">
        <v>6.4474285795813796E-2</v>
      </c>
      <c r="AC17" s="14">
        <v>9.7501136164753505E-2</v>
      </c>
      <c r="AD17" s="14">
        <v>0.16626238441321001</v>
      </c>
      <c r="AE17" s="14"/>
      <c r="AF17" s="14">
        <v>0.10957557656258</v>
      </c>
      <c r="AG17" s="14">
        <v>0.132772333718644</v>
      </c>
      <c r="AH17" s="14">
        <v>0.15267047428778399</v>
      </c>
      <c r="AI17" s="14"/>
      <c r="AJ17" s="14">
        <v>0.13085002343899199</v>
      </c>
      <c r="AK17" s="14">
        <v>0.16170713763160199</v>
      </c>
      <c r="AL17" s="14">
        <v>0.15030065271227899</v>
      </c>
      <c r="AM17" s="14"/>
      <c r="AN17" s="14">
        <v>9.1762883976095597E-2</v>
      </c>
      <c r="AO17" s="14">
        <v>0.13754879148449201</v>
      </c>
      <c r="AP17" s="14">
        <v>0.13862698914341801</v>
      </c>
      <c r="AQ17" s="14">
        <v>0.17203257220392401</v>
      </c>
      <c r="AR17" s="14">
        <v>0.15581307303929201</v>
      </c>
    </row>
    <row r="18" spans="2:44">
      <c r="B18" s="15" t="s">
        <v>257</v>
      </c>
      <c r="C18" s="14">
        <v>0.121742116682861</v>
      </c>
      <c r="D18" s="14">
        <v>0.13158583391541001</v>
      </c>
      <c r="E18" s="14">
        <v>0.11197845379554699</v>
      </c>
      <c r="F18" s="14"/>
      <c r="G18" s="14">
        <v>0.159669276146089</v>
      </c>
      <c r="H18" s="14">
        <v>0.114247681567826</v>
      </c>
      <c r="I18" s="14">
        <v>6.6253334933790001E-2</v>
      </c>
      <c r="J18" s="14">
        <v>0.17520621813991299</v>
      </c>
      <c r="K18" s="14">
        <v>0.13051078104626701</v>
      </c>
      <c r="L18" s="14">
        <v>0.108611654495187</v>
      </c>
      <c r="M18" s="14"/>
      <c r="N18" s="14">
        <v>0.118350650078603</v>
      </c>
      <c r="O18" s="14">
        <v>0.13350116695830599</v>
      </c>
      <c r="P18" s="14">
        <v>0.123985609037311</v>
      </c>
      <c r="Q18" s="14">
        <v>0.11430387412294001</v>
      </c>
      <c r="R18" s="14"/>
      <c r="S18" s="14">
        <v>0.130684157221167</v>
      </c>
      <c r="T18" s="14">
        <v>0.19720170913953999</v>
      </c>
      <c r="U18" s="14">
        <v>9.2851329663528007E-2</v>
      </c>
      <c r="V18" s="14">
        <v>0.124724706214369</v>
      </c>
      <c r="W18" s="14">
        <v>4.3828957434794001E-2</v>
      </c>
      <c r="X18" s="14">
        <v>0.1207242411502</v>
      </c>
      <c r="Y18" s="14">
        <v>0.13098296152994199</v>
      </c>
      <c r="Z18" s="14">
        <v>5.9617067916972702E-2</v>
      </c>
      <c r="AA18" s="14">
        <v>0.13508070315353299</v>
      </c>
      <c r="AB18" s="14">
        <v>3.4659838774491997E-2</v>
      </c>
      <c r="AC18" s="14">
        <v>0.20889152088648699</v>
      </c>
      <c r="AD18" s="14">
        <v>4.6195046089145902E-2</v>
      </c>
      <c r="AE18" s="14"/>
      <c r="AF18" s="14">
        <v>0.109635537444293</v>
      </c>
      <c r="AG18" s="14">
        <v>0.14925699726316799</v>
      </c>
      <c r="AH18" s="14">
        <v>8.5963779236272797E-2</v>
      </c>
      <c r="AI18" s="14"/>
      <c r="AJ18" s="14">
        <v>0.109179713602536</v>
      </c>
      <c r="AK18" s="14">
        <v>0.15492676989003801</v>
      </c>
      <c r="AL18" s="14">
        <v>0.13663599537849799</v>
      </c>
      <c r="AM18" s="14"/>
      <c r="AN18" s="14">
        <v>0.10627242139692999</v>
      </c>
      <c r="AO18" s="14">
        <v>0.139810784632734</v>
      </c>
      <c r="AP18" s="14">
        <v>9.6081941017316805E-2</v>
      </c>
      <c r="AQ18" s="14">
        <v>0.18251278824771799</v>
      </c>
      <c r="AR18" s="14">
        <v>0.16751374053693899</v>
      </c>
    </row>
    <row r="19" spans="2:44">
      <c r="B19" s="15" t="s">
        <v>258</v>
      </c>
      <c r="C19" s="14">
        <v>0.112440576266243</v>
      </c>
      <c r="D19" s="14">
        <v>0.13559869578317599</v>
      </c>
      <c r="E19" s="14">
        <v>8.8392009256705498E-2</v>
      </c>
      <c r="F19" s="14"/>
      <c r="G19" s="14">
        <v>8.04902119844529E-2</v>
      </c>
      <c r="H19" s="14">
        <v>0.165357184677807</v>
      </c>
      <c r="I19" s="14">
        <v>0.18001018847744801</v>
      </c>
      <c r="J19" s="14">
        <v>8.8493445697526804E-2</v>
      </c>
      <c r="K19" s="14">
        <v>0.123537124519372</v>
      </c>
      <c r="L19" s="14">
        <v>4.65904970960416E-2</v>
      </c>
      <c r="M19" s="14"/>
      <c r="N19" s="14">
        <v>0.13023546354806301</v>
      </c>
      <c r="O19" s="14">
        <v>0.104015502739027</v>
      </c>
      <c r="P19" s="14">
        <v>0.124647595261914</v>
      </c>
      <c r="Q19" s="14">
        <v>9.2091171083379497E-2</v>
      </c>
      <c r="R19" s="14"/>
      <c r="S19" s="14">
        <v>0.113091690361529</v>
      </c>
      <c r="T19" s="14">
        <v>8.9033868232674396E-2</v>
      </c>
      <c r="U19" s="14">
        <v>8.8300109303384805E-2</v>
      </c>
      <c r="V19" s="14">
        <v>0.151801026308582</v>
      </c>
      <c r="W19" s="14">
        <v>0.14523106015919801</v>
      </c>
      <c r="X19" s="14">
        <v>0.13294487834604399</v>
      </c>
      <c r="Y19" s="14">
        <v>6.2807842228605207E-2</v>
      </c>
      <c r="Z19" s="14">
        <v>0.151307723738348</v>
      </c>
      <c r="AA19" s="14">
        <v>0.10054558562506299</v>
      </c>
      <c r="AB19" s="14">
        <v>0.115120633308886</v>
      </c>
      <c r="AC19" s="14">
        <v>0.142514146787976</v>
      </c>
      <c r="AD19" s="14">
        <v>0.115466780715354</v>
      </c>
      <c r="AE19" s="14"/>
      <c r="AF19" s="14">
        <v>0.10646755765751401</v>
      </c>
      <c r="AG19" s="14">
        <v>0.113314918605702</v>
      </c>
      <c r="AH19" s="14">
        <v>0.13746519767162901</v>
      </c>
      <c r="AI19" s="14"/>
      <c r="AJ19" s="14">
        <v>0.104672174852906</v>
      </c>
      <c r="AK19" s="14">
        <v>0.14466811868618401</v>
      </c>
      <c r="AL19" s="14">
        <v>0.117298532779024</v>
      </c>
      <c r="AM19" s="14"/>
      <c r="AN19" s="14">
        <v>8.6398542396192907E-2</v>
      </c>
      <c r="AO19" s="14">
        <v>8.2565881923536505E-2</v>
      </c>
      <c r="AP19" s="14">
        <v>0.121650223772805</v>
      </c>
      <c r="AQ19" s="14">
        <v>0.16358523738528</v>
      </c>
      <c r="AR19" s="14">
        <v>0.24903509047576999</v>
      </c>
    </row>
    <row r="20" spans="2:44">
      <c r="B20" s="15" t="s">
        <v>259</v>
      </c>
      <c r="C20" s="14">
        <v>9.4590774435156705E-2</v>
      </c>
      <c r="D20" s="14">
        <v>0.101117769090634</v>
      </c>
      <c r="E20" s="14">
        <v>8.8202858326444103E-2</v>
      </c>
      <c r="F20" s="14"/>
      <c r="G20" s="14">
        <v>0.150222059070974</v>
      </c>
      <c r="H20" s="14">
        <v>0.139206677162617</v>
      </c>
      <c r="I20" s="14">
        <v>6.0580317559804697E-2</v>
      </c>
      <c r="J20" s="14">
        <v>9.7344001338581301E-2</v>
      </c>
      <c r="K20" s="14">
        <v>8.5773514158396194E-2</v>
      </c>
      <c r="L20" s="14">
        <v>5.5869477769641497E-2</v>
      </c>
      <c r="M20" s="14"/>
      <c r="N20" s="14">
        <v>0.10162169642895</v>
      </c>
      <c r="O20" s="14">
        <v>0.110692758068974</v>
      </c>
      <c r="P20" s="14">
        <v>9.8071746082191505E-2</v>
      </c>
      <c r="Q20" s="14">
        <v>6.50510253088534E-2</v>
      </c>
      <c r="R20" s="14"/>
      <c r="S20" s="14">
        <v>4.2765837515354198E-2</v>
      </c>
      <c r="T20" s="14">
        <v>7.7050694875164097E-2</v>
      </c>
      <c r="U20" s="14">
        <v>0.15793096779620899</v>
      </c>
      <c r="V20" s="14">
        <v>0.10827139907934601</v>
      </c>
      <c r="W20" s="14">
        <v>0.11157529795922699</v>
      </c>
      <c r="X20" s="14">
        <v>0.11022161799752</v>
      </c>
      <c r="Y20" s="14">
        <v>0.12114381728971001</v>
      </c>
      <c r="Z20" s="14">
        <v>6.0153992443391001E-2</v>
      </c>
      <c r="AA20" s="14">
        <v>0.106351893103849</v>
      </c>
      <c r="AB20" s="14">
        <v>9.6940877074752102E-2</v>
      </c>
      <c r="AC20" s="14">
        <v>0.10300250763782701</v>
      </c>
      <c r="AD20" s="14">
        <v>4.6195046089145902E-2</v>
      </c>
      <c r="AE20" s="14"/>
      <c r="AF20" s="14">
        <v>8.3528720931820705E-2</v>
      </c>
      <c r="AG20" s="14">
        <v>0.103215843837211</v>
      </c>
      <c r="AH20" s="14">
        <v>5.7135085383501802E-2</v>
      </c>
      <c r="AI20" s="14"/>
      <c r="AJ20" s="14">
        <v>6.4661585454165296E-2</v>
      </c>
      <c r="AK20" s="14">
        <v>0.14124240696222301</v>
      </c>
      <c r="AL20" s="14">
        <v>0.13934788825519501</v>
      </c>
      <c r="AM20" s="14"/>
      <c r="AN20" s="14">
        <v>8.5734657956561294E-2</v>
      </c>
      <c r="AO20" s="14">
        <v>0.103137422486306</v>
      </c>
      <c r="AP20" s="14">
        <v>0.10803657713524301</v>
      </c>
      <c r="AQ20" s="14">
        <v>6.4737227927309904E-2</v>
      </c>
      <c r="AR20" s="14">
        <v>0.13998792475482599</v>
      </c>
    </row>
    <row r="21" spans="2:44">
      <c r="B21" s="15" t="s">
        <v>129</v>
      </c>
      <c r="C21" s="14">
        <v>6.0110181737953003E-2</v>
      </c>
      <c r="D21" s="14">
        <v>3.6661392760735399E-2</v>
      </c>
      <c r="E21" s="14">
        <v>8.3281561995445202E-2</v>
      </c>
      <c r="F21" s="14"/>
      <c r="G21" s="14">
        <v>5.7534837455624002E-2</v>
      </c>
      <c r="H21" s="14">
        <v>6.0570287560372103E-2</v>
      </c>
      <c r="I21" s="14">
        <v>7.6403990158367394E-2</v>
      </c>
      <c r="J21" s="14">
        <v>7.1688660554488096E-2</v>
      </c>
      <c r="K21" s="14">
        <v>3.8444108095287498E-2</v>
      </c>
      <c r="L21" s="14">
        <v>5.4090607815960499E-2</v>
      </c>
      <c r="M21" s="14"/>
      <c r="N21" s="14">
        <v>5.2033474599686498E-2</v>
      </c>
      <c r="O21" s="14">
        <v>3.2448079034966701E-2</v>
      </c>
      <c r="P21" s="14">
        <v>4.47164872216868E-2</v>
      </c>
      <c r="Q21" s="14">
        <v>0.114842836961111</v>
      </c>
      <c r="R21" s="14"/>
      <c r="S21" s="14">
        <v>5.1660984739448503E-2</v>
      </c>
      <c r="T21" s="14">
        <v>5.3764554450846297E-2</v>
      </c>
      <c r="U21" s="14">
        <v>0.106466065143445</v>
      </c>
      <c r="V21" s="14">
        <v>0</v>
      </c>
      <c r="W21" s="14">
        <v>6.5299718605013907E-2</v>
      </c>
      <c r="X21" s="14">
        <v>7.0502090962382802E-2</v>
      </c>
      <c r="Y21" s="14">
        <v>4.1537452868443098E-2</v>
      </c>
      <c r="Z21" s="14">
        <v>5.6648982280436203E-2</v>
      </c>
      <c r="AA21" s="14">
        <v>0.108731804505621</v>
      </c>
      <c r="AB21" s="14">
        <v>6.5255902381045103E-2</v>
      </c>
      <c r="AC21" s="14">
        <v>5.1889835608184401E-2</v>
      </c>
      <c r="AD21" s="14">
        <v>0</v>
      </c>
      <c r="AE21" s="14"/>
      <c r="AF21" s="14">
        <v>3.8338785326557198E-2</v>
      </c>
      <c r="AG21" s="14">
        <v>4.6063556683076497E-2</v>
      </c>
      <c r="AH21" s="14">
        <v>0.14311891052863401</v>
      </c>
      <c r="AI21" s="14"/>
      <c r="AJ21" s="14">
        <v>4.9716482283536798E-2</v>
      </c>
      <c r="AK21" s="14">
        <v>4.06074186872687E-2</v>
      </c>
      <c r="AL21" s="14">
        <v>2.98605610326458E-2</v>
      </c>
      <c r="AM21" s="14"/>
      <c r="AN21" s="14">
        <v>0.102564176728102</v>
      </c>
      <c r="AO21" s="14">
        <v>5.7868250930476699E-2</v>
      </c>
      <c r="AP21" s="14">
        <v>2.4181410836796102E-2</v>
      </c>
      <c r="AQ21" s="14">
        <v>5.9977501190261399E-2</v>
      </c>
      <c r="AR21" s="14">
        <v>5.8427568136495599E-2</v>
      </c>
    </row>
    <row r="22" spans="2:44">
      <c r="B22" s="15" t="s">
        <v>260</v>
      </c>
      <c r="C22" s="14">
        <v>5.2940326717821798E-2</v>
      </c>
      <c r="D22" s="14">
        <v>6.6409798174048906E-2</v>
      </c>
      <c r="E22" s="14">
        <v>3.8875687499241203E-2</v>
      </c>
      <c r="F22" s="14"/>
      <c r="G22" s="14">
        <v>1.6357777498688199E-2</v>
      </c>
      <c r="H22" s="14">
        <v>3.3419687714789197E-2</v>
      </c>
      <c r="I22" s="14">
        <v>0.107920917286895</v>
      </c>
      <c r="J22" s="14">
        <v>4.4474693582868097E-2</v>
      </c>
      <c r="K22" s="14">
        <v>8.1106498007340794E-2</v>
      </c>
      <c r="L22" s="14">
        <v>3.4067252613356802E-2</v>
      </c>
      <c r="M22" s="14"/>
      <c r="N22" s="14">
        <v>7.0171380150485393E-2</v>
      </c>
      <c r="O22" s="14">
        <v>4.3282579280504399E-2</v>
      </c>
      <c r="P22" s="14">
        <v>6.0831525918685798E-2</v>
      </c>
      <c r="Q22" s="14">
        <v>3.7070144849024697E-2</v>
      </c>
      <c r="R22" s="14"/>
      <c r="S22" s="14">
        <v>5.6155753464806203E-2</v>
      </c>
      <c r="T22" s="14">
        <v>4.4765487326491299E-2</v>
      </c>
      <c r="U22" s="14">
        <v>2.54088455962907E-2</v>
      </c>
      <c r="V22" s="14">
        <v>7.4549942895508994E-2</v>
      </c>
      <c r="W22" s="14">
        <v>4.0692579265784297E-2</v>
      </c>
      <c r="X22" s="14">
        <v>4.1064811305062503E-2</v>
      </c>
      <c r="Y22" s="14">
        <v>4.5902492802077498E-2</v>
      </c>
      <c r="Z22" s="14">
        <v>7.6000179707545704E-2</v>
      </c>
      <c r="AA22" s="14">
        <v>6.9093250270839596E-2</v>
      </c>
      <c r="AB22" s="14">
        <v>4.3920071559579998E-2</v>
      </c>
      <c r="AC22" s="14">
        <v>5.5103064544482598E-2</v>
      </c>
      <c r="AD22" s="14">
        <v>0.104867545822055</v>
      </c>
      <c r="AE22" s="14"/>
      <c r="AF22" s="14">
        <v>5.4355862532982697E-2</v>
      </c>
      <c r="AG22" s="14">
        <v>5.3522486898391702E-2</v>
      </c>
      <c r="AH22" s="14">
        <v>6.4773516173577003E-2</v>
      </c>
      <c r="AI22" s="14"/>
      <c r="AJ22" s="14">
        <v>7.6830617783220104E-2</v>
      </c>
      <c r="AK22" s="14">
        <v>4.95391894291623E-2</v>
      </c>
      <c r="AL22" s="14">
        <v>5.1338340294925101E-2</v>
      </c>
      <c r="AM22" s="14"/>
      <c r="AN22" s="14">
        <v>4.2744264791224798E-2</v>
      </c>
      <c r="AO22" s="14">
        <v>4.5832017476227602E-2</v>
      </c>
      <c r="AP22" s="14">
        <v>5.8995184948996901E-2</v>
      </c>
      <c r="AQ22" s="14">
        <v>4.2585250758523797E-2</v>
      </c>
      <c r="AR22" s="14">
        <v>6.0207189528896699E-2</v>
      </c>
    </row>
    <row r="23" spans="2:44">
      <c r="B23" s="15" t="s">
        <v>261</v>
      </c>
      <c r="C23" s="14">
        <v>5.14792225881908E-2</v>
      </c>
      <c r="D23" s="14">
        <v>5.2345545484750497E-2</v>
      </c>
      <c r="E23" s="14">
        <v>5.08727311154092E-2</v>
      </c>
      <c r="F23" s="14"/>
      <c r="G23" s="14">
        <v>6.0101948305275897E-2</v>
      </c>
      <c r="H23" s="14">
        <v>5.8380815229612297E-2</v>
      </c>
      <c r="I23" s="14">
        <v>2.30998375357576E-2</v>
      </c>
      <c r="J23" s="14">
        <v>7.0075607927166106E-2</v>
      </c>
      <c r="K23" s="14">
        <v>4.2855627070897802E-2</v>
      </c>
      <c r="L23" s="14">
        <v>5.7851534188192999E-2</v>
      </c>
      <c r="M23" s="14"/>
      <c r="N23" s="14">
        <v>5.7118706165583302E-2</v>
      </c>
      <c r="O23" s="14">
        <v>4.1929695277833502E-2</v>
      </c>
      <c r="P23" s="14">
        <v>6.3977147433686904E-2</v>
      </c>
      <c r="Q23" s="14">
        <v>4.4577112616735699E-2</v>
      </c>
      <c r="R23" s="14"/>
      <c r="S23" s="14">
        <v>1.5134160020947E-2</v>
      </c>
      <c r="T23" s="14">
        <v>4.1508217512239202E-2</v>
      </c>
      <c r="U23" s="14">
        <v>0.11051066855448401</v>
      </c>
      <c r="V23" s="14">
        <v>5.0037558539169399E-2</v>
      </c>
      <c r="W23" s="14">
        <v>3.1557474300498302E-2</v>
      </c>
      <c r="X23" s="14">
        <v>4.6279911971852501E-2</v>
      </c>
      <c r="Y23" s="14">
        <v>3.23471741019681E-2</v>
      </c>
      <c r="Z23" s="14">
        <v>4.5302314101836397E-2</v>
      </c>
      <c r="AA23" s="14">
        <v>6.3104097220851696E-2</v>
      </c>
      <c r="AB23" s="14">
        <v>6.6210765236813907E-2</v>
      </c>
      <c r="AC23" s="14">
        <v>8.3179766232896399E-2</v>
      </c>
      <c r="AD23" s="14">
        <v>0.11672932026269001</v>
      </c>
      <c r="AE23" s="14"/>
      <c r="AF23" s="14">
        <v>6.4627683225783494E-2</v>
      </c>
      <c r="AG23" s="14">
        <v>5.17117812861555E-2</v>
      </c>
      <c r="AH23" s="14">
        <v>2.8828541689421699E-2</v>
      </c>
      <c r="AI23" s="14"/>
      <c r="AJ23" s="14">
        <v>5.6293913677345098E-2</v>
      </c>
      <c r="AK23" s="14">
        <v>4.29979313306076E-2</v>
      </c>
      <c r="AL23" s="14">
        <v>3.0648853837051401E-2</v>
      </c>
      <c r="AM23" s="14"/>
      <c r="AN23" s="14">
        <v>5.8942946639308998E-2</v>
      </c>
      <c r="AO23" s="14">
        <v>5.8772861834805602E-2</v>
      </c>
      <c r="AP23" s="14">
        <v>4.0298076984668398E-2</v>
      </c>
      <c r="AQ23" s="14">
        <v>3.2870817894184702E-2</v>
      </c>
      <c r="AR23" s="14">
        <v>0.137778609654163</v>
      </c>
    </row>
    <row r="24" spans="2:44">
      <c r="B24" s="15" t="s">
        <v>262</v>
      </c>
      <c r="C24" s="23">
        <v>3.8234417930959302E-2</v>
      </c>
      <c r="D24" s="23">
        <v>2.3798284143487398E-2</v>
      </c>
      <c r="E24" s="23">
        <v>5.3897372844067898E-2</v>
      </c>
      <c r="F24" s="23"/>
      <c r="G24" s="23">
        <v>1.48774190391135E-2</v>
      </c>
      <c r="H24" s="23">
        <v>1.32034932605576E-2</v>
      </c>
      <c r="I24" s="23">
        <v>5.5669202392716E-2</v>
      </c>
      <c r="J24" s="23">
        <v>2.1494745425162099E-2</v>
      </c>
      <c r="K24" s="23">
        <v>4.3402243688667699E-2</v>
      </c>
      <c r="L24" s="23">
        <v>6.5477233981805494E-2</v>
      </c>
      <c r="M24" s="23"/>
      <c r="N24" s="23">
        <v>4.3832835750732199E-2</v>
      </c>
      <c r="O24" s="23">
        <v>2.6446624355740401E-2</v>
      </c>
      <c r="P24" s="23">
        <v>3.3998413742120502E-2</v>
      </c>
      <c r="Q24" s="23">
        <v>4.9191311936190599E-2</v>
      </c>
      <c r="R24" s="23"/>
      <c r="S24" s="23">
        <v>3.06072959930173E-2</v>
      </c>
      <c r="T24" s="23">
        <v>4.3147827379566503E-2</v>
      </c>
      <c r="U24" s="23">
        <v>5.0766937830634802E-2</v>
      </c>
      <c r="V24" s="23">
        <v>6.4173909624929096E-2</v>
      </c>
      <c r="W24" s="23">
        <v>1.25342509840602E-2</v>
      </c>
      <c r="X24" s="23">
        <v>5.11297749508733E-2</v>
      </c>
      <c r="Y24" s="23">
        <v>3.3085219637614897E-2</v>
      </c>
      <c r="Z24" s="23">
        <v>5.7263798060725603E-2</v>
      </c>
      <c r="AA24" s="23">
        <v>2.3764592838599299E-2</v>
      </c>
      <c r="AB24" s="23">
        <v>2.5489527180715399E-2</v>
      </c>
      <c r="AC24" s="23">
        <v>3.1497565456070499E-2</v>
      </c>
      <c r="AD24" s="23">
        <v>4.86866567941436E-2</v>
      </c>
      <c r="AE24" s="23"/>
      <c r="AF24" s="23">
        <v>4.8902461019324002E-2</v>
      </c>
      <c r="AG24" s="23">
        <v>3.0370236503271E-2</v>
      </c>
      <c r="AH24" s="23">
        <v>3.6757836915994303E-2</v>
      </c>
      <c r="AI24" s="23"/>
      <c r="AJ24" s="23">
        <v>4.8076915053557802E-2</v>
      </c>
      <c r="AK24" s="23">
        <v>2.4618600288099798E-2</v>
      </c>
      <c r="AL24" s="23">
        <v>3.2110229540424098E-2</v>
      </c>
      <c r="AM24" s="23"/>
      <c r="AN24" s="23">
        <v>5.1811223339102097E-2</v>
      </c>
      <c r="AO24" s="23">
        <v>1.9787292939829001E-2</v>
      </c>
      <c r="AP24" s="23">
        <v>3.7343256949765501E-2</v>
      </c>
      <c r="AQ24" s="23">
        <v>1.91288630327144E-2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248</v>
      </c>
      <c r="C9" s="14">
        <v>0.26991984420414</v>
      </c>
      <c r="D9" s="14">
        <v>0.24103622809253</v>
      </c>
      <c r="E9" s="14">
        <v>0.296123050856474</v>
      </c>
      <c r="F9" s="14"/>
      <c r="G9" s="14">
        <v>0.33553600085430402</v>
      </c>
      <c r="H9" s="14">
        <v>0.22932646502866399</v>
      </c>
      <c r="I9" s="14">
        <v>0.21457618834328299</v>
      </c>
      <c r="J9" s="14">
        <v>0.19319699174490701</v>
      </c>
      <c r="K9" s="14">
        <v>0.30990494385438599</v>
      </c>
      <c r="L9" s="14">
        <v>0.34369868424472999</v>
      </c>
      <c r="M9" s="14"/>
      <c r="N9" s="14">
        <v>0.269525319528931</v>
      </c>
      <c r="O9" s="14">
        <v>0.27398171849258102</v>
      </c>
      <c r="P9" s="14">
        <v>0.27012984804838802</v>
      </c>
      <c r="Q9" s="14">
        <v>0.26831611178923997</v>
      </c>
      <c r="R9" s="14"/>
      <c r="S9" s="14">
        <v>0.33654813450174098</v>
      </c>
      <c r="T9" s="14">
        <v>0.25082981285078298</v>
      </c>
      <c r="U9" s="14">
        <v>0.21640524349870899</v>
      </c>
      <c r="V9" s="14">
        <v>0.205556733149481</v>
      </c>
      <c r="W9" s="14">
        <v>0.296375584483692</v>
      </c>
      <c r="X9" s="14">
        <v>0.187548753700642</v>
      </c>
      <c r="Y9" s="14">
        <v>0.240480009386427</v>
      </c>
      <c r="Z9" s="14">
        <v>0.35223511525060902</v>
      </c>
      <c r="AA9" s="14">
        <v>0.31339038405046699</v>
      </c>
      <c r="AB9" s="14">
        <v>0.34771845668555901</v>
      </c>
      <c r="AC9" s="14">
        <v>0.19430951573713601</v>
      </c>
      <c r="AD9" s="14">
        <v>0.267549623731756</v>
      </c>
      <c r="AE9" s="14"/>
      <c r="AF9" s="14">
        <v>0.26582282829260501</v>
      </c>
      <c r="AG9" s="14">
        <v>0.27989028454821102</v>
      </c>
      <c r="AH9" s="14">
        <v>0.237681569399633</v>
      </c>
      <c r="AI9" s="14"/>
      <c r="AJ9" s="14">
        <v>0.230826908435562</v>
      </c>
      <c r="AK9" s="14">
        <v>0.28161379610309301</v>
      </c>
      <c r="AL9" s="14">
        <v>0.30465811744029903</v>
      </c>
      <c r="AM9" s="14"/>
      <c r="AN9" s="14">
        <v>0.215392208732441</v>
      </c>
      <c r="AO9" s="14">
        <v>0.29884786438184802</v>
      </c>
      <c r="AP9" s="14">
        <v>0.26664838686734399</v>
      </c>
      <c r="AQ9" s="14">
        <v>0.32283453345526802</v>
      </c>
      <c r="AR9" s="14">
        <v>0.194894499248571</v>
      </c>
    </row>
    <row r="10" spans="2:44">
      <c r="B10" s="15" t="s">
        <v>250</v>
      </c>
      <c r="C10" s="14">
        <v>0.22404065602877701</v>
      </c>
      <c r="D10" s="14">
        <v>0.23806971078115299</v>
      </c>
      <c r="E10" s="14">
        <v>0.20992662647052199</v>
      </c>
      <c r="F10" s="14"/>
      <c r="G10" s="14">
        <v>0.15858555613755301</v>
      </c>
      <c r="H10" s="14">
        <v>0.17181000030146401</v>
      </c>
      <c r="I10" s="14">
        <v>0.25620121581713101</v>
      </c>
      <c r="J10" s="14">
        <v>0.226596318732667</v>
      </c>
      <c r="K10" s="14">
        <v>0.228853158568395</v>
      </c>
      <c r="L10" s="14">
        <v>0.267957458293336</v>
      </c>
      <c r="M10" s="14"/>
      <c r="N10" s="14">
        <v>0.22660793488293199</v>
      </c>
      <c r="O10" s="14">
        <v>0.21441325254388299</v>
      </c>
      <c r="P10" s="14">
        <v>0.223302637105258</v>
      </c>
      <c r="Q10" s="14">
        <v>0.23613733227408901</v>
      </c>
      <c r="R10" s="14"/>
      <c r="S10" s="14">
        <v>0.226664385966312</v>
      </c>
      <c r="T10" s="14">
        <v>0.217126809986568</v>
      </c>
      <c r="U10" s="14">
        <v>0.25402454585768702</v>
      </c>
      <c r="V10" s="14">
        <v>0.26620952846232399</v>
      </c>
      <c r="W10" s="14">
        <v>0.155526198335874</v>
      </c>
      <c r="X10" s="14">
        <v>0.137424091479705</v>
      </c>
      <c r="Y10" s="14">
        <v>0.273133750623684</v>
      </c>
      <c r="Z10" s="14">
        <v>0.29040993703038998</v>
      </c>
      <c r="AA10" s="14">
        <v>0.19889926705643399</v>
      </c>
      <c r="AB10" s="14">
        <v>0.26647373240372801</v>
      </c>
      <c r="AC10" s="14">
        <v>0.24797572297098999</v>
      </c>
      <c r="AD10" s="14">
        <v>0.21416795010145501</v>
      </c>
      <c r="AE10" s="14"/>
      <c r="AF10" s="14">
        <v>0.238452904919074</v>
      </c>
      <c r="AG10" s="14">
        <v>0.232539024987272</v>
      </c>
      <c r="AH10" s="14">
        <v>0.202911771268904</v>
      </c>
      <c r="AI10" s="14"/>
      <c r="AJ10" s="14">
        <v>0.25382280487570602</v>
      </c>
      <c r="AK10" s="14">
        <v>0.23871926952045799</v>
      </c>
      <c r="AL10" s="14">
        <v>0.23469917776420299</v>
      </c>
      <c r="AM10" s="14"/>
      <c r="AN10" s="14">
        <v>0.23138032411548101</v>
      </c>
      <c r="AO10" s="14">
        <v>0.24530097000488699</v>
      </c>
      <c r="AP10" s="14">
        <v>0.23151009310404</v>
      </c>
      <c r="AQ10" s="14">
        <v>0.14746243566325901</v>
      </c>
      <c r="AR10" s="14">
        <v>0.26226333490352199</v>
      </c>
    </row>
    <row r="11" spans="2:44">
      <c r="B11" s="15" t="s">
        <v>249</v>
      </c>
      <c r="C11" s="14">
        <v>0.20555088913318001</v>
      </c>
      <c r="D11" s="14">
        <v>0.149082798085242</v>
      </c>
      <c r="E11" s="14">
        <v>0.25801000139750502</v>
      </c>
      <c r="F11" s="14"/>
      <c r="G11" s="14">
        <v>0.25161235175122298</v>
      </c>
      <c r="H11" s="14">
        <v>0.149184471028109</v>
      </c>
      <c r="I11" s="14">
        <v>0.21941845386379699</v>
      </c>
      <c r="J11" s="14">
        <v>0.147086598322098</v>
      </c>
      <c r="K11" s="14">
        <v>0.19438177867738399</v>
      </c>
      <c r="L11" s="14">
        <v>0.26442936807572898</v>
      </c>
      <c r="M11" s="14"/>
      <c r="N11" s="14">
        <v>0.22698538866373599</v>
      </c>
      <c r="O11" s="14">
        <v>0.22452080702515501</v>
      </c>
      <c r="P11" s="14">
        <v>0.18236472874970899</v>
      </c>
      <c r="Q11" s="14">
        <v>0.18674768825933299</v>
      </c>
      <c r="R11" s="14"/>
      <c r="S11" s="14">
        <v>0.260951884634335</v>
      </c>
      <c r="T11" s="14">
        <v>0.225486460827688</v>
      </c>
      <c r="U11" s="14">
        <v>0.222138142796489</v>
      </c>
      <c r="V11" s="14">
        <v>0.188335518645324</v>
      </c>
      <c r="W11" s="14">
        <v>0.16599716543340601</v>
      </c>
      <c r="X11" s="14">
        <v>0.13401530259372199</v>
      </c>
      <c r="Y11" s="14">
        <v>0.14350998385498001</v>
      </c>
      <c r="Z11" s="14">
        <v>0.23841136129615501</v>
      </c>
      <c r="AA11" s="14">
        <v>0.243037685778906</v>
      </c>
      <c r="AB11" s="14">
        <v>0.19133309344535501</v>
      </c>
      <c r="AC11" s="14">
        <v>0.205242549993218</v>
      </c>
      <c r="AD11" s="14">
        <v>0.16739084669152199</v>
      </c>
      <c r="AE11" s="14"/>
      <c r="AF11" s="14">
        <v>0.21532699605176001</v>
      </c>
      <c r="AG11" s="14">
        <v>0.207976555801893</v>
      </c>
      <c r="AH11" s="14">
        <v>0.13840785059671301</v>
      </c>
      <c r="AI11" s="14"/>
      <c r="AJ11" s="14">
        <v>0.19775714275952599</v>
      </c>
      <c r="AK11" s="14">
        <v>0.21009633118031801</v>
      </c>
      <c r="AL11" s="14">
        <v>9.9173993025719304E-2</v>
      </c>
      <c r="AM11" s="14"/>
      <c r="AN11" s="14">
        <v>0.17110862333839</v>
      </c>
      <c r="AO11" s="14">
        <v>0.18887521354411799</v>
      </c>
      <c r="AP11" s="14">
        <v>0.194077272486601</v>
      </c>
      <c r="AQ11" s="14">
        <v>0.314443036639035</v>
      </c>
      <c r="AR11" s="14">
        <v>5.2933666708021299E-2</v>
      </c>
    </row>
    <row r="12" spans="2:44">
      <c r="B12" s="15" t="s">
        <v>251</v>
      </c>
      <c r="C12" s="14">
        <v>0.170308738838296</v>
      </c>
      <c r="D12" s="14">
        <v>0.186807291914769</v>
      </c>
      <c r="E12" s="14">
        <v>0.15565837440286601</v>
      </c>
      <c r="F12" s="14"/>
      <c r="G12" s="14">
        <v>0.15036462915354701</v>
      </c>
      <c r="H12" s="14">
        <v>0.16998462502140299</v>
      </c>
      <c r="I12" s="14">
        <v>0.17649018199519101</v>
      </c>
      <c r="J12" s="14">
        <v>0.16470483947525999</v>
      </c>
      <c r="K12" s="14">
        <v>0.16364655481169799</v>
      </c>
      <c r="L12" s="14">
        <v>0.18429779528790699</v>
      </c>
      <c r="M12" s="14"/>
      <c r="N12" s="14">
        <v>0.19448723960973699</v>
      </c>
      <c r="O12" s="14">
        <v>0.137911294912578</v>
      </c>
      <c r="P12" s="14">
        <v>0.189709094564915</v>
      </c>
      <c r="Q12" s="14">
        <v>0.15842693653067899</v>
      </c>
      <c r="R12" s="14"/>
      <c r="S12" s="14">
        <v>0.18837128376993301</v>
      </c>
      <c r="T12" s="14">
        <v>0.13920646214023399</v>
      </c>
      <c r="U12" s="14">
        <v>0.13477323278120701</v>
      </c>
      <c r="V12" s="14">
        <v>0.21951860512971999</v>
      </c>
      <c r="W12" s="14">
        <v>0.23495977512791699</v>
      </c>
      <c r="X12" s="14">
        <v>0.15326148821063301</v>
      </c>
      <c r="Y12" s="14">
        <v>0.17368354894403101</v>
      </c>
      <c r="Z12" s="14">
        <v>0.195114731895844</v>
      </c>
      <c r="AA12" s="14">
        <v>0.12068805055989899</v>
      </c>
      <c r="AB12" s="14">
        <v>0.165055377238223</v>
      </c>
      <c r="AC12" s="14">
        <v>0.20132089312001</v>
      </c>
      <c r="AD12" s="14">
        <v>0.181780324508413</v>
      </c>
      <c r="AE12" s="14"/>
      <c r="AF12" s="14">
        <v>0.19274995432738601</v>
      </c>
      <c r="AG12" s="14">
        <v>0.15093511280381999</v>
      </c>
      <c r="AH12" s="14">
        <v>0.19625278990409201</v>
      </c>
      <c r="AI12" s="14"/>
      <c r="AJ12" s="14">
        <v>0.228089844154203</v>
      </c>
      <c r="AK12" s="14">
        <v>0.15600332449161999</v>
      </c>
      <c r="AL12" s="14">
        <v>0.15220692422314999</v>
      </c>
      <c r="AM12" s="14"/>
      <c r="AN12" s="14">
        <v>0.21537227180638399</v>
      </c>
      <c r="AO12" s="14">
        <v>0.17106086442775301</v>
      </c>
      <c r="AP12" s="14">
        <v>0.15284098625188</v>
      </c>
      <c r="AQ12" s="14">
        <v>0.16183004920640401</v>
      </c>
      <c r="AR12" s="14">
        <v>0.17578209485069399</v>
      </c>
    </row>
    <row r="13" spans="2:44">
      <c r="B13" s="15" t="s">
        <v>254</v>
      </c>
      <c r="C13" s="14">
        <v>0.16027316423329199</v>
      </c>
      <c r="D13" s="14">
        <v>0.16640078787992499</v>
      </c>
      <c r="E13" s="14">
        <v>0.15071925758458701</v>
      </c>
      <c r="F13" s="14"/>
      <c r="G13" s="14">
        <v>0.17144232108125401</v>
      </c>
      <c r="H13" s="14">
        <v>0.14535755329224401</v>
      </c>
      <c r="I13" s="14">
        <v>0.24716429979174501</v>
      </c>
      <c r="J13" s="14">
        <v>0.18033302535995299</v>
      </c>
      <c r="K13" s="14">
        <v>0.140760381929453</v>
      </c>
      <c r="L13" s="14">
        <v>9.4322367663297102E-2</v>
      </c>
      <c r="M13" s="14"/>
      <c r="N13" s="14">
        <v>0.18521529269779399</v>
      </c>
      <c r="O13" s="14">
        <v>0.15347173156147401</v>
      </c>
      <c r="P13" s="14">
        <v>0.16498556942835499</v>
      </c>
      <c r="Q13" s="14">
        <v>0.13984208185682401</v>
      </c>
      <c r="R13" s="14"/>
      <c r="S13" s="14">
        <v>0.207695858667065</v>
      </c>
      <c r="T13" s="14">
        <v>0.14146954253070901</v>
      </c>
      <c r="U13" s="14">
        <v>0.17913230955259099</v>
      </c>
      <c r="V13" s="14">
        <v>0.131246858267386</v>
      </c>
      <c r="W13" s="14">
        <v>0.12926696322810199</v>
      </c>
      <c r="X13" s="14">
        <v>0.13695362684159801</v>
      </c>
      <c r="Y13" s="14">
        <v>0.2113095026679</v>
      </c>
      <c r="Z13" s="14">
        <v>8.7914743284076904E-2</v>
      </c>
      <c r="AA13" s="14">
        <v>0.15117733107752299</v>
      </c>
      <c r="AB13" s="14">
        <v>0.12876196322556999</v>
      </c>
      <c r="AC13" s="14">
        <v>0.220383709260595</v>
      </c>
      <c r="AD13" s="14">
        <v>0.18846888152053401</v>
      </c>
      <c r="AE13" s="14"/>
      <c r="AF13" s="14">
        <v>0.144152493451561</v>
      </c>
      <c r="AG13" s="14">
        <v>0.17829798887268999</v>
      </c>
      <c r="AH13" s="14">
        <v>0.15353794804766599</v>
      </c>
      <c r="AI13" s="14"/>
      <c r="AJ13" s="14">
        <v>0.124061274772799</v>
      </c>
      <c r="AK13" s="14">
        <v>0.18624614323071301</v>
      </c>
      <c r="AL13" s="14">
        <v>0.21068998627875499</v>
      </c>
      <c r="AM13" s="14"/>
      <c r="AN13" s="14">
        <v>0.14910923256297001</v>
      </c>
      <c r="AO13" s="14">
        <v>0.139561986164391</v>
      </c>
      <c r="AP13" s="14">
        <v>0.212320498890988</v>
      </c>
      <c r="AQ13" s="14">
        <v>8.3669358234868804E-2</v>
      </c>
      <c r="AR13" s="14">
        <v>9.6620512471378706E-2</v>
      </c>
    </row>
    <row r="14" spans="2:44">
      <c r="B14" s="15" t="s">
        <v>252</v>
      </c>
      <c r="C14" s="14">
        <v>0.155509755620338</v>
      </c>
      <c r="D14" s="14">
        <v>0.18775371832301099</v>
      </c>
      <c r="E14" s="14">
        <v>0.125320036848934</v>
      </c>
      <c r="F14" s="14"/>
      <c r="G14" s="14">
        <v>0.104776750312622</v>
      </c>
      <c r="H14" s="14">
        <v>0.15544520131481701</v>
      </c>
      <c r="I14" s="14">
        <v>0.197836105212056</v>
      </c>
      <c r="J14" s="14">
        <v>0.14736788664511499</v>
      </c>
      <c r="K14" s="14">
        <v>0.18398702494403699</v>
      </c>
      <c r="L14" s="14">
        <v>0.137500501597383</v>
      </c>
      <c r="M14" s="14"/>
      <c r="N14" s="14">
        <v>0.17333046895753601</v>
      </c>
      <c r="O14" s="14">
        <v>0.13014483482394201</v>
      </c>
      <c r="P14" s="14">
        <v>0.17446734423624599</v>
      </c>
      <c r="Q14" s="14">
        <v>0.139144164514554</v>
      </c>
      <c r="R14" s="14"/>
      <c r="S14" s="14">
        <v>0.13497374660909001</v>
      </c>
      <c r="T14" s="14">
        <v>0.17876447043947999</v>
      </c>
      <c r="U14" s="14">
        <v>0.16146354867255799</v>
      </c>
      <c r="V14" s="14">
        <v>0.110532742077319</v>
      </c>
      <c r="W14" s="14">
        <v>0.162122969545232</v>
      </c>
      <c r="X14" s="14">
        <v>0.12638503193679601</v>
      </c>
      <c r="Y14" s="14">
        <v>0.193175188832652</v>
      </c>
      <c r="Z14" s="14">
        <v>0.26315866102477697</v>
      </c>
      <c r="AA14" s="14">
        <v>0.11319163754192101</v>
      </c>
      <c r="AB14" s="14">
        <v>0.11269528762389699</v>
      </c>
      <c r="AC14" s="14">
        <v>0.26319228377906001</v>
      </c>
      <c r="AD14" s="14">
        <v>0.181780324508413</v>
      </c>
      <c r="AE14" s="14"/>
      <c r="AF14" s="14">
        <v>0.14503790979013301</v>
      </c>
      <c r="AG14" s="14">
        <v>0.173467906057993</v>
      </c>
      <c r="AH14" s="14">
        <v>0.14866623638639401</v>
      </c>
      <c r="AI14" s="14"/>
      <c r="AJ14" s="14">
        <v>0.178089472744452</v>
      </c>
      <c r="AK14" s="14">
        <v>0.15000954141417699</v>
      </c>
      <c r="AL14" s="14">
        <v>0.17529559522726099</v>
      </c>
      <c r="AM14" s="14"/>
      <c r="AN14" s="14">
        <v>0.15616877218695499</v>
      </c>
      <c r="AO14" s="14">
        <v>0.15782426016585799</v>
      </c>
      <c r="AP14" s="14">
        <v>0.169870997762917</v>
      </c>
      <c r="AQ14" s="14">
        <v>9.6398716510564503E-2</v>
      </c>
      <c r="AR14" s="14">
        <v>0.17061236970343599</v>
      </c>
    </row>
    <row r="15" spans="2:44">
      <c r="B15" s="15" t="s">
        <v>256</v>
      </c>
      <c r="C15" s="14">
        <v>0.15033737179531301</v>
      </c>
      <c r="D15" s="14">
        <v>0.17172300219154599</v>
      </c>
      <c r="E15" s="14">
        <v>0.128376339892946</v>
      </c>
      <c r="F15" s="14"/>
      <c r="G15" s="14">
        <v>0.100946448932589</v>
      </c>
      <c r="H15" s="14">
        <v>0.15236362819625901</v>
      </c>
      <c r="I15" s="14">
        <v>0.159667318302773</v>
      </c>
      <c r="J15" s="14">
        <v>0.18307024839890401</v>
      </c>
      <c r="K15" s="14">
        <v>0.15530233775427099</v>
      </c>
      <c r="L15" s="14">
        <v>0.13959982994232101</v>
      </c>
      <c r="M15" s="14"/>
      <c r="N15" s="14">
        <v>0.163839563416252</v>
      </c>
      <c r="O15" s="14">
        <v>0.13614366073189299</v>
      </c>
      <c r="P15" s="14">
        <v>0.15969987344737199</v>
      </c>
      <c r="Q15" s="14">
        <v>0.144613648733973</v>
      </c>
      <c r="R15" s="14"/>
      <c r="S15" s="14">
        <v>0.16160380947025099</v>
      </c>
      <c r="T15" s="14">
        <v>0.13377900232033499</v>
      </c>
      <c r="U15" s="14">
        <v>0.15243003454810899</v>
      </c>
      <c r="V15" s="14">
        <v>0.126717569922669</v>
      </c>
      <c r="W15" s="14">
        <v>0.14655970915636099</v>
      </c>
      <c r="X15" s="14">
        <v>0.18229633674606199</v>
      </c>
      <c r="Y15" s="14">
        <v>0.229132212137586</v>
      </c>
      <c r="Z15" s="14">
        <v>0.11608235679536</v>
      </c>
      <c r="AA15" s="14">
        <v>0.11059499517482201</v>
      </c>
      <c r="AB15" s="14">
        <v>0.152952165305236</v>
      </c>
      <c r="AC15" s="14">
        <v>0.17745310408374801</v>
      </c>
      <c r="AD15" s="14">
        <v>6.6454622549237299E-2</v>
      </c>
      <c r="AE15" s="14"/>
      <c r="AF15" s="14">
        <v>0.146916999253773</v>
      </c>
      <c r="AG15" s="14">
        <v>0.170710971962033</v>
      </c>
      <c r="AH15" s="14">
        <v>0.13520840809071299</v>
      </c>
      <c r="AI15" s="14"/>
      <c r="AJ15" s="14">
        <v>0.2078401880796</v>
      </c>
      <c r="AK15" s="14">
        <v>0.153158319433324</v>
      </c>
      <c r="AL15" s="14">
        <v>0.15284744282734899</v>
      </c>
      <c r="AM15" s="14"/>
      <c r="AN15" s="14">
        <v>0.15573921812673799</v>
      </c>
      <c r="AO15" s="14">
        <v>0.13769186688049401</v>
      </c>
      <c r="AP15" s="14">
        <v>0.18068979404134899</v>
      </c>
      <c r="AQ15" s="14">
        <v>8.9357675612297099E-2</v>
      </c>
      <c r="AR15" s="14">
        <v>8.8078631713955094E-2</v>
      </c>
    </row>
    <row r="16" spans="2:44">
      <c r="B16" s="15" t="s">
        <v>253</v>
      </c>
      <c r="C16" s="14">
        <v>0.14859153005022899</v>
      </c>
      <c r="D16" s="14">
        <v>0.152481307363523</v>
      </c>
      <c r="E16" s="14">
        <v>0.14373759986128901</v>
      </c>
      <c r="F16" s="14"/>
      <c r="G16" s="14">
        <v>6.4123153947662895E-2</v>
      </c>
      <c r="H16" s="14">
        <v>0.18625798403024199</v>
      </c>
      <c r="I16" s="14">
        <v>0.15680264241641101</v>
      </c>
      <c r="J16" s="14">
        <v>0.11606223291679101</v>
      </c>
      <c r="K16" s="14">
        <v>0.16560368207281501</v>
      </c>
      <c r="L16" s="14">
        <v>0.17127397497723701</v>
      </c>
      <c r="M16" s="14"/>
      <c r="N16" s="14">
        <v>0.14731403662897599</v>
      </c>
      <c r="O16" s="14">
        <v>0.145123606461766</v>
      </c>
      <c r="P16" s="14">
        <v>0.17697977482199301</v>
      </c>
      <c r="Q16" s="14">
        <v>0.13025209066781901</v>
      </c>
      <c r="R16" s="14"/>
      <c r="S16" s="14">
        <v>0.1711353082739</v>
      </c>
      <c r="T16" s="14">
        <v>0.14868067772684501</v>
      </c>
      <c r="U16" s="14">
        <v>0.12593767567315201</v>
      </c>
      <c r="V16" s="14">
        <v>0.224930572341453</v>
      </c>
      <c r="W16" s="14">
        <v>0.17848942746087201</v>
      </c>
      <c r="X16" s="14">
        <v>5.7973109834831199E-2</v>
      </c>
      <c r="Y16" s="14">
        <v>0.23858412096843901</v>
      </c>
      <c r="Z16" s="14">
        <v>0.13101375961851</v>
      </c>
      <c r="AA16" s="14">
        <v>8.0495831083474106E-2</v>
      </c>
      <c r="AB16" s="14">
        <v>0.16579977404264601</v>
      </c>
      <c r="AC16" s="14">
        <v>0.17229602275567599</v>
      </c>
      <c r="AD16" s="14">
        <v>6.6454622549237299E-2</v>
      </c>
      <c r="AE16" s="14"/>
      <c r="AF16" s="14">
        <v>0.16188464018928</v>
      </c>
      <c r="AG16" s="14">
        <v>0.16680604242792901</v>
      </c>
      <c r="AH16" s="14">
        <v>0.12215282386886001</v>
      </c>
      <c r="AI16" s="14"/>
      <c r="AJ16" s="14">
        <v>0.17167109874265199</v>
      </c>
      <c r="AK16" s="14">
        <v>0.14464412074168501</v>
      </c>
      <c r="AL16" s="14">
        <v>0.163028705969717</v>
      </c>
      <c r="AM16" s="14"/>
      <c r="AN16" s="14">
        <v>0.14436789816279899</v>
      </c>
      <c r="AO16" s="14">
        <v>0.114505930231225</v>
      </c>
      <c r="AP16" s="14">
        <v>0.17673533837115099</v>
      </c>
      <c r="AQ16" s="14">
        <v>0.111274663815456</v>
      </c>
      <c r="AR16" s="14">
        <v>0.267232882174815</v>
      </c>
    </row>
    <row r="17" spans="2:44">
      <c r="B17" s="15" t="s">
        <v>255</v>
      </c>
      <c r="C17" s="14">
        <v>0.14370348172015801</v>
      </c>
      <c r="D17" s="14">
        <v>0.157487315250051</v>
      </c>
      <c r="E17" s="14">
        <v>0.12886367665093401</v>
      </c>
      <c r="F17" s="14"/>
      <c r="G17" s="14">
        <v>0.178385045458129</v>
      </c>
      <c r="H17" s="14">
        <v>0.17548830463729401</v>
      </c>
      <c r="I17" s="14">
        <v>0.164857462614663</v>
      </c>
      <c r="J17" s="14">
        <v>0.13869929937669301</v>
      </c>
      <c r="K17" s="14">
        <v>0.14055293492264201</v>
      </c>
      <c r="L17" s="14">
        <v>9.0337665296980299E-2</v>
      </c>
      <c r="M17" s="14"/>
      <c r="N17" s="14">
        <v>0.17318526487654801</v>
      </c>
      <c r="O17" s="14">
        <v>0.15545925386815501</v>
      </c>
      <c r="P17" s="14">
        <v>0.106722798625422</v>
      </c>
      <c r="Q17" s="14">
        <v>0.138453922088283</v>
      </c>
      <c r="R17" s="14"/>
      <c r="S17" s="14">
        <v>0.13596686811560399</v>
      </c>
      <c r="T17" s="14">
        <v>0.14433020960388601</v>
      </c>
      <c r="U17" s="14">
        <v>0.17236438919151301</v>
      </c>
      <c r="V17" s="14">
        <v>0.124783468931266</v>
      </c>
      <c r="W17" s="14">
        <v>0.13027223796586601</v>
      </c>
      <c r="X17" s="14">
        <v>0.107466500162093</v>
      </c>
      <c r="Y17" s="14">
        <v>0.188457384435225</v>
      </c>
      <c r="Z17" s="14">
        <v>6.0511562177862799E-2</v>
      </c>
      <c r="AA17" s="14">
        <v>0.16723998142740501</v>
      </c>
      <c r="AB17" s="14">
        <v>0.179936627103672</v>
      </c>
      <c r="AC17" s="14">
        <v>0.118882805032102</v>
      </c>
      <c r="AD17" s="14">
        <v>0.182134173570353</v>
      </c>
      <c r="AE17" s="14"/>
      <c r="AF17" s="14">
        <v>0.122583654050295</v>
      </c>
      <c r="AG17" s="14">
        <v>0.16086677827387499</v>
      </c>
      <c r="AH17" s="14">
        <v>0.143240064359068</v>
      </c>
      <c r="AI17" s="14"/>
      <c r="AJ17" s="14">
        <v>9.3996593931970698E-2</v>
      </c>
      <c r="AK17" s="14">
        <v>0.171979503482832</v>
      </c>
      <c r="AL17" s="14">
        <v>0.13814562883720399</v>
      </c>
      <c r="AM17" s="14"/>
      <c r="AN17" s="14">
        <v>0.132769799723058</v>
      </c>
      <c r="AO17" s="14">
        <v>0.13066705104120499</v>
      </c>
      <c r="AP17" s="14">
        <v>0.15257100784484701</v>
      </c>
      <c r="AQ17" s="14">
        <v>0.18903892945492301</v>
      </c>
      <c r="AR17" s="14">
        <v>0.108703560489309</v>
      </c>
    </row>
    <row r="18" spans="2:44">
      <c r="B18" s="15" t="s">
        <v>258</v>
      </c>
      <c r="C18" s="14">
        <v>0.11636715938869401</v>
      </c>
      <c r="D18" s="14">
        <v>0.12688732432482999</v>
      </c>
      <c r="E18" s="14">
        <v>0.10709374191248899</v>
      </c>
      <c r="F18" s="14"/>
      <c r="G18" s="14">
        <v>9.7226820081841497E-2</v>
      </c>
      <c r="H18" s="14">
        <v>0.124525847616202</v>
      </c>
      <c r="I18" s="14">
        <v>0.11999801579352599</v>
      </c>
      <c r="J18" s="14">
        <v>0.11770542308995099</v>
      </c>
      <c r="K18" s="14">
        <v>0.10140322676282799</v>
      </c>
      <c r="L18" s="14">
        <v>0.125272790901401</v>
      </c>
      <c r="M18" s="14"/>
      <c r="N18" s="14">
        <v>0.12775817536769299</v>
      </c>
      <c r="O18" s="14">
        <v>8.9006973407198001E-2</v>
      </c>
      <c r="P18" s="14">
        <v>0.10239451814221601</v>
      </c>
      <c r="Q18" s="14">
        <v>0.14654386572828501</v>
      </c>
      <c r="R18" s="14"/>
      <c r="S18" s="14">
        <v>0.111400017421842</v>
      </c>
      <c r="T18" s="14">
        <v>0.13713122163727001</v>
      </c>
      <c r="U18" s="14">
        <v>6.5053790834352296E-2</v>
      </c>
      <c r="V18" s="14">
        <v>8.9918505418754097E-2</v>
      </c>
      <c r="W18" s="14">
        <v>0.132760897154517</v>
      </c>
      <c r="X18" s="14">
        <v>0.140324047770403</v>
      </c>
      <c r="Y18" s="14">
        <v>0.14991751779856</v>
      </c>
      <c r="Z18" s="14">
        <v>7.4043440555281795E-2</v>
      </c>
      <c r="AA18" s="14">
        <v>9.3297545130880594E-2</v>
      </c>
      <c r="AB18" s="14">
        <v>0.17480728249326</v>
      </c>
      <c r="AC18" s="14">
        <v>0.13407796083422799</v>
      </c>
      <c r="AD18" s="14">
        <v>0</v>
      </c>
      <c r="AE18" s="14"/>
      <c r="AF18" s="14">
        <v>0.121652077906828</v>
      </c>
      <c r="AG18" s="14">
        <v>0.12858373925535899</v>
      </c>
      <c r="AH18" s="14">
        <v>9.0143561264580896E-2</v>
      </c>
      <c r="AI18" s="14"/>
      <c r="AJ18" s="14">
        <v>0.151510330148214</v>
      </c>
      <c r="AK18" s="14">
        <v>0.12301470645762699</v>
      </c>
      <c r="AL18" s="14">
        <v>0.109722922151666</v>
      </c>
      <c r="AM18" s="14"/>
      <c r="AN18" s="14">
        <v>0.10897583659012899</v>
      </c>
      <c r="AO18" s="14">
        <v>0.1037569720347</v>
      </c>
      <c r="AP18" s="14">
        <v>0.14658102196985601</v>
      </c>
      <c r="AQ18" s="14">
        <v>3.3636925368105301E-2</v>
      </c>
      <c r="AR18" s="14">
        <v>0.24355999983622201</v>
      </c>
    </row>
    <row r="19" spans="2:44">
      <c r="B19" s="15" t="s">
        <v>259</v>
      </c>
      <c r="C19" s="14">
        <v>0.114285335806756</v>
      </c>
      <c r="D19" s="14">
        <v>0.11231987256367799</v>
      </c>
      <c r="E19" s="14">
        <v>0.114600268621818</v>
      </c>
      <c r="F19" s="14"/>
      <c r="G19" s="14">
        <v>0.18510779825072299</v>
      </c>
      <c r="H19" s="14">
        <v>0.16168191272145099</v>
      </c>
      <c r="I19" s="14">
        <v>0.101332443121487</v>
      </c>
      <c r="J19" s="14">
        <v>7.7394845462513295E-2</v>
      </c>
      <c r="K19" s="14">
        <v>0.10648892700104701</v>
      </c>
      <c r="L19" s="14">
        <v>8.3700436082573396E-2</v>
      </c>
      <c r="M19" s="14"/>
      <c r="N19" s="14">
        <v>0.13112185262923701</v>
      </c>
      <c r="O19" s="14">
        <v>0.116170131342769</v>
      </c>
      <c r="P19" s="14">
        <v>9.9279648096156206E-2</v>
      </c>
      <c r="Q19" s="14">
        <v>0.111050211331447</v>
      </c>
      <c r="R19" s="14"/>
      <c r="S19" s="14">
        <v>0.14912251193923301</v>
      </c>
      <c r="T19" s="14">
        <v>0.14552099206031899</v>
      </c>
      <c r="U19" s="14">
        <v>5.5514631537674698E-2</v>
      </c>
      <c r="V19" s="14">
        <v>0.13380071903596299</v>
      </c>
      <c r="W19" s="14">
        <v>0.12559262502541599</v>
      </c>
      <c r="X19" s="14">
        <v>8.8265345249736504E-2</v>
      </c>
      <c r="Y19" s="14">
        <v>0.18013329460611299</v>
      </c>
      <c r="Z19" s="14">
        <v>7.5516865292474103E-2</v>
      </c>
      <c r="AA19" s="14">
        <v>7.7786833863118299E-2</v>
      </c>
      <c r="AB19" s="14">
        <v>0.127566468711176</v>
      </c>
      <c r="AC19" s="14">
        <v>8.3996221323392406E-2</v>
      </c>
      <c r="AD19" s="14">
        <v>0</v>
      </c>
      <c r="AE19" s="14"/>
      <c r="AF19" s="14">
        <v>0.102039064737661</v>
      </c>
      <c r="AG19" s="14">
        <v>0.10488306421078</v>
      </c>
      <c r="AH19" s="14">
        <v>0.14747635828161401</v>
      </c>
      <c r="AI19" s="14"/>
      <c r="AJ19" s="14">
        <v>0.109882984158089</v>
      </c>
      <c r="AK19" s="14">
        <v>0.105108654811744</v>
      </c>
      <c r="AL19" s="14">
        <v>0.109863768537888</v>
      </c>
      <c r="AM19" s="14"/>
      <c r="AN19" s="14">
        <v>9.8144749885498705E-2</v>
      </c>
      <c r="AO19" s="14">
        <v>0.101635761377668</v>
      </c>
      <c r="AP19" s="14">
        <v>9.1564210538231994E-2</v>
      </c>
      <c r="AQ19" s="14">
        <v>0.138412098022723</v>
      </c>
      <c r="AR19" s="14">
        <v>0.13134973674077599</v>
      </c>
    </row>
    <row r="20" spans="2:44">
      <c r="B20" s="15" t="s">
        <v>257</v>
      </c>
      <c r="C20" s="14">
        <v>0.110976095623066</v>
      </c>
      <c r="D20" s="14">
        <v>0.13764108749291301</v>
      </c>
      <c r="E20" s="14">
        <v>8.32425654548163E-2</v>
      </c>
      <c r="F20" s="14"/>
      <c r="G20" s="14">
        <v>0.13681183359406801</v>
      </c>
      <c r="H20" s="14">
        <v>8.95095574235618E-2</v>
      </c>
      <c r="I20" s="14">
        <v>9.2628216776026798E-2</v>
      </c>
      <c r="J20" s="14">
        <v>0.13420740763620001</v>
      </c>
      <c r="K20" s="14">
        <v>0.12977543933954</v>
      </c>
      <c r="L20" s="14">
        <v>9.9630120681242093E-2</v>
      </c>
      <c r="M20" s="14"/>
      <c r="N20" s="14">
        <v>0.15988860750546399</v>
      </c>
      <c r="O20" s="14">
        <v>8.5013371574839E-2</v>
      </c>
      <c r="P20" s="14">
        <v>9.9705470598268897E-2</v>
      </c>
      <c r="Q20" s="14">
        <v>9.7932251410551896E-2</v>
      </c>
      <c r="R20" s="14"/>
      <c r="S20" s="14">
        <v>0.105928426298857</v>
      </c>
      <c r="T20" s="14">
        <v>9.7124122161939594E-2</v>
      </c>
      <c r="U20" s="14">
        <v>0.11560655401182</v>
      </c>
      <c r="V20" s="14">
        <v>8.7353038688040993E-2</v>
      </c>
      <c r="W20" s="14">
        <v>9.4744151805500706E-2</v>
      </c>
      <c r="X20" s="14">
        <v>0.165087627026927</v>
      </c>
      <c r="Y20" s="14">
        <v>0.11943936165083301</v>
      </c>
      <c r="Z20" s="14">
        <v>6.3197948499453205E-2</v>
      </c>
      <c r="AA20" s="14">
        <v>0.11883928188517499</v>
      </c>
      <c r="AB20" s="14">
        <v>0.16380403360569001</v>
      </c>
      <c r="AC20" s="14">
        <v>2.4106499012095099E-2</v>
      </c>
      <c r="AD20" s="14">
        <v>0.16959295238848801</v>
      </c>
      <c r="AE20" s="14"/>
      <c r="AF20" s="14">
        <v>0.13381078321204101</v>
      </c>
      <c r="AG20" s="14">
        <v>8.7947806004825102E-2</v>
      </c>
      <c r="AH20" s="14">
        <v>0.10291508133310499</v>
      </c>
      <c r="AI20" s="14"/>
      <c r="AJ20" s="14">
        <v>8.0282381917287399E-2</v>
      </c>
      <c r="AK20" s="14">
        <v>0.12515564803078799</v>
      </c>
      <c r="AL20" s="14">
        <v>0.107462600710832</v>
      </c>
      <c r="AM20" s="14"/>
      <c r="AN20" s="14">
        <v>0.117808344985602</v>
      </c>
      <c r="AO20" s="14">
        <v>6.9769397145881304E-2</v>
      </c>
      <c r="AP20" s="14">
        <v>0.12878799653481601</v>
      </c>
      <c r="AQ20" s="14">
        <v>0.13776192486388</v>
      </c>
      <c r="AR20" s="14">
        <v>0.17166442689396699</v>
      </c>
    </row>
    <row r="21" spans="2:44">
      <c r="B21" s="15" t="s">
        <v>260</v>
      </c>
      <c r="C21" s="14">
        <v>4.9806776950224597E-2</v>
      </c>
      <c r="D21" s="14">
        <v>5.5987056551682401E-2</v>
      </c>
      <c r="E21" s="14">
        <v>4.4195925783699498E-2</v>
      </c>
      <c r="F21" s="14"/>
      <c r="G21" s="14">
        <v>3.5727698534550198E-2</v>
      </c>
      <c r="H21" s="14">
        <v>3.4580091875438597E-2</v>
      </c>
      <c r="I21" s="14">
        <v>4.6214524335434097E-2</v>
      </c>
      <c r="J21" s="14">
        <v>4.4840750422236703E-2</v>
      </c>
      <c r="K21" s="14">
        <v>5.7426120207979298E-2</v>
      </c>
      <c r="L21" s="14">
        <v>7.07242671886225E-2</v>
      </c>
      <c r="M21" s="14"/>
      <c r="N21" s="14">
        <v>8.28286381867782E-2</v>
      </c>
      <c r="O21" s="14">
        <v>3.0828822492009599E-2</v>
      </c>
      <c r="P21" s="14">
        <v>5.1364846430352398E-2</v>
      </c>
      <c r="Q21" s="14">
        <v>2.5055211607606698E-2</v>
      </c>
      <c r="R21" s="14"/>
      <c r="S21" s="14">
        <v>7.0116940265091798E-2</v>
      </c>
      <c r="T21" s="14">
        <v>4.73307554410482E-2</v>
      </c>
      <c r="U21" s="14">
        <v>1.20215769488537E-2</v>
      </c>
      <c r="V21" s="14">
        <v>2.6399800199948802E-2</v>
      </c>
      <c r="W21" s="14">
        <v>3.7530718612478503E-2</v>
      </c>
      <c r="X21" s="14">
        <v>3.4483286202656199E-2</v>
      </c>
      <c r="Y21" s="14">
        <v>9.5944864891538598E-2</v>
      </c>
      <c r="Z21" s="14">
        <v>0.13502539482479001</v>
      </c>
      <c r="AA21" s="14">
        <v>2.5377811418507701E-2</v>
      </c>
      <c r="AB21" s="14">
        <v>1.1423573893357001E-2</v>
      </c>
      <c r="AC21" s="14">
        <v>0.13383459014548699</v>
      </c>
      <c r="AD21" s="14">
        <v>0</v>
      </c>
      <c r="AE21" s="14"/>
      <c r="AF21" s="14">
        <v>5.1221297222943503E-2</v>
      </c>
      <c r="AG21" s="14">
        <v>5.3703959266167299E-2</v>
      </c>
      <c r="AH21" s="14">
        <v>4.5571018622863398E-2</v>
      </c>
      <c r="AI21" s="14"/>
      <c r="AJ21" s="14">
        <v>7.3111833501687207E-2</v>
      </c>
      <c r="AK21" s="14">
        <v>4.4050833464722501E-2</v>
      </c>
      <c r="AL21" s="14">
        <v>8.0641915570452805E-2</v>
      </c>
      <c r="AM21" s="14"/>
      <c r="AN21" s="14">
        <v>3.1605196156302202E-2</v>
      </c>
      <c r="AO21" s="14">
        <v>5.7191079058399E-2</v>
      </c>
      <c r="AP21" s="14">
        <v>6.7744990488752294E-2</v>
      </c>
      <c r="AQ21" s="14">
        <v>7.3905639971143605E-2</v>
      </c>
      <c r="AR21" s="14">
        <v>8.8078631713955094E-2</v>
      </c>
    </row>
    <row r="22" spans="2:44">
      <c r="B22" s="15" t="s">
        <v>129</v>
      </c>
      <c r="C22" s="14">
        <v>4.9308616113475597E-2</v>
      </c>
      <c r="D22" s="14">
        <v>4.2375085107668999E-2</v>
      </c>
      <c r="E22" s="14">
        <v>5.65273105414636E-2</v>
      </c>
      <c r="F22" s="14"/>
      <c r="G22" s="14">
        <v>7.6156310051763904E-2</v>
      </c>
      <c r="H22" s="14">
        <v>5.7250488525771602E-2</v>
      </c>
      <c r="I22" s="14">
        <v>4.80577219805296E-2</v>
      </c>
      <c r="J22" s="14">
        <v>5.1328238389803299E-2</v>
      </c>
      <c r="K22" s="14">
        <v>3.8558684548972898E-2</v>
      </c>
      <c r="L22" s="14">
        <v>3.5244393798793502E-2</v>
      </c>
      <c r="M22" s="14"/>
      <c r="N22" s="14">
        <v>3.5198886448413097E-2</v>
      </c>
      <c r="O22" s="14">
        <v>4.09765017568565E-2</v>
      </c>
      <c r="P22" s="14">
        <v>5.4377039421192798E-2</v>
      </c>
      <c r="Q22" s="14">
        <v>6.3919672299679695E-2</v>
      </c>
      <c r="R22" s="14"/>
      <c r="S22" s="14">
        <v>4.1689949495658601E-2</v>
      </c>
      <c r="T22" s="14">
        <v>3.7740218518924201E-2</v>
      </c>
      <c r="U22" s="14">
        <v>8.1661610603391693E-2</v>
      </c>
      <c r="V22" s="14">
        <v>4.57968102960132E-2</v>
      </c>
      <c r="W22" s="14">
        <v>7.63385960889265E-2</v>
      </c>
      <c r="X22" s="14">
        <v>9.3931738823723604E-2</v>
      </c>
      <c r="Y22" s="14">
        <v>2.5694943382894998E-2</v>
      </c>
      <c r="Z22" s="14">
        <v>4.5042553801507498E-2</v>
      </c>
      <c r="AA22" s="14">
        <v>5.1338167784098998E-2</v>
      </c>
      <c r="AB22" s="14">
        <v>1.4697668643663699E-2</v>
      </c>
      <c r="AC22" s="14">
        <v>1.9542409393217799E-2</v>
      </c>
      <c r="AD22" s="14">
        <v>4.8748850909451497E-2</v>
      </c>
      <c r="AE22" s="14"/>
      <c r="AF22" s="14">
        <v>3.1635613090164598E-2</v>
      </c>
      <c r="AG22" s="14">
        <v>3.9165467432182098E-2</v>
      </c>
      <c r="AH22" s="14">
        <v>0.11840779811478799</v>
      </c>
      <c r="AI22" s="14"/>
      <c r="AJ22" s="14">
        <v>2.1291251722156498E-2</v>
      </c>
      <c r="AK22" s="14">
        <v>2.7313607852596199E-2</v>
      </c>
      <c r="AL22" s="14">
        <v>3.6813036777527501E-2</v>
      </c>
      <c r="AM22" s="14"/>
      <c r="AN22" s="14">
        <v>7.7113311098585796E-2</v>
      </c>
      <c r="AO22" s="14">
        <v>5.4334949074463901E-2</v>
      </c>
      <c r="AP22" s="14">
        <v>3.5928559921764698E-2</v>
      </c>
      <c r="AQ22" s="14">
        <v>3.4536500052203503E-2</v>
      </c>
      <c r="AR22" s="14">
        <v>0</v>
      </c>
    </row>
    <row r="23" spans="2:44">
      <c r="B23" s="15" t="s">
        <v>261</v>
      </c>
      <c r="C23" s="14">
        <v>3.08291208676051E-2</v>
      </c>
      <c r="D23" s="14">
        <v>4.0804443552727998E-2</v>
      </c>
      <c r="E23" s="14">
        <v>2.1337517298819601E-2</v>
      </c>
      <c r="F23" s="14"/>
      <c r="G23" s="14">
        <v>4.7512147649895899E-2</v>
      </c>
      <c r="H23" s="14">
        <v>4.9322472084466301E-2</v>
      </c>
      <c r="I23" s="14">
        <v>3.5487430105848101E-2</v>
      </c>
      <c r="J23" s="14">
        <v>2.6399522973698401E-2</v>
      </c>
      <c r="K23" s="14">
        <v>6.2795528473955703E-3</v>
      </c>
      <c r="L23" s="14">
        <v>2.25072877047271E-2</v>
      </c>
      <c r="M23" s="14"/>
      <c r="N23" s="14">
        <v>2.4014769532195002E-2</v>
      </c>
      <c r="O23" s="14">
        <v>2.5347000195503702E-2</v>
      </c>
      <c r="P23" s="14">
        <v>3.2895067045705897E-2</v>
      </c>
      <c r="Q23" s="14">
        <v>4.20620815991515E-2</v>
      </c>
      <c r="R23" s="14"/>
      <c r="S23" s="14">
        <v>5.4650523819148901E-2</v>
      </c>
      <c r="T23" s="14">
        <v>3.11779552296527E-2</v>
      </c>
      <c r="U23" s="14">
        <v>1.50288289761022E-2</v>
      </c>
      <c r="V23" s="14">
        <v>2.9304871513317399E-2</v>
      </c>
      <c r="W23" s="14">
        <v>2.0248515427407798E-2</v>
      </c>
      <c r="X23" s="14">
        <v>4.6891695431318603E-2</v>
      </c>
      <c r="Y23" s="14">
        <v>2.7512489679078499E-2</v>
      </c>
      <c r="Z23" s="14">
        <v>0</v>
      </c>
      <c r="AA23" s="14">
        <v>3.05314407176153E-2</v>
      </c>
      <c r="AB23" s="14">
        <v>1.49582402469803E-2</v>
      </c>
      <c r="AC23" s="14">
        <v>4.3399509822840597E-2</v>
      </c>
      <c r="AD23" s="14">
        <v>0</v>
      </c>
      <c r="AE23" s="14"/>
      <c r="AF23" s="14">
        <v>3.4089238070177399E-2</v>
      </c>
      <c r="AG23" s="14">
        <v>2.8780916804114098E-2</v>
      </c>
      <c r="AH23" s="14">
        <v>3.8601821696263701E-2</v>
      </c>
      <c r="AI23" s="14"/>
      <c r="AJ23" s="14">
        <v>1.13039048064943E-2</v>
      </c>
      <c r="AK23" s="14">
        <v>4.1398529287916E-2</v>
      </c>
      <c r="AL23" s="14">
        <v>2.07391465317017E-2</v>
      </c>
      <c r="AM23" s="14"/>
      <c r="AN23" s="14">
        <v>2.48729036231163E-2</v>
      </c>
      <c r="AO23" s="14">
        <v>1.8031324104836599E-2</v>
      </c>
      <c r="AP23" s="14">
        <v>4.7804567259896E-2</v>
      </c>
      <c r="AQ23" s="14">
        <v>2.6515834859625401E-2</v>
      </c>
      <c r="AR23" s="14">
        <v>0</v>
      </c>
    </row>
    <row r="24" spans="2:44">
      <c r="B24" s="15" t="s">
        <v>262</v>
      </c>
      <c r="C24" s="23">
        <v>4.2294106874366202E-2</v>
      </c>
      <c r="D24" s="23">
        <v>4.5706361711145303E-2</v>
      </c>
      <c r="E24" s="23">
        <v>3.9326208081761398E-2</v>
      </c>
      <c r="F24" s="23"/>
      <c r="G24" s="23">
        <v>3.8431147672661002E-2</v>
      </c>
      <c r="H24" s="23">
        <v>5.18597348786674E-2</v>
      </c>
      <c r="I24" s="23">
        <v>2.9258479738831999E-2</v>
      </c>
      <c r="J24" s="23">
        <v>3.57440287401024E-2</v>
      </c>
      <c r="K24" s="23">
        <v>2.6130119785767202E-2</v>
      </c>
      <c r="L24" s="23">
        <v>6.1925195245737197E-2</v>
      </c>
      <c r="M24" s="23"/>
      <c r="N24" s="23">
        <v>3.7790600401545298E-2</v>
      </c>
      <c r="O24" s="23">
        <v>6.2581568372801696E-2</v>
      </c>
      <c r="P24" s="23">
        <v>4.6928023262617002E-3</v>
      </c>
      <c r="Q24" s="23">
        <v>6.2698316572826193E-2</v>
      </c>
      <c r="R24" s="23"/>
      <c r="S24" s="23">
        <v>3.2923872235026901E-2</v>
      </c>
      <c r="T24" s="23">
        <v>2.22615500917261E-2</v>
      </c>
      <c r="U24" s="23">
        <v>2.4415487610903799E-2</v>
      </c>
      <c r="V24" s="23">
        <v>4.4995529161989102E-2</v>
      </c>
      <c r="W24" s="23">
        <v>0.10325190046946101</v>
      </c>
      <c r="X24" s="23">
        <v>5.5432553215763E-2</v>
      </c>
      <c r="Y24" s="23">
        <v>3.9265797600492799E-2</v>
      </c>
      <c r="Z24" s="23">
        <v>2.2653563715637901E-2</v>
      </c>
      <c r="AA24" s="23">
        <v>4.8608161228200303E-2</v>
      </c>
      <c r="AB24" s="23">
        <v>1.4555922045194901E-2</v>
      </c>
      <c r="AC24" s="23">
        <v>5.1802674217293697E-2</v>
      </c>
      <c r="AD24" s="23">
        <v>0.103721994351106</v>
      </c>
      <c r="AE24" s="23"/>
      <c r="AF24" s="23">
        <v>5.7502143114867302E-2</v>
      </c>
      <c r="AG24" s="23">
        <v>3.3675856972940801E-2</v>
      </c>
      <c r="AH24" s="23">
        <v>1.9327307811867499E-2</v>
      </c>
      <c r="AI24" s="23"/>
      <c r="AJ24" s="23">
        <v>5.5690407377647799E-2</v>
      </c>
      <c r="AK24" s="23">
        <v>3.46602598746414E-2</v>
      </c>
      <c r="AL24" s="23">
        <v>1.57660159494552E-2</v>
      </c>
      <c r="AM24" s="23"/>
      <c r="AN24" s="23">
        <v>4.07311743351974E-2</v>
      </c>
      <c r="AO24" s="23">
        <v>3.14589810423768E-2</v>
      </c>
      <c r="AP24" s="23">
        <v>5.38222665140441E-2</v>
      </c>
      <c r="AQ24" s="23">
        <v>1.99389273329235E-2</v>
      </c>
      <c r="AR24" s="23">
        <v>0.15779315685235801</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0.266651791379581</v>
      </c>
      <c r="D9" s="14">
        <v>0.31584432275768298</v>
      </c>
      <c r="E9" s="14">
        <v>0.221652881080695</v>
      </c>
      <c r="F9" s="14"/>
      <c r="G9" s="14">
        <v>0.295939208990455</v>
      </c>
      <c r="H9" s="14">
        <v>0.27607038770153802</v>
      </c>
      <c r="I9" s="14">
        <v>0.24677495100699501</v>
      </c>
      <c r="J9" s="14">
        <v>0.22009972832209099</v>
      </c>
      <c r="K9" s="14">
        <v>0.29076310620275098</v>
      </c>
      <c r="L9" s="14">
        <v>0.271489480674515</v>
      </c>
      <c r="M9" s="14"/>
      <c r="N9" s="14">
        <v>0.26999923458066799</v>
      </c>
      <c r="O9" s="14">
        <v>0.26032025672907799</v>
      </c>
      <c r="P9" s="14">
        <v>0.26106646476230599</v>
      </c>
      <c r="Q9" s="14">
        <v>0.277118545183412</v>
      </c>
      <c r="R9" s="14"/>
      <c r="S9" s="14">
        <v>0.28620003033313102</v>
      </c>
      <c r="T9" s="14">
        <v>0.30474109424271301</v>
      </c>
      <c r="U9" s="14">
        <v>0.24112089487135299</v>
      </c>
      <c r="V9" s="14">
        <v>0.294869828623746</v>
      </c>
      <c r="W9" s="14">
        <v>0.25133648497807598</v>
      </c>
      <c r="X9" s="14">
        <v>0.280143916064094</v>
      </c>
      <c r="Y9" s="14">
        <v>0.25028173131959502</v>
      </c>
      <c r="Z9" s="14">
        <v>0.27196602322853702</v>
      </c>
      <c r="AA9" s="14">
        <v>0.26036011582943802</v>
      </c>
      <c r="AB9" s="14">
        <v>0.193290833237825</v>
      </c>
      <c r="AC9" s="14">
        <v>0.26972243992074901</v>
      </c>
      <c r="AD9" s="14">
        <v>0.223810765128307</v>
      </c>
      <c r="AE9" s="14"/>
      <c r="AF9" s="14">
        <v>0.23776099048430699</v>
      </c>
      <c r="AG9" s="14">
        <v>0.27713870935592</v>
      </c>
      <c r="AH9" s="14">
        <v>0.29520554575341601</v>
      </c>
      <c r="AI9" s="14"/>
      <c r="AJ9" s="14">
        <v>0.26883757602952202</v>
      </c>
      <c r="AK9" s="14">
        <v>0.29990237981499501</v>
      </c>
      <c r="AL9" s="14">
        <v>0.271843841079838</v>
      </c>
      <c r="AM9" s="14"/>
      <c r="AN9" s="14">
        <v>0.22355785854936799</v>
      </c>
      <c r="AO9" s="14">
        <v>0.24883391881170699</v>
      </c>
      <c r="AP9" s="14">
        <v>0.32296096790717999</v>
      </c>
      <c r="AQ9" s="14">
        <v>0.28371081474814602</v>
      </c>
      <c r="AR9" s="14">
        <v>0.282465716767692</v>
      </c>
    </row>
    <row r="10" spans="2:44">
      <c r="B10" s="15" t="s">
        <v>252</v>
      </c>
      <c r="C10" s="14">
        <v>0.24246484625146</v>
      </c>
      <c r="D10" s="14">
        <v>0.27059950642382802</v>
      </c>
      <c r="E10" s="14">
        <v>0.218526192755052</v>
      </c>
      <c r="F10" s="14"/>
      <c r="G10" s="14">
        <v>0.28111293902165502</v>
      </c>
      <c r="H10" s="14">
        <v>0.20732728407262299</v>
      </c>
      <c r="I10" s="14">
        <v>0.23354294922072799</v>
      </c>
      <c r="J10" s="14">
        <v>0.22325115337537099</v>
      </c>
      <c r="K10" s="14">
        <v>0.26492471708565402</v>
      </c>
      <c r="L10" s="14">
        <v>0.24401806283376201</v>
      </c>
      <c r="M10" s="14"/>
      <c r="N10" s="14">
        <v>0.292054690490821</v>
      </c>
      <c r="O10" s="14">
        <v>0.19795991063226601</v>
      </c>
      <c r="P10" s="14">
        <v>0.24273833105473</v>
      </c>
      <c r="Q10" s="14">
        <v>0.23408690571603</v>
      </c>
      <c r="R10" s="14"/>
      <c r="S10" s="14">
        <v>0.25956508098534897</v>
      </c>
      <c r="T10" s="14">
        <v>0.32084730783062498</v>
      </c>
      <c r="U10" s="14">
        <v>0.24579029967971799</v>
      </c>
      <c r="V10" s="14">
        <v>0.18262352012395799</v>
      </c>
      <c r="W10" s="14">
        <v>0.263654384335265</v>
      </c>
      <c r="X10" s="14">
        <v>0.223511978473596</v>
      </c>
      <c r="Y10" s="14">
        <v>0.22453097406067299</v>
      </c>
      <c r="Z10" s="14">
        <v>0.24367949499979699</v>
      </c>
      <c r="AA10" s="14">
        <v>0.184871908265275</v>
      </c>
      <c r="AB10" s="14">
        <v>0.29066652673309101</v>
      </c>
      <c r="AC10" s="14">
        <v>0.14396456575861699</v>
      </c>
      <c r="AD10" s="14">
        <v>0.28990441701792402</v>
      </c>
      <c r="AE10" s="14"/>
      <c r="AF10" s="14">
        <v>0.212362921235804</v>
      </c>
      <c r="AG10" s="14">
        <v>0.26753782113869501</v>
      </c>
      <c r="AH10" s="14">
        <v>0.28380084085622598</v>
      </c>
      <c r="AI10" s="14"/>
      <c r="AJ10" s="14">
        <v>0.32763535417977802</v>
      </c>
      <c r="AK10" s="14">
        <v>0.24725995710245299</v>
      </c>
      <c r="AL10" s="14">
        <v>0.291475506893836</v>
      </c>
      <c r="AM10" s="14"/>
      <c r="AN10" s="14">
        <v>0.220320932458657</v>
      </c>
      <c r="AO10" s="14">
        <v>0.19320807792078801</v>
      </c>
      <c r="AP10" s="14">
        <v>0.28496797527871198</v>
      </c>
      <c r="AQ10" s="14">
        <v>0.265738814503094</v>
      </c>
      <c r="AR10" s="14">
        <v>0.29262650180834099</v>
      </c>
    </row>
    <row r="11" spans="2:44">
      <c r="B11" s="15" t="s">
        <v>250</v>
      </c>
      <c r="C11" s="14">
        <v>0.228465433170259</v>
      </c>
      <c r="D11" s="14">
        <v>0.227790414759722</v>
      </c>
      <c r="E11" s="14">
        <v>0.230097903975786</v>
      </c>
      <c r="F11" s="14"/>
      <c r="G11" s="14">
        <v>0.17995962536307999</v>
      </c>
      <c r="H11" s="14">
        <v>0.18972158292070601</v>
      </c>
      <c r="I11" s="14">
        <v>0.22017972735250901</v>
      </c>
      <c r="J11" s="14">
        <v>0.227736385233128</v>
      </c>
      <c r="K11" s="14">
        <v>0.28176994772293201</v>
      </c>
      <c r="L11" s="14">
        <v>0.26700593535936501</v>
      </c>
      <c r="M11" s="14"/>
      <c r="N11" s="14">
        <v>0.21377537203857</v>
      </c>
      <c r="O11" s="14">
        <v>0.21364079127300201</v>
      </c>
      <c r="P11" s="14">
        <v>0.26432781151148399</v>
      </c>
      <c r="Q11" s="14">
        <v>0.23009393388590099</v>
      </c>
      <c r="R11" s="14"/>
      <c r="S11" s="14">
        <v>0.22811586919049301</v>
      </c>
      <c r="T11" s="14">
        <v>0.29353241983176798</v>
      </c>
      <c r="U11" s="14">
        <v>0.198917102545067</v>
      </c>
      <c r="V11" s="14">
        <v>0.19482130988848301</v>
      </c>
      <c r="W11" s="14">
        <v>0.22994626084389999</v>
      </c>
      <c r="X11" s="14">
        <v>0.23321002438487401</v>
      </c>
      <c r="Y11" s="14">
        <v>0.18389609274188401</v>
      </c>
      <c r="Z11" s="14">
        <v>0.16349036833956199</v>
      </c>
      <c r="AA11" s="14">
        <v>0.25937448404122199</v>
      </c>
      <c r="AB11" s="14">
        <v>0.20798213389442699</v>
      </c>
      <c r="AC11" s="14">
        <v>0.29035063406181599</v>
      </c>
      <c r="AD11" s="14">
        <v>0.160560219937945</v>
      </c>
      <c r="AE11" s="14"/>
      <c r="AF11" s="14">
        <v>0.23533482640195699</v>
      </c>
      <c r="AG11" s="14">
        <v>0.241854145514559</v>
      </c>
      <c r="AH11" s="14">
        <v>0.22333681348229201</v>
      </c>
      <c r="AI11" s="14"/>
      <c r="AJ11" s="14">
        <v>0.313512425920146</v>
      </c>
      <c r="AK11" s="14">
        <v>0.21435336039838801</v>
      </c>
      <c r="AL11" s="14">
        <v>0.23998023934065699</v>
      </c>
      <c r="AM11" s="14"/>
      <c r="AN11" s="14">
        <v>0.27205067693549401</v>
      </c>
      <c r="AO11" s="14">
        <v>0.20440608208730199</v>
      </c>
      <c r="AP11" s="14">
        <v>0.23893614974172001</v>
      </c>
      <c r="AQ11" s="14">
        <v>0.18963776345490799</v>
      </c>
      <c r="AR11" s="14">
        <v>0</v>
      </c>
    </row>
    <row r="12" spans="2:44">
      <c r="B12" s="15" t="s">
        <v>253</v>
      </c>
      <c r="C12" s="14">
        <v>0.19107947172843101</v>
      </c>
      <c r="D12" s="14">
        <v>0.18504646913659201</v>
      </c>
      <c r="E12" s="14">
        <v>0.197310532271951</v>
      </c>
      <c r="F12" s="14"/>
      <c r="G12" s="14">
        <v>0.18558428311337599</v>
      </c>
      <c r="H12" s="14">
        <v>0.13948231572598499</v>
      </c>
      <c r="I12" s="14">
        <v>0.162943617472009</v>
      </c>
      <c r="J12" s="14">
        <v>0.20557462656947001</v>
      </c>
      <c r="K12" s="14">
        <v>0.24254487466772301</v>
      </c>
      <c r="L12" s="14">
        <v>0.208845856658785</v>
      </c>
      <c r="M12" s="14"/>
      <c r="N12" s="14">
        <v>0.21206635880434299</v>
      </c>
      <c r="O12" s="14">
        <v>0.16582777360626499</v>
      </c>
      <c r="P12" s="14">
        <v>0.20782228556461599</v>
      </c>
      <c r="Q12" s="14">
        <v>0.181475114849727</v>
      </c>
      <c r="R12" s="14"/>
      <c r="S12" s="14">
        <v>0.185621142467812</v>
      </c>
      <c r="T12" s="14">
        <v>0.22143393377246701</v>
      </c>
      <c r="U12" s="14">
        <v>0.11061942348056</v>
      </c>
      <c r="V12" s="14">
        <v>0.204943005441244</v>
      </c>
      <c r="W12" s="14">
        <v>0.19246982220665801</v>
      </c>
      <c r="X12" s="14">
        <v>0.17045342853099499</v>
      </c>
      <c r="Y12" s="14">
        <v>0.20007035256407399</v>
      </c>
      <c r="Z12" s="14">
        <v>0.175444443640449</v>
      </c>
      <c r="AA12" s="14">
        <v>0.19491417380565801</v>
      </c>
      <c r="AB12" s="14">
        <v>0.207525708029936</v>
      </c>
      <c r="AC12" s="14">
        <v>0.21412261232422999</v>
      </c>
      <c r="AD12" s="14">
        <v>0.19852537996448399</v>
      </c>
      <c r="AE12" s="14"/>
      <c r="AF12" s="14">
        <v>0.18255809669546</v>
      </c>
      <c r="AG12" s="14">
        <v>0.225084784174237</v>
      </c>
      <c r="AH12" s="14">
        <v>0.165254762569682</v>
      </c>
      <c r="AI12" s="14"/>
      <c r="AJ12" s="14">
        <v>0.25949989507382398</v>
      </c>
      <c r="AK12" s="14">
        <v>0.182070622081485</v>
      </c>
      <c r="AL12" s="14">
        <v>0.15696273930994101</v>
      </c>
      <c r="AM12" s="14"/>
      <c r="AN12" s="14">
        <v>0.22369170409481401</v>
      </c>
      <c r="AO12" s="14">
        <v>0.179200344875278</v>
      </c>
      <c r="AP12" s="14">
        <v>0.196226963311323</v>
      </c>
      <c r="AQ12" s="14">
        <v>0.185527794848731</v>
      </c>
      <c r="AR12" s="14">
        <v>0.16901677792873901</v>
      </c>
    </row>
    <row r="13" spans="2:44">
      <c r="B13" s="15" t="s">
        <v>256</v>
      </c>
      <c r="C13" s="14">
        <v>0.16742494981570299</v>
      </c>
      <c r="D13" s="14">
        <v>0.216335820177704</v>
      </c>
      <c r="E13" s="14">
        <v>0.12466107174918201</v>
      </c>
      <c r="F13" s="14"/>
      <c r="G13" s="14">
        <v>0.21347646725366001</v>
      </c>
      <c r="H13" s="14">
        <v>0.21545849503416001</v>
      </c>
      <c r="I13" s="14">
        <v>0.129983171038212</v>
      </c>
      <c r="J13" s="14">
        <v>0.14861449984338601</v>
      </c>
      <c r="K13" s="14">
        <v>0.15619028362572601</v>
      </c>
      <c r="L13" s="14">
        <v>0.14601338285695101</v>
      </c>
      <c r="M13" s="14"/>
      <c r="N13" s="14">
        <v>0.195432628349377</v>
      </c>
      <c r="O13" s="14">
        <v>0.15747993421772299</v>
      </c>
      <c r="P13" s="14">
        <v>0.11437730040932099</v>
      </c>
      <c r="Q13" s="14">
        <v>0.19323238585323799</v>
      </c>
      <c r="R13" s="14"/>
      <c r="S13" s="14">
        <v>0.162939468474323</v>
      </c>
      <c r="T13" s="14">
        <v>0.23186889807820099</v>
      </c>
      <c r="U13" s="14">
        <v>0.124798890990821</v>
      </c>
      <c r="V13" s="14">
        <v>0.152908193240305</v>
      </c>
      <c r="W13" s="14">
        <v>0.16313741890767</v>
      </c>
      <c r="X13" s="14">
        <v>0.159113694824526</v>
      </c>
      <c r="Y13" s="14">
        <v>0.17244657940772701</v>
      </c>
      <c r="Z13" s="14">
        <v>0.13760386730297799</v>
      </c>
      <c r="AA13" s="14">
        <v>0.17286943503538199</v>
      </c>
      <c r="AB13" s="14">
        <v>0.12967371971397601</v>
      </c>
      <c r="AC13" s="14">
        <v>0.20509985764365801</v>
      </c>
      <c r="AD13" s="14">
        <v>0.14009440275980201</v>
      </c>
      <c r="AE13" s="14"/>
      <c r="AF13" s="14">
        <v>0.16856382071578799</v>
      </c>
      <c r="AG13" s="14">
        <v>0.17061620065227201</v>
      </c>
      <c r="AH13" s="14">
        <v>0.16309258320651901</v>
      </c>
      <c r="AI13" s="14"/>
      <c r="AJ13" s="14">
        <v>0.23018683638540399</v>
      </c>
      <c r="AK13" s="14">
        <v>0.17525443269979099</v>
      </c>
      <c r="AL13" s="14">
        <v>0.12253265880110401</v>
      </c>
      <c r="AM13" s="14"/>
      <c r="AN13" s="14">
        <v>0.122488319887384</v>
      </c>
      <c r="AO13" s="14">
        <v>0.20301332417948001</v>
      </c>
      <c r="AP13" s="14">
        <v>0.17609928185357299</v>
      </c>
      <c r="AQ13" s="14">
        <v>0.19604846144663199</v>
      </c>
      <c r="AR13" s="14">
        <v>0.254425303800425</v>
      </c>
    </row>
    <row r="14" spans="2:44">
      <c r="B14" s="15" t="s">
        <v>248</v>
      </c>
      <c r="C14" s="14">
        <v>0.14191838876038901</v>
      </c>
      <c r="D14" s="14">
        <v>0.11153729850372</v>
      </c>
      <c r="E14" s="14">
        <v>0.16750804616047801</v>
      </c>
      <c r="F14" s="14"/>
      <c r="G14" s="14">
        <v>0.13977175260761801</v>
      </c>
      <c r="H14" s="14">
        <v>0.121429020257786</v>
      </c>
      <c r="I14" s="14">
        <v>0.157687901323739</v>
      </c>
      <c r="J14" s="14">
        <v>0.119965398807823</v>
      </c>
      <c r="K14" s="14">
        <v>0.14096215460780701</v>
      </c>
      <c r="L14" s="14">
        <v>0.165586459814205</v>
      </c>
      <c r="M14" s="14"/>
      <c r="N14" s="14">
        <v>0.12879470268229001</v>
      </c>
      <c r="O14" s="14">
        <v>0.18313500029223301</v>
      </c>
      <c r="P14" s="14">
        <v>0.136012501525237</v>
      </c>
      <c r="Q14" s="14">
        <v>0.117583040152518</v>
      </c>
      <c r="R14" s="14"/>
      <c r="S14" s="14">
        <v>0.13150556203970501</v>
      </c>
      <c r="T14" s="14">
        <v>9.1791809855906598E-2</v>
      </c>
      <c r="U14" s="14">
        <v>0.243458054207359</v>
      </c>
      <c r="V14" s="14">
        <v>9.8387138196333407E-2</v>
      </c>
      <c r="W14" s="14">
        <v>7.7336529763417206E-2</v>
      </c>
      <c r="X14" s="14">
        <v>0.109218301584319</v>
      </c>
      <c r="Y14" s="14">
        <v>0.13565000841969099</v>
      </c>
      <c r="Z14" s="14">
        <v>0.23327444094448699</v>
      </c>
      <c r="AA14" s="14">
        <v>0.14687930797101401</v>
      </c>
      <c r="AB14" s="14">
        <v>0.21557917269993901</v>
      </c>
      <c r="AC14" s="14">
        <v>0.16802593444320199</v>
      </c>
      <c r="AD14" s="14">
        <v>0.22311754118600799</v>
      </c>
      <c r="AE14" s="14"/>
      <c r="AF14" s="14">
        <v>0.14570980043454099</v>
      </c>
      <c r="AG14" s="14">
        <v>0.151528456813146</v>
      </c>
      <c r="AH14" s="14">
        <v>9.8216705557507805E-2</v>
      </c>
      <c r="AI14" s="14"/>
      <c r="AJ14" s="14">
        <v>0.13056280711895701</v>
      </c>
      <c r="AK14" s="14">
        <v>0.14508953598001301</v>
      </c>
      <c r="AL14" s="14">
        <v>0.21788809535453099</v>
      </c>
      <c r="AM14" s="14"/>
      <c r="AN14" s="14">
        <v>0.104792842832649</v>
      </c>
      <c r="AO14" s="14">
        <v>0.18591376045695801</v>
      </c>
      <c r="AP14" s="14">
        <v>0.112691708658806</v>
      </c>
      <c r="AQ14" s="14">
        <v>0.15188357953739701</v>
      </c>
      <c r="AR14" s="14">
        <v>0.20051398797029399</v>
      </c>
    </row>
    <row r="15" spans="2:44">
      <c r="B15" s="15" t="s">
        <v>249</v>
      </c>
      <c r="C15" s="14">
        <v>0.139851233967592</v>
      </c>
      <c r="D15" s="14">
        <v>0.135023784644168</v>
      </c>
      <c r="E15" s="14">
        <v>0.14269436909973501</v>
      </c>
      <c r="F15" s="14"/>
      <c r="G15" s="14">
        <v>0.140884472269066</v>
      </c>
      <c r="H15" s="14">
        <v>0.13541058511574999</v>
      </c>
      <c r="I15" s="14">
        <v>0.13900312296605999</v>
      </c>
      <c r="J15" s="14">
        <v>5.7874904300073103E-2</v>
      </c>
      <c r="K15" s="14">
        <v>0.17290341816173699</v>
      </c>
      <c r="L15" s="14">
        <v>0.186053116877966</v>
      </c>
      <c r="M15" s="14"/>
      <c r="N15" s="14">
        <v>0.10182731506614801</v>
      </c>
      <c r="O15" s="14">
        <v>0.17545066006870599</v>
      </c>
      <c r="P15" s="14">
        <v>0.14117163117283499</v>
      </c>
      <c r="Q15" s="14">
        <v>0.14102102177183601</v>
      </c>
      <c r="R15" s="14"/>
      <c r="S15" s="14">
        <v>0.14508293208653</v>
      </c>
      <c r="T15" s="14">
        <v>0.14815347797002801</v>
      </c>
      <c r="U15" s="14">
        <v>0.27614812999899402</v>
      </c>
      <c r="V15" s="14">
        <v>0.11653628161334199</v>
      </c>
      <c r="W15" s="14">
        <v>0.121714375810765</v>
      </c>
      <c r="X15" s="14">
        <v>0.164346839348502</v>
      </c>
      <c r="Y15" s="14">
        <v>6.2099686901012897E-2</v>
      </c>
      <c r="Z15" s="14">
        <v>0.15226869179606001</v>
      </c>
      <c r="AA15" s="14">
        <v>0.14024974038586299</v>
      </c>
      <c r="AB15" s="14">
        <v>0.151069250779264</v>
      </c>
      <c r="AC15" s="14">
        <v>7.0984615868010706E-2</v>
      </c>
      <c r="AD15" s="14">
        <v>6.7718863067200305E-2</v>
      </c>
      <c r="AE15" s="14"/>
      <c r="AF15" s="14">
        <v>0.17404966262107499</v>
      </c>
      <c r="AG15" s="14">
        <v>0.118217058127582</v>
      </c>
      <c r="AH15" s="14">
        <v>0.123464894432287</v>
      </c>
      <c r="AI15" s="14"/>
      <c r="AJ15" s="14">
        <v>0.14924811241467301</v>
      </c>
      <c r="AK15" s="14">
        <v>0.12861653018357599</v>
      </c>
      <c r="AL15" s="14">
        <v>7.4724663156969504E-2</v>
      </c>
      <c r="AM15" s="14"/>
      <c r="AN15" s="14">
        <v>0.14563131337089399</v>
      </c>
      <c r="AO15" s="14">
        <v>0.15797952352192701</v>
      </c>
      <c r="AP15" s="14">
        <v>0.12939604737566099</v>
      </c>
      <c r="AQ15" s="14">
        <v>0.12703470368092401</v>
      </c>
      <c r="AR15" s="14">
        <v>0.103106555706672</v>
      </c>
    </row>
    <row r="16" spans="2:44">
      <c r="B16" s="15" t="s">
        <v>254</v>
      </c>
      <c r="C16" s="14">
        <v>0.123039380534938</v>
      </c>
      <c r="D16" s="14">
        <v>0.13003086991497101</v>
      </c>
      <c r="E16" s="14">
        <v>0.11737417502802699</v>
      </c>
      <c r="F16" s="14"/>
      <c r="G16" s="14">
        <v>0.18502937662975599</v>
      </c>
      <c r="H16" s="14">
        <v>9.4171984314576004E-2</v>
      </c>
      <c r="I16" s="14">
        <v>9.3741627077667797E-2</v>
      </c>
      <c r="J16" s="14">
        <v>0.115436684912362</v>
      </c>
      <c r="K16" s="14">
        <v>0.12686767887545999</v>
      </c>
      <c r="L16" s="14">
        <v>0.121289573161718</v>
      </c>
      <c r="M16" s="14"/>
      <c r="N16" s="14">
        <v>0.14399268601578299</v>
      </c>
      <c r="O16" s="14">
        <v>0.12833871561129001</v>
      </c>
      <c r="P16" s="14">
        <v>0.11564066030444101</v>
      </c>
      <c r="Q16" s="14">
        <v>0.101293556863918</v>
      </c>
      <c r="R16" s="14"/>
      <c r="S16" s="14">
        <v>0.16124831586629701</v>
      </c>
      <c r="T16" s="14">
        <v>0.14241226847329999</v>
      </c>
      <c r="U16" s="14">
        <v>9.9130130320923202E-2</v>
      </c>
      <c r="V16" s="14">
        <v>0.113014841713169</v>
      </c>
      <c r="W16" s="14">
        <v>0.16968194803458</v>
      </c>
      <c r="X16" s="14">
        <v>0.121942713331905</v>
      </c>
      <c r="Y16" s="14">
        <v>0.105940123190793</v>
      </c>
      <c r="Z16" s="14">
        <v>0.16919119906855301</v>
      </c>
      <c r="AA16" s="14">
        <v>0.111418347452082</v>
      </c>
      <c r="AB16" s="14">
        <v>0.10078350941438</v>
      </c>
      <c r="AC16" s="14">
        <v>2.3606968693781202E-2</v>
      </c>
      <c r="AD16" s="14">
        <v>9.32082544772804E-2</v>
      </c>
      <c r="AE16" s="14"/>
      <c r="AF16" s="14">
        <v>0.108175505652466</v>
      </c>
      <c r="AG16" s="14">
        <v>0.126218534137715</v>
      </c>
      <c r="AH16" s="14">
        <v>0.12287881585603901</v>
      </c>
      <c r="AI16" s="14"/>
      <c r="AJ16" s="14">
        <v>0.185520862924728</v>
      </c>
      <c r="AK16" s="14">
        <v>0.115683034025492</v>
      </c>
      <c r="AL16" s="14">
        <v>0.16454126913327899</v>
      </c>
      <c r="AM16" s="14"/>
      <c r="AN16" s="14">
        <v>0.120980890939174</v>
      </c>
      <c r="AO16" s="14">
        <v>0.123594585972798</v>
      </c>
      <c r="AP16" s="14">
        <v>0.118844060405046</v>
      </c>
      <c r="AQ16" s="14">
        <v>0.13988241664484399</v>
      </c>
      <c r="AR16" s="14">
        <v>0.108153271929584</v>
      </c>
    </row>
    <row r="17" spans="2:44">
      <c r="B17" s="15" t="s">
        <v>255</v>
      </c>
      <c r="C17" s="14">
        <v>0.111831328603355</v>
      </c>
      <c r="D17" s="14">
        <v>8.50189570163907E-2</v>
      </c>
      <c r="E17" s="14">
        <v>0.13410971558856299</v>
      </c>
      <c r="F17" s="14"/>
      <c r="G17" s="14">
        <v>0.14010936841859101</v>
      </c>
      <c r="H17" s="14">
        <v>0.16817074793443099</v>
      </c>
      <c r="I17" s="14">
        <v>0.141235522511829</v>
      </c>
      <c r="J17" s="14">
        <v>5.5963942710735799E-2</v>
      </c>
      <c r="K17" s="14">
        <v>9.9053828479126693E-2</v>
      </c>
      <c r="L17" s="14">
        <v>7.5402729030849103E-2</v>
      </c>
      <c r="M17" s="14"/>
      <c r="N17" s="14">
        <v>0.12874095950301601</v>
      </c>
      <c r="O17" s="14">
        <v>0.145909483008935</v>
      </c>
      <c r="P17" s="14">
        <v>9.7552676803656702E-2</v>
      </c>
      <c r="Q17" s="14">
        <v>7.4213347601157303E-2</v>
      </c>
      <c r="R17" s="14"/>
      <c r="S17" s="14">
        <v>8.0127626223316595E-2</v>
      </c>
      <c r="T17" s="14">
        <v>0.10961811693441099</v>
      </c>
      <c r="U17" s="14">
        <v>0.144178084561292</v>
      </c>
      <c r="V17" s="14">
        <v>0.133161508479337</v>
      </c>
      <c r="W17" s="14">
        <v>0.17542199391529001</v>
      </c>
      <c r="X17" s="14">
        <v>0.10661887102629899</v>
      </c>
      <c r="Y17" s="14">
        <v>0.13780785985580701</v>
      </c>
      <c r="Z17" s="14">
        <v>9.7466743687504603E-2</v>
      </c>
      <c r="AA17" s="14">
        <v>9.5317826151197396E-2</v>
      </c>
      <c r="AB17" s="14">
        <v>7.9280578818896594E-2</v>
      </c>
      <c r="AC17" s="14">
        <v>9.4913223823075696E-2</v>
      </c>
      <c r="AD17" s="14">
        <v>0.112710933799232</v>
      </c>
      <c r="AE17" s="14"/>
      <c r="AF17" s="14">
        <v>0.12361986891530199</v>
      </c>
      <c r="AG17" s="14">
        <v>8.8499858789197403E-2</v>
      </c>
      <c r="AH17" s="14">
        <v>0.13387623253259601</v>
      </c>
      <c r="AI17" s="14"/>
      <c r="AJ17" s="14">
        <v>7.9229835497124299E-2</v>
      </c>
      <c r="AK17" s="14">
        <v>0.12140389740027301</v>
      </c>
      <c r="AL17" s="14">
        <v>0.110488350571707</v>
      </c>
      <c r="AM17" s="14"/>
      <c r="AN17" s="14">
        <v>9.8440065877328606E-2</v>
      </c>
      <c r="AO17" s="14">
        <v>0.12259129425253699</v>
      </c>
      <c r="AP17" s="14">
        <v>0.12101233774463099</v>
      </c>
      <c r="AQ17" s="14">
        <v>0.121997424159126</v>
      </c>
      <c r="AR17" s="14">
        <v>0</v>
      </c>
    </row>
    <row r="18" spans="2:44">
      <c r="B18" s="15" t="s">
        <v>259</v>
      </c>
      <c r="C18" s="14">
        <v>0.10881057631796801</v>
      </c>
      <c r="D18" s="14">
        <v>0.10039409645572001</v>
      </c>
      <c r="E18" s="14">
        <v>0.116790850768792</v>
      </c>
      <c r="F18" s="14"/>
      <c r="G18" s="14">
        <v>0.17944334663577199</v>
      </c>
      <c r="H18" s="14">
        <v>0.145871506053627</v>
      </c>
      <c r="I18" s="14">
        <v>9.5659158986670698E-2</v>
      </c>
      <c r="J18" s="14">
        <v>6.4202158840166501E-2</v>
      </c>
      <c r="K18" s="14">
        <v>9.1167603683455695E-2</v>
      </c>
      <c r="L18" s="14">
        <v>8.1446745893489395E-2</v>
      </c>
      <c r="M18" s="14"/>
      <c r="N18" s="14">
        <v>0.106581436636963</v>
      </c>
      <c r="O18" s="14">
        <v>0.13136821343296301</v>
      </c>
      <c r="P18" s="14">
        <v>0.103890026928531</v>
      </c>
      <c r="Q18" s="14">
        <v>9.4892713203678106E-2</v>
      </c>
      <c r="R18" s="14"/>
      <c r="S18" s="14">
        <v>9.28049181765329E-2</v>
      </c>
      <c r="T18" s="14">
        <v>6.5531867490518994E-2</v>
      </c>
      <c r="U18" s="14">
        <v>0.14913419079007001</v>
      </c>
      <c r="V18" s="14">
        <v>0.153978214928711</v>
      </c>
      <c r="W18" s="14">
        <v>0.13688764202027001</v>
      </c>
      <c r="X18" s="14">
        <v>5.9964418372461199E-2</v>
      </c>
      <c r="Y18" s="14">
        <v>0.11638693321931901</v>
      </c>
      <c r="Z18" s="14">
        <v>0.10094563207335</v>
      </c>
      <c r="AA18" s="14">
        <v>0.13406711420074699</v>
      </c>
      <c r="AB18" s="14">
        <v>9.68018661450602E-2</v>
      </c>
      <c r="AC18" s="14">
        <v>0.14851828241342699</v>
      </c>
      <c r="AD18" s="14">
        <v>0.117624513326106</v>
      </c>
      <c r="AE18" s="14"/>
      <c r="AF18" s="14">
        <v>0.10072308541790401</v>
      </c>
      <c r="AG18" s="14">
        <v>9.9957986257600606E-2</v>
      </c>
      <c r="AH18" s="14">
        <v>0.13593222192207699</v>
      </c>
      <c r="AI18" s="14"/>
      <c r="AJ18" s="14">
        <v>7.4311612190170795E-2</v>
      </c>
      <c r="AK18" s="14">
        <v>0.121920758995382</v>
      </c>
      <c r="AL18" s="14">
        <v>0.129553838145781</v>
      </c>
      <c r="AM18" s="14"/>
      <c r="AN18" s="14">
        <v>0.12030384122285601</v>
      </c>
      <c r="AO18" s="14">
        <v>0.11688286044318601</v>
      </c>
      <c r="AP18" s="14">
        <v>0.10843134241873</v>
      </c>
      <c r="AQ18" s="14">
        <v>0.13496947823201499</v>
      </c>
      <c r="AR18" s="14">
        <v>0</v>
      </c>
    </row>
    <row r="19" spans="2:44">
      <c r="B19" s="15" t="s">
        <v>258</v>
      </c>
      <c r="C19" s="14">
        <v>0.10534170515345501</v>
      </c>
      <c r="D19" s="14">
        <v>0.110131283543275</v>
      </c>
      <c r="E19" s="14">
        <v>0.101555791274684</v>
      </c>
      <c r="F19" s="14"/>
      <c r="G19" s="14">
        <v>0.11788183887283001</v>
      </c>
      <c r="H19" s="14">
        <v>0.102771468399609</v>
      </c>
      <c r="I19" s="14">
        <v>9.3397133543248106E-2</v>
      </c>
      <c r="J19" s="14">
        <v>9.4355439732843396E-2</v>
      </c>
      <c r="K19" s="14">
        <v>0.114480196833647</v>
      </c>
      <c r="L19" s="14">
        <v>0.10892482368652399</v>
      </c>
      <c r="M19" s="14"/>
      <c r="N19" s="14">
        <v>0.129247086506241</v>
      </c>
      <c r="O19" s="14">
        <v>9.4784716044466505E-2</v>
      </c>
      <c r="P19" s="14">
        <v>0.102803323429338</v>
      </c>
      <c r="Q19" s="14">
        <v>9.6154126499725504E-2</v>
      </c>
      <c r="R19" s="14"/>
      <c r="S19" s="14">
        <v>0.13189901566329201</v>
      </c>
      <c r="T19" s="14">
        <v>0.122745026249563</v>
      </c>
      <c r="U19" s="14">
        <v>7.1608789956933594E-2</v>
      </c>
      <c r="V19" s="14">
        <v>7.0843457161608295E-2</v>
      </c>
      <c r="W19" s="14">
        <v>0.15096032631956399</v>
      </c>
      <c r="X19" s="14">
        <v>0.151549326931639</v>
      </c>
      <c r="Y19" s="14">
        <v>6.0864964911965497E-2</v>
      </c>
      <c r="Z19" s="14">
        <v>0.109068705745219</v>
      </c>
      <c r="AA19" s="14">
        <v>8.2150067280026703E-2</v>
      </c>
      <c r="AB19" s="14">
        <v>8.73081244647015E-2</v>
      </c>
      <c r="AC19" s="14">
        <v>0.12156184333584701</v>
      </c>
      <c r="AD19" s="14">
        <v>5.7612969442456599E-2</v>
      </c>
      <c r="AE19" s="14"/>
      <c r="AF19" s="14">
        <v>8.5140293741527207E-2</v>
      </c>
      <c r="AG19" s="14">
        <v>0.129274767562261</v>
      </c>
      <c r="AH19" s="14">
        <v>9.5947366082098098E-2</v>
      </c>
      <c r="AI19" s="14"/>
      <c r="AJ19" s="14">
        <v>0.13533886331825501</v>
      </c>
      <c r="AK19" s="14">
        <v>8.6453596362483995E-2</v>
      </c>
      <c r="AL19" s="14">
        <v>0.16411557353123199</v>
      </c>
      <c r="AM19" s="14"/>
      <c r="AN19" s="14">
        <v>8.1346908083337499E-2</v>
      </c>
      <c r="AO19" s="14">
        <v>9.8883367954135201E-2</v>
      </c>
      <c r="AP19" s="14">
        <v>0.11897104105129901</v>
      </c>
      <c r="AQ19" s="14">
        <v>0.139509923591426</v>
      </c>
      <c r="AR19" s="14">
        <v>0.20164904739577699</v>
      </c>
    </row>
    <row r="20" spans="2:44">
      <c r="B20" s="15" t="s">
        <v>257</v>
      </c>
      <c r="C20" s="14">
        <v>8.1522486026091495E-2</v>
      </c>
      <c r="D20" s="14">
        <v>9.1987084105075403E-2</v>
      </c>
      <c r="E20" s="14">
        <v>6.8063016841544699E-2</v>
      </c>
      <c r="F20" s="14"/>
      <c r="G20" s="14">
        <v>0.124470896847702</v>
      </c>
      <c r="H20" s="14">
        <v>0.103924462783188</v>
      </c>
      <c r="I20" s="14">
        <v>8.9124603495913196E-2</v>
      </c>
      <c r="J20" s="14">
        <v>5.4618478762713502E-2</v>
      </c>
      <c r="K20" s="14">
        <v>5.8091812360383702E-2</v>
      </c>
      <c r="L20" s="14">
        <v>6.1446808426425997E-2</v>
      </c>
      <c r="M20" s="14"/>
      <c r="N20" s="14">
        <v>9.44814023233152E-2</v>
      </c>
      <c r="O20" s="14">
        <v>0.10317406966881799</v>
      </c>
      <c r="P20" s="14">
        <v>7.7325550937321297E-2</v>
      </c>
      <c r="Q20" s="14">
        <v>4.7785596532928999E-2</v>
      </c>
      <c r="R20" s="14"/>
      <c r="S20" s="14">
        <v>4.3077551465090402E-2</v>
      </c>
      <c r="T20" s="14">
        <v>7.8108480665670693E-2</v>
      </c>
      <c r="U20" s="14">
        <v>0.11942797411695801</v>
      </c>
      <c r="V20" s="14">
        <v>6.6948900485266596E-2</v>
      </c>
      <c r="W20" s="14">
        <v>5.7800622801812203E-2</v>
      </c>
      <c r="X20" s="14">
        <v>9.9547933499935001E-2</v>
      </c>
      <c r="Y20" s="14">
        <v>0.10743910961013001</v>
      </c>
      <c r="Z20" s="14">
        <v>5.1888218619683298E-2</v>
      </c>
      <c r="AA20" s="14">
        <v>8.3947119135456397E-2</v>
      </c>
      <c r="AB20" s="14">
        <v>0.124687033254458</v>
      </c>
      <c r="AC20" s="14">
        <v>6.0366242276826097E-2</v>
      </c>
      <c r="AD20" s="14">
        <v>8.7476352026793699E-2</v>
      </c>
      <c r="AE20" s="14"/>
      <c r="AF20" s="14">
        <v>6.5582919994839395E-2</v>
      </c>
      <c r="AG20" s="14">
        <v>9.56706813508649E-2</v>
      </c>
      <c r="AH20" s="14">
        <v>5.7577192399850402E-2</v>
      </c>
      <c r="AI20" s="14"/>
      <c r="AJ20" s="14">
        <v>4.8093278210202199E-2</v>
      </c>
      <c r="AK20" s="14">
        <v>9.1564166098021996E-2</v>
      </c>
      <c r="AL20" s="14">
        <v>6.9034908340687706E-2</v>
      </c>
      <c r="AM20" s="14"/>
      <c r="AN20" s="14">
        <v>7.0561267971094105E-2</v>
      </c>
      <c r="AO20" s="14">
        <v>8.5619496924383795E-2</v>
      </c>
      <c r="AP20" s="14">
        <v>9.2695509475615306E-2</v>
      </c>
      <c r="AQ20" s="14">
        <v>7.7239115121775406E-2</v>
      </c>
      <c r="AR20" s="14">
        <v>0</v>
      </c>
    </row>
    <row r="21" spans="2:44">
      <c r="B21" s="15" t="s">
        <v>260</v>
      </c>
      <c r="C21" s="14">
        <v>7.2233485143920501E-2</v>
      </c>
      <c r="D21" s="14">
        <v>0.10813489928265201</v>
      </c>
      <c r="E21" s="14">
        <v>4.06152685361333E-2</v>
      </c>
      <c r="F21" s="14"/>
      <c r="G21" s="14">
        <v>5.0967625063660198E-2</v>
      </c>
      <c r="H21" s="14">
        <v>4.26567002160856E-2</v>
      </c>
      <c r="I21" s="14">
        <v>7.98447603247181E-2</v>
      </c>
      <c r="J21" s="14">
        <v>4.21403129587678E-2</v>
      </c>
      <c r="K21" s="14">
        <v>0.112884667023742</v>
      </c>
      <c r="L21" s="14">
        <v>0.10135197475505001</v>
      </c>
      <c r="M21" s="14"/>
      <c r="N21" s="14">
        <v>8.1016350582151106E-2</v>
      </c>
      <c r="O21" s="14">
        <v>7.5091996625340898E-2</v>
      </c>
      <c r="P21" s="14">
        <v>5.5140793939046598E-2</v>
      </c>
      <c r="Q21" s="14">
        <v>7.2411028804078598E-2</v>
      </c>
      <c r="R21" s="14"/>
      <c r="S21" s="14">
        <v>6.7569133486520994E-2</v>
      </c>
      <c r="T21" s="14">
        <v>5.5976489055025898E-2</v>
      </c>
      <c r="U21" s="14">
        <v>5.71933135492452E-2</v>
      </c>
      <c r="V21" s="14">
        <v>5.8064813069794899E-2</v>
      </c>
      <c r="W21" s="14">
        <v>6.9918746050418298E-2</v>
      </c>
      <c r="X21" s="14">
        <v>9.5843827917265006E-2</v>
      </c>
      <c r="Y21" s="14">
        <v>3.3421119682998997E-2</v>
      </c>
      <c r="Z21" s="14">
        <v>7.9712055758423897E-2</v>
      </c>
      <c r="AA21" s="14">
        <v>9.9724526846956998E-2</v>
      </c>
      <c r="AB21" s="14">
        <v>0.119021065520359</v>
      </c>
      <c r="AC21" s="14">
        <v>5.8352084878525501E-2</v>
      </c>
      <c r="AD21" s="14">
        <v>6.1356012035016901E-2</v>
      </c>
      <c r="AE21" s="14"/>
      <c r="AF21" s="14">
        <v>6.3023475160370004E-2</v>
      </c>
      <c r="AG21" s="14">
        <v>9.0888211591809306E-2</v>
      </c>
      <c r="AH21" s="14">
        <v>6.5505539185312503E-2</v>
      </c>
      <c r="AI21" s="14"/>
      <c r="AJ21" s="14">
        <v>9.3543080490471497E-2</v>
      </c>
      <c r="AK21" s="14">
        <v>7.9923697874237906E-2</v>
      </c>
      <c r="AL21" s="14">
        <v>0.12504311275475799</v>
      </c>
      <c r="AM21" s="14"/>
      <c r="AN21" s="14">
        <v>7.5252252168891601E-2</v>
      </c>
      <c r="AO21" s="14">
        <v>6.1503165185760302E-2</v>
      </c>
      <c r="AP21" s="14">
        <v>7.2252165990699599E-2</v>
      </c>
      <c r="AQ21" s="14">
        <v>7.6082448102946496E-2</v>
      </c>
      <c r="AR21" s="14">
        <v>0</v>
      </c>
    </row>
    <row r="22" spans="2:44">
      <c r="B22" s="15" t="s">
        <v>129</v>
      </c>
      <c r="C22" s="14">
        <v>5.2941510122469101E-2</v>
      </c>
      <c r="D22" s="14">
        <v>3.38319068279452E-2</v>
      </c>
      <c r="E22" s="14">
        <v>7.0184010704622699E-2</v>
      </c>
      <c r="F22" s="14"/>
      <c r="G22" s="14">
        <v>3.3050982604899998E-2</v>
      </c>
      <c r="H22" s="14">
        <v>5.4582025060301499E-2</v>
      </c>
      <c r="I22" s="14">
        <v>7.1603373957363797E-2</v>
      </c>
      <c r="J22" s="14">
        <v>5.4720688104506303E-2</v>
      </c>
      <c r="K22" s="14">
        <v>5.04664235384535E-2</v>
      </c>
      <c r="L22" s="14">
        <v>5.3314613983812299E-2</v>
      </c>
      <c r="M22" s="14"/>
      <c r="N22" s="14">
        <v>2.6523602343759799E-2</v>
      </c>
      <c r="O22" s="14">
        <v>3.5341629705283498E-2</v>
      </c>
      <c r="P22" s="14">
        <v>6.2080099997336803E-2</v>
      </c>
      <c r="Q22" s="14">
        <v>8.7486877136446706E-2</v>
      </c>
      <c r="R22" s="14"/>
      <c r="S22" s="14">
        <v>4.9454402008373297E-2</v>
      </c>
      <c r="T22" s="14">
        <v>2.3415498133548401E-2</v>
      </c>
      <c r="U22" s="14">
        <v>6.8357450182290905E-2</v>
      </c>
      <c r="V22" s="14">
        <v>4.9469355774811E-2</v>
      </c>
      <c r="W22" s="14">
        <v>5.6781783933784302E-2</v>
      </c>
      <c r="X22" s="14">
        <v>5.9526982818850202E-2</v>
      </c>
      <c r="Y22" s="14">
        <v>3.1977601222654799E-2</v>
      </c>
      <c r="Z22" s="14">
        <v>7.5364941407322597E-2</v>
      </c>
      <c r="AA22" s="14">
        <v>9.8999842743164201E-2</v>
      </c>
      <c r="AB22" s="14">
        <v>3.4694230661283902E-2</v>
      </c>
      <c r="AC22" s="14">
        <v>4.6635103020322602E-2</v>
      </c>
      <c r="AD22" s="14">
        <v>6.3675653935506907E-2</v>
      </c>
      <c r="AE22" s="14"/>
      <c r="AF22" s="14">
        <v>4.8126960625303403E-2</v>
      </c>
      <c r="AG22" s="14">
        <v>4.7176242263013701E-2</v>
      </c>
      <c r="AH22" s="14">
        <v>6.0434754308816299E-2</v>
      </c>
      <c r="AI22" s="14"/>
      <c r="AJ22" s="14">
        <v>1.72594567086253E-2</v>
      </c>
      <c r="AK22" s="14">
        <v>3.8457010978944002E-2</v>
      </c>
      <c r="AL22" s="14">
        <v>6.5290494778939806E-2</v>
      </c>
      <c r="AM22" s="14"/>
      <c r="AN22" s="14">
        <v>6.3795277776370701E-2</v>
      </c>
      <c r="AO22" s="14">
        <v>6.2315333934289903E-2</v>
      </c>
      <c r="AP22" s="14">
        <v>3.5630510945876902E-2</v>
      </c>
      <c r="AQ22" s="14">
        <v>4.58149499715697E-2</v>
      </c>
      <c r="AR22" s="14">
        <v>0</v>
      </c>
    </row>
    <row r="23" spans="2:44">
      <c r="B23" s="15" t="s">
        <v>261</v>
      </c>
      <c r="C23" s="14">
        <v>1.8529800310910199E-2</v>
      </c>
      <c r="D23" s="14">
        <v>2.28467233052921E-2</v>
      </c>
      <c r="E23" s="14">
        <v>1.23397984242375E-2</v>
      </c>
      <c r="F23" s="14"/>
      <c r="G23" s="14">
        <v>3.4389240433812397E-2</v>
      </c>
      <c r="H23" s="14">
        <v>1.4708612002765201E-2</v>
      </c>
      <c r="I23" s="14">
        <v>2.3528451779268E-2</v>
      </c>
      <c r="J23" s="14">
        <v>0</v>
      </c>
      <c r="K23" s="14">
        <v>3.0072942829288199E-2</v>
      </c>
      <c r="L23" s="14">
        <v>1.07649082765461E-2</v>
      </c>
      <c r="M23" s="14"/>
      <c r="N23" s="14">
        <v>2.5415053407964801E-2</v>
      </c>
      <c r="O23" s="14">
        <v>2.5320083222631198E-2</v>
      </c>
      <c r="P23" s="14">
        <v>0</v>
      </c>
      <c r="Q23" s="14">
        <v>2.0408684623927101E-2</v>
      </c>
      <c r="R23" s="14"/>
      <c r="S23" s="14">
        <v>2.3430802927932801E-2</v>
      </c>
      <c r="T23" s="14">
        <v>1.4773519504604701E-2</v>
      </c>
      <c r="U23" s="14">
        <v>0</v>
      </c>
      <c r="V23" s="14">
        <v>8.8775549427032308E-3</v>
      </c>
      <c r="W23" s="14">
        <v>2.1453141558002299E-2</v>
      </c>
      <c r="X23" s="14">
        <v>2.9996713544188001E-2</v>
      </c>
      <c r="Y23" s="14">
        <v>1.21235358387134E-2</v>
      </c>
      <c r="Z23" s="14">
        <v>0</v>
      </c>
      <c r="AA23" s="14">
        <v>2.9910799644735201E-2</v>
      </c>
      <c r="AB23" s="14">
        <v>1.5953766843547601E-2</v>
      </c>
      <c r="AC23" s="14">
        <v>5.0086271914192002E-2</v>
      </c>
      <c r="AD23" s="14">
        <v>0</v>
      </c>
      <c r="AE23" s="14"/>
      <c r="AF23" s="14">
        <v>1.4363143331243E-2</v>
      </c>
      <c r="AG23" s="14">
        <v>1.9973417913152901E-2</v>
      </c>
      <c r="AH23" s="14">
        <v>1.42102152069047E-2</v>
      </c>
      <c r="AI23" s="14"/>
      <c r="AJ23" s="14">
        <v>1.00571124383951E-2</v>
      </c>
      <c r="AK23" s="14">
        <v>1.8047070633797398E-2</v>
      </c>
      <c r="AL23" s="14">
        <v>0</v>
      </c>
      <c r="AM23" s="14"/>
      <c r="AN23" s="14">
        <v>1.6256785790869699E-2</v>
      </c>
      <c r="AO23" s="14">
        <v>2.0104032500126701E-2</v>
      </c>
      <c r="AP23" s="14">
        <v>2.0305423963905299E-2</v>
      </c>
      <c r="AQ23" s="14">
        <v>1.5017052498286601E-2</v>
      </c>
      <c r="AR23" s="14">
        <v>0</v>
      </c>
    </row>
    <row r="24" spans="2:44">
      <c r="B24" s="15" t="s">
        <v>262</v>
      </c>
      <c r="C24" s="23">
        <v>3.9061617425683898E-2</v>
      </c>
      <c r="D24" s="23">
        <v>4.8081496465132198E-2</v>
      </c>
      <c r="E24" s="23">
        <v>3.1212305219896E-2</v>
      </c>
      <c r="F24" s="23"/>
      <c r="G24" s="23">
        <v>2.16628954940754E-2</v>
      </c>
      <c r="H24" s="23">
        <v>3.7315151694200098E-2</v>
      </c>
      <c r="I24" s="23">
        <v>2.9050724843095701E-2</v>
      </c>
      <c r="J24" s="23">
        <v>5.7456675858056201E-2</v>
      </c>
      <c r="K24" s="23">
        <v>3.6098459608483298E-2</v>
      </c>
      <c r="L24" s="23">
        <v>5.0302990876062499E-2</v>
      </c>
      <c r="M24" s="23"/>
      <c r="N24" s="23">
        <v>3.3387693078695699E-2</v>
      </c>
      <c r="O24" s="23">
        <v>4.7490878489085599E-2</v>
      </c>
      <c r="P24" s="23">
        <v>3.05039729449567E-2</v>
      </c>
      <c r="Q24" s="23">
        <v>4.4448275708467398E-2</v>
      </c>
      <c r="R24" s="23"/>
      <c r="S24" s="23">
        <v>3.04348081337401E-2</v>
      </c>
      <c r="T24" s="23">
        <v>4.9373783423675301E-2</v>
      </c>
      <c r="U24" s="23">
        <v>2.9508183675840301E-2</v>
      </c>
      <c r="V24" s="23">
        <v>6.6160155580650207E-2</v>
      </c>
      <c r="W24" s="23">
        <v>2.76476536936569E-2</v>
      </c>
      <c r="X24" s="23">
        <v>3.10503720378035E-2</v>
      </c>
      <c r="Y24" s="23">
        <v>5.1357905116094997E-2</v>
      </c>
      <c r="Z24" s="23">
        <v>2.78489875989083E-2</v>
      </c>
      <c r="AA24" s="23">
        <v>4.18398472907359E-2</v>
      </c>
      <c r="AB24" s="23">
        <v>3.1334804989150498E-2</v>
      </c>
      <c r="AC24" s="23">
        <v>5.1306646354010201E-2</v>
      </c>
      <c r="AD24" s="23">
        <v>0</v>
      </c>
      <c r="AE24" s="23"/>
      <c r="AF24" s="23">
        <v>4.1448247962227902E-2</v>
      </c>
      <c r="AG24" s="23">
        <v>3.2799286281342203E-2</v>
      </c>
      <c r="AH24" s="23">
        <v>5.41484595147885E-2</v>
      </c>
      <c r="AI24" s="23"/>
      <c r="AJ24" s="23">
        <v>2.56762441578791E-2</v>
      </c>
      <c r="AK24" s="23">
        <v>3.3941425557240897E-2</v>
      </c>
      <c r="AL24" s="23">
        <v>0</v>
      </c>
      <c r="AM24" s="23"/>
      <c r="AN24" s="23">
        <v>3.5984574817818797E-2</v>
      </c>
      <c r="AO24" s="23">
        <v>4.9196970461861902E-2</v>
      </c>
      <c r="AP24" s="23">
        <v>4.0081887569255202E-2</v>
      </c>
      <c r="AQ24" s="23">
        <v>3.1495366624985997E-2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0.25929766968383999</v>
      </c>
      <c r="D9" s="14">
        <v>0.27722737876391601</v>
      </c>
      <c r="E9" s="14">
        <v>0.241059089130019</v>
      </c>
      <c r="F9" s="14"/>
      <c r="G9" s="14">
        <v>0.238798804378964</v>
      </c>
      <c r="H9" s="14">
        <v>0.227969027961823</v>
      </c>
      <c r="I9" s="14">
        <v>0.33584350561928</v>
      </c>
      <c r="J9" s="14">
        <v>0.318655146227664</v>
      </c>
      <c r="K9" s="14">
        <v>0.22470231630762799</v>
      </c>
      <c r="L9" s="14">
        <v>0.22315956033010101</v>
      </c>
      <c r="M9" s="14"/>
      <c r="N9" s="14">
        <v>0.23261211151637001</v>
      </c>
      <c r="O9" s="14">
        <v>0.28138857786626298</v>
      </c>
      <c r="P9" s="14">
        <v>0.263130986096271</v>
      </c>
      <c r="Q9" s="14">
        <v>0.25247249724103299</v>
      </c>
      <c r="R9" s="14"/>
      <c r="S9" s="14">
        <v>0.24970360952109399</v>
      </c>
      <c r="T9" s="14">
        <v>0.35795962029280698</v>
      </c>
      <c r="U9" s="14">
        <v>0.246481362797595</v>
      </c>
      <c r="V9" s="14">
        <v>0.174548441058029</v>
      </c>
      <c r="W9" s="14">
        <v>0.25177945408229402</v>
      </c>
      <c r="X9" s="14">
        <v>0.21643534614666199</v>
      </c>
      <c r="Y9" s="14">
        <v>0.30724774753093398</v>
      </c>
      <c r="Z9" s="14">
        <v>0.35748092188851799</v>
      </c>
      <c r="AA9" s="14">
        <v>0.23869174867203799</v>
      </c>
      <c r="AB9" s="14">
        <v>0.256078581653708</v>
      </c>
      <c r="AC9" s="14">
        <v>0.24370266424088799</v>
      </c>
      <c r="AD9" s="14">
        <v>0.26819025174957301</v>
      </c>
      <c r="AE9" s="14"/>
      <c r="AF9" s="14">
        <v>0.27458437083041898</v>
      </c>
      <c r="AG9" s="14">
        <v>0.24861718967465901</v>
      </c>
      <c r="AH9" s="14">
        <v>0.27489654874410702</v>
      </c>
      <c r="AI9" s="14"/>
      <c r="AJ9" s="14">
        <v>0.31750465026026098</v>
      </c>
      <c r="AK9" s="14">
        <v>0.26031608522731198</v>
      </c>
      <c r="AL9" s="14">
        <v>0.251799894618145</v>
      </c>
      <c r="AM9" s="14"/>
      <c r="AN9" s="14">
        <v>0.25411208596283003</v>
      </c>
      <c r="AO9" s="14">
        <v>0.23983467236725101</v>
      </c>
      <c r="AP9" s="14">
        <v>0.27109490526809898</v>
      </c>
      <c r="AQ9" s="14">
        <v>0.244189909144512</v>
      </c>
      <c r="AR9" s="14">
        <v>0.195032810037882</v>
      </c>
    </row>
    <row r="10" spans="2:44">
      <c r="B10" s="15" t="s">
        <v>250</v>
      </c>
      <c r="C10" s="14">
        <v>0.232940101008072</v>
      </c>
      <c r="D10" s="14">
        <v>0.21684431332700299</v>
      </c>
      <c r="E10" s="14">
        <v>0.25045621269590002</v>
      </c>
      <c r="F10" s="14"/>
      <c r="G10" s="14">
        <v>0.16274335863212</v>
      </c>
      <c r="H10" s="14">
        <v>0.17003486520778599</v>
      </c>
      <c r="I10" s="14">
        <v>0.25089021485089302</v>
      </c>
      <c r="J10" s="14">
        <v>0.220019267340302</v>
      </c>
      <c r="K10" s="14">
        <v>0.23434257431338801</v>
      </c>
      <c r="L10" s="14">
        <v>0.324396626971661</v>
      </c>
      <c r="M10" s="14"/>
      <c r="N10" s="14">
        <v>0.17126939332992</v>
      </c>
      <c r="O10" s="14">
        <v>0.227790867305249</v>
      </c>
      <c r="P10" s="14">
        <v>0.27876110411510502</v>
      </c>
      <c r="Q10" s="14">
        <v>0.260314009102804</v>
      </c>
      <c r="R10" s="14"/>
      <c r="S10" s="14">
        <v>0.20490585648460799</v>
      </c>
      <c r="T10" s="14">
        <v>0.20082824851130601</v>
      </c>
      <c r="U10" s="14">
        <v>0.22865667660723299</v>
      </c>
      <c r="V10" s="14">
        <v>0.24256872174545699</v>
      </c>
      <c r="W10" s="14">
        <v>0.212740045143713</v>
      </c>
      <c r="X10" s="14">
        <v>0.194999677924135</v>
      </c>
      <c r="Y10" s="14">
        <v>0.20271833519704499</v>
      </c>
      <c r="Z10" s="14">
        <v>0.42025447814336903</v>
      </c>
      <c r="AA10" s="14">
        <v>0.22001269104594301</v>
      </c>
      <c r="AB10" s="14">
        <v>0.31025849919576798</v>
      </c>
      <c r="AC10" s="14">
        <v>0.30804231966685203</v>
      </c>
      <c r="AD10" s="14">
        <v>0.17181492901807499</v>
      </c>
      <c r="AE10" s="14"/>
      <c r="AF10" s="14">
        <v>0.253996560505723</v>
      </c>
      <c r="AG10" s="14">
        <v>0.23902256898020899</v>
      </c>
      <c r="AH10" s="14">
        <v>0.19716676082513601</v>
      </c>
      <c r="AI10" s="14"/>
      <c r="AJ10" s="14">
        <v>0.29955030589903098</v>
      </c>
      <c r="AK10" s="14">
        <v>0.24801900619228601</v>
      </c>
      <c r="AL10" s="14">
        <v>0.14927630582552801</v>
      </c>
      <c r="AM10" s="14"/>
      <c r="AN10" s="14">
        <v>0.28629555366681703</v>
      </c>
      <c r="AO10" s="14">
        <v>0.194663628673339</v>
      </c>
      <c r="AP10" s="14">
        <v>0.20892055322801001</v>
      </c>
      <c r="AQ10" s="14">
        <v>0.24018709017801901</v>
      </c>
      <c r="AR10" s="14">
        <v>0</v>
      </c>
    </row>
    <row r="11" spans="2:44">
      <c r="B11" s="15" t="s">
        <v>253</v>
      </c>
      <c r="C11" s="14">
        <v>0.215874900802906</v>
      </c>
      <c r="D11" s="14">
        <v>0.22825586310704299</v>
      </c>
      <c r="E11" s="14">
        <v>0.204932077210564</v>
      </c>
      <c r="F11" s="14"/>
      <c r="G11" s="14">
        <v>0.211602957154051</v>
      </c>
      <c r="H11" s="14">
        <v>0.20187335270957199</v>
      </c>
      <c r="I11" s="14">
        <v>0.213171998007575</v>
      </c>
      <c r="J11" s="14">
        <v>0.20815742157205799</v>
      </c>
      <c r="K11" s="14">
        <v>0.261361703366775</v>
      </c>
      <c r="L11" s="14">
        <v>0.20944490099916299</v>
      </c>
      <c r="M11" s="14"/>
      <c r="N11" s="14">
        <v>0.19465131931701801</v>
      </c>
      <c r="O11" s="14">
        <v>0.20015001170039401</v>
      </c>
      <c r="P11" s="14">
        <v>0.21291584278028999</v>
      </c>
      <c r="Q11" s="14">
        <v>0.25781430240150199</v>
      </c>
      <c r="R11" s="14"/>
      <c r="S11" s="14">
        <v>0.261788909630573</v>
      </c>
      <c r="T11" s="14">
        <v>0.23707726025090201</v>
      </c>
      <c r="U11" s="14">
        <v>0.20992982134780799</v>
      </c>
      <c r="V11" s="14">
        <v>0.109318435704093</v>
      </c>
      <c r="W11" s="14">
        <v>0.212545422642612</v>
      </c>
      <c r="X11" s="14">
        <v>0.22599952453257999</v>
      </c>
      <c r="Y11" s="14">
        <v>0.26501791950321302</v>
      </c>
      <c r="Z11" s="14">
        <v>0.28038507610964303</v>
      </c>
      <c r="AA11" s="14">
        <v>0.23396333477640799</v>
      </c>
      <c r="AB11" s="14">
        <v>0.209529622554469</v>
      </c>
      <c r="AC11" s="14">
        <v>0.13592720660489599</v>
      </c>
      <c r="AD11" s="14">
        <v>0.173965883943723</v>
      </c>
      <c r="AE11" s="14"/>
      <c r="AF11" s="14">
        <v>0.25262196363539502</v>
      </c>
      <c r="AG11" s="14">
        <v>0.214624090932132</v>
      </c>
      <c r="AH11" s="14">
        <v>0.164258871222939</v>
      </c>
      <c r="AI11" s="14"/>
      <c r="AJ11" s="14">
        <v>0.26893669920362301</v>
      </c>
      <c r="AK11" s="14">
        <v>0.230003439860896</v>
      </c>
      <c r="AL11" s="14">
        <v>0.26052005691366098</v>
      </c>
      <c r="AM11" s="14"/>
      <c r="AN11" s="14">
        <v>0.20059908534481</v>
      </c>
      <c r="AO11" s="14">
        <v>0.21766875058326501</v>
      </c>
      <c r="AP11" s="14">
        <v>0.18887912727914699</v>
      </c>
      <c r="AQ11" s="14">
        <v>0.26743765800236502</v>
      </c>
      <c r="AR11" s="14">
        <v>7.6140828239092601E-2</v>
      </c>
    </row>
    <row r="12" spans="2:44">
      <c r="B12" s="15" t="s">
        <v>252</v>
      </c>
      <c r="C12" s="14">
        <v>0.199592208161575</v>
      </c>
      <c r="D12" s="14">
        <v>0.19173096302645101</v>
      </c>
      <c r="E12" s="14">
        <v>0.20869691769959001</v>
      </c>
      <c r="F12" s="14"/>
      <c r="G12" s="14">
        <v>0.150112270435968</v>
      </c>
      <c r="H12" s="14">
        <v>0.173920847608352</v>
      </c>
      <c r="I12" s="14">
        <v>0.169090595285254</v>
      </c>
      <c r="J12" s="14">
        <v>0.25170258078784902</v>
      </c>
      <c r="K12" s="14">
        <v>0.231225256660643</v>
      </c>
      <c r="L12" s="14">
        <v>0.21419210227347399</v>
      </c>
      <c r="M12" s="14"/>
      <c r="N12" s="14">
        <v>0.17080112341190101</v>
      </c>
      <c r="O12" s="14">
        <v>0.22937048971846899</v>
      </c>
      <c r="P12" s="14">
        <v>0.17714559173911901</v>
      </c>
      <c r="Q12" s="14">
        <v>0.20938140831621099</v>
      </c>
      <c r="R12" s="14"/>
      <c r="S12" s="14">
        <v>0.20292659950405101</v>
      </c>
      <c r="T12" s="14">
        <v>0.206581230420043</v>
      </c>
      <c r="U12" s="14">
        <v>0.11216160020885201</v>
      </c>
      <c r="V12" s="14">
        <v>0.17235005763606401</v>
      </c>
      <c r="W12" s="14">
        <v>0.254517951735516</v>
      </c>
      <c r="X12" s="14">
        <v>0.18384342594390199</v>
      </c>
      <c r="Y12" s="14">
        <v>0.19825101642437601</v>
      </c>
      <c r="Z12" s="14">
        <v>0.377387981435438</v>
      </c>
      <c r="AA12" s="14">
        <v>0.21272522051116699</v>
      </c>
      <c r="AB12" s="14">
        <v>0.216692516978441</v>
      </c>
      <c r="AC12" s="14">
        <v>0.118060070199742</v>
      </c>
      <c r="AD12" s="14">
        <v>0.25176802538700799</v>
      </c>
      <c r="AE12" s="14"/>
      <c r="AF12" s="14">
        <v>0.21394698732439801</v>
      </c>
      <c r="AG12" s="14">
        <v>0.22917038090246</v>
      </c>
      <c r="AH12" s="14">
        <v>0.135694349389021</v>
      </c>
      <c r="AI12" s="14"/>
      <c r="AJ12" s="14">
        <v>0.26402575796801397</v>
      </c>
      <c r="AK12" s="14">
        <v>0.20359723792580101</v>
      </c>
      <c r="AL12" s="14">
        <v>0.19124912964850499</v>
      </c>
      <c r="AM12" s="14"/>
      <c r="AN12" s="14">
        <v>0.22487726936768701</v>
      </c>
      <c r="AO12" s="14">
        <v>0.192458498287159</v>
      </c>
      <c r="AP12" s="14">
        <v>0.18874405581508</v>
      </c>
      <c r="AQ12" s="14">
        <v>0.21919116646329601</v>
      </c>
      <c r="AR12" s="14">
        <v>5.98524804873471E-2</v>
      </c>
    </row>
    <row r="13" spans="2:44">
      <c r="B13" s="15" t="s">
        <v>254</v>
      </c>
      <c r="C13" s="14">
        <v>0.168623865584305</v>
      </c>
      <c r="D13" s="14">
        <v>0.172112771235884</v>
      </c>
      <c r="E13" s="14">
        <v>0.166230717172378</v>
      </c>
      <c r="F13" s="14"/>
      <c r="G13" s="14">
        <v>0.18970927960339001</v>
      </c>
      <c r="H13" s="14">
        <v>0.23159620027080299</v>
      </c>
      <c r="I13" s="14">
        <v>0.218648188525111</v>
      </c>
      <c r="J13" s="14">
        <v>0.12970229391597299</v>
      </c>
      <c r="K13" s="14">
        <v>0.167557711289505</v>
      </c>
      <c r="L13" s="14">
        <v>0.100511175167022</v>
      </c>
      <c r="M13" s="14"/>
      <c r="N13" s="14">
        <v>0.153077107835315</v>
      </c>
      <c r="O13" s="14">
        <v>0.22552917016839399</v>
      </c>
      <c r="P13" s="14">
        <v>0.118405158285324</v>
      </c>
      <c r="Q13" s="14">
        <v>0.14939710225706701</v>
      </c>
      <c r="R13" s="14"/>
      <c r="S13" s="14">
        <v>0.193972239909522</v>
      </c>
      <c r="T13" s="14">
        <v>0.12623528955475199</v>
      </c>
      <c r="U13" s="14">
        <v>0.26873877213534503</v>
      </c>
      <c r="V13" s="14">
        <v>0.110876837723611</v>
      </c>
      <c r="W13" s="14">
        <v>0.187196200676325</v>
      </c>
      <c r="X13" s="14">
        <v>0.185310257689836</v>
      </c>
      <c r="Y13" s="14">
        <v>8.8999214415282593E-2</v>
      </c>
      <c r="Z13" s="14">
        <v>0.19927813037473199</v>
      </c>
      <c r="AA13" s="14">
        <v>0.123077187882991</v>
      </c>
      <c r="AB13" s="14">
        <v>0.24343092149884299</v>
      </c>
      <c r="AC13" s="14">
        <v>0.108865383858292</v>
      </c>
      <c r="AD13" s="14">
        <v>0.181141819405223</v>
      </c>
      <c r="AE13" s="14"/>
      <c r="AF13" s="14">
        <v>0.14964116342674399</v>
      </c>
      <c r="AG13" s="14">
        <v>0.19109316593318901</v>
      </c>
      <c r="AH13" s="14">
        <v>0.16854053116641901</v>
      </c>
      <c r="AI13" s="14"/>
      <c r="AJ13" s="14">
        <v>0.17100211819038699</v>
      </c>
      <c r="AK13" s="14">
        <v>0.19918240006377899</v>
      </c>
      <c r="AL13" s="14">
        <v>0.18814782228833099</v>
      </c>
      <c r="AM13" s="14"/>
      <c r="AN13" s="14">
        <v>0.11429417416418899</v>
      </c>
      <c r="AO13" s="14">
        <v>0.183018251343842</v>
      </c>
      <c r="AP13" s="14">
        <v>0.22408904972546201</v>
      </c>
      <c r="AQ13" s="14">
        <v>0.19500470599102099</v>
      </c>
      <c r="AR13" s="14">
        <v>0.17931965950104101</v>
      </c>
    </row>
    <row r="14" spans="2:44">
      <c r="B14" s="15" t="s">
        <v>256</v>
      </c>
      <c r="C14" s="14">
        <v>0.16447546618098799</v>
      </c>
      <c r="D14" s="14">
        <v>0.17408634663030101</v>
      </c>
      <c r="E14" s="14">
        <v>0.15365512208922499</v>
      </c>
      <c r="F14" s="14"/>
      <c r="G14" s="14">
        <v>0.14198614921123001</v>
      </c>
      <c r="H14" s="14">
        <v>0.16455599779088101</v>
      </c>
      <c r="I14" s="14">
        <v>0.19937818763957599</v>
      </c>
      <c r="J14" s="14">
        <v>0.148587460355842</v>
      </c>
      <c r="K14" s="14">
        <v>0.14911447604254499</v>
      </c>
      <c r="L14" s="14">
        <v>0.176289251835716</v>
      </c>
      <c r="M14" s="14"/>
      <c r="N14" s="14">
        <v>0.12839084464056499</v>
      </c>
      <c r="O14" s="14">
        <v>0.187573166276117</v>
      </c>
      <c r="P14" s="14">
        <v>0.152288085050375</v>
      </c>
      <c r="Q14" s="14">
        <v>0.17673746763828499</v>
      </c>
      <c r="R14" s="14"/>
      <c r="S14" s="14">
        <v>0.19050625735985399</v>
      </c>
      <c r="T14" s="14">
        <v>0.116823102006497</v>
      </c>
      <c r="U14" s="14">
        <v>0.15486632183301899</v>
      </c>
      <c r="V14" s="14">
        <v>0.20105806249666899</v>
      </c>
      <c r="W14" s="14">
        <v>0.231077865282244</v>
      </c>
      <c r="X14" s="14">
        <v>0.121039778256799</v>
      </c>
      <c r="Y14" s="14">
        <v>0.14276025795038499</v>
      </c>
      <c r="Z14" s="14">
        <v>0.26781683423576202</v>
      </c>
      <c r="AA14" s="14">
        <v>0.17475773048732601</v>
      </c>
      <c r="AB14" s="14">
        <v>0.13450943729433701</v>
      </c>
      <c r="AC14" s="14">
        <v>0.162694381298921</v>
      </c>
      <c r="AD14" s="14">
        <v>0.13847673595286</v>
      </c>
      <c r="AE14" s="14"/>
      <c r="AF14" s="14">
        <v>0.16449733669710401</v>
      </c>
      <c r="AG14" s="14">
        <v>0.18183569100074101</v>
      </c>
      <c r="AH14" s="14">
        <v>0.168397049974504</v>
      </c>
      <c r="AI14" s="14"/>
      <c r="AJ14" s="14">
        <v>0.217622384311742</v>
      </c>
      <c r="AK14" s="14">
        <v>0.198496600182968</v>
      </c>
      <c r="AL14" s="14">
        <v>0.136375558255586</v>
      </c>
      <c r="AM14" s="14"/>
      <c r="AN14" s="14">
        <v>0.18406314142510199</v>
      </c>
      <c r="AO14" s="14">
        <v>0.16857369118777099</v>
      </c>
      <c r="AP14" s="14">
        <v>0.13880860371649101</v>
      </c>
      <c r="AQ14" s="14">
        <v>0.21247774348104001</v>
      </c>
      <c r="AR14" s="14">
        <v>5.1534900610480099E-2</v>
      </c>
    </row>
    <row r="15" spans="2:44">
      <c r="B15" s="15" t="s">
        <v>249</v>
      </c>
      <c r="C15" s="14">
        <v>0.14626311451856</v>
      </c>
      <c r="D15" s="14">
        <v>0.14630507013263999</v>
      </c>
      <c r="E15" s="14">
        <v>0.147158287628992</v>
      </c>
      <c r="F15" s="14"/>
      <c r="G15" s="14">
        <v>0.18993098970458899</v>
      </c>
      <c r="H15" s="14">
        <v>0.16317538027513501</v>
      </c>
      <c r="I15" s="14">
        <v>0.145889335347064</v>
      </c>
      <c r="J15" s="14">
        <v>0.10606044082052</v>
      </c>
      <c r="K15" s="14">
        <v>0.10027304465381499</v>
      </c>
      <c r="L15" s="14">
        <v>0.16317137438725501</v>
      </c>
      <c r="M15" s="14"/>
      <c r="N15" s="14">
        <v>0.192452023508278</v>
      </c>
      <c r="O15" s="14">
        <v>0.1449984309898</v>
      </c>
      <c r="P15" s="14">
        <v>0.142183226366842</v>
      </c>
      <c r="Q15" s="14">
        <v>0.103235962600277</v>
      </c>
      <c r="R15" s="14"/>
      <c r="S15" s="14">
        <v>0.220596092816046</v>
      </c>
      <c r="T15" s="14">
        <v>0.15284262027763201</v>
      </c>
      <c r="U15" s="14">
        <v>9.9712194987416194E-2</v>
      </c>
      <c r="V15" s="14">
        <v>0.169775523362307</v>
      </c>
      <c r="W15" s="14">
        <v>0.13744911974384599</v>
      </c>
      <c r="X15" s="14">
        <v>0.14627934464508799</v>
      </c>
      <c r="Y15" s="14">
        <v>0.150581066464029</v>
      </c>
      <c r="Z15" s="14">
        <v>0.12393216054501301</v>
      </c>
      <c r="AA15" s="14">
        <v>0.14966747720725901</v>
      </c>
      <c r="AB15" s="14">
        <v>0.110922641674147</v>
      </c>
      <c r="AC15" s="14">
        <v>0.10013525787816201</v>
      </c>
      <c r="AD15" s="14">
        <v>0.10142218773343099</v>
      </c>
      <c r="AE15" s="14"/>
      <c r="AF15" s="14">
        <v>0.13469108012607001</v>
      </c>
      <c r="AG15" s="14">
        <v>0.14639595688454901</v>
      </c>
      <c r="AH15" s="14">
        <v>0.142252749928101</v>
      </c>
      <c r="AI15" s="14"/>
      <c r="AJ15" s="14">
        <v>0.118544421643463</v>
      </c>
      <c r="AK15" s="14">
        <v>0.14483155193178801</v>
      </c>
      <c r="AL15" s="14">
        <v>0.21754961136254999</v>
      </c>
      <c r="AM15" s="14"/>
      <c r="AN15" s="14">
        <v>0.14178431108269299</v>
      </c>
      <c r="AO15" s="14">
        <v>0.15070386264215299</v>
      </c>
      <c r="AP15" s="14">
        <v>0.16073795779101799</v>
      </c>
      <c r="AQ15" s="14">
        <v>9.2929926178474301E-2</v>
      </c>
      <c r="AR15" s="14">
        <v>0.50302212278236302</v>
      </c>
    </row>
    <row r="16" spans="2:44">
      <c r="B16" s="15" t="s">
        <v>248</v>
      </c>
      <c r="C16" s="14">
        <v>0.14170417043348299</v>
      </c>
      <c r="D16" s="14">
        <v>0.14150185103302801</v>
      </c>
      <c r="E16" s="14">
        <v>0.14281332404390701</v>
      </c>
      <c r="F16" s="14"/>
      <c r="G16" s="14">
        <v>0.16238273098491801</v>
      </c>
      <c r="H16" s="14">
        <v>0.14085288825060999</v>
      </c>
      <c r="I16" s="14">
        <v>0.13990885263979999</v>
      </c>
      <c r="J16" s="14">
        <v>9.4338691110321393E-2</v>
      </c>
      <c r="K16" s="14">
        <v>0.128703204630882</v>
      </c>
      <c r="L16" s="14">
        <v>0.17344176316162399</v>
      </c>
      <c r="M16" s="14"/>
      <c r="N16" s="14">
        <v>0.20709476876274899</v>
      </c>
      <c r="O16" s="14">
        <v>0.12576404715933201</v>
      </c>
      <c r="P16" s="14">
        <v>0.120953463130997</v>
      </c>
      <c r="Q16" s="14">
        <v>0.11379630584646</v>
      </c>
      <c r="R16" s="14"/>
      <c r="S16" s="14">
        <v>0.184234862401602</v>
      </c>
      <c r="T16" s="14">
        <v>0.141135113722961</v>
      </c>
      <c r="U16" s="14">
        <v>8.9738413517982896E-2</v>
      </c>
      <c r="V16" s="14">
        <v>0.101557224315102</v>
      </c>
      <c r="W16" s="14">
        <v>0.129449273125432</v>
      </c>
      <c r="X16" s="14">
        <v>0.11995548383990599</v>
      </c>
      <c r="Y16" s="14">
        <v>0.130850794848724</v>
      </c>
      <c r="Z16" s="14">
        <v>7.8485367890588895E-2</v>
      </c>
      <c r="AA16" s="14">
        <v>0.12668315811261699</v>
      </c>
      <c r="AB16" s="14">
        <v>0.22268441936276401</v>
      </c>
      <c r="AC16" s="14">
        <v>0.18599041861101701</v>
      </c>
      <c r="AD16" s="14">
        <v>9.2003913749688804E-2</v>
      </c>
      <c r="AE16" s="14"/>
      <c r="AF16" s="14">
        <v>0.12884718215226201</v>
      </c>
      <c r="AG16" s="14">
        <v>0.124596495515314</v>
      </c>
      <c r="AH16" s="14">
        <v>0.18524081148765001</v>
      </c>
      <c r="AI16" s="14"/>
      <c r="AJ16" s="14">
        <v>0.110947936691769</v>
      </c>
      <c r="AK16" s="14">
        <v>0.133884074077843</v>
      </c>
      <c r="AL16" s="14">
        <v>8.2565513285981995E-2</v>
      </c>
      <c r="AM16" s="14"/>
      <c r="AN16" s="14">
        <v>0.127686282311886</v>
      </c>
      <c r="AO16" s="14">
        <v>0.13617088861641</v>
      </c>
      <c r="AP16" s="14">
        <v>0.14705002182999999</v>
      </c>
      <c r="AQ16" s="14">
        <v>0.173947401345425</v>
      </c>
      <c r="AR16" s="14">
        <v>0.30793685157824002</v>
      </c>
    </row>
    <row r="17" spans="2:44">
      <c r="B17" s="15" t="s">
        <v>258</v>
      </c>
      <c r="C17" s="14">
        <v>0.12998357970953101</v>
      </c>
      <c r="D17" s="14">
        <v>0.14660215651648101</v>
      </c>
      <c r="E17" s="14">
        <v>0.114271852081873</v>
      </c>
      <c r="F17" s="14"/>
      <c r="G17" s="14">
        <v>0.11795031521720099</v>
      </c>
      <c r="H17" s="14">
        <v>0.17246816655672501</v>
      </c>
      <c r="I17" s="14">
        <v>0.21779177019152901</v>
      </c>
      <c r="J17" s="14">
        <v>9.32792057749567E-2</v>
      </c>
      <c r="K17" s="14">
        <v>0.12406930931421301</v>
      </c>
      <c r="L17" s="14">
        <v>7.5139917560549899E-2</v>
      </c>
      <c r="M17" s="14"/>
      <c r="N17" s="14">
        <v>0.110875918016608</v>
      </c>
      <c r="O17" s="14">
        <v>0.13500385650069299</v>
      </c>
      <c r="P17" s="14">
        <v>0.14888982069401299</v>
      </c>
      <c r="Q17" s="14">
        <v>0.12509389427442699</v>
      </c>
      <c r="R17" s="14"/>
      <c r="S17" s="14">
        <v>0.16637324037249299</v>
      </c>
      <c r="T17" s="14">
        <v>0.122117719606867</v>
      </c>
      <c r="U17" s="14">
        <v>9.12985665978924E-2</v>
      </c>
      <c r="V17" s="14">
        <v>0.10629109107585701</v>
      </c>
      <c r="W17" s="14">
        <v>0.16831112022528499</v>
      </c>
      <c r="X17" s="14">
        <v>0.10840660063200699</v>
      </c>
      <c r="Y17" s="14">
        <v>0.124749735596957</v>
      </c>
      <c r="Z17" s="14">
        <v>0.17791056733397301</v>
      </c>
      <c r="AA17" s="14">
        <v>0.149176574587745</v>
      </c>
      <c r="AB17" s="14">
        <v>0.120973805001049</v>
      </c>
      <c r="AC17" s="14">
        <v>0.10978719542178</v>
      </c>
      <c r="AD17" s="14">
        <v>0.11920774662834099</v>
      </c>
      <c r="AE17" s="14"/>
      <c r="AF17" s="14">
        <v>0.120570019739352</v>
      </c>
      <c r="AG17" s="14">
        <v>0.149257270494035</v>
      </c>
      <c r="AH17" s="14">
        <v>0.13694398706096</v>
      </c>
      <c r="AI17" s="14"/>
      <c r="AJ17" s="14">
        <v>0.14950984845919699</v>
      </c>
      <c r="AK17" s="14">
        <v>0.14929113233233501</v>
      </c>
      <c r="AL17" s="14">
        <v>0.14427178705576699</v>
      </c>
      <c r="AM17" s="14"/>
      <c r="AN17" s="14">
        <v>0.106258936200311</v>
      </c>
      <c r="AO17" s="14">
        <v>0.13691353606625101</v>
      </c>
      <c r="AP17" s="14">
        <v>0.12840411496826301</v>
      </c>
      <c r="AQ17" s="14">
        <v>0.18475933836533801</v>
      </c>
      <c r="AR17" s="14">
        <v>5.96916578545333E-2</v>
      </c>
    </row>
    <row r="18" spans="2:44">
      <c r="B18" s="15" t="s">
        <v>255</v>
      </c>
      <c r="C18" s="14">
        <v>0.107135554662596</v>
      </c>
      <c r="D18" s="14">
        <v>0.116298199456517</v>
      </c>
      <c r="E18" s="14">
        <v>9.6650168976601697E-2</v>
      </c>
      <c r="F18" s="14"/>
      <c r="G18" s="14">
        <v>0.14699179054303499</v>
      </c>
      <c r="H18" s="14">
        <v>0.146806102077262</v>
      </c>
      <c r="I18" s="14">
        <v>0.100529616570441</v>
      </c>
      <c r="J18" s="14">
        <v>8.6925282080730401E-2</v>
      </c>
      <c r="K18" s="14">
        <v>0.107908557915172</v>
      </c>
      <c r="L18" s="14">
        <v>6.9007999510224696E-2</v>
      </c>
      <c r="M18" s="14"/>
      <c r="N18" s="14">
        <v>0.134940916631373</v>
      </c>
      <c r="O18" s="14">
        <v>0.114197580978388</v>
      </c>
      <c r="P18" s="14">
        <v>8.5204462173816997E-2</v>
      </c>
      <c r="Q18" s="14">
        <v>9.0076748343724006E-2</v>
      </c>
      <c r="R18" s="14"/>
      <c r="S18" s="14">
        <v>0.12782356735386399</v>
      </c>
      <c r="T18" s="14">
        <v>9.2712177858600003E-2</v>
      </c>
      <c r="U18" s="14">
        <v>0.170788104303463</v>
      </c>
      <c r="V18" s="14">
        <v>0.16941348490459801</v>
      </c>
      <c r="W18" s="14">
        <v>5.0165429367632498E-2</v>
      </c>
      <c r="X18" s="14">
        <v>7.5014872356540793E-2</v>
      </c>
      <c r="Y18" s="14">
        <v>0.128926688600007</v>
      </c>
      <c r="Z18" s="14">
        <v>0.123300142672359</v>
      </c>
      <c r="AA18" s="14">
        <v>7.5599858581886697E-2</v>
      </c>
      <c r="AB18" s="14">
        <v>8.4065031499048704E-2</v>
      </c>
      <c r="AC18" s="14">
        <v>7.9616383940341803E-2</v>
      </c>
      <c r="AD18" s="14">
        <v>0.105541703198185</v>
      </c>
      <c r="AE18" s="14"/>
      <c r="AF18" s="14">
        <v>8.8291371078331501E-2</v>
      </c>
      <c r="AG18" s="14">
        <v>0.105506393725548</v>
      </c>
      <c r="AH18" s="14">
        <v>0.11284805963736901</v>
      </c>
      <c r="AI18" s="14"/>
      <c r="AJ18" s="14">
        <v>7.4257204215527894E-2</v>
      </c>
      <c r="AK18" s="14">
        <v>0.111273078151223</v>
      </c>
      <c r="AL18" s="14">
        <v>0.129258094439134</v>
      </c>
      <c r="AM18" s="14"/>
      <c r="AN18" s="14">
        <v>7.1806960075786894E-2</v>
      </c>
      <c r="AO18" s="14">
        <v>0.14091074981554699</v>
      </c>
      <c r="AP18" s="14">
        <v>0.14197440179554499</v>
      </c>
      <c r="AQ18" s="14">
        <v>6.5726190848448607E-2</v>
      </c>
      <c r="AR18" s="14">
        <v>0.22499361000781001</v>
      </c>
    </row>
    <row r="19" spans="2:44">
      <c r="B19" s="15" t="s">
        <v>257</v>
      </c>
      <c r="C19" s="14">
        <v>9.9594142666748306E-2</v>
      </c>
      <c r="D19" s="14">
        <v>0.114836437315679</v>
      </c>
      <c r="E19" s="14">
        <v>8.5057882343601093E-2</v>
      </c>
      <c r="F19" s="14"/>
      <c r="G19" s="14">
        <v>0.10137568707686601</v>
      </c>
      <c r="H19" s="14">
        <v>0.17857711523424499</v>
      </c>
      <c r="I19" s="14">
        <v>8.7219656267721102E-2</v>
      </c>
      <c r="J19" s="14">
        <v>8.0108071271828896E-2</v>
      </c>
      <c r="K19" s="14">
        <v>8.5576681848201705E-2</v>
      </c>
      <c r="L19" s="14">
        <v>6.6519929063852901E-2</v>
      </c>
      <c r="M19" s="14"/>
      <c r="N19" s="14">
        <v>0.135563698409846</v>
      </c>
      <c r="O19" s="14">
        <v>8.5823846235766693E-2</v>
      </c>
      <c r="P19" s="14">
        <v>9.7035772458703207E-2</v>
      </c>
      <c r="Q19" s="14">
        <v>8.3706453850334595E-2</v>
      </c>
      <c r="R19" s="14"/>
      <c r="S19" s="14">
        <v>0.14176920490261399</v>
      </c>
      <c r="T19" s="14">
        <v>0.13373384108875999</v>
      </c>
      <c r="U19" s="14">
        <v>0.10175573932672501</v>
      </c>
      <c r="V19" s="14">
        <v>0.119640370461356</v>
      </c>
      <c r="W19" s="14">
        <v>7.0443527561544206E-2</v>
      </c>
      <c r="X19" s="14">
        <v>0.101169276017266</v>
      </c>
      <c r="Y19" s="14">
        <v>9.84708957325868E-2</v>
      </c>
      <c r="Z19" s="14">
        <v>3.4171759337386101E-2</v>
      </c>
      <c r="AA19" s="14">
        <v>4.5154169310283501E-2</v>
      </c>
      <c r="AB19" s="14">
        <v>7.5602808777177302E-2</v>
      </c>
      <c r="AC19" s="14">
        <v>8.8450140958990606E-2</v>
      </c>
      <c r="AD19" s="14">
        <v>0.14046974652354399</v>
      </c>
      <c r="AE19" s="14"/>
      <c r="AF19" s="14">
        <v>7.0571370891666499E-2</v>
      </c>
      <c r="AG19" s="14">
        <v>0.124955613603113</v>
      </c>
      <c r="AH19" s="14">
        <v>8.5095933718458402E-2</v>
      </c>
      <c r="AI19" s="14"/>
      <c r="AJ19" s="14">
        <v>6.3472228358551902E-2</v>
      </c>
      <c r="AK19" s="14">
        <v>0.117700491090937</v>
      </c>
      <c r="AL19" s="14">
        <v>0.14945459559073301</v>
      </c>
      <c r="AM19" s="14"/>
      <c r="AN19" s="14">
        <v>6.9254734695334302E-2</v>
      </c>
      <c r="AO19" s="14">
        <v>8.7063762378915999E-2</v>
      </c>
      <c r="AP19" s="14">
        <v>0.112161217759891</v>
      </c>
      <c r="AQ19" s="14">
        <v>0.158987973342056</v>
      </c>
      <c r="AR19" s="14">
        <v>0.217054654637892</v>
      </c>
    </row>
    <row r="20" spans="2:44">
      <c r="B20" s="15" t="s">
        <v>259</v>
      </c>
      <c r="C20" s="14">
        <v>9.48263677761427E-2</v>
      </c>
      <c r="D20" s="14">
        <v>8.2112732903048199E-2</v>
      </c>
      <c r="E20" s="14">
        <v>0.106040746003474</v>
      </c>
      <c r="F20" s="14"/>
      <c r="G20" s="14">
        <v>0.136291328604071</v>
      </c>
      <c r="H20" s="14">
        <v>0.14897085260960499</v>
      </c>
      <c r="I20" s="14">
        <v>8.0219430298765104E-2</v>
      </c>
      <c r="J20" s="14">
        <v>9.5958580205943805E-2</v>
      </c>
      <c r="K20" s="14">
        <v>5.2928562590039703E-2</v>
      </c>
      <c r="L20" s="14">
        <v>5.9862511554004703E-2</v>
      </c>
      <c r="M20" s="14"/>
      <c r="N20" s="14">
        <v>0.116558991511929</v>
      </c>
      <c r="O20" s="14">
        <v>9.0108189596939503E-2</v>
      </c>
      <c r="P20" s="14">
        <v>9.7058845785965298E-2</v>
      </c>
      <c r="Q20" s="14">
        <v>7.4273383448681202E-2</v>
      </c>
      <c r="R20" s="14"/>
      <c r="S20" s="14">
        <v>9.2540656454372996E-2</v>
      </c>
      <c r="T20" s="14">
        <v>0.11983774822407001</v>
      </c>
      <c r="U20" s="14">
        <v>4.8882810667339398E-2</v>
      </c>
      <c r="V20" s="14">
        <v>0.13300964792035999</v>
      </c>
      <c r="W20" s="14">
        <v>6.2540774285351097E-2</v>
      </c>
      <c r="X20" s="14">
        <v>6.4096893153658699E-2</v>
      </c>
      <c r="Y20" s="14">
        <v>0.15532394485992601</v>
      </c>
      <c r="Z20" s="14">
        <v>0.15867720833455601</v>
      </c>
      <c r="AA20" s="14">
        <v>8.0565764336304801E-2</v>
      </c>
      <c r="AB20" s="14">
        <v>7.7352033949746699E-2</v>
      </c>
      <c r="AC20" s="14">
        <v>8.1390313695059002E-2</v>
      </c>
      <c r="AD20" s="14">
        <v>0.103110577185743</v>
      </c>
      <c r="AE20" s="14"/>
      <c r="AF20" s="14">
        <v>8.12194806806735E-2</v>
      </c>
      <c r="AG20" s="14">
        <v>8.1177696575451402E-2</v>
      </c>
      <c r="AH20" s="14">
        <v>0.13916708049829399</v>
      </c>
      <c r="AI20" s="14"/>
      <c r="AJ20" s="14">
        <v>7.5303227492819799E-2</v>
      </c>
      <c r="AK20" s="14">
        <v>8.7423823402580703E-2</v>
      </c>
      <c r="AL20" s="14">
        <v>6.89100830258675E-2</v>
      </c>
      <c r="AM20" s="14"/>
      <c r="AN20" s="14">
        <v>8.0973494629710999E-2</v>
      </c>
      <c r="AO20" s="14">
        <v>0.120260105607651</v>
      </c>
      <c r="AP20" s="14">
        <v>0.11060815209097</v>
      </c>
      <c r="AQ20" s="14">
        <v>7.4413827007917197E-2</v>
      </c>
      <c r="AR20" s="14">
        <v>7.7993845878530393E-2</v>
      </c>
    </row>
    <row r="21" spans="2:44">
      <c r="B21" s="15" t="s">
        <v>260</v>
      </c>
      <c r="C21" s="14">
        <v>6.9965067136705E-2</v>
      </c>
      <c r="D21" s="14">
        <v>7.0333453543703101E-2</v>
      </c>
      <c r="E21" s="14">
        <v>7.00465119674714E-2</v>
      </c>
      <c r="F21" s="14"/>
      <c r="G21" s="14">
        <v>7.2956928270057606E-2</v>
      </c>
      <c r="H21" s="14">
        <v>5.0846170997348998E-2</v>
      </c>
      <c r="I21" s="14">
        <v>0.102179662423196</v>
      </c>
      <c r="J21" s="14">
        <v>3.5918222068864102E-2</v>
      </c>
      <c r="K21" s="14">
        <v>9.2023446926596794E-2</v>
      </c>
      <c r="L21" s="14">
        <v>7.3303865976631993E-2</v>
      </c>
      <c r="M21" s="14"/>
      <c r="N21" s="14">
        <v>4.9815506904226897E-2</v>
      </c>
      <c r="O21" s="14">
        <v>8.7148205342785307E-2</v>
      </c>
      <c r="P21" s="14">
        <v>5.2488797990092699E-2</v>
      </c>
      <c r="Q21" s="14">
        <v>7.5101034430587299E-2</v>
      </c>
      <c r="R21" s="14"/>
      <c r="S21" s="14">
        <v>9.0394283880002799E-2</v>
      </c>
      <c r="T21" s="14">
        <v>5.9941731620502897E-2</v>
      </c>
      <c r="U21" s="14">
        <v>3.5498233882160703E-2</v>
      </c>
      <c r="V21" s="14">
        <v>3.73192916788831E-2</v>
      </c>
      <c r="W21" s="14">
        <v>7.7178432664669006E-2</v>
      </c>
      <c r="X21" s="14">
        <v>0.10816174582284099</v>
      </c>
      <c r="Y21" s="14">
        <v>3.4752673037532898E-2</v>
      </c>
      <c r="Z21" s="14">
        <v>4.8024020598336901E-2</v>
      </c>
      <c r="AA21" s="14">
        <v>9.3131095950469797E-2</v>
      </c>
      <c r="AB21" s="14">
        <v>9.0766240080250096E-2</v>
      </c>
      <c r="AC21" s="14">
        <v>6.33401501529086E-2</v>
      </c>
      <c r="AD21" s="14">
        <v>6.4160838071595394E-2</v>
      </c>
      <c r="AE21" s="14"/>
      <c r="AF21" s="14">
        <v>6.6299146084037003E-2</v>
      </c>
      <c r="AG21" s="14">
        <v>8.0068733973124903E-2</v>
      </c>
      <c r="AH21" s="14">
        <v>8.0598942228565104E-2</v>
      </c>
      <c r="AI21" s="14"/>
      <c r="AJ21" s="14">
        <v>6.4422310444469999E-2</v>
      </c>
      <c r="AK21" s="14">
        <v>9.0540923852166597E-2</v>
      </c>
      <c r="AL21" s="14">
        <v>5.78741144026855E-2</v>
      </c>
      <c r="AM21" s="14"/>
      <c r="AN21" s="14">
        <v>4.4304460373351701E-2</v>
      </c>
      <c r="AO21" s="14">
        <v>8.5995533014242106E-2</v>
      </c>
      <c r="AP21" s="14">
        <v>9.3389860205749894E-2</v>
      </c>
      <c r="AQ21" s="14">
        <v>1.8094582089547399E-2</v>
      </c>
      <c r="AR21" s="14">
        <v>0</v>
      </c>
    </row>
    <row r="22" spans="2:44">
      <c r="B22" s="15" t="s">
        <v>129</v>
      </c>
      <c r="C22" s="14">
        <v>5.85434850282417E-2</v>
      </c>
      <c r="D22" s="14">
        <v>5.7221857688298301E-2</v>
      </c>
      <c r="E22" s="14">
        <v>6.0234233597202098E-2</v>
      </c>
      <c r="F22" s="14"/>
      <c r="G22" s="14">
        <v>8.6900105278379006E-2</v>
      </c>
      <c r="H22" s="14">
        <v>6.0687983239509899E-2</v>
      </c>
      <c r="I22" s="14">
        <v>5.0904118300645097E-2</v>
      </c>
      <c r="J22" s="14">
        <v>3.78282673983295E-2</v>
      </c>
      <c r="K22" s="14">
        <v>8.4222271959940406E-2</v>
      </c>
      <c r="L22" s="14">
        <v>4.3568863737381697E-2</v>
      </c>
      <c r="M22" s="14"/>
      <c r="N22" s="14">
        <v>4.2201206353585499E-2</v>
      </c>
      <c r="O22" s="14">
        <v>5.9497044646434898E-2</v>
      </c>
      <c r="P22" s="14">
        <v>7.1038420234068603E-2</v>
      </c>
      <c r="Q22" s="14">
        <v>6.5496991924104894E-2</v>
      </c>
      <c r="R22" s="14"/>
      <c r="S22" s="14">
        <v>5.1333611764104899E-2</v>
      </c>
      <c r="T22" s="14">
        <v>3.7820169908095502E-2</v>
      </c>
      <c r="U22" s="14">
        <v>5.3882459716784799E-2</v>
      </c>
      <c r="V22" s="14">
        <v>4.7440111006906698E-2</v>
      </c>
      <c r="W22" s="14">
        <v>5.4724297877901298E-2</v>
      </c>
      <c r="X22" s="14">
        <v>6.8656439457236804E-2</v>
      </c>
      <c r="Y22" s="14">
        <v>3.1542608048665002E-2</v>
      </c>
      <c r="Z22" s="14">
        <v>0</v>
      </c>
      <c r="AA22" s="14">
        <v>0.12466647484709199</v>
      </c>
      <c r="AB22" s="14">
        <v>6.1013183987253097E-2</v>
      </c>
      <c r="AC22" s="14">
        <v>7.6961136027327598E-2</v>
      </c>
      <c r="AD22" s="14">
        <v>6.4162403229076306E-2</v>
      </c>
      <c r="AE22" s="14"/>
      <c r="AF22" s="14">
        <v>5.7549477433730498E-2</v>
      </c>
      <c r="AG22" s="14">
        <v>5.4910519308872398E-2</v>
      </c>
      <c r="AH22" s="14">
        <v>4.8792359772699398E-2</v>
      </c>
      <c r="AI22" s="14"/>
      <c r="AJ22" s="14">
        <v>3.6753938614342098E-2</v>
      </c>
      <c r="AK22" s="14">
        <v>4.4528960693849602E-2</v>
      </c>
      <c r="AL22" s="14">
        <v>4.3019390775754597E-2</v>
      </c>
      <c r="AM22" s="14"/>
      <c r="AN22" s="14">
        <v>6.9433791313584306E-2</v>
      </c>
      <c r="AO22" s="14">
        <v>8.4662677720814303E-2</v>
      </c>
      <c r="AP22" s="14">
        <v>3.63355170090639E-2</v>
      </c>
      <c r="AQ22" s="14">
        <v>6.99716053602948E-2</v>
      </c>
      <c r="AR22" s="14">
        <v>0</v>
      </c>
    </row>
    <row r="23" spans="2:44">
      <c r="B23" s="15" t="s">
        <v>261</v>
      </c>
      <c r="C23" s="14">
        <v>3.4386493820819902E-2</v>
      </c>
      <c r="D23" s="14">
        <v>3.6755761118859497E-2</v>
      </c>
      <c r="E23" s="14">
        <v>3.2248079070740697E-2</v>
      </c>
      <c r="F23" s="14"/>
      <c r="G23" s="14">
        <v>4.0623420782999402E-2</v>
      </c>
      <c r="H23" s="14">
        <v>4.0364024874722598E-2</v>
      </c>
      <c r="I23" s="14">
        <v>3.83844279480225E-2</v>
      </c>
      <c r="J23" s="14">
        <v>3.2025096091243398E-2</v>
      </c>
      <c r="K23" s="14">
        <v>3.1550516265210299E-2</v>
      </c>
      <c r="L23" s="14">
        <v>2.64340988725245E-2</v>
      </c>
      <c r="M23" s="14"/>
      <c r="N23" s="14">
        <v>2.74253713739286E-2</v>
      </c>
      <c r="O23" s="14">
        <v>3.4379154663460101E-2</v>
      </c>
      <c r="P23" s="14">
        <v>2.7315186331373701E-2</v>
      </c>
      <c r="Q23" s="14">
        <v>4.4220961564876003E-2</v>
      </c>
      <c r="R23" s="14"/>
      <c r="S23" s="14">
        <v>3.30421002898992E-2</v>
      </c>
      <c r="T23" s="14">
        <v>1.8495839772027199E-2</v>
      </c>
      <c r="U23" s="14">
        <v>6.4331444830724199E-2</v>
      </c>
      <c r="V23" s="14">
        <v>5.02136404161347E-2</v>
      </c>
      <c r="W23" s="14">
        <v>2.3803328001782899E-2</v>
      </c>
      <c r="X23" s="14">
        <v>2.9056401682213E-2</v>
      </c>
      <c r="Y23" s="14">
        <v>5.9394021323077098E-2</v>
      </c>
      <c r="Z23" s="14">
        <v>0</v>
      </c>
      <c r="AA23" s="14">
        <v>5.1766462295801098E-2</v>
      </c>
      <c r="AB23" s="14">
        <v>1.9220890436704999E-2</v>
      </c>
      <c r="AC23" s="14">
        <v>0</v>
      </c>
      <c r="AD23" s="14">
        <v>2.81191281672118E-2</v>
      </c>
      <c r="AE23" s="14"/>
      <c r="AF23" s="14">
        <v>3.09590249903011E-2</v>
      </c>
      <c r="AG23" s="14">
        <v>2.87991878890533E-2</v>
      </c>
      <c r="AH23" s="14">
        <v>5.0872776607569899E-2</v>
      </c>
      <c r="AI23" s="14"/>
      <c r="AJ23" s="14">
        <v>1.4964359948347199E-2</v>
      </c>
      <c r="AK23" s="14">
        <v>4.77944938042602E-2</v>
      </c>
      <c r="AL23" s="14">
        <v>0</v>
      </c>
      <c r="AM23" s="14"/>
      <c r="AN23" s="14">
        <v>4.1089301085211499E-2</v>
      </c>
      <c r="AO23" s="14">
        <v>4.5055717621873499E-2</v>
      </c>
      <c r="AP23" s="14">
        <v>2.9739706949249899E-2</v>
      </c>
      <c r="AQ23" s="14">
        <v>2.4364726576618999E-2</v>
      </c>
      <c r="AR23" s="14">
        <v>6.0073855068153902E-2</v>
      </c>
    </row>
    <row r="24" spans="2:44">
      <c r="B24" s="15" t="s">
        <v>262</v>
      </c>
      <c r="C24" s="23">
        <v>4.5850500063568299E-2</v>
      </c>
      <c r="D24" s="23">
        <v>5.0005930217298301E-2</v>
      </c>
      <c r="E24" s="23">
        <v>4.2007333479256302E-2</v>
      </c>
      <c r="F24" s="23"/>
      <c r="G24" s="23">
        <v>2.0253720649420399E-2</v>
      </c>
      <c r="H24" s="23">
        <v>2.9737015593707401E-2</v>
      </c>
      <c r="I24" s="23">
        <v>4.1345336980493697E-2</v>
      </c>
      <c r="J24" s="23">
        <v>6.91720524894988E-2</v>
      </c>
      <c r="K24" s="23">
        <v>4.0892909393498697E-2</v>
      </c>
      <c r="L24" s="23">
        <v>6.3826751503448104E-2</v>
      </c>
      <c r="M24" s="23"/>
      <c r="N24" s="23">
        <v>5.4058610331699598E-2</v>
      </c>
      <c r="O24" s="23">
        <v>2.8173325530500101E-2</v>
      </c>
      <c r="P24" s="23">
        <v>6.2934381723617802E-2</v>
      </c>
      <c r="Q24" s="23">
        <v>4.62160485539716E-2</v>
      </c>
      <c r="R24" s="23"/>
      <c r="S24" s="23">
        <v>4.3033199688094E-2</v>
      </c>
      <c r="T24" s="23">
        <v>3.8181179094048202E-2</v>
      </c>
      <c r="U24" s="23">
        <v>6.0507130152725498E-2</v>
      </c>
      <c r="V24" s="23">
        <v>6.8272950387637601E-2</v>
      </c>
      <c r="W24" s="23">
        <v>1.0657751185327E-2</v>
      </c>
      <c r="X24" s="23">
        <v>6.2473475611267801E-2</v>
      </c>
      <c r="Y24" s="23">
        <v>0</v>
      </c>
      <c r="Z24" s="23">
        <v>4.21027705319112E-2</v>
      </c>
      <c r="AA24" s="23">
        <v>4.1929244715687097E-2</v>
      </c>
      <c r="AB24" s="23">
        <v>6.6354041243999198E-2</v>
      </c>
      <c r="AC24" s="23">
        <v>8.6736246231091899E-2</v>
      </c>
      <c r="AD24" s="23">
        <v>2.91065503599932E-2</v>
      </c>
      <c r="AE24" s="23"/>
      <c r="AF24" s="23">
        <v>4.7018125855743699E-2</v>
      </c>
      <c r="AG24" s="23">
        <v>5.8783386607865501E-2</v>
      </c>
      <c r="AH24" s="23">
        <v>2.5849051001782999E-2</v>
      </c>
      <c r="AI24" s="23"/>
      <c r="AJ24" s="23">
        <v>5.29186584112077E-2</v>
      </c>
      <c r="AK24" s="23">
        <v>3.5659408269501897E-2</v>
      </c>
      <c r="AL24" s="23">
        <v>3.1998187302251402E-2</v>
      </c>
      <c r="AM24" s="23"/>
      <c r="AN24" s="23">
        <v>3.9054991917560899E-2</v>
      </c>
      <c r="AO24" s="23">
        <v>3.4842197694371697E-2</v>
      </c>
      <c r="AP24" s="23">
        <v>7.0710266962961593E-2</v>
      </c>
      <c r="AQ24" s="23">
        <v>9.0197096202897595E-3</v>
      </c>
      <c r="AR24" s="23">
        <v>6.3354335189224106E-2</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AR17"/>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114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ht="43.5">
      <c r="B9" s="15" t="s">
        <v>115</v>
      </c>
      <c r="C9" s="14">
        <v>0.31953598603346101</v>
      </c>
      <c r="D9" s="14">
        <v>0.34269593181824298</v>
      </c>
      <c r="E9" s="14">
        <v>0.29675152622126599</v>
      </c>
      <c r="F9" s="14"/>
      <c r="G9" s="14">
        <v>0.390543861221885</v>
      </c>
      <c r="H9" s="14">
        <v>0.36711644317244702</v>
      </c>
      <c r="I9" s="14">
        <v>0.33313441385606002</v>
      </c>
      <c r="J9" s="14">
        <v>0.29864499438965703</v>
      </c>
      <c r="K9" s="14">
        <v>0.30742460076908701</v>
      </c>
      <c r="L9" s="14">
        <v>0.247229998019075</v>
      </c>
      <c r="M9" s="14"/>
      <c r="N9" s="14">
        <v>0.332510524624197</v>
      </c>
      <c r="O9" s="14">
        <v>0.290153139662577</v>
      </c>
      <c r="P9" s="14">
        <v>0.329003088091671</v>
      </c>
      <c r="Q9" s="14">
        <v>0.32447511087860498</v>
      </c>
      <c r="R9" s="14"/>
      <c r="S9" s="14">
        <v>0.36319969946682101</v>
      </c>
      <c r="T9" s="14">
        <v>0.302441077458868</v>
      </c>
      <c r="U9" s="14">
        <v>0.2877980695847</v>
      </c>
      <c r="V9" s="14">
        <v>0.29273393306866202</v>
      </c>
      <c r="W9" s="14">
        <v>0.30688701394531898</v>
      </c>
      <c r="X9" s="14">
        <v>0.316069271635113</v>
      </c>
      <c r="Y9" s="14">
        <v>0.37570286173482997</v>
      </c>
      <c r="Z9" s="14">
        <v>0.34270688930803</v>
      </c>
      <c r="AA9" s="14">
        <v>0.304310836484745</v>
      </c>
      <c r="AB9" s="14">
        <v>0.28957913598084201</v>
      </c>
      <c r="AC9" s="14">
        <v>0.34003410258554501</v>
      </c>
      <c r="AD9" s="14">
        <v>0.32604355236599503</v>
      </c>
      <c r="AE9" s="14"/>
      <c r="AF9" s="14">
        <v>0.30231896511852002</v>
      </c>
      <c r="AG9" s="14">
        <v>0.31684236054373699</v>
      </c>
      <c r="AH9" s="14">
        <v>0.34706260558152202</v>
      </c>
      <c r="AI9" s="14"/>
      <c r="AJ9" s="14">
        <v>0.27289405006402701</v>
      </c>
      <c r="AK9" s="14">
        <v>0.36525077653449101</v>
      </c>
      <c r="AL9" s="14">
        <v>0.29832993975886901</v>
      </c>
      <c r="AM9" s="14"/>
      <c r="AN9" s="14">
        <v>0.308575789318074</v>
      </c>
      <c r="AO9" s="14">
        <v>0.28522049903671298</v>
      </c>
      <c r="AP9" s="14">
        <v>0.33171289865107201</v>
      </c>
      <c r="AQ9" s="14">
        <v>0.381480183704419</v>
      </c>
      <c r="AR9" s="14">
        <v>0.31132519578360501</v>
      </c>
    </row>
    <row r="10" spans="2:44">
      <c r="B10" s="15" t="s">
        <v>111</v>
      </c>
      <c r="C10" s="14">
        <v>0.38411254485200402</v>
      </c>
      <c r="D10" s="14">
        <v>0.38152452594583502</v>
      </c>
      <c r="E10" s="14">
        <v>0.38700482305710698</v>
      </c>
      <c r="F10" s="14"/>
      <c r="G10" s="14">
        <v>0.35215291809485699</v>
      </c>
      <c r="H10" s="14">
        <v>0.36970549562569699</v>
      </c>
      <c r="I10" s="14">
        <v>0.37077723075201602</v>
      </c>
      <c r="J10" s="14">
        <v>0.39139857556104202</v>
      </c>
      <c r="K10" s="14">
        <v>0.37842656174894201</v>
      </c>
      <c r="L10" s="14">
        <v>0.42599865385880098</v>
      </c>
      <c r="M10" s="14"/>
      <c r="N10" s="14">
        <v>0.43293051423240198</v>
      </c>
      <c r="O10" s="14">
        <v>0.40542467143736899</v>
      </c>
      <c r="P10" s="14">
        <v>0.36253915530111402</v>
      </c>
      <c r="Q10" s="14">
        <v>0.32921618307364903</v>
      </c>
      <c r="R10" s="14"/>
      <c r="S10" s="14">
        <v>0.35681023896523201</v>
      </c>
      <c r="T10" s="14">
        <v>0.43019147668906699</v>
      </c>
      <c r="U10" s="14">
        <v>0.41987998246538499</v>
      </c>
      <c r="V10" s="14">
        <v>0.40539967620584999</v>
      </c>
      <c r="W10" s="14">
        <v>0.39995085962860499</v>
      </c>
      <c r="X10" s="14">
        <v>0.32748944918719203</v>
      </c>
      <c r="Y10" s="14">
        <v>0.33764084180729198</v>
      </c>
      <c r="Z10" s="14">
        <v>0.358917531369425</v>
      </c>
      <c r="AA10" s="14">
        <v>0.384850233666786</v>
      </c>
      <c r="AB10" s="14">
        <v>0.41238147093908101</v>
      </c>
      <c r="AC10" s="14">
        <v>0.37626909772234701</v>
      </c>
      <c r="AD10" s="14">
        <v>0.36833640648981603</v>
      </c>
      <c r="AE10" s="14"/>
      <c r="AF10" s="14">
        <v>0.37700690143029902</v>
      </c>
      <c r="AG10" s="14">
        <v>0.39513931905315097</v>
      </c>
      <c r="AH10" s="14">
        <v>0.36473708744522298</v>
      </c>
      <c r="AI10" s="14"/>
      <c r="AJ10" s="14">
        <v>0.385324590732748</v>
      </c>
      <c r="AK10" s="14">
        <v>0.35425563512742703</v>
      </c>
      <c r="AL10" s="14">
        <v>0.43962657587971199</v>
      </c>
      <c r="AM10" s="14"/>
      <c r="AN10" s="14">
        <v>0.33355266888227803</v>
      </c>
      <c r="AO10" s="14">
        <v>0.406419698797712</v>
      </c>
      <c r="AP10" s="14">
        <v>0.422240633848182</v>
      </c>
      <c r="AQ10" s="14">
        <v>0.36365529109092798</v>
      </c>
      <c r="AR10" s="14">
        <v>0.53426281249896801</v>
      </c>
    </row>
    <row r="11" spans="2:44">
      <c r="B11" s="15" t="s">
        <v>112</v>
      </c>
      <c r="C11" s="14">
        <v>0.18758830959210701</v>
      </c>
      <c r="D11" s="14">
        <v>0.18836438518049101</v>
      </c>
      <c r="E11" s="14">
        <v>0.18741152361378699</v>
      </c>
      <c r="F11" s="14"/>
      <c r="G11" s="14">
        <v>0.14342634193468301</v>
      </c>
      <c r="H11" s="14">
        <v>0.17423872426050499</v>
      </c>
      <c r="I11" s="14">
        <v>0.20569299448032199</v>
      </c>
      <c r="J11" s="14">
        <v>0.197773612182706</v>
      </c>
      <c r="K11" s="14">
        <v>0.19810633181041101</v>
      </c>
      <c r="L11" s="14">
        <v>0.198009669207063</v>
      </c>
      <c r="M11" s="14"/>
      <c r="N11" s="14">
        <v>0.16585817371862099</v>
      </c>
      <c r="O11" s="14">
        <v>0.21645779026849099</v>
      </c>
      <c r="P11" s="14">
        <v>0.18913300296741301</v>
      </c>
      <c r="Q11" s="14">
        <v>0.18065587421014101</v>
      </c>
      <c r="R11" s="14"/>
      <c r="S11" s="14">
        <v>0.18138769916570999</v>
      </c>
      <c r="T11" s="14">
        <v>0.179001191765011</v>
      </c>
      <c r="U11" s="14">
        <v>0.19649481222757501</v>
      </c>
      <c r="V11" s="14">
        <v>0.207080522361549</v>
      </c>
      <c r="W11" s="14">
        <v>0.165980912089847</v>
      </c>
      <c r="X11" s="14">
        <v>0.232492982572297</v>
      </c>
      <c r="Y11" s="14">
        <v>0.18855269431517799</v>
      </c>
      <c r="Z11" s="14">
        <v>0.210603015372435</v>
      </c>
      <c r="AA11" s="14">
        <v>0.17010144244515099</v>
      </c>
      <c r="AB11" s="14">
        <v>0.159062530321609</v>
      </c>
      <c r="AC11" s="14">
        <v>0.185273648932644</v>
      </c>
      <c r="AD11" s="14">
        <v>0.20764465304678401</v>
      </c>
      <c r="AE11" s="14"/>
      <c r="AF11" s="14">
        <v>0.20000504510874001</v>
      </c>
      <c r="AG11" s="14">
        <v>0.19040132022415501</v>
      </c>
      <c r="AH11" s="14">
        <v>0.17380171931126201</v>
      </c>
      <c r="AI11" s="14"/>
      <c r="AJ11" s="14">
        <v>0.20896262675456001</v>
      </c>
      <c r="AK11" s="14">
        <v>0.18102244667990899</v>
      </c>
      <c r="AL11" s="14">
        <v>0.165500789064848</v>
      </c>
      <c r="AM11" s="14"/>
      <c r="AN11" s="14">
        <v>0.198983515919742</v>
      </c>
      <c r="AO11" s="14">
        <v>0.198193144464159</v>
      </c>
      <c r="AP11" s="14">
        <v>0.18423621856028499</v>
      </c>
      <c r="AQ11" s="14">
        <v>0.17338647546671901</v>
      </c>
      <c r="AR11" s="14">
        <v>0.10386156282622599</v>
      </c>
    </row>
    <row r="12" spans="2:44" ht="57.95">
      <c r="B12" s="15" t="s">
        <v>116</v>
      </c>
      <c r="C12" s="23">
        <v>0.108763159522427</v>
      </c>
      <c r="D12" s="23">
        <v>8.7415157055431597E-2</v>
      </c>
      <c r="E12" s="23">
        <v>0.12883212710784001</v>
      </c>
      <c r="F12" s="23"/>
      <c r="G12" s="23">
        <v>0.11387687874857499</v>
      </c>
      <c r="H12" s="23">
        <v>8.8939336941351393E-2</v>
      </c>
      <c r="I12" s="23">
        <v>9.0395360911602399E-2</v>
      </c>
      <c r="J12" s="23">
        <v>0.11218281786659499</v>
      </c>
      <c r="K12" s="23">
        <v>0.11604250567156001</v>
      </c>
      <c r="L12" s="23">
        <v>0.12876167891505999</v>
      </c>
      <c r="M12" s="23"/>
      <c r="N12" s="23">
        <v>6.8700787424780599E-2</v>
      </c>
      <c r="O12" s="23">
        <v>8.7964398631561996E-2</v>
      </c>
      <c r="P12" s="23">
        <v>0.11932475363980199</v>
      </c>
      <c r="Q12" s="23">
        <v>0.16565283183760399</v>
      </c>
      <c r="R12" s="23"/>
      <c r="S12" s="23">
        <v>9.8602362402236104E-2</v>
      </c>
      <c r="T12" s="23">
        <v>8.8366254087053203E-2</v>
      </c>
      <c r="U12" s="23">
        <v>9.5827135722338905E-2</v>
      </c>
      <c r="V12" s="23">
        <v>9.4785868363939305E-2</v>
      </c>
      <c r="W12" s="23">
        <v>0.127181214336229</v>
      </c>
      <c r="X12" s="23">
        <v>0.12394829660539899</v>
      </c>
      <c r="Y12" s="23">
        <v>9.8103602142700905E-2</v>
      </c>
      <c r="Z12" s="23">
        <v>8.7772563950109503E-2</v>
      </c>
      <c r="AA12" s="23">
        <v>0.14073748740331801</v>
      </c>
      <c r="AB12" s="23">
        <v>0.13897686275846899</v>
      </c>
      <c r="AC12" s="23">
        <v>9.8423150759463701E-2</v>
      </c>
      <c r="AD12" s="23">
        <v>9.7975388097403998E-2</v>
      </c>
      <c r="AE12" s="23"/>
      <c r="AF12" s="23">
        <v>0.12066908834244</v>
      </c>
      <c r="AG12" s="23">
        <v>9.7617000178955804E-2</v>
      </c>
      <c r="AH12" s="23">
        <v>0.114398587661993</v>
      </c>
      <c r="AI12" s="23"/>
      <c r="AJ12" s="23">
        <v>0.13281873244866499</v>
      </c>
      <c r="AK12" s="23">
        <v>9.9471141658174098E-2</v>
      </c>
      <c r="AL12" s="23">
        <v>9.6542695296571002E-2</v>
      </c>
      <c r="AM12" s="23"/>
      <c r="AN12" s="23">
        <v>0.158888025879906</v>
      </c>
      <c r="AO12" s="23">
        <v>0.110166657701416</v>
      </c>
      <c r="AP12" s="23">
        <v>6.1810248940461797E-2</v>
      </c>
      <c r="AQ12" s="23">
        <v>8.1478049737933905E-2</v>
      </c>
      <c r="AR12" s="23">
        <v>5.0550428891201399E-2</v>
      </c>
    </row>
    <row r="13" spans="2:44">
      <c r="B13" s="16"/>
    </row>
    <row r="14" spans="2:44">
      <c r="B14" t="s">
        <v>481</v>
      </c>
    </row>
    <row r="15" spans="2:44">
      <c r="B15" t="s">
        <v>482</v>
      </c>
    </row>
    <row r="17" spans="2:2">
      <c r="B17"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266</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0.28733465944165099</v>
      </c>
      <c r="D9" s="14">
        <v>0.27391007636945702</v>
      </c>
      <c r="E9" s="14">
        <v>0.30006723506641098</v>
      </c>
      <c r="F9" s="14"/>
      <c r="G9" s="14">
        <v>0.26675317777165602</v>
      </c>
      <c r="H9" s="14">
        <v>0.305226307225553</v>
      </c>
      <c r="I9" s="14">
        <v>0.32577331165316997</v>
      </c>
      <c r="J9" s="14">
        <v>0.25246476768109699</v>
      </c>
      <c r="K9" s="14">
        <v>0.28616545086395101</v>
      </c>
      <c r="L9" s="14">
        <v>0.28277845380893402</v>
      </c>
      <c r="M9" s="14"/>
      <c r="N9" s="14">
        <v>0.27459958261710998</v>
      </c>
      <c r="O9" s="14">
        <v>0.27476295519386201</v>
      </c>
      <c r="P9" s="14">
        <v>0.34709279142580701</v>
      </c>
      <c r="Q9" s="14">
        <v>0.25360906829205998</v>
      </c>
      <c r="R9" s="14"/>
      <c r="S9" s="14">
        <v>0.316591697352469</v>
      </c>
      <c r="T9" s="14">
        <v>0.32008676315588602</v>
      </c>
      <c r="U9" s="14">
        <v>0.26877258484581201</v>
      </c>
      <c r="V9" s="14">
        <v>0.320588411348735</v>
      </c>
      <c r="W9" s="14">
        <v>0.32220904431263397</v>
      </c>
      <c r="X9" s="14">
        <v>0.17065358750747101</v>
      </c>
      <c r="Y9" s="14">
        <v>0.30133407320824601</v>
      </c>
      <c r="Z9" s="14">
        <v>0.210240303988841</v>
      </c>
      <c r="AA9" s="14">
        <v>0.25913891512213499</v>
      </c>
      <c r="AB9" s="14">
        <v>0.30228544395727203</v>
      </c>
      <c r="AC9" s="14">
        <v>0.22301479873494701</v>
      </c>
      <c r="AD9" s="14">
        <v>0.54586362283735901</v>
      </c>
      <c r="AE9" s="14"/>
      <c r="AF9" s="14">
        <v>0.30365423641900302</v>
      </c>
      <c r="AG9" s="14">
        <v>0.27535802245591301</v>
      </c>
      <c r="AH9" s="14">
        <v>0.32702181043218498</v>
      </c>
      <c r="AI9" s="14"/>
      <c r="AJ9" s="14">
        <v>0.31935660375033298</v>
      </c>
      <c r="AK9" s="14">
        <v>0.29095958781542097</v>
      </c>
      <c r="AL9" s="14">
        <v>0.254811535950275</v>
      </c>
      <c r="AM9" s="14"/>
      <c r="AN9" s="14">
        <v>0.30757723689220701</v>
      </c>
      <c r="AO9" s="14">
        <v>0.24200574822290799</v>
      </c>
      <c r="AP9" s="14">
        <v>0.32225955821444102</v>
      </c>
      <c r="AQ9" s="14">
        <v>0.312256627817805</v>
      </c>
      <c r="AR9" s="14">
        <v>0.37264573610006801</v>
      </c>
    </row>
    <row r="10" spans="2:44">
      <c r="B10" s="15" t="s">
        <v>252</v>
      </c>
      <c r="C10" s="14">
        <v>0.27756813652955398</v>
      </c>
      <c r="D10" s="14">
        <v>0.26757587455202397</v>
      </c>
      <c r="E10" s="14">
        <v>0.28678642650988301</v>
      </c>
      <c r="F10" s="14"/>
      <c r="G10" s="14">
        <v>0.226532856862978</v>
      </c>
      <c r="H10" s="14">
        <v>0.241395637291548</v>
      </c>
      <c r="I10" s="14">
        <v>0.29690757001408402</v>
      </c>
      <c r="J10" s="14">
        <v>0.25378691721320701</v>
      </c>
      <c r="K10" s="14">
        <v>0.32556751606012602</v>
      </c>
      <c r="L10" s="14">
        <v>0.313111121541989</v>
      </c>
      <c r="M10" s="14"/>
      <c r="N10" s="14">
        <v>0.26622514080026499</v>
      </c>
      <c r="O10" s="14">
        <v>0.25489265577867098</v>
      </c>
      <c r="P10" s="14">
        <v>0.303094725704455</v>
      </c>
      <c r="Q10" s="14">
        <v>0.28429662570065001</v>
      </c>
      <c r="R10" s="14"/>
      <c r="S10" s="14">
        <v>0.23655970055324599</v>
      </c>
      <c r="T10" s="14">
        <v>0.36168586774641298</v>
      </c>
      <c r="U10" s="14">
        <v>0.28984476908645801</v>
      </c>
      <c r="V10" s="14">
        <v>0.29158947317066702</v>
      </c>
      <c r="W10" s="14">
        <v>0.31575327697799699</v>
      </c>
      <c r="X10" s="14">
        <v>0.23610312831951999</v>
      </c>
      <c r="Y10" s="14">
        <v>0.24100244511609301</v>
      </c>
      <c r="Z10" s="14">
        <v>0.193369213526592</v>
      </c>
      <c r="AA10" s="14">
        <v>0.28313633654287101</v>
      </c>
      <c r="AB10" s="14">
        <v>0.30463982861938999</v>
      </c>
      <c r="AC10" s="14">
        <v>0.238040774874027</v>
      </c>
      <c r="AD10" s="14">
        <v>0.27261183288508301</v>
      </c>
      <c r="AE10" s="14"/>
      <c r="AF10" s="14">
        <v>0.29389261918702198</v>
      </c>
      <c r="AG10" s="14">
        <v>0.28198777991548002</v>
      </c>
      <c r="AH10" s="14">
        <v>0.29636810974625399</v>
      </c>
      <c r="AI10" s="14"/>
      <c r="AJ10" s="14">
        <v>0.367052386168435</v>
      </c>
      <c r="AK10" s="14">
        <v>0.256298242353457</v>
      </c>
      <c r="AL10" s="14">
        <v>0.226390422747939</v>
      </c>
      <c r="AM10" s="14"/>
      <c r="AN10" s="14">
        <v>0.25811031569332998</v>
      </c>
      <c r="AO10" s="14">
        <v>0.32974106752148302</v>
      </c>
      <c r="AP10" s="14">
        <v>0.22817811224165599</v>
      </c>
      <c r="AQ10" s="14">
        <v>0.33983501900795798</v>
      </c>
      <c r="AR10" s="14">
        <v>0.17781337112984699</v>
      </c>
    </row>
    <row r="11" spans="2:44">
      <c r="B11" s="15" t="s">
        <v>250</v>
      </c>
      <c r="C11" s="14">
        <v>0.26757115623962502</v>
      </c>
      <c r="D11" s="14">
        <v>0.277412696025715</v>
      </c>
      <c r="E11" s="14">
        <v>0.25671856293838702</v>
      </c>
      <c r="F11" s="14"/>
      <c r="G11" s="14">
        <v>0.13543441673230999</v>
      </c>
      <c r="H11" s="14">
        <v>0.26582361516932101</v>
      </c>
      <c r="I11" s="14">
        <v>0.26328944232814999</v>
      </c>
      <c r="J11" s="14">
        <v>0.306740946567852</v>
      </c>
      <c r="K11" s="14">
        <v>0.27685681140944901</v>
      </c>
      <c r="L11" s="14">
        <v>0.32384972725769001</v>
      </c>
      <c r="M11" s="14"/>
      <c r="N11" s="14">
        <v>0.24635268927116</v>
      </c>
      <c r="O11" s="14">
        <v>0.27610613823061703</v>
      </c>
      <c r="P11" s="14">
        <v>0.31844811963723402</v>
      </c>
      <c r="Q11" s="14">
        <v>0.23140689331465999</v>
      </c>
      <c r="R11" s="14"/>
      <c r="S11" s="14">
        <v>0.331775641049875</v>
      </c>
      <c r="T11" s="14">
        <v>0.27762389340337601</v>
      </c>
      <c r="U11" s="14">
        <v>0.27908630466634898</v>
      </c>
      <c r="V11" s="14">
        <v>0.24057782664334901</v>
      </c>
      <c r="W11" s="14">
        <v>0.24237927361686201</v>
      </c>
      <c r="X11" s="14">
        <v>0.27338438008195398</v>
      </c>
      <c r="Y11" s="14">
        <v>0.222357874824715</v>
      </c>
      <c r="Z11" s="14">
        <v>0.28279675439568702</v>
      </c>
      <c r="AA11" s="14">
        <v>0.20825299579169501</v>
      </c>
      <c r="AB11" s="14">
        <v>0.32782183552838201</v>
      </c>
      <c r="AC11" s="14">
        <v>0.25947310363618598</v>
      </c>
      <c r="AD11" s="14">
        <v>0.25035722611496702</v>
      </c>
      <c r="AE11" s="14"/>
      <c r="AF11" s="14">
        <v>0.30511146893437002</v>
      </c>
      <c r="AG11" s="14">
        <v>0.25532820923444999</v>
      </c>
      <c r="AH11" s="14">
        <v>0.29432671707977998</v>
      </c>
      <c r="AI11" s="14"/>
      <c r="AJ11" s="14">
        <v>0.32124091129301202</v>
      </c>
      <c r="AK11" s="14">
        <v>0.237405128946414</v>
      </c>
      <c r="AL11" s="14">
        <v>0.303848906970699</v>
      </c>
      <c r="AM11" s="14"/>
      <c r="AN11" s="14">
        <v>0.307519851033286</v>
      </c>
      <c r="AO11" s="14">
        <v>0.225924851792695</v>
      </c>
      <c r="AP11" s="14">
        <v>0.26616401691327801</v>
      </c>
      <c r="AQ11" s="14">
        <v>0.25414542202697499</v>
      </c>
      <c r="AR11" s="14">
        <v>0.249890775886493</v>
      </c>
    </row>
    <row r="12" spans="2:44">
      <c r="B12" s="15" t="s">
        <v>253</v>
      </c>
      <c r="C12" s="14">
        <v>0.25355556753308001</v>
      </c>
      <c r="D12" s="14">
        <v>0.246765568989951</v>
      </c>
      <c r="E12" s="14">
        <v>0.25941922184321697</v>
      </c>
      <c r="F12" s="14"/>
      <c r="G12" s="14">
        <v>0.17457677835926999</v>
      </c>
      <c r="H12" s="14">
        <v>0.230041844573009</v>
      </c>
      <c r="I12" s="14">
        <v>0.297247212084852</v>
      </c>
      <c r="J12" s="14">
        <v>0.30158629329641401</v>
      </c>
      <c r="K12" s="14">
        <v>0.28146651377676402</v>
      </c>
      <c r="L12" s="14">
        <v>0.233219613936132</v>
      </c>
      <c r="M12" s="14"/>
      <c r="N12" s="14">
        <v>0.23677218727191299</v>
      </c>
      <c r="O12" s="14">
        <v>0.24377525359386201</v>
      </c>
      <c r="P12" s="14">
        <v>0.25052414453344402</v>
      </c>
      <c r="Q12" s="14">
        <v>0.28101002806908598</v>
      </c>
      <c r="R12" s="14"/>
      <c r="S12" s="14">
        <v>0.25555503628218801</v>
      </c>
      <c r="T12" s="14">
        <v>0.28997699786234798</v>
      </c>
      <c r="U12" s="14">
        <v>0.246037397307004</v>
      </c>
      <c r="V12" s="14">
        <v>0.241279362168828</v>
      </c>
      <c r="W12" s="14">
        <v>0.23115683283205099</v>
      </c>
      <c r="X12" s="14">
        <v>0.27587327569456599</v>
      </c>
      <c r="Y12" s="14">
        <v>0.19166232484802301</v>
      </c>
      <c r="Z12" s="14">
        <v>0.35897452752467501</v>
      </c>
      <c r="AA12" s="14">
        <v>0.29171860358805002</v>
      </c>
      <c r="AB12" s="14">
        <v>0.20888160325184801</v>
      </c>
      <c r="AC12" s="14">
        <v>0.238077253782005</v>
      </c>
      <c r="AD12" s="14">
        <v>0.161546319079198</v>
      </c>
      <c r="AE12" s="14"/>
      <c r="AF12" s="14">
        <v>0.24324737486963699</v>
      </c>
      <c r="AG12" s="14">
        <v>0.29422479878101498</v>
      </c>
      <c r="AH12" s="14">
        <v>0.21317440048337699</v>
      </c>
      <c r="AI12" s="14"/>
      <c r="AJ12" s="14">
        <v>0.31157350003489498</v>
      </c>
      <c r="AK12" s="14">
        <v>0.26012262527034102</v>
      </c>
      <c r="AL12" s="14">
        <v>0.26167357451340501</v>
      </c>
      <c r="AM12" s="14"/>
      <c r="AN12" s="14">
        <v>0.29115571264922602</v>
      </c>
      <c r="AO12" s="14">
        <v>0.22301549179069699</v>
      </c>
      <c r="AP12" s="14">
        <v>0.26761833555542203</v>
      </c>
      <c r="AQ12" s="14">
        <v>0.26465770832243701</v>
      </c>
      <c r="AR12" s="14">
        <v>0.424713691819885</v>
      </c>
    </row>
    <row r="13" spans="2:44">
      <c r="B13" s="15" t="s">
        <v>254</v>
      </c>
      <c r="C13" s="14">
        <v>0.217298243321392</v>
      </c>
      <c r="D13" s="14">
        <v>0.23164073411908501</v>
      </c>
      <c r="E13" s="14">
        <v>0.201646371564252</v>
      </c>
      <c r="F13" s="14"/>
      <c r="G13" s="14">
        <v>0.26543501159719002</v>
      </c>
      <c r="H13" s="14">
        <v>0.25789623581891402</v>
      </c>
      <c r="I13" s="14">
        <v>0.260514342356371</v>
      </c>
      <c r="J13" s="14">
        <v>0.20309945000062099</v>
      </c>
      <c r="K13" s="14">
        <v>0.137774695172177</v>
      </c>
      <c r="L13" s="14">
        <v>0.17738462774282199</v>
      </c>
      <c r="M13" s="14"/>
      <c r="N13" s="14">
        <v>0.240307613064626</v>
      </c>
      <c r="O13" s="14">
        <v>0.242871717304776</v>
      </c>
      <c r="P13" s="14">
        <v>0.19520236597438101</v>
      </c>
      <c r="Q13" s="14">
        <v>0.18866381737629401</v>
      </c>
      <c r="R13" s="14"/>
      <c r="S13" s="14">
        <v>0.292850316625616</v>
      </c>
      <c r="T13" s="14">
        <v>0.176105304612237</v>
      </c>
      <c r="U13" s="14">
        <v>0.169870055093678</v>
      </c>
      <c r="V13" s="14">
        <v>0.24899055436015499</v>
      </c>
      <c r="W13" s="14">
        <v>0.200720491467867</v>
      </c>
      <c r="X13" s="14">
        <v>0.12082595765621</v>
      </c>
      <c r="Y13" s="14">
        <v>0.19421830100478801</v>
      </c>
      <c r="Z13" s="14">
        <v>0.38359154272414903</v>
      </c>
      <c r="AA13" s="14">
        <v>0.21017544197296001</v>
      </c>
      <c r="AB13" s="14">
        <v>0.20230229601900099</v>
      </c>
      <c r="AC13" s="14">
        <v>0.196067495096581</v>
      </c>
      <c r="AD13" s="14">
        <v>0.34777581928812401</v>
      </c>
      <c r="AE13" s="14"/>
      <c r="AF13" s="14">
        <v>0.19297108232857799</v>
      </c>
      <c r="AG13" s="14">
        <v>0.223713237576082</v>
      </c>
      <c r="AH13" s="14">
        <v>0.226079698213076</v>
      </c>
      <c r="AI13" s="14"/>
      <c r="AJ13" s="14">
        <v>0.16929806850572399</v>
      </c>
      <c r="AK13" s="14">
        <v>0.24583419965147399</v>
      </c>
      <c r="AL13" s="14">
        <v>0.19806646529959401</v>
      </c>
      <c r="AM13" s="14"/>
      <c r="AN13" s="14">
        <v>0.184250246127075</v>
      </c>
      <c r="AO13" s="14">
        <v>0.21964810679105501</v>
      </c>
      <c r="AP13" s="14">
        <v>0.24326743918018301</v>
      </c>
      <c r="AQ13" s="14">
        <v>0.21845172818166</v>
      </c>
      <c r="AR13" s="14">
        <v>0.266536742452255</v>
      </c>
    </row>
    <row r="14" spans="2:44">
      <c r="B14" s="15" t="s">
        <v>256</v>
      </c>
      <c r="C14" s="14">
        <v>0.18842927722817199</v>
      </c>
      <c r="D14" s="14">
        <v>0.20514008370662301</v>
      </c>
      <c r="E14" s="14">
        <v>0.170239807245749</v>
      </c>
      <c r="F14" s="14"/>
      <c r="G14" s="14">
        <v>0.179882214848541</v>
      </c>
      <c r="H14" s="14">
        <v>0.17770811216962901</v>
      </c>
      <c r="I14" s="14">
        <v>0.17832884747189401</v>
      </c>
      <c r="J14" s="14">
        <v>0.20938107535032399</v>
      </c>
      <c r="K14" s="14">
        <v>0.19944114557986001</v>
      </c>
      <c r="L14" s="14">
        <v>0.187782866749691</v>
      </c>
      <c r="M14" s="14"/>
      <c r="N14" s="14">
        <v>0.22941432764581601</v>
      </c>
      <c r="O14" s="14">
        <v>0.151609607714942</v>
      </c>
      <c r="P14" s="14">
        <v>0.19513465604201699</v>
      </c>
      <c r="Q14" s="14">
        <v>0.175290373926452</v>
      </c>
      <c r="R14" s="14"/>
      <c r="S14" s="14">
        <v>0.22899329095382101</v>
      </c>
      <c r="T14" s="14">
        <v>0.199452183373522</v>
      </c>
      <c r="U14" s="14">
        <v>0.240564887161033</v>
      </c>
      <c r="V14" s="14">
        <v>0.14930557256947599</v>
      </c>
      <c r="W14" s="14">
        <v>0.186176407307964</v>
      </c>
      <c r="X14" s="14">
        <v>0.14119785003721699</v>
      </c>
      <c r="Y14" s="14">
        <v>0.14772208043013599</v>
      </c>
      <c r="Z14" s="14">
        <v>0.11482795205790899</v>
      </c>
      <c r="AA14" s="14">
        <v>0.22073997397539599</v>
      </c>
      <c r="AB14" s="14">
        <v>0.23439754786519101</v>
      </c>
      <c r="AC14" s="14">
        <v>0.15426791210058399</v>
      </c>
      <c r="AD14" s="14">
        <v>0.21776938703338899</v>
      </c>
      <c r="AE14" s="14"/>
      <c r="AF14" s="14">
        <v>0.18970937610418601</v>
      </c>
      <c r="AG14" s="14">
        <v>0.20161443923632999</v>
      </c>
      <c r="AH14" s="14">
        <v>0.164816363661235</v>
      </c>
      <c r="AI14" s="14"/>
      <c r="AJ14" s="14">
        <v>0.249198256057824</v>
      </c>
      <c r="AK14" s="14">
        <v>0.17762826519452801</v>
      </c>
      <c r="AL14" s="14">
        <v>0.239437181883281</v>
      </c>
      <c r="AM14" s="14"/>
      <c r="AN14" s="14">
        <v>0.202328052526696</v>
      </c>
      <c r="AO14" s="14">
        <v>0.226444972892692</v>
      </c>
      <c r="AP14" s="14">
        <v>0.144213871884696</v>
      </c>
      <c r="AQ14" s="14">
        <v>0.19285702190161799</v>
      </c>
      <c r="AR14" s="14">
        <v>0.38396781272817199</v>
      </c>
    </row>
    <row r="15" spans="2:44">
      <c r="B15" s="15" t="s">
        <v>258</v>
      </c>
      <c r="C15" s="14">
        <v>0.17487609094086701</v>
      </c>
      <c r="D15" s="14">
        <v>0.198704142239186</v>
      </c>
      <c r="E15" s="14">
        <v>0.14943353653996799</v>
      </c>
      <c r="F15" s="14"/>
      <c r="G15" s="14">
        <v>0.24658540078209501</v>
      </c>
      <c r="H15" s="14">
        <v>0.199561371169033</v>
      </c>
      <c r="I15" s="14">
        <v>0.13790406338822001</v>
      </c>
      <c r="J15" s="14">
        <v>0.157458688557953</v>
      </c>
      <c r="K15" s="14">
        <v>0.17555096763931899</v>
      </c>
      <c r="L15" s="14">
        <v>0.15161933038834799</v>
      </c>
      <c r="M15" s="14"/>
      <c r="N15" s="14">
        <v>0.16333125735888401</v>
      </c>
      <c r="O15" s="14">
        <v>0.17184839890884701</v>
      </c>
      <c r="P15" s="14">
        <v>0.21732687996671299</v>
      </c>
      <c r="Q15" s="14">
        <v>0.15072200306686401</v>
      </c>
      <c r="R15" s="14"/>
      <c r="S15" s="14">
        <v>0.234818176859799</v>
      </c>
      <c r="T15" s="14">
        <v>0.14441698939776801</v>
      </c>
      <c r="U15" s="14">
        <v>0.16529538751278899</v>
      </c>
      <c r="V15" s="14">
        <v>0.149501510692786</v>
      </c>
      <c r="W15" s="14">
        <v>0.209309861329606</v>
      </c>
      <c r="X15" s="14">
        <v>0.12228583640709199</v>
      </c>
      <c r="Y15" s="14">
        <v>0.15848986261574299</v>
      </c>
      <c r="Z15" s="14">
        <v>0.30567872663781398</v>
      </c>
      <c r="AA15" s="14">
        <v>0.20673225324375</v>
      </c>
      <c r="AB15" s="14">
        <v>0.16001696821903899</v>
      </c>
      <c r="AC15" s="14">
        <v>9.4604193965200006E-2</v>
      </c>
      <c r="AD15" s="14">
        <v>0.17526984286134201</v>
      </c>
      <c r="AE15" s="14"/>
      <c r="AF15" s="14">
        <v>0.15329022818525601</v>
      </c>
      <c r="AG15" s="14">
        <v>0.16528823897915701</v>
      </c>
      <c r="AH15" s="14">
        <v>0.207466244561199</v>
      </c>
      <c r="AI15" s="14"/>
      <c r="AJ15" s="14">
        <v>0.199327202988274</v>
      </c>
      <c r="AK15" s="14">
        <v>0.150066800592706</v>
      </c>
      <c r="AL15" s="14">
        <v>0.26702653767779899</v>
      </c>
      <c r="AM15" s="14"/>
      <c r="AN15" s="14">
        <v>0.178389289883057</v>
      </c>
      <c r="AO15" s="14">
        <v>0.15889130247636901</v>
      </c>
      <c r="AP15" s="14">
        <v>0.171228546868399</v>
      </c>
      <c r="AQ15" s="14">
        <v>0.16659237676079</v>
      </c>
      <c r="AR15" s="14">
        <v>0.150340115796018</v>
      </c>
    </row>
    <row r="16" spans="2:44">
      <c r="B16" s="15" t="s">
        <v>257</v>
      </c>
      <c r="C16" s="14">
        <v>0.13923176582441599</v>
      </c>
      <c r="D16" s="14">
        <v>0.14875299725851099</v>
      </c>
      <c r="E16" s="14">
        <v>0.13033039229507101</v>
      </c>
      <c r="F16" s="14"/>
      <c r="G16" s="14">
        <v>0.23722237408347399</v>
      </c>
      <c r="H16" s="14">
        <v>0.13604780231074801</v>
      </c>
      <c r="I16" s="14">
        <v>0.17230061401896599</v>
      </c>
      <c r="J16" s="14">
        <v>0.12586008256346101</v>
      </c>
      <c r="K16" s="14">
        <v>0.124131632242304</v>
      </c>
      <c r="L16" s="14">
        <v>6.8876839534930498E-2</v>
      </c>
      <c r="M16" s="14"/>
      <c r="N16" s="14">
        <v>0.193923389910993</v>
      </c>
      <c r="O16" s="14">
        <v>0.12659484411630101</v>
      </c>
      <c r="P16" s="14">
        <v>0.120631505557537</v>
      </c>
      <c r="Q16" s="14">
        <v>0.113208873951093</v>
      </c>
      <c r="R16" s="14"/>
      <c r="S16" s="14">
        <v>9.2528385528551804E-2</v>
      </c>
      <c r="T16" s="14">
        <v>0.14387807703383301</v>
      </c>
      <c r="U16" s="14">
        <v>0.106975465434658</v>
      </c>
      <c r="V16" s="14">
        <v>9.8600363572346195E-2</v>
      </c>
      <c r="W16" s="14">
        <v>0.213660632532543</v>
      </c>
      <c r="X16" s="14">
        <v>0.18310132855321401</v>
      </c>
      <c r="Y16" s="14">
        <v>0.152169375735454</v>
      </c>
      <c r="Z16" s="14">
        <v>9.9795084172656603E-2</v>
      </c>
      <c r="AA16" s="14">
        <v>0.19230527468368999</v>
      </c>
      <c r="AB16" s="14">
        <v>0.12595124474465699</v>
      </c>
      <c r="AC16" s="14">
        <v>0.15007034882305501</v>
      </c>
      <c r="AD16" s="14">
        <v>0</v>
      </c>
      <c r="AE16" s="14"/>
      <c r="AF16" s="14">
        <v>7.4677417838329901E-2</v>
      </c>
      <c r="AG16" s="14">
        <v>0.18663734194627499</v>
      </c>
      <c r="AH16" s="14">
        <v>0.13039299918753799</v>
      </c>
      <c r="AI16" s="14"/>
      <c r="AJ16" s="14">
        <v>7.4336917517763099E-2</v>
      </c>
      <c r="AK16" s="14">
        <v>0.15563885900299401</v>
      </c>
      <c r="AL16" s="14">
        <v>0.21262529489145901</v>
      </c>
      <c r="AM16" s="14"/>
      <c r="AN16" s="14">
        <v>9.5022704354077794E-2</v>
      </c>
      <c r="AO16" s="14">
        <v>0.131381750330341</v>
      </c>
      <c r="AP16" s="14">
        <v>0.161615867637427</v>
      </c>
      <c r="AQ16" s="14">
        <v>0.23659398853168001</v>
      </c>
      <c r="AR16" s="14">
        <v>8.6561981301219101E-2</v>
      </c>
    </row>
    <row r="17" spans="2:44">
      <c r="B17" s="15" t="s">
        <v>248</v>
      </c>
      <c r="C17" s="14">
        <v>9.7073465991238006E-2</v>
      </c>
      <c r="D17" s="14">
        <v>9.1684011613377997E-2</v>
      </c>
      <c r="E17" s="14">
        <v>0.10019579230473601</v>
      </c>
      <c r="F17" s="14"/>
      <c r="G17" s="14">
        <v>0.15962190779059801</v>
      </c>
      <c r="H17" s="14">
        <v>3.8812710543519598E-2</v>
      </c>
      <c r="I17" s="14">
        <v>8.4971115874232298E-2</v>
      </c>
      <c r="J17" s="14">
        <v>7.6061173363043202E-2</v>
      </c>
      <c r="K17" s="14">
        <v>8.1780830803048599E-2</v>
      </c>
      <c r="L17" s="14">
        <v>0.138184624502629</v>
      </c>
      <c r="M17" s="14"/>
      <c r="N17" s="14">
        <v>0.121078314413023</v>
      </c>
      <c r="O17" s="14">
        <v>0.10035032643372201</v>
      </c>
      <c r="P17" s="14">
        <v>7.0372277023764501E-2</v>
      </c>
      <c r="Q17" s="14">
        <v>9.54843551223407E-2</v>
      </c>
      <c r="R17" s="14"/>
      <c r="S17" s="14">
        <v>0.101013030312758</v>
      </c>
      <c r="T17" s="14">
        <v>3.3956951408819297E-2</v>
      </c>
      <c r="U17" s="14">
        <v>3.6528495622643598E-2</v>
      </c>
      <c r="V17" s="14">
        <v>0.12731414931456</v>
      </c>
      <c r="W17" s="14">
        <v>4.3183195783114497E-2</v>
      </c>
      <c r="X17" s="14">
        <v>0.121054833745028</v>
      </c>
      <c r="Y17" s="14">
        <v>0.120557843310286</v>
      </c>
      <c r="Z17" s="14">
        <v>2.66012048409329E-2</v>
      </c>
      <c r="AA17" s="14">
        <v>0.12609629847932899</v>
      </c>
      <c r="AB17" s="14">
        <v>0.106067152722295</v>
      </c>
      <c r="AC17" s="14">
        <v>0.14376616734730999</v>
      </c>
      <c r="AD17" s="14">
        <v>0.239714376423798</v>
      </c>
      <c r="AE17" s="14"/>
      <c r="AF17" s="14">
        <v>0.101085986021865</v>
      </c>
      <c r="AG17" s="14">
        <v>8.4823793752620696E-2</v>
      </c>
      <c r="AH17" s="14">
        <v>7.1974726228956801E-2</v>
      </c>
      <c r="AI17" s="14"/>
      <c r="AJ17" s="14">
        <v>7.6956752885911806E-2</v>
      </c>
      <c r="AK17" s="14">
        <v>8.1158478730449193E-2</v>
      </c>
      <c r="AL17" s="14">
        <v>5.1460520628824197E-2</v>
      </c>
      <c r="AM17" s="14"/>
      <c r="AN17" s="14">
        <v>6.5384485175130694E-2</v>
      </c>
      <c r="AO17" s="14">
        <v>8.5938441066754398E-2</v>
      </c>
      <c r="AP17" s="14">
        <v>0.12333124346657499</v>
      </c>
      <c r="AQ17" s="14">
        <v>8.8236449152122198E-2</v>
      </c>
      <c r="AR17" s="14">
        <v>0.16264902516378099</v>
      </c>
    </row>
    <row r="18" spans="2:44">
      <c r="B18" s="15" t="s">
        <v>249</v>
      </c>
      <c r="C18" s="14">
        <v>9.1072788039562896E-2</v>
      </c>
      <c r="D18" s="14">
        <v>8.4358157599047107E-2</v>
      </c>
      <c r="E18" s="14">
        <v>9.8314351131371894E-2</v>
      </c>
      <c r="F18" s="14"/>
      <c r="G18" s="14">
        <v>0.126115628367756</v>
      </c>
      <c r="H18" s="14">
        <v>7.08119210525604E-2</v>
      </c>
      <c r="I18" s="14">
        <v>8.8276509811905296E-2</v>
      </c>
      <c r="J18" s="14">
        <v>7.8617530789065998E-2</v>
      </c>
      <c r="K18" s="14">
        <v>9.4833225104707694E-2</v>
      </c>
      <c r="L18" s="14">
        <v>9.3748764140003701E-2</v>
      </c>
      <c r="M18" s="14"/>
      <c r="N18" s="14">
        <v>0.11730246609834601</v>
      </c>
      <c r="O18" s="14">
        <v>6.4277217405132606E-2</v>
      </c>
      <c r="P18" s="14">
        <v>9.6833280300273897E-2</v>
      </c>
      <c r="Q18" s="14">
        <v>8.3990136936528806E-2</v>
      </c>
      <c r="R18" s="14"/>
      <c r="S18" s="14">
        <v>9.5865005404011494E-2</v>
      </c>
      <c r="T18" s="14">
        <v>5.8654841638701799E-2</v>
      </c>
      <c r="U18" s="14">
        <v>0.132989111874458</v>
      </c>
      <c r="V18" s="14">
        <v>0.123370670927681</v>
      </c>
      <c r="W18" s="14">
        <v>8.1964852243758296E-2</v>
      </c>
      <c r="X18" s="14">
        <v>0.110621394098937</v>
      </c>
      <c r="Y18" s="14">
        <v>5.6358196716268502E-2</v>
      </c>
      <c r="Z18" s="14">
        <v>7.2361936494385298E-2</v>
      </c>
      <c r="AA18" s="14">
        <v>0.10036974572987301</v>
      </c>
      <c r="AB18" s="14">
        <v>8.1575313008209402E-2</v>
      </c>
      <c r="AC18" s="14">
        <v>9.3919266696323098E-2</v>
      </c>
      <c r="AD18" s="14">
        <v>9.4101466252616797E-2</v>
      </c>
      <c r="AE18" s="14"/>
      <c r="AF18" s="14">
        <v>9.1172891459693803E-2</v>
      </c>
      <c r="AG18" s="14">
        <v>9.7298348329299303E-2</v>
      </c>
      <c r="AH18" s="14">
        <v>8.4369140337774096E-2</v>
      </c>
      <c r="AI18" s="14"/>
      <c r="AJ18" s="14">
        <v>5.48404358532356E-2</v>
      </c>
      <c r="AK18" s="14">
        <v>9.8950303900971495E-2</v>
      </c>
      <c r="AL18" s="14">
        <v>0.117704703825551</v>
      </c>
      <c r="AM18" s="14"/>
      <c r="AN18" s="14">
        <v>8.3496852055036194E-2</v>
      </c>
      <c r="AO18" s="14">
        <v>0.110555632809532</v>
      </c>
      <c r="AP18" s="14">
        <v>8.5649513236856101E-2</v>
      </c>
      <c r="AQ18" s="14">
        <v>0.11713142454289199</v>
      </c>
      <c r="AR18" s="14">
        <v>0.103615663715622</v>
      </c>
    </row>
    <row r="19" spans="2:44">
      <c r="B19" s="15" t="s">
        <v>260</v>
      </c>
      <c r="C19" s="14">
        <v>8.5925602610863003E-2</v>
      </c>
      <c r="D19" s="14">
        <v>9.28503901267929E-2</v>
      </c>
      <c r="E19" s="14">
        <v>7.70918657511067E-2</v>
      </c>
      <c r="F19" s="14"/>
      <c r="G19" s="14">
        <v>4.4242293082709799E-2</v>
      </c>
      <c r="H19" s="14">
        <v>7.0358702223376396E-2</v>
      </c>
      <c r="I19" s="14">
        <v>6.8520781454164195E-2</v>
      </c>
      <c r="J19" s="14">
        <v>7.2032428894777095E-2</v>
      </c>
      <c r="K19" s="14">
        <v>0.10702869846707599</v>
      </c>
      <c r="L19" s="14">
        <v>0.13843744496219401</v>
      </c>
      <c r="M19" s="14"/>
      <c r="N19" s="14">
        <v>9.62444173405822E-2</v>
      </c>
      <c r="O19" s="14">
        <v>7.7348653284211297E-2</v>
      </c>
      <c r="P19" s="14">
        <v>0.101506262571339</v>
      </c>
      <c r="Q19" s="14">
        <v>6.9072881888264201E-2</v>
      </c>
      <c r="R19" s="14"/>
      <c r="S19" s="14">
        <v>9.3524676129202594E-2</v>
      </c>
      <c r="T19" s="14">
        <v>9.5815130384386299E-2</v>
      </c>
      <c r="U19" s="14">
        <v>0.10642851054510601</v>
      </c>
      <c r="V19" s="14">
        <v>6.90235688023174E-2</v>
      </c>
      <c r="W19" s="14">
        <v>4.2156948877784102E-2</v>
      </c>
      <c r="X19" s="14">
        <v>4.71002926667679E-2</v>
      </c>
      <c r="Y19" s="14">
        <v>0.14231020183903101</v>
      </c>
      <c r="Z19" s="14">
        <v>8.3360413847501397E-2</v>
      </c>
      <c r="AA19" s="14">
        <v>0.133580280885639</v>
      </c>
      <c r="AB19" s="14">
        <v>4.4256124965909097E-2</v>
      </c>
      <c r="AC19" s="14">
        <v>4.1744620395871401E-2</v>
      </c>
      <c r="AD19" s="14">
        <v>0.15703122504802799</v>
      </c>
      <c r="AE19" s="14"/>
      <c r="AF19" s="14">
        <v>0.11116968395764699</v>
      </c>
      <c r="AG19" s="14">
        <v>8.5761467620927401E-2</v>
      </c>
      <c r="AH19" s="14">
        <v>7.0064118344832005E-2</v>
      </c>
      <c r="AI19" s="14"/>
      <c r="AJ19" s="14">
        <v>0.105401671681406</v>
      </c>
      <c r="AK19" s="14">
        <v>8.0985166752722701E-2</v>
      </c>
      <c r="AL19" s="14">
        <v>3.6972891887210799E-2</v>
      </c>
      <c r="AM19" s="14"/>
      <c r="AN19" s="14">
        <v>9.9638919416628294E-2</v>
      </c>
      <c r="AO19" s="14">
        <v>5.6979488042528802E-2</v>
      </c>
      <c r="AP19" s="14">
        <v>7.9896653460088299E-2</v>
      </c>
      <c r="AQ19" s="14">
        <v>0.13342116566885401</v>
      </c>
      <c r="AR19" s="14">
        <v>0.20209409774807899</v>
      </c>
    </row>
    <row r="20" spans="2:44">
      <c r="B20" s="15" t="s">
        <v>255</v>
      </c>
      <c r="C20" s="14">
        <v>7.4938241144936302E-2</v>
      </c>
      <c r="D20" s="14">
        <v>9.0544562277886806E-2</v>
      </c>
      <c r="E20" s="14">
        <v>5.95671632017125E-2</v>
      </c>
      <c r="F20" s="14"/>
      <c r="G20" s="14">
        <v>8.4442405573596196E-2</v>
      </c>
      <c r="H20" s="14">
        <v>0.11037692416381401</v>
      </c>
      <c r="I20" s="14">
        <v>6.4731609994403499E-2</v>
      </c>
      <c r="J20" s="14">
        <v>0.104945975162409</v>
      </c>
      <c r="K20" s="14">
        <v>4.68033851155613E-2</v>
      </c>
      <c r="L20" s="14">
        <v>4.27185688149396E-2</v>
      </c>
      <c r="M20" s="14"/>
      <c r="N20" s="14">
        <v>8.1717314023528706E-2</v>
      </c>
      <c r="O20" s="14">
        <v>7.3424985717768801E-2</v>
      </c>
      <c r="P20" s="14">
        <v>6.5768935474817103E-2</v>
      </c>
      <c r="Q20" s="14">
        <v>7.8720589499043897E-2</v>
      </c>
      <c r="R20" s="14"/>
      <c r="S20" s="14">
        <v>6.7645052938600403E-2</v>
      </c>
      <c r="T20" s="14">
        <v>4.5286228362559598E-2</v>
      </c>
      <c r="U20" s="14">
        <v>0.108561487163123</v>
      </c>
      <c r="V20" s="14">
        <v>8.6132105306336998E-2</v>
      </c>
      <c r="W20" s="14">
        <v>9.4121911060365299E-2</v>
      </c>
      <c r="X20" s="14">
        <v>0.106180556741394</v>
      </c>
      <c r="Y20" s="14">
        <v>6.9303486630062E-2</v>
      </c>
      <c r="Z20" s="14">
        <v>2.33706152970274E-2</v>
      </c>
      <c r="AA20" s="14">
        <v>7.8312488383485701E-2</v>
      </c>
      <c r="AB20" s="14">
        <v>8.4954205240393904E-2</v>
      </c>
      <c r="AC20" s="14">
        <v>5.7761872716774403E-2</v>
      </c>
      <c r="AD20" s="14">
        <v>6.6799065891755202E-2</v>
      </c>
      <c r="AE20" s="14"/>
      <c r="AF20" s="14">
        <v>6.6818588896975104E-2</v>
      </c>
      <c r="AG20" s="14">
        <v>7.9154661747917202E-2</v>
      </c>
      <c r="AH20" s="14">
        <v>8.7081645327168403E-2</v>
      </c>
      <c r="AI20" s="14"/>
      <c r="AJ20" s="14">
        <v>6.7157903281791401E-2</v>
      </c>
      <c r="AK20" s="14">
        <v>8.2794287671303798E-2</v>
      </c>
      <c r="AL20" s="14">
        <v>6.1040471197063198E-2</v>
      </c>
      <c r="AM20" s="14"/>
      <c r="AN20" s="14">
        <v>5.5410493686421002E-2</v>
      </c>
      <c r="AO20" s="14">
        <v>8.4895895408608493E-2</v>
      </c>
      <c r="AP20" s="14">
        <v>9.4775243263380896E-2</v>
      </c>
      <c r="AQ20" s="14">
        <v>0.11355165318021</v>
      </c>
      <c r="AR20" s="14">
        <v>0</v>
      </c>
    </row>
    <row r="21" spans="2:44">
      <c r="B21" s="15" t="s">
        <v>259</v>
      </c>
      <c r="C21" s="14">
        <v>6.4455647027981997E-2</v>
      </c>
      <c r="D21" s="14">
        <v>6.5210203700599906E-2</v>
      </c>
      <c r="E21" s="14">
        <v>6.40223344913185E-2</v>
      </c>
      <c r="F21" s="14"/>
      <c r="G21" s="14">
        <v>0.104950203170612</v>
      </c>
      <c r="H21" s="14">
        <v>9.8037911269568401E-2</v>
      </c>
      <c r="I21" s="14">
        <v>7.0394278239703706E-2</v>
      </c>
      <c r="J21" s="14">
        <v>4.7491526379159398E-2</v>
      </c>
      <c r="K21" s="14">
        <v>5.9766268587817598E-2</v>
      </c>
      <c r="L21" s="14">
        <v>2.1983990864619701E-2</v>
      </c>
      <c r="M21" s="14"/>
      <c r="N21" s="14">
        <v>6.3123681629249806E-2</v>
      </c>
      <c r="O21" s="14">
        <v>8.3400035191986396E-2</v>
      </c>
      <c r="P21" s="14">
        <v>5.4413675164070099E-2</v>
      </c>
      <c r="Q21" s="14">
        <v>5.8460575168126201E-2</v>
      </c>
      <c r="R21" s="14"/>
      <c r="S21" s="14">
        <v>4.1655359463574702E-2</v>
      </c>
      <c r="T21" s="14">
        <v>1.99552785216493E-2</v>
      </c>
      <c r="U21" s="14">
        <v>8.6573376392752102E-2</v>
      </c>
      <c r="V21" s="14">
        <v>6.9522875267245404E-2</v>
      </c>
      <c r="W21" s="14">
        <v>4.5219517187067799E-2</v>
      </c>
      <c r="X21" s="14">
        <v>0.113016855274426</v>
      </c>
      <c r="Y21" s="14">
        <v>5.48650034403367E-2</v>
      </c>
      <c r="Z21" s="14">
        <v>3.51925264879537E-2</v>
      </c>
      <c r="AA21" s="14">
        <v>0.105249807195094</v>
      </c>
      <c r="AB21" s="14">
        <v>9.8690899749085806E-2</v>
      </c>
      <c r="AC21" s="14">
        <v>3.8521123422098E-2</v>
      </c>
      <c r="AD21" s="14">
        <v>4.4685933468478899E-2</v>
      </c>
      <c r="AE21" s="14"/>
      <c r="AF21" s="14">
        <v>6.2254489473614803E-2</v>
      </c>
      <c r="AG21" s="14">
        <v>5.6623458831285299E-2</v>
      </c>
      <c r="AH21" s="14">
        <v>6.4798497946496406E-2</v>
      </c>
      <c r="AI21" s="14"/>
      <c r="AJ21" s="14">
        <v>4.6017421169796097E-2</v>
      </c>
      <c r="AK21" s="14">
        <v>6.6921092022071499E-2</v>
      </c>
      <c r="AL21" s="14">
        <v>5.9446964701490003E-2</v>
      </c>
      <c r="AM21" s="14"/>
      <c r="AN21" s="14">
        <v>3.53351291941802E-2</v>
      </c>
      <c r="AO21" s="14">
        <v>7.8822703625156199E-2</v>
      </c>
      <c r="AP21" s="14">
        <v>7.0976896147703097E-2</v>
      </c>
      <c r="AQ21" s="14">
        <v>8.0352402663177003E-2</v>
      </c>
      <c r="AR21" s="14">
        <v>0</v>
      </c>
    </row>
    <row r="22" spans="2:44">
      <c r="B22" s="15" t="s">
        <v>129</v>
      </c>
      <c r="C22" s="14">
        <v>4.4234604117441401E-2</v>
      </c>
      <c r="D22" s="14">
        <v>3.9594254862830698E-2</v>
      </c>
      <c r="E22" s="14">
        <v>4.9143831056779198E-2</v>
      </c>
      <c r="F22" s="14"/>
      <c r="G22" s="14">
        <v>4.4228765611052802E-2</v>
      </c>
      <c r="H22" s="14">
        <v>3.4118688802062903E-2</v>
      </c>
      <c r="I22" s="14">
        <v>3.6102814854803697E-2</v>
      </c>
      <c r="J22" s="14">
        <v>4.6382201413551198E-2</v>
      </c>
      <c r="K22" s="14">
        <v>5.4609986358746899E-2</v>
      </c>
      <c r="L22" s="14">
        <v>5.0970232096816503E-2</v>
      </c>
      <c r="M22" s="14"/>
      <c r="N22" s="14">
        <v>2.4831967406758401E-2</v>
      </c>
      <c r="O22" s="14">
        <v>4.3035148155673997E-2</v>
      </c>
      <c r="P22" s="14">
        <v>2.3209849691961899E-2</v>
      </c>
      <c r="Q22" s="14">
        <v>8.1134063725988498E-2</v>
      </c>
      <c r="R22" s="14"/>
      <c r="S22" s="14">
        <v>2.0276636356277099E-2</v>
      </c>
      <c r="T22" s="14">
        <v>7.5823898213618304E-2</v>
      </c>
      <c r="U22" s="14">
        <v>6.0098692172549602E-2</v>
      </c>
      <c r="V22" s="14">
        <v>7.5037967442414297E-2</v>
      </c>
      <c r="W22" s="14">
        <v>2.76087004819963E-2</v>
      </c>
      <c r="X22" s="14">
        <v>2.28372953380498E-2</v>
      </c>
      <c r="Y22" s="14">
        <v>0</v>
      </c>
      <c r="Z22" s="14">
        <v>4.6968403973036102E-2</v>
      </c>
      <c r="AA22" s="14">
        <v>4.5600738696074401E-2</v>
      </c>
      <c r="AB22" s="14">
        <v>4.9263074806904603E-2</v>
      </c>
      <c r="AC22" s="14">
        <v>8.2061027486128202E-2</v>
      </c>
      <c r="AD22" s="14">
        <v>0</v>
      </c>
      <c r="AE22" s="14"/>
      <c r="AF22" s="14">
        <v>5.84992224107347E-2</v>
      </c>
      <c r="AG22" s="14">
        <v>1.7900030076614101E-2</v>
      </c>
      <c r="AH22" s="14">
        <v>4.9783144847092398E-2</v>
      </c>
      <c r="AI22" s="14"/>
      <c r="AJ22" s="14">
        <v>2.6765863548695298E-2</v>
      </c>
      <c r="AK22" s="14">
        <v>3.4676732236789701E-2</v>
      </c>
      <c r="AL22" s="14">
        <v>2.4092746724957599E-2</v>
      </c>
      <c r="AM22" s="14"/>
      <c r="AN22" s="14">
        <v>8.6512114069757506E-2</v>
      </c>
      <c r="AO22" s="14">
        <v>3.37088114132649E-2</v>
      </c>
      <c r="AP22" s="14">
        <v>1.78775567621123E-2</v>
      </c>
      <c r="AQ22" s="14">
        <v>3.4469626782910101E-2</v>
      </c>
      <c r="AR22" s="14">
        <v>0</v>
      </c>
    </row>
    <row r="23" spans="2:44">
      <c r="B23" s="15" t="s">
        <v>261</v>
      </c>
      <c r="C23" s="14">
        <v>2.9839818838309998E-2</v>
      </c>
      <c r="D23" s="14">
        <v>3.1368126411787198E-2</v>
      </c>
      <c r="E23" s="14">
        <v>2.84491657607545E-2</v>
      </c>
      <c r="F23" s="14"/>
      <c r="G23" s="14">
        <v>4.3896360443062499E-2</v>
      </c>
      <c r="H23" s="14">
        <v>1.47224762003528E-2</v>
      </c>
      <c r="I23" s="14">
        <v>5.3125091140516202E-2</v>
      </c>
      <c r="J23" s="14">
        <v>3.0165958273722499E-2</v>
      </c>
      <c r="K23" s="14">
        <v>1.54155111815168E-2</v>
      </c>
      <c r="L23" s="14">
        <v>2.1834496893213699E-2</v>
      </c>
      <c r="M23" s="14"/>
      <c r="N23" s="14">
        <v>1.6449295301074401E-2</v>
      </c>
      <c r="O23" s="14">
        <v>3.2006277685339903E-2</v>
      </c>
      <c r="P23" s="14">
        <v>4.1902325557634401E-2</v>
      </c>
      <c r="Q23" s="14">
        <v>3.04784910776035E-2</v>
      </c>
      <c r="R23" s="14"/>
      <c r="S23" s="14">
        <v>3.8023674475603897E-2</v>
      </c>
      <c r="T23" s="14">
        <v>4.4279786726174303E-2</v>
      </c>
      <c r="U23" s="14">
        <v>2.09090211594621E-2</v>
      </c>
      <c r="V23" s="14">
        <v>3.8215882310508702E-2</v>
      </c>
      <c r="W23" s="14">
        <v>2.1111079446016302E-2</v>
      </c>
      <c r="X23" s="14">
        <v>1.27179988468145E-2</v>
      </c>
      <c r="Y23" s="14">
        <v>2.8926602238245901E-2</v>
      </c>
      <c r="Z23" s="14">
        <v>4.6437308086992098E-2</v>
      </c>
      <c r="AA23" s="14">
        <v>3.6245726580385697E-2</v>
      </c>
      <c r="AB23" s="14">
        <v>0</v>
      </c>
      <c r="AC23" s="14">
        <v>0</v>
      </c>
      <c r="AD23" s="14">
        <v>0.120387966648363</v>
      </c>
      <c r="AE23" s="14"/>
      <c r="AF23" s="14">
        <v>3.1383260649737697E-2</v>
      </c>
      <c r="AG23" s="14">
        <v>1.7383222502153201E-2</v>
      </c>
      <c r="AH23" s="14">
        <v>4.40954234442038E-2</v>
      </c>
      <c r="AI23" s="14"/>
      <c r="AJ23" s="14">
        <v>1.74648002517033E-2</v>
      </c>
      <c r="AK23" s="14">
        <v>2.4712422921248499E-2</v>
      </c>
      <c r="AL23" s="14">
        <v>3.85933092880364E-2</v>
      </c>
      <c r="AM23" s="14"/>
      <c r="AN23" s="14">
        <v>1.7050492678013299E-2</v>
      </c>
      <c r="AO23" s="14">
        <v>4.5716421239199903E-2</v>
      </c>
      <c r="AP23" s="14">
        <v>3.16617788446951E-2</v>
      </c>
      <c r="AQ23" s="14">
        <v>3.3138895694610697E-2</v>
      </c>
      <c r="AR23" s="14">
        <v>0</v>
      </c>
    </row>
    <row r="24" spans="2:44">
      <c r="B24" s="15" t="s">
        <v>262</v>
      </c>
      <c r="C24" s="23">
        <v>1.9504757496761699E-2</v>
      </c>
      <c r="D24" s="23">
        <v>2.3277098018779901E-2</v>
      </c>
      <c r="E24" s="23">
        <v>1.5796364063312002E-2</v>
      </c>
      <c r="F24" s="23"/>
      <c r="G24" s="23">
        <v>9.3427666083025999E-3</v>
      </c>
      <c r="H24" s="23">
        <v>3.03841454047202E-2</v>
      </c>
      <c r="I24" s="23">
        <v>1.13842562694348E-2</v>
      </c>
      <c r="J24" s="23">
        <v>6.7081625247633501E-3</v>
      </c>
      <c r="K24" s="23">
        <v>3.1826515106170301E-2</v>
      </c>
      <c r="L24" s="23">
        <v>2.6756832082961399E-2</v>
      </c>
      <c r="M24" s="23"/>
      <c r="N24" s="23">
        <v>2.1603798667063901E-2</v>
      </c>
      <c r="O24" s="23">
        <v>2.4505366463408399E-2</v>
      </c>
      <c r="P24" s="23">
        <v>1.38572712446609E-2</v>
      </c>
      <c r="Q24" s="23">
        <v>1.8261803845530899E-2</v>
      </c>
      <c r="R24" s="23"/>
      <c r="S24" s="23">
        <v>2.0553743512842702E-2</v>
      </c>
      <c r="T24" s="23">
        <v>5.4971991801762599E-2</v>
      </c>
      <c r="U24" s="23">
        <v>0</v>
      </c>
      <c r="V24" s="23">
        <v>1.54100492705246E-2</v>
      </c>
      <c r="W24" s="23">
        <v>1.40194230274064E-2</v>
      </c>
      <c r="X24" s="23">
        <v>0</v>
      </c>
      <c r="Y24" s="23">
        <v>0</v>
      </c>
      <c r="Z24" s="23">
        <v>0</v>
      </c>
      <c r="AA24" s="23">
        <v>3.8664622832333698E-2</v>
      </c>
      <c r="AB24" s="23">
        <v>0</v>
      </c>
      <c r="AC24" s="23">
        <v>4.9633692447665002E-2</v>
      </c>
      <c r="AD24" s="23">
        <v>0</v>
      </c>
      <c r="AE24" s="23"/>
      <c r="AF24" s="23">
        <v>1.1841764472080799E-2</v>
      </c>
      <c r="AG24" s="23">
        <v>2.5945865090504901E-2</v>
      </c>
      <c r="AH24" s="23">
        <v>3.3602928506059303E-2</v>
      </c>
      <c r="AI24" s="23"/>
      <c r="AJ24" s="23">
        <v>2.0254155969821198E-2</v>
      </c>
      <c r="AK24" s="23">
        <v>2.1472778831281899E-2</v>
      </c>
      <c r="AL24" s="23">
        <v>0</v>
      </c>
      <c r="AM24" s="23"/>
      <c r="AN24" s="23">
        <v>1.9909541490736801E-2</v>
      </c>
      <c r="AO24" s="23">
        <v>9.7139779012070295E-3</v>
      </c>
      <c r="AP24" s="23">
        <v>2.7481815279456701E-2</v>
      </c>
      <c r="AQ24" s="23">
        <v>0</v>
      </c>
      <c r="AR24" s="23">
        <v>7.9443234450278899E-2</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267</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251</v>
      </c>
      <c r="C9" s="14">
        <v>0.313218528287937</v>
      </c>
      <c r="D9" s="14">
        <v>0.33820894943926899</v>
      </c>
      <c r="E9" s="14">
        <v>0.29094429984451398</v>
      </c>
      <c r="F9" s="14"/>
      <c r="G9" s="14">
        <v>0.36167974124498797</v>
      </c>
      <c r="H9" s="14">
        <v>0.31763256863423101</v>
      </c>
      <c r="I9" s="14">
        <v>0.35330220827506897</v>
      </c>
      <c r="J9" s="14">
        <v>0.27143294111036498</v>
      </c>
      <c r="K9" s="14">
        <v>0.25912389613654502</v>
      </c>
      <c r="L9" s="14">
        <v>0.32546565744772199</v>
      </c>
      <c r="M9" s="14"/>
      <c r="N9" s="14">
        <v>0.306519697213128</v>
      </c>
      <c r="O9" s="14">
        <v>0.317802638845262</v>
      </c>
      <c r="P9" s="14">
        <v>0.28121743575297098</v>
      </c>
      <c r="Q9" s="14">
        <v>0.34292710019565897</v>
      </c>
      <c r="R9" s="14"/>
      <c r="S9" s="14">
        <v>0.371924186227299</v>
      </c>
      <c r="T9" s="14">
        <v>0.29031077707783298</v>
      </c>
      <c r="U9" s="14">
        <v>0.297720905946881</v>
      </c>
      <c r="V9" s="14">
        <v>0.338706692801934</v>
      </c>
      <c r="W9" s="14">
        <v>0.39371266456160697</v>
      </c>
      <c r="X9" s="14">
        <v>0.35205516207003901</v>
      </c>
      <c r="Y9" s="14">
        <v>0.29678331077035103</v>
      </c>
      <c r="Z9" s="14">
        <v>0.26938865808047702</v>
      </c>
      <c r="AA9" s="14">
        <v>0.25783314380896299</v>
      </c>
      <c r="AB9" s="14">
        <v>0.27462747227770901</v>
      </c>
      <c r="AC9" s="14">
        <v>0.17942775849937401</v>
      </c>
      <c r="AD9" s="14">
        <v>0.42332689941763002</v>
      </c>
      <c r="AE9" s="14"/>
      <c r="AF9" s="14">
        <v>0.320919411781316</v>
      </c>
      <c r="AG9" s="14">
        <v>0.29732331350593399</v>
      </c>
      <c r="AH9" s="14">
        <v>0.295233792347605</v>
      </c>
      <c r="AI9" s="14"/>
      <c r="AJ9" s="14">
        <v>0.33765139105047798</v>
      </c>
      <c r="AK9" s="14">
        <v>0.337683675985672</v>
      </c>
      <c r="AL9" s="14">
        <v>0.35222459739157702</v>
      </c>
      <c r="AM9" s="14"/>
      <c r="AN9" s="14">
        <v>0.31256285630702002</v>
      </c>
      <c r="AO9" s="14">
        <v>0.31736175467543898</v>
      </c>
      <c r="AP9" s="14">
        <v>0.30004879326608502</v>
      </c>
      <c r="AQ9" s="14">
        <v>0.332168491971567</v>
      </c>
      <c r="AR9" s="14">
        <v>0.37324165936133602</v>
      </c>
    </row>
    <row r="10" spans="2:44">
      <c r="B10" s="15" t="s">
        <v>253</v>
      </c>
      <c r="C10" s="14">
        <v>0.29034124632466102</v>
      </c>
      <c r="D10" s="14">
        <v>0.28897046369382801</v>
      </c>
      <c r="E10" s="14">
        <v>0.293054618979461</v>
      </c>
      <c r="F10" s="14"/>
      <c r="G10" s="14">
        <v>0.24385474794180301</v>
      </c>
      <c r="H10" s="14">
        <v>0.25101241396782098</v>
      </c>
      <c r="I10" s="14">
        <v>0.28900784589844902</v>
      </c>
      <c r="J10" s="14">
        <v>0.30673756979732902</v>
      </c>
      <c r="K10" s="14">
        <v>0.29971565216634699</v>
      </c>
      <c r="L10" s="14">
        <v>0.33179429426644802</v>
      </c>
      <c r="M10" s="14"/>
      <c r="N10" s="14">
        <v>0.289479690273512</v>
      </c>
      <c r="O10" s="14">
        <v>0.27865429726782798</v>
      </c>
      <c r="P10" s="14">
        <v>0.28501166532403299</v>
      </c>
      <c r="Q10" s="14">
        <v>0.30706111072015801</v>
      </c>
      <c r="R10" s="14"/>
      <c r="S10" s="14">
        <v>0.25821873815955898</v>
      </c>
      <c r="T10" s="14">
        <v>0.30670111149145901</v>
      </c>
      <c r="U10" s="14">
        <v>0.24513942256107699</v>
      </c>
      <c r="V10" s="14">
        <v>0.21098935563198001</v>
      </c>
      <c r="W10" s="14">
        <v>0.34623265685292298</v>
      </c>
      <c r="X10" s="14">
        <v>0.33207552391719197</v>
      </c>
      <c r="Y10" s="14">
        <v>0.271266599147306</v>
      </c>
      <c r="Z10" s="14">
        <v>0.21847848400178599</v>
      </c>
      <c r="AA10" s="14">
        <v>0.322887280073964</v>
      </c>
      <c r="AB10" s="14">
        <v>0.30742109216270702</v>
      </c>
      <c r="AC10" s="14">
        <v>0.35030257681026</v>
      </c>
      <c r="AD10" s="14">
        <v>0.412454932847787</v>
      </c>
      <c r="AE10" s="14"/>
      <c r="AF10" s="14">
        <v>0.292431514803354</v>
      </c>
      <c r="AG10" s="14">
        <v>0.29837728207934899</v>
      </c>
      <c r="AH10" s="14">
        <v>0.30624363054376502</v>
      </c>
      <c r="AI10" s="14"/>
      <c r="AJ10" s="14">
        <v>0.28275021928105099</v>
      </c>
      <c r="AK10" s="14">
        <v>0.31502528029476301</v>
      </c>
      <c r="AL10" s="14">
        <v>0.331674158762021</v>
      </c>
      <c r="AM10" s="14"/>
      <c r="AN10" s="14">
        <v>0.28723285947607602</v>
      </c>
      <c r="AO10" s="14">
        <v>0.261664023531398</v>
      </c>
      <c r="AP10" s="14">
        <v>0.30407436496620899</v>
      </c>
      <c r="AQ10" s="14">
        <v>0.32799686408902101</v>
      </c>
      <c r="AR10" s="14">
        <v>0.243960633926848</v>
      </c>
    </row>
    <row r="11" spans="2:44">
      <c r="B11" s="15" t="s">
        <v>250</v>
      </c>
      <c r="C11" s="14">
        <v>0.26027570286842699</v>
      </c>
      <c r="D11" s="14">
        <v>0.26433645095031399</v>
      </c>
      <c r="E11" s="14">
        <v>0.25767187510647099</v>
      </c>
      <c r="F11" s="14"/>
      <c r="G11" s="14">
        <v>0.18440088611541</v>
      </c>
      <c r="H11" s="14">
        <v>0.26723721779075699</v>
      </c>
      <c r="I11" s="14">
        <v>0.24884205232280299</v>
      </c>
      <c r="J11" s="14">
        <v>0.20755408613555601</v>
      </c>
      <c r="K11" s="14">
        <v>0.24399294836956001</v>
      </c>
      <c r="L11" s="14">
        <v>0.36889603950120697</v>
      </c>
      <c r="M11" s="14"/>
      <c r="N11" s="14">
        <v>0.24217900622441699</v>
      </c>
      <c r="O11" s="14">
        <v>0.321173117756546</v>
      </c>
      <c r="P11" s="14">
        <v>0.24568864307293101</v>
      </c>
      <c r="Q11" s="14">
        <v>0.230433315099453</v>
      </c>
      <c r="R11" s="14"/>
      <c r="S11" s="14">
        <v>0.32278037407263299</v>
      </c>
      <c r="T11" s="14">
        <v>0.244190318345547</v>
      </c>
      <c r="U11" s="14">
        <v>0.18429399094556601</v>
      </c>
      <c r="V11" s="14">
        <v>0.22735992649218301</v>
      </c>
      <c r="W11" s="14">
        <v>0.33892929688706203</v>
      </c>
      <c r="X11" s="14">
        <v>0.268871740775176</v>
      </c>
      <c r="Y11" s="14">
        <v>0.28281817637475498</v>
      </c>
      <c r="Z11" s="14">
        <v>0.16378157131787099</v>
      </c>
      <c r="AA11" s="14">
        <v>0.22862166443617299</v>
      </c>
      <c r="AB11" s="14">
        <v>0.28222346411454302</v>
      </c>
      <c r="AC11" s="14">
        <v>0.28972761662653801</v>
      </c>
      <c r="AD11" s="14">
        <v>0.18908400740307099</v>
      </c>
      <c r="AE11" s="14"/>
      <c r="AF11" s="14">
        <v>0.27034165367624302</v>
      </c>
      <c r="AG11" s="14">
        <v>0.27307569992929598</v>
      </c>
      <c r="AH11" s="14">
        <v>0.217458506756493</v>
      </c>
      <c r="AI11" s="14"/>
      <c r="AJ11" s="14">
        <v>0.32524455299280097</v>
      </c>
      <c r="AK11" s="14">
        <v>0.26393642734025402</v>
      </c>
      <c r="AL11" s="14">
        <v>0.38421857943542498</v>
      </c>
      <c r="AM11" s="14"/>
      <c r="AN11" s="14">
        <v>0.26820355037732002</v>
      </c>
      <c r="AO11" s="14">
        <v>0.24047726589578</v>
      </c>
      <c r="AP11" s="14">
        <v>0.29228923595255402</v>
      </c>
      <c r="AQ11" s="14">
        <v>0.234978400005842</v>
      </c>
      <c r="AR11" s="14">
        <v>0</v>
      </c>
    </row>
    <row r="12" spans="2:44">
      <c r="B12" s="15" t="s">
        <v>256</v>
      </c>
      <c r="C12" s="14">
        <v>0.247068046358598</v>
      </c>
      <c r="D12" s="14">
        <v>0.260314249537414</v>
      </c>
      <c r="E12" s="14">
        <v>0.23565466418792599</v>
      </c>
      <c r="F12" s="14"/>
      <c r="G12" s="14">
        <v>0.23503321341793701</v>
      </c>
      <c r="H12" s="14">
        <v>0.34968181437461998</v>
      </c>
      <c r="I12" s="14">
        <v>0.20653164492920101</v>
      </c>
      <c r="J12" s="14">
        <v>0.25541967516160402</v>
      </c>
      <c r="K12" s="14">
        <v>0.20674438110868701</v>
      </c>
      <c r="L12" s="14">
        <v>0.22227187222525499</v>
      </c>
      <c r="M12" s="14"/>
      <c r="N12" s="14">
        <v>0.27156130309443699</v>
      </c>
      <c r="O12" s="14">
        <v>0.23965087510307501</v>
      </c>
      <c r="P12" s="14">
        <v>0.23010563054444899</v>
      </c>
      <c r="Q12" s="14">
        <v>0.241960871746011</v>
      </c>
      <c r="R12" s="14"/>
      <c r="S12" s="14">
        <v>0.25430535141492899</v>
      </c>
      <c r="T12" s="14">
        <v>0.20712825290036499</v>
      </c>
      <c r="U12" s="14">
        <v>0.178077816561898</v>
      </c>
      <c r="V12" s="14">
        <v>0.22223213216127299</v>
      </c>
      <c r="W12" s="14">
        <v>0.35016246793321398</v>
      </c>
      <c r="X12" s="14">
        <v>0.32925515883001899</v>
      </c>
      <c r="Y12" s="14">
        <v>0.200675011826281</v>
      </c>
      <c r="Z12" s="14">
        <v>0.28109739302395298</v>
      </c>
      <c r="AA12" s="14">
        <v>0.26678895987794599</v>
      </c>
      <c r="AB12" s="14">
        <v>0.21403460522301801</v>
      </c>
      <c r="AC12" s="14">
        <v>0.305993070394035</v>
      </c>
      <c r="AD12" s="14">
        <v>0.18625456429545201</v>
      </c>
      <c r="AE12" s="14"/>
      <c r="AF12" s="14">
        <v>0.26677391194540201</v>
      </c>
      <c r="AG12" s="14">
        <v>0.22910844263435101</v>
      </c>
      <c r="AH12" s="14">
        <v>0.25643841137470003</v>
      </c>
      <c r="AI12" s="14"/>
      <c r="AJ12" s="14">
        <v>0.267519914888521</v>
      </c>
      <c r="AK12" s="14">
        <v>0.26613585674728302</v>
      </c>
      <c r="AL12" s="14">
        <v>0.29412456437027401</v>
      </c>
      <c r="AM12" s="14"/>
      <c r="AN12" s="14">
        <v>0.21027092358821201</v>
      </c>
      <c r="AO12" s="14">
        <v>0.22041705171291001</v>
      </c>
      <c r="AP12" s="14">
        <v>0.22847298613384401</v>
      </c>
      <c r="AQ12" s="14">
        <v>0.36480559359924702</v>
      </c>
      <c r="AR12" s="14">
        <v>0.34284854532030001</v>
      </c>
    </row>
    <row r="13" spans="2:44">
      <c r="B13" s="15" t="s">
        <v>254</v>
      </c>
      <c r="C13" s="14">
        <v>0.21461240071136201</v>
      </c>
      <c r="D13" s="14">
        <v>0.19575445377501499</v>
      </c>
      <c r="E13" s="14">
        <v>0.23360803403775801</v>
      </c>
      <c r="F13" s="14"/>
      <c r="G13" s="14">
        <v>0.29174816278678101</v>
      </c>
      <c r="H13" s="14">
        <v>0.21046941735868599</v>
      </c>
      <c r="I13" s="14">
        <v>0.23243674283231899</v>
      </c>
      <c r="J13" s="14">
        <v>0.18103550531992699</v>
      </c>
      <c r="K13" s="14">
        <v>0.15819097895120299</v>
      </c>
      <c r="L13" s="14">
        <v>0.22781878595802599</v>
      </c>
      <c r="M13" s="14"/>
      <c r="N13" s="14">
        <v>0.24803102206706901</v>
      </c>
      <c r="O13" s="14">
        <v>0.24359923676808401</v>
      </c>
      <c r="P13" s="14">
        <v>0.18733875457355201</v>
      </c>
      <c r="Q13" s="14">
        <v>0.174253725269953</v>
      </c>
      <c r="R13" s="14"/>
      <c r="S13" s="14">
        <v>0.225479516312419</v>
      </c>
      <c r="T13" s="14">
        <v>0.21006550895287801</v>
      </c>
      <c r="U13" s="14">
        <v>0.23616573575861799</v>
      </c>
      <c r="V13" s="14">
        <v>0.18628623259945201</v>
      </c>
      <c r="W13" s="14">
        <v>0.21214471438956001</v>
      </c>
      <c r="X13" s="14">
        <v>0.23269868272057501</v>
      </c>
      <c r="Y13" s="14">
        <v>0.19696678773557699</v>
      </c>
      <c r="Z13" s="14">
        <v>0.16278930449232201</v>
      </c>
      <c r="AA13" s="14">
        <v>0.24892331677747401</v>
      </c>
      <c r="AB13" s="14">
        <v>0.214138291727485</v>
      </c>
      <c r="AC13" s="14">
        <v>0.20286945327109401</v>
      </c>
      <c r="AD13" s="14">
        <v>0.15797079049270399</v>
      </c>
      <c r="AE13" s="14"/>
      <c r="AF13" s="14">
        <v>0.18875241652987801</v>
      </c>
      <c r="AG13" s="14">
        <v>0.22978205804157101</v>
      </c>
      <c r="AH13" s="14">
        <v>0.188167168135977</v>
      </c>
      <c r="AI13" s="14"/>
      <c r="AJ13" s="14">
        <v>0.19635724643218599</v>
      </c>
      <c r="AK13" s="14">
        <v>0.24573011791296101</v>
      </c>
      <c r="AL13" s="14">
        <v>0.25913675439672901</v>
      </c>
      <c r="AM13" s="14"/>
      <c r="AN13" s="14">
        <v>0.19605312779905101</v>
      </c>
      <c r="AO13" s="14">
        <v>0.18516699572220999</v>
      </c>
      <c r="AP13" s="14">
        <v>0.244265889018836</v>
      </c>
      <c r="AQ13" s="14">
        <v>0.24623457972165699</v>
      </c>
      <c r="AR13" s="14">
        <v>0.366962549572797</v>
      </c>
    </row>
    <row r="14" spans="2:44">
      <c r="B14" s="15" t="s">
        <v>252</v>
      </c>
      <c r="C14" s="14">
        <v>0.207426437201365</v>
      </c>
      <c r="D14" s="14">
        <v>0.236645134423181</v>
      </c>
      <c r="E14" s="14">
        <v>0.18061333204596799</v>
      </c>
      <c r="F14" s="14"/>
      <c r="G14" s="14">
        <v>0.167377041527661</v>
      </c>
      <c r="H14" s="14">
        <v>0.24878504157600601</v>
      </c>
      <c r="I14" s="14">
        <v>0.21797962050977801</v>
      </c>
      <c r="J14" s="14">
        <v>0.21157134595577201</v>
      </c>
      <c r="K14" s="14">
        <v>0.16456054132748099</v>
      </c>
      <c r="L14" s="14">
        <v>0.217636279673417</v>
      </c>
      <c r="M14" s="14"/>
      <c r="N14" s="14">
        <v>0.23513048784755999</v>
      </c>
      <c r="O14" s="14">
        <v>0.189225874063811</v>
      </c>
      <c r="P14" s="14">
        <v>0.222171349049058</v>
      </c>
      <c r="Q14" s="14">
        <v>0.18585184790084899</v>
      </c>
      <c r="R14" s="14"/>
      <c r="S14" s="14">
        <v>0.27282090749443699</v>
      </c>
      <c r="T14" s="14">
        <v>0.243210496943915</v>
      </c>
      <c r="U14" s="14">
        <v>0.117265162214749</v>
      </c>
      <c r="V14" s="14">
        <v>0.15933150299222901</v>
      </c>
      <c r="W14" s="14">
        <v>0.23781250286241001</v>
      </c>
      <c r="X14" s="14">
        <v>0.19205059400866201</v>
      </c>
      <c r="Y14" s="14">
        <v>0.14588831538997199</v>
      </c>
      <c r="Z14" s="14">
        <v>0.24519680812581199</v>
      </c>
      <c r="AA14" s="14">
        <v>0.18586973308414001</v>
      </c>
      <c r="AB14" s="14">
        <v>0.12515245376640199</v>
      </c>
      <c r="AC14" s="14">
        <v>0.31035247763711599</v>
      </c>
      <c r="AD14" s="14">
        <v>0.45121655177188402</v>
      </c>
      <c r="AE14" s="14"/>
      <c r="AF14" s="14">
        <v>0.18670699050314499</v>
      </c>
      <c r="AG14" s="14">
        <v>0.24006223623238501</v>
      </c>
      <c r="AH14" s="14">
        <v>0.22561666621297399</v>
      </c>
      <c r="AI14" s="14"/>
      <c r="AJ14" s="14">
        <v>0.20778458090816301</v>
      </c>
      <c r="AK14" s="14">
        <v>0.22586800712285901</v>
      </c>
      <c r="AL14" s="14">
        <v>0.329270451832193</v>
      </c>
      <c r="AM14" s="14"/>
      <c r="AN14" s="14">
        <v>0.18651208460527999</v>
      </c>
      <c r="AO14" s="14">
        <v>0.16360565189079301</v>
      </c>
      <c r="AP14" s="14">
        <v>0.21459132962768099</v>
      </c>
      <c r="AQ14" s="14">
        <v>0.30661699958900501</v>
      </c>
      <c r="AR14" s="14">
        <v>0.17628076482917801</v>
      </c>
    </row>
    <row r="15" spans="2:44">
      <c r="B15" s="15" t="s">
        <v>258</v>
      </c>
      <c r="C15" s="14">
        <v>0.16038820604496201</v>
      </c>
      <c r="D15" s="14">
        <v>0.193775002189327</v>
      </c>
      <c r="E15" s="14">
        <v>0.12937849387650699</v>
      </c>
      <c r="F15" s="14"/>
      <c r="G15" s="14">
        <v>0.146825936689016</v>
      </c>
      <c r="H15" s="14">
        <v>0.16449702949247499</v>
      </c>
      <c r="I15" s="14">
        <v>0.17449994680359099</v>
      </c>
      <c r="J15" s="14">
        <v>0.14520365101507801</v>
      </c>
      <c r="K15" s="14">
        <v>0.16640644641258301</v>
      </c>
      <c r="L15" s="14">
        <v>0.16344674389943001</v>
      </c>
      <c r="M15" s="14"/>
      <c r="N15" s="14">
        <v>0.140730454985246</v>
      </c>
      <c r="O15" s="14">
        <v>0.185775598195905</v>
      </c>
      <c r="P15" s="14">
        <v>0.142274492230797</v>
      </c>
      <c r="Q15" s="14">
        <v>0.17220968955066901</v>
      </c>
      <c r="R15" s="14"/>
      <c r="S15" s="14">
        <v>0.16473871325099901</v>
      </c>
      <c r="T15" s="14">
        <v>0.26043633626074197</v>
      </c>
      <c r="U15" s="14">
        <v>0.16354417676588301</v>
      </c>
      <c r="V15" s="14">
        <v>0.118154623554829</v>
      </c>
      <c r="W15" s="14">
        <v>0.16403527674829901</v>
      </c>
      <c r="X15" s="14">
        <v>0.17507697224541199</v>
      </c>
      <c r="Y15" s="14">
        <v>0.15756795107771501</v>
      </c>
      <c r="Z15" s="14">
        <v>9.5574683593602106E-2</v>
      </c>
      <c r="AA15" s="14">
        <v>0.131477765818037</v>
      </c>
      <c r="AB15" s="14">
        <v>9.4411872141289196E-2</v>
      </c>
      <c r="AC15" s="14">
        <v>0.132528144705474</v>
      </c>
      <c r="AD15" s="14">
        <v>0.23010160601010099</v>
      </c>
      <c r="AE15" s="14"/>
      <c r="AF15" s="14">
        <v>0.15889567444997699</v>
      </c>
      <c r="AG15" s="14">
        <v>0.187819153137016</v>
      </c>
      <c r="AH15" s="14">
        <v>0.110673627693763</v>
      </c>
      <c r="AI15" s="14"/>
      <c r="AJ15" s="14">
        <v>0.21677349159370901</v>
      </c>
      <c r="AK15" s="14">
        <v>0.14296488267274399</v>
      </c>
      <c r="AL15" s="14">
        <v>0.24539162998584099</v>
      </c>
      <c r="AM15" s="14"/>
      <c r="AN15" s="14">
        <v>0.165304877749989</v>
      </c>
      <c r="AO15" s="14">
        <v>0.12031740964845999</v>
      </c>
      <c r="AP15" s="14">
        <v>0.16885809203625399</v>
      </c>
      <c r="AQ15" s="14">
        <v>0.15972855972143801</v>
      </c>
      <c r="AR15" s="14">
        <v>0.21955629381507799</v>
      </c>
    </row>
    <row r="16" spans="2:44">
      <c r="B16" s="15" t="s">
        <v>257</v>
      </c>
      <c r="C16" s="14">
        <v>0.160382533964195</v>
      </c>
      <c r="D16" s="14">
        <v>0.18034771742551201</v>
      </c>
      <c r="E16" s="14">
        <v>0.137301224937949</v>
      </c>
      <c r="F16" s="14"/>
      <c r="G16" s="14">
        <v>0.276572443263575</v>
      </c>
      <c r="H16" s="14">
        <v>0.12809186102276601</v>
      </c>
      <c r="I16" s="14">
        <v>0.13870244318458</v>
      </c>
      <c r="J16" s="14">
        <v>0.14301677427855</v>
      </c>
      <c r="K16" s="14">
        <v>0.12687016218312699</v>
      </c>
      <c r="L16" s="14">
        <v>0.17203307679493501</v>
      </c>
      <c r="M16" s="14"/>
      <c r="N16" s="14">
        <v>0.20058755509978801</v>
      </c>
      <c r="O16" s="14">
        <v>0.153180701900375</v>
      </c>
      <c r="P16" s="14">
        <v>0.16982041431108899</v>
      </c>
      <c r="Q16" s="14">
        <v>0.11252959085476801</v>
      </c>
      <c r="R16" s="14"/>
      <c r="S16" s="14">
        <v>0.124705094971253</v>
      </c>
      <c r="T16" s="14">
        <v>0.20558270885442101</v>
      </c>
      <c r="U16" s="14">
        <v>0.17047461773730599</v>
      </c>
      <c r="V16" s="14">
        <v>0.139377672750811</v>
      </c>
      <c r="W16" s="14">
        <v>0.15298227435172801</v>
      </c>
      <c r="X16" s="14">
        <v>0.110204952872492</v>
      </c>
      <c r="Y16" s="14">
        <v>0.17905139760382499</v>
      </c>
      <c r="Z16" s="14">
        <v>0.263338520769892</v>
      </c>
      <c r="AA16" s="14">
        <v>0.16313338394186999</v>
      </c>
      <c r="AB16" s="14">
        <v>0.19257576279334099</v>
      </c>
      <c r="AC16" s="14">
        <v>0.108688405807406</v>
      </c>
      <c r="AD16" s="14">
        <v>0.100509299695035</v>
      </c>
      <c r="AE16" s="14"/>
      <c r="AF16" s="14">
        <v>0.141399442007071</v>
      </c>
      <c r="AG16" s="14">
        <v>0.16907915395515799</v>
      </c>
      <c r="AH16" s="14">
        <v>0.105494836044423</v>
      </c>
      <c r="AI16" s="14"/>
      <c r="AJ16" s="14">
        <v>0.11624487842212899</v>
      </c>
      <c r="AK16" s="14">
        <v>0.173087756912225</v>
      </c>
      <c r="AL16" s="14">
        <v>9.7540819611210597E-2</v>
      </c>
      <c r="AM16" s="14"/>
      <c r="AN16" s="14">
        <v>9.4054024562932104E-2</v>
      </c>
      <c r="AO16" s="14">
        <v>0.17116745060428201</v>
      </c>
      <c r="AP16" s="14">
        <v>0.20715209721559699</v>
      </c>
      <c r="AQ16" s="14">
        <v>0.15657213441189299</v>
      </c>
      <c r="AR16" s="14">
        <v>0.23069623275031301</v>
      </c>
    </row>
    <row r="17" spans="2:44">
      <c r="B17" s="15" t="s">
        <v>260</v>
      </c>
      <c r="C17" s="14">
        <v>9.4110133864795095E-2</v>
      </c>
      <c r="D17" s="14">
        <v>0.117355110739566</v>
      </c>
      <c r="E17" s="14">
        <v>7.2435001598742804E-2</v>
      </c>
      <c r="F17" s="14"/>
      <c r="G17" s="14">
        <v>5.8955175391017398E-2</v>
      </c>
      <c r="H17" s="14">
        <v>8.4301453524355294E-2</v>
      </c>
      <c r="I17" s="14">
        <v>0.12636297022815199</v>
      </c>
      <c r="J17" s="14">
        <v>9.9675449364823199E-2</v>
      </c>
      <c r="K17" s="14">
        <v>0.117242749196232</v>
      </c>
      <c r="L17" s="14">
        <v>7.73295732703351E-2</v>
      </c>
      <c r="M17" s="14"/>
      <c r="N17" s="14">
        <v>6.1221656366231399E-2</v>
      </c>
      <c r="O17" s="14">
        <v>0.11169213211807601</v>
      </c>
      <c r="P17" s="14">
        <v>7.8166634427845799E-2</v>
      </c>
      <c r="Q17" s="14">
        <v>0.12588574552008899</v>
      </c>
      <c r="R17" s="14"/>
      <c r="S17" s="14">
        <v>0.13301303582545401</v>
      </c>
      <c r="T17" s="14">
        <v>9.4120271527857693E-2</v>
      </c>
      <c r="U17" s="14">
        <v>4.9992298294511801E-2</v>
      </c>
      <c r="V17" s="14">
        <v>0.108855238253754</v>
      </c>
      <c r="W17" s="14">
        <v>8.1515992209221996E-2</v>
      </c>
      <c r="X17" s="14">
        <v>6.0961643395548798E-2</v>
      </c>
      <c r="Y17" s="14">
        <v>9.0537035588764705E-2</v>
      </c>
      <c r="Z17" s="14">
        <v>7.4491590056883397E-2</v>
      </c>
      <c r="AA17" s="14">
        <v>0.107895628296365</v>
      </c>
      <c r="AB17" s="14">
        <v>7.0545167914041002E-2</v>
      </c>
      <c r="AC17" s="14">
        <v>0.123359689020458</v>
      </c>
      <c r="AD17" s="14">
        <v>0.146893129980114</v>
      </c>
      <c r="AE17" s="14"/>
      <c r="AF17" s="14">
        <v>9.0129360589968593E-2</v>
      </c>
      <c r="AG17" s="14">
        <v>0.112478076910503</v>
      </c>
      <c r="AH17" s="14">
        <v>8.0481141218705102E-2</v>
      </c>
      <c r="AI17" s="14"/>
      <c r="AJ17" s="14">
        <v>0.11378500684180599</v>
      </c>
      <c r="AK17" s="14">
        <v>0.10211309438430299</v>
      </c>
      <c r="AL17" s="14">
        <v>0.142067220537723</v>
      </c>
      <c r="AM17" s="14"/>
      <c r="AN17" s="14">
        <v>9.2229567616218602E-2</v>
      </c>
      <c r="AO17" s="14">
        <v>7.9792440963842803E-2</v>
      </c>
      <c r="AP17" s="14">
        <v>0.13004023844831999</v>
      </c>
      <c r="AQ17" s="14">
        <v>8.1461677890353801E-2</v>
      </c>
      <c r="AR17" s="14">
        <v>0.16869434120284499</v>
      </c>
    </row>
    <row r="18" spans="2:44">
      <c r="B18" s="15" t="s">
        <v>255</v>
      </c>
      <c r="C18" s="14">
        <v>8.4260759810736302E-2</v>
      </c>
      <c r="D18" s="14">
        <v>9.8790205800713696E-2</v>
      </c>
      <c r="E18" s="14">
        <v>6.8567543790974406E-2</v>
      </c>
      <c r="F18" s="14"/>
      <c r="G18" s="14">
        <v>0.113153728604261</v>
      </c>
      <c r="H18" s="14">
        <v>0.103936133102748</v>
      </c>
      <c r="I18" s="14">
        <v>5.1283089769274197E-2</v>
      </c>
      <c r="J18" s="14">
        <v>7.5989661250501897E-2</v>
      </c>
      <c r="K18" s="14">
        <v>7.4063796680874094E-2</v>
      </c>
      <c r="L18" s="14">
        <v>9.0032908908184106E-2</v>
      </c>
      <c r="M18" s="14"/>
      <c r="N18" s="14">
        <v>0.106805048707748</v>
      </c>
      <c r="O18" s="14">
        <v>8.0606032081354598E-2</v>
      </c>
      <c r="P18" s="14">
        <v>6.4301348682991505E-2</v>
      </c>
      <c r="Q18" s="14">
        <v>7.7130248028020598E-2</v>
      </c>
      <c r="R18" s="14"/>
      <c r="S18" s="14">
        <v>8.1772485843244799E-2</v>
      </c>
      <c r="T18" s="14">
        <v>4.8545731106825703E-2</v>
      </c>
      <c r="U18" s="14">
        <v>8.3946226332259802E-2</v>
      </c>
      <c r="V18" s="14">
        <v>0.13544320536598201</v>
      </c>
      <c r="W18" s="14">
        <v>0.15225276151855399</v>
      </c>
      <c r="X18" s="14">
        <v>6.71115430907301E-2</v>
      </c>
      <c r="Y18" s="14">
        <v>0.12678957405704799</v>
      </c>
      <c r="Z18" s="14">
        <v>2.6146942613528502E-2</v>
      </c>
      <c r="AA18" s="14">
        <v>7.2383641380381197E-2</v>
      </c>
      <c r="AB18" s="14">
        <v>9.6922362134827494E-2</v>
      </c>
      <c r="AC18" s="14">
        <v>4.5211234562793003E-2</v>
      </c>
      <c r="AD18" s="14">
        <v>0</v>
      </c>
      <c r="AE18" s="14"/>
      <c r="AF18" s="14">
        <v>9.1892303435636993E-2</v>
      </c>
      <c r="AG18" s="14">
        <v>7.9330093805739493E-2</v>
      </c>
      <c r="AH18" s="14">
        <v>5.7278416707703499E-2</v>
      </c>
      <c r="AI18" s="14"/>
      <c r="AJ18" s="14">
        <v>7.7075511295651294E-2</v>
      </c>
      <c r="AK18" s="14">
        <v>6.5119592291122699E-2</v>
      </c>
      <c r="AL18" s="14">
        <v>0.15015424745947001</v>
      </c>
      <c r="AM18" s="14"/>
      <c r="AN18" s="14">
        <v>5.4569463129561499E-2</v>
      </c>
      <c r="AO18" s="14">
        <v>0.100884693230033</v>
      </c>
      <c r="AP18" s="14">
        <v>0.113281752759746</v>
      </c>
      <c r="AQ18" s="14">
        <v>5.73359643096054E-2</v>
      </c>
      <c r="AR18" s="14">
        <v>5.4529583257061497E-2</v>
      </c>
    </row>
    <row r="19" spans="2:44">
      <c r="B19" s="15" t="s">
        <v>249</v>
      </c>
      <c r="C19" s="14">
        <v>7.4984694778040803E-2</v>
      </c>
      <c r="D19" s="14">
        <v>6.6221649897259496E-2</v>
      </c>
      <c r="E19" s="14">
        <v>8.1423321410330901E-2</v>
      </c>
      <c r="F19" s="14"/>
      <c r="G19" s="14">
        <v>0.127427951227612</v>
      </c>
      <c r="H19" s="14">
        <v>6.8728139701686203E-2</v>
      </c>
      <c r="I19" s="14">
        <v>7.1099823143552301E-2</v>
      </c>
      <c r="J19" s="14">
        <v>6.2403002787073003E-2</v>
      </c>
      <c r="K19" s="14">
        <v>5.5837187655199898E-2</v>
      </c>
      <c r="L19" s="14">
        <v>7.5896738705056893E-2</v>
      </c>
      <c r="M19" s="14"/>
      <c r="N19" s="14">
        <v>7.3085658040044799E-2</v>
      </c>
      <c r="O19" s="14">
        <v>0.10075949509134401</v>
      </c>
      <c r="P19" s="14">
        <v>6.9921258419766305E-2</v>
      </c>
      <c r="Q19" s="14">
        <v>5.4832553045648803E-2</v>
      </c>
      <c r="R19" s="14"/>
      <c r="S19" s="14">
        <v>4.4019081221471301E-2</v>
      </c>
      <c r="T19" s="14">
        <v>6.1302766277587697E-2</v>
      </c>
      <c r="U19" s="14">
        <v>8.7550675805023306E-2</v>
      </c>
      <c r="V19" s="14">
        <v>9.3265543697957198E-2</v>
      </c>
      <c r="W19" s="14">
        <v>2.22822533334073E-2</v>
      </c>
      <c r="X19" s="14">
        <v>4.7956423691543397E-2</v>
      </c>
      <c r="Y19" s="14">
        <v>0.10928972087573301</v>
      </c>
      <c r="Z19" s="14">
        <v>0.113825987057961</v>
      </c>
      <c r="AA19" s="14">
        <v>9.6751752215105402E-2</v>
      </c>
      <c r="AB19" s="14">
        <v>0.109113623928687</v>
      </c>
      <c r="AC19" s="14">
        <v>8.1714854310239504E-2</v>
      </c>
      <c r="AD19" s="14">
        <v>5.9400410213472102E-2</v>
      </c>
      <c r="AE19" s="14"/>
      <c r="AF19" s="14">
        <v>5.6818653170316598E-2</v>
      </c>
      <c r="AG19" s="14">
        <v>9.0002944607284197E-2</v>
      </c>
      <c r="AH19" s="14">
        <v>5.9462588735894897E-2</v>
      </c>
      <c r="AI19" s="14"/>
      <c r="AJ19" s="14">
        <v>5.1255258493981597E-2</v>
      </c>
      <c r="AK19" s="14">
        <v>9.5032073227395306E-2</v>
      </c>
      <c r="AL19" s="14">
        <v>7.8706486115129703E-2</v>
      </c>
      <c r="AM19" s="14"/>
      <c r="AN19" s="14">
        <v>6.6413309550005406E-2</v>
      </c>
      <c r="AO19" s="14">
        <v>9.7934788443687207E-2</v>
      </c>
      <c r="AP19" s="14">
        <v>7.4639991587267293E-2</v>
      </c>
      <c r="AQ19" s="14">
        <v>5.3084392251884001E-2</v>
      </c>
      <c r="AR19" s="14">
        <v>8.9887871078213596E-2</v>
      </c>
    </row>
    <row r="20" spans="2:44">
      <c r="B20" s="15" t="s">
        <v>259</v>
      </c>
      <c r="C20" s="14">
        <v>6.8444018883978497E-2</v>
      </c>
      <c r="D20" s="14">
        <v>7.9828573288061103E-2</v>
      </c>
      <c r="E20" s="14">
        <v>5.30864156375387E-2</v>
      </c>
      <c r="F20" s="14"/>
      <c r="G20" s="14">
        <v>9.7917214386732704E-2</v>
      </c>
      <c r="H20" s="14">
        <v>9.5055984451811099E-2</v>
      </c>
      <c r="I20" s="14">
        <v>7.3164836609612593E-2</v>
      </c>
      <c r="J20" s="14">
        <v>5.4585540695189498E-2</v>
      </c>
      <c r="K20" s="14">
        <v>5.0090548731124798E-2</v>
      </c>
      <c r="L20" s="14">
        <v>5.0017303742143103E-2</v>
      </c>
      <c r="M20" s="14"/>
      <c r="N20" s="14">
        <v>5.3781444817369198E-2</v>
      </c>
      <c r="O20" s="14">
        <v>7.6399360192239002E-2</v>
      </c>
      <c r="P20" s="14">
        <v>7.9357637156502903E-2</v>
      </c>
      <c r="Q20" s="14">
        <v>6.1229653558131203E-2</v>
      </c>
      <c r="R20" s="14"/>
      <c r="S20" s="14">
        <v>5.0276274661253E-2</v>
      </c>
      <c r="T20" s="14">
        <v>6.0750881895420002E-2</v>
      </c>
      <c r="U20" s="14">
        <v>7.5685671777451696E-2</v>
      </c>
      <c r="V20" s="14">
        <v>3.9920366424467099E-2</v>
      </c>
      <c r="W20" s="14">
        <v>0.104974422872522</v>
      </c>
      <c r="X20" s="14">
        <v>4.0806277391836801E-2</v>
      </c>
      <c r="Y20" s="14">
        <v>6.5691834664645093E-2</v>
      </c>
      <c r="Z20" s="14">
        <v>3.6446997067416997E-2</v>
      </c>
      <c r="AA20" s="14">
        <v>9.3386645157143899E-2</v>
      </c>
      <c r="AB20" s="14">
        <v>0.13822008793794499</v>
      </c>
      <c r="AC20" s="14">
        <v>2.5293435359423799E-2</v>
      </c>
      <c r="AD20" s="14">
        <v>5.9400410213472102E-2</v>
      </c>
      <c r="AE20" s="14"/>
      <c r="AF20" s="14">
        <v>6.6821251965417897E-2</v>
      </c>
      <c r="AG20" s="14">
        <v>5.7219278811587997E-2</v>
      </c>
      <c r="AH20" s="14">
        <v>7.8197221342492906E-2</v>
      </c>
      <c r="AI20" s="14"/>
      <c r="AJ20" s="14">
        <v>6.1959559402505603E-2</v>
      </c>
      <c r="AK20" s="14">
        <v>5.5247178007417103E-2</v>
      </c>
      <c r="AL20" s="14">
        <v>9.5334961330494405E-2</v>
      </c>
      <c r="AM20" s="14"/>
      <c r="AN20" s="14">
        <v>6.2899984260150296E-2</v>
      </c>
      <c r="AO20" s="14">
        <v>7.9863569791431402E-2</v>
      </c>
      <c r="AP20" s="14">
        <v>7.1895339076352802E-2</v>
      </c>
      <c r="AQ20" s="14">
        <v>5.9927085713271502E-2</v>
      </c>
      <c r="AR20" s="14">
        <v>0</v>
      </c>
    </row>
    <row r="21" spans="2:44">
      <c r="B21" s="15" t="s">
        <v>248</v>
      </c>
      <c r="C21" s="14">
        <v>6.1226090002574202E-2</v>
      </c>
      <c r="D21" s="14">
        <v>5.75664707677008E-2</v>
      </c>
      <c r="E21" s="14">
        <v>6.50073879524313E-2</v>
      </c>
      <c r="F21" s="14"/>
      <c r="G21" s="14">
        <v>6.6167861323255403E-2</v>
      </c>
      <c r="H21" s="14">
        <v>7.3075101614118301E-2</v>
      </c>
      <c r="I21" s="14">
        <v>5.9324393303478003E-2</v>
      </c>
      <c r="J21" s="14">
        <v>4.3783259219255598E-2</v>
      </c>
      <c r="K21" s="14">
        <v>5.4203679937416802E-2</v>
      </c>
      <c r="L21" s="14">
        <v>7.0266715605215996E-2</v>
      </c>
      <c r="M21" s="14"/>
      <c r="N21" s="14">
        <v>4.36135274584009E-2</v>
      </c>
      <c r="O21" s="14">
        <v>8.1838835106799096E-2</v>
      </c>
      <c r="P21" s="14">
        <v>4.6927718011640397E-2</v>
      </c>
      <c r="Q21" s="14">
        <v>7.1571340664081495E-2</v>
      </c>
      <c r="R21" s="14"/>
      <c r="S21" s="14">
        <v>7.0286849249528105E-2</v>
      </c>
      <c r="T21" s="14">
        <v>5.2954646664402E-2</v>
      </c>
      <c r="U21" s="14">
        <v>5.27133833856087E-2</v>
      </c>
      <c r="V21" s="14">
        <v>3.97771866813071E-2</v>
      </c>
      <c r="W21" s="14">
        <v>6.2225103391044902E-2</v>
      </c>
      <c r="X21" s="14">
        <v>6.2067151122558603E-2</v>
      </c>
      <c r="Y21" s="14">
        <v>0.102625678077857</v>
      </c>
      <c r="Z21" s="14">
        <v>9.5793275650456505E-2</v>
      </c>
      <c r="AA21" s="14">
        <v>7.03115280598995E-2</v>
      </c>
      <c r="AB21" s="14">
        <v>3.2085744485788499E-2</v>
      </c>
      <c r="AC21" s="14">
        <v>7.25657904020265E-2</v>
      </c>
      <c r="AD21" s="14">
        <v>0</v>
      </c>
      <c r="AE21" s="14"/>
      <c r="AF21" s="14">
        <v>5.9165557624716002E-2</v>
      </c>
      <c r="AG21" s="14">
        <v>6.98735168689779E-2</v>
      </c>
      <c r="AH21" s="14">
        <v>3.87714071873176E-2</v>
      </c>
      <c r="AI21" s="14"/>
      <c r="AJ21" s="14">
        <v>4.21514585010732E-2</v>
      </c>
      <c r="AK21" s="14">
        <v>7.4925899141837393E-2</v>
      </c>
      <c r="AL21" s="14">
        <v>2.9589161693695899E-2</v>
      </c>
      <c r="AM21" s="14"/>
      <c r="AN21" s="14">
        <v>4.3684953680242201E-2</v>
      </c>
      <c r="AO21" s="14">
        <v>7.9155399896030001E-2</v>
      </c>
      <c r="AP21" s="14">
        <v>6.9241306676731798E-2</v>
      </c>
      <c r="AQ21" s="14">
        <v>4.6000710630639798E-2</v>
      </c>
      <c r="AR21" s="14">
        <v>0</v>
      </c>
    </row>
    <row r="22" spans="2:44">
      <c r="B22" s="15" t="s">
        <v>129</v>
      </c>
      <c r="C22" s="14">
        <v>4.9178058646690899E-2</v>
      </c>
      <c r="D22" s="14">
        <v>2.3049483943742701E-2</v>
      </c>
      <c r="E22" s="14">
        <v>7.4293664366147996E-2</v>
      </c>
      <c r="F22" s="14"/>
      <c r="G22" s="14">
        <v>3.1657107126406403E-2</v>
      </c>
      <c r="H22" s="14">
        <v>3.8470262540031497E-2</v>
      </c>
      <c r="I22" s="14">
        <v>7.2585567163769904E-2</v>
      </c>
      <c r="J22" s="14">
        <v>7.9181486643716797E-2</v>
      </c>
      <c r="K22" s="14">
        <v>1.83934727968969E-2</v>
      </c>
      <c r="L22" s="14">
        <v>4.7378767227108799E-2</v>
      </c>
      <c r="M22" s="14"/>
      <c r="N22" s="14">
        <v>2.1205671805003198E-2</v>
      </c>
      <c r="O22" s="14">
        <v>3.0970163567487299E-2</v>
      </c>
      <c r="P22" s="14">
        <v>9.1309257973039404E-2</v>
      </c>
      <c r="Q22" s="14">
        <v>6.1480758352520502E-2</v>
      </c>
      <c r="R22" s="14"/>
      <c r="S22" s="14">
        <v>5.75942133810977E-2</v>
      </c>
      <c r="T22" s="14">
        <v>3.51552236181739E-2</v>
      </c>
      <c r="U22" s="14">
        <v>0.109192983390887</v>
      </c>
      <c r="V22" s="14">
        <v>5.6449702379225301E-2</v>
      </c>
      <c r="W22" s="14">
        <v>4.9722418422952497E-2</v>
      </c>
      <c r="X22" s="14">
        <v>4.9301440762264302E-2</v>
      </c>
      <c r="Y22" s="14">
        <v>2.61476098362033E-2</v>
      </c>
      <c r="Z22" s="14">
        <v>2.1852203862421898E-2</v>
      </c>
      <c r="AA22" s="14">
        <v>4.9481921482294598E-2</v>
      </c>
      <c r="AB22" s="14">
        <v>3.7261937296440603E-2</v>
      </c>
      <c r="AC22" s="14">
        <v>4.2916245428522501E-2</v>
      </c>
      <c r="AD22" s="14">
        <v>0</v>
      </c>
      <c r="AE22" s="14"/>
      <c r="AF22" s="14">
        <v>4.1525908718540901E-2</v>
      </c>
      <c r="AG22" s="14">
        <v>4.3119170105771099E-2</v>
      </c>
      <c r="AH22" s="14">
        <v>8.2701996944761505E-2</v>
      </c>
      <c r="AI22" s="14"/>
      <c r="AJ22" s="14">
        <v>2.58453162411037E-2</v>
      </c>
      <c r="AK22" s="14">
        <v>2.9856333402748601E-2</v>
      </c>
      <c r="AL22" s="14">
        <v>3.0837110213836401E-2</v>
      </c>
      <c r="AM22" s="14"/>
      <c r="AN22" s="14">
        <v>5.3461121920099601E-2</v>
      </c>
      <c r="AO22" s="14">
        <v>5.8461724324086001E-2</v>
      </c>
      <c r="AP22" s="14">
        <v>2.1528877619646499E-2</v>
      </c>
      <c r="AQ22" s="14">
        <v>4.2664380649816001E-2</v>
      </c>
      <c r="AR22" s="14">
        <v>0</v>
      </c>
    </row>
    <row r="23" spans="2:44">
      <c r="B23" s="15" t="s">
        <v>261</v>
      </c>
      <c r="C23" s="14">
        <v>2.1697801313978301E-2</v>
      </c>
      <c r="D23" s="14">
        <v>2.1886243924171201E-2</v>
      </c>
      <c r="E23" s="14">
        <v>2.16236259018107E-2</v>
      </c>
      <c r="F23" s="14"/>
      <c r="G23" s="14">
        <v>3.8222590369002697E-2</v>
      </c>
      <c r="H23" s="14">
        <v>1.31506196561164E-2</v>
      </c>
      <c r="I23" s="14">
        <v>3.2849092416662597E-2</v>
      </c>
      <c r="J23" s="14">
        <v>2.60508856956846E-2</v>
      </c>
      <c r="K23" s="14">
        <v>5.78417028866235E-3</v>
      </c>
      <c r="L23" s="14">
        <v>1.7959842591142899E-2</v>
      </c>
      <c r="M23" s="14"/>
      <c r="N23" s="14">
        <v>1.5241748428433601E-2</v>
      </c>
      <c r="O23" s="14">
        <v>1.2776572069722599E-2</v>
      </c>
      <c r="P23" s="14">
        <v>3.3088877309885002E-2</v>
      </c>
      <c r="Q23" s="14">
        <v>2.8171107546952699E-2</v>
      </c>
      <c r="R23" s="14"/>
      <c r="S23" s="14">
        <v>1.4296350668746001E-2</v>
      </c>
      <c r="T23" s="14">
        <v>4.1158536973633003E-2</v>
      </c>
      <c r="U23" s="14">
        <v>2.31946443776971E-2</v>
      </c>
      <c r="V23" s="14">
        <v>1.6644755161710999E-2</v>
      </c>
      <c r="W23" s="14">
        <v>3.9001512526637999E-2</v>
      </c>
      <c r="X23" s="14">
        <v>1.2094656338133799E-2</v>
      </c>
      <c r="Y23" s="14">
        <v>3.36918362392803E-2</v>
      </c>
      <c r="Z23" s="14">
        <v>2.0019732731946301E-2</v>
      </c>
      <c r="AA23" s="14">
        <v>0</v>
      </c>
      <c r="AB23" s="14">
        <v>1.26832175551917E-2</v>
      </c>
      <c r="AC23" s="14">
        <v>4.9913496549653297E-2</v>
      </c>
      <c r="AD23" s="14">
        <v>0</v>
      </c>
      <c r="AE23" s="14"/>
      <c r="AF23" s="14">
        <v>1.84969229060018E-2</v>
      </c>
      <c r="AG23" s="14">
        <v>1.69472743253298E-2</v>
      </c>
      <c r="AH23" s="14">
        <v>3.14849742347805E-2</v>
      </c>
      <c r="AI23" s="14"/>
      <c r="AJ23" s="14">
        <v>1.0424385465606799E-2</v>
      </c>
      <c r="AK23" s="14">
        <v>1.54838733471257E-2</v>
      </c>
      <c r="AL23" s="14">
        <v>2.23626354741739E-2</v>
      </c>
      <c r="AM23" s="14"/>
      <c r="AN23" s="14">
        <v>2.4818852168896802E-2</v>
      </c>
      <c r="AO23" s="14">
        <v>3.9132519781793697E-2</v>
      </c>
      <c r="AP23" s="14">
        <v>1.63621670727019E-2</v>
      </c>
      <c r="AQ23" s="14">
        <v>0</v>
      </c>
      <c r="AR23" s="14">
        <v>0</v>
      </c>
    </row>
    <row r="24" spans="2:44">
      <c r="B24" s="15" t="s">
        <v>262</v>
      </c>
      <c r="C24" s="23">
        <v>2.5551250122271399E-2</v>
      </c>
      <c r="D24" s="23">
        <v>1.7504327763742E-2</v>
      </c>
      <c r="E24" s="23">
        <v>3.3336675226021198E-2</v>
      </c>
      <c r="F24" s="23"/>
      <c r="G24" s="23">
        <v>0</v>
      </c>
      <c r="H24" s="23">
        <v>2.11374246052781E-2</v>
      </c>
      <c r="I24" s="23">
        <v>2.8189765819376E-2</v>
      </c>
      <c r="J24" s="23">
        <v>2.2166319093332301E-2</v>
      </c>
      <c r="K24" s="23">
        <v>4.5697840116756198E-2</v>
      </c>
      <c r="L24" s="23">
        <v>3.11597908434087E-2</v>
      </c>
      <c r="M24" s="23"/>
      <c r="N24" s="23">
        <v>2.1164339560760199E-2</v>
      </c>
      <c r="O24" s="23">
        <v>4.0456943958528002E-2</v>
      </c>
      <c r="P24" s="23">
        <v>5.1554399364126396E-3</v>
      </c>
      <c r="Q24" s="23">
        <v>3.2856777655301497E-2</v>
      </c>
      <c r="R24" s="23"/>
      <c r="S24" s="23">
        <v>9.1763038870505097E-3</v>
      </c>
      <c r="T24" s="23">
        <v>2.9972556336438801E-2</v>
      </c>
      <c r="U24" s="23">
        <v>1.24189369663177E-2</v>
      </c>
      <c r="V24" s="23">
        <v>5.5447149950905598E-2</v>
      </c>
      <c r="W24" s="23">
        <v>2.98087283173263E-2</v>
      </c>
      <c r="X24" s="23">
        <v>0</v>
      </c>
      <c r="Y24" s="23">
        <v>2.4228856586613501E-2</v>
      </c>
      <c r="Z24" s="23">
        <v>0</v>
      </c>
      <c r="AA24" s="23">
        <v>3.7052394791660802E-2</v>
      </c>
      <c r="AB24" s="23">
        <v>2.4219300457507299E-2</v>
      </c>
      <c r="AC24" s="23">
        <v>6.8188859870257496E-2</v>
      </c>
      <c r="AD24" s="23">
        <v>5.3062843992799397E-2</v>
      </c>
      <c r="AE24" s="23"/>
      <c r="AF24" s="23">
        <v>3.1874919947451397E-2</v>
      </c>
      <c r="AG24" s="23">
        <v>2.7901340905759599E-2</v>
      </c>
      <c r="AH24" s="23">
        <v>1.7189612327217999E-2</v>
      </c>
      <c r="AI24" s="23"/>
      <c r="AJ24" s="23">
        <v>3.1874480101813402E-2</v>
      </c>
      <c r="AK24" s="23">
        <v>2.47184275742377E-2</v>
      </c>
      <c r="AL24" s="23">
        <v>0</v>
      </c>
      <c r="AM24" s="23"/>
      <c r="AN24" s="23">
        <v>4.6285208266608799E-2</v>
      </c>
      <c r="AO24" s="23">
        <v>2.1587376093131001E-2</v>
      </c>
      <c r="AP24" s="23">
        <v>2.20816716314957E-2</v>
      </c>
      <c r="AQ24" s="23">
        <v>1.24578869062347E-2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268</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257</v>
      </c>
      <c r="C9" s="14">
        <v>0.23148897125939399</v>
      </c>
      <c r="D9" s="14">
        <v>0.22888643665727401</v>
      </c>
      <c r="E9" s="14">
        <v>0.23128208304402301</v>
      </c>
      <c r="F9" s="14"/>
      <c r="G9" s="14">
        <v>0.32559813222240103</v>
      </c>
      <c r="H9" s="14">
        <v>0.26776509918213798</v>
      </c>
      <c r="I9" s="14">
        <v>0.20316063733367301</v>
      </c>
      <c r="J9" s="14">
        <v>0.215951397531676</v>
      </c>
      <c r="K9" s="14">
        <v>0.204535288741683</v>
      </c>
      <c r="L9" s="14">
        <v>0.18678897223329</v>
      </c>
      <c r="M9" s="14"/>
      <c r="N9" s="14">
        <v>0.263239658716719</v>
      </c>
      <c r="O9" s="14">
        <v>0.23220272587687901</v>
      </c>
      <c r="P9" s="14">
        <v>0.23652055243131601</v>
      </c>
      <c r="Q9" s="14">
        <v>0.191473738843709</v>
      </c>
      <c r="R9" s="14"/>
      <c r="S9" s="14">
        <v>0.18361390548870199</v>
      </c>
      <c r="T9" s="14">
        <v>0.27220793076489302</v>
      </c>
      <c r="U9" s="14">
        <v>0.23323091725516601</v>
      </c>
      <c r="V9" s="14">
        <v>0.24052638261693501</v>
      </c>
      <c r="W9" s="14">
        <v>0.24301261312205599</v>
      </c>
      <c r="X9" s="14">
        <v>0.169107313204471</v>
      </c>
      <c r="Y9" s="14">
        <v>0.21048305934865399</v>
      </c>
      <c r="Z9" s="14">
        <v>0.19131902213010701</v>
      </c>
      <c r="AA9" s="14">
        <v>0.26016121473195197</v>
      </c>
      <c r="AB9" s="14">
        <v>0.32211990017397801</v>
      </c>
      <c r="AC9" s="14">
        <v>0.195076669205935</v>
      </c>
      <c r="AD9" s="14">
        <v>0.143612688988427</v>
      </c>
      <c r="AE9" s="14"/>
      <c r="AF9" s="14">
        <v>0.196889719464477</v>
      </c>
      <c r="AG9" s="14">
        <v>0.24928153751104201</v>
      </c>
      <c r="AH9" s="14">
        <v>0.219197161798423</v>
      </c>
      <c r="AI9" s="14"/>
      <c r="AJ9" s="14">
        <v>0.14439092804266801</v>
      </c>
      <c r="AK9" s="14">
        <v>0.26636558064152799</v>
      </c>
      <c r="AL9" s="14">
        <v>0.25080291565713603</v>
      </c>
      <c r="AM9" s="14"/>
      <c r="AN9" s="14">
        <v>0.18173008015549599</v>
      </c>
      <c r="AO9" s="14">
        <v>0.25542210050035902</v>
      </c>
      <c r="AP9" s="14">
        <v>0.226855194604795</v>
      </c>
      <c r="AQ9" s="14">
        <v>0.29683171303838901</v>
      </c>
      <c r="AR9" s="14">
        <v>0.30082650957945001</v>
      </c>
    </row>
    <row r="10" spans="2:44">
      <c r="B10" s="15" t="s">
        <v>254</v>
      </c>
      <c r="C10" s="14">
        <v>0.221352893895845</v>
      </c>
      <c r="D10" s="14">
        <v>0.20850473379735601</v>
      </c>
      <c r="E10" s="14">
        <v>0.233335925620725</v>
      </c>
      <c r="F10" s="14"/>
      <c r="G10" s="14">
        <v>0.26913717839486101</v>
      </c>
      <c r="H10" s="14">
        <v>0.25932616931431302</v>
      </c>
      <c r="I10" s="14">
        <v>0.19977318603265401</v>
      </c>
      <c r="J10" s="14">
        <v>0.20245325070503201</v>
      </c>
      <c r="K10" s="14">
        <v>0.21120606372196399</v>
      </c>
      <c r="L10" s="14">
        <v>0.193596659494608</v>
      </c>
      <c r="M10" s="14"/>
      <c r="N10" s="14">
        <v>0.22734414009732301</v>
      </c>
      <c r="O10" s="14">
        <v>0.23394411431992401</v>
      </c>
      <c r="P10" s="14">
        <v>0.22058973877794699</v>
      </c>
      <c r="Q10" s="14">
        <v>0.18999977058206899</v>
      </c>
      <c r="R10" s="14"/>
      <c r="S10" s="14">
        <v>0.29735375855194901</v>
      </c>
      <c r="T10" s="14">
        <v>0.24584983696694099</v>
      </c>
      <c r="U10" s="14">
        <v>0.13279778127466299</v>
      </c>
      <c r="V10" s="14">
        <v>0.223341962968855</v>
      </c>
      <c r="W10" s="14">
        <v>0.204504903342066</v>
      </c>
      <c r="X10" s="14">
        <v>0.193431894770589</v>
      </c>
      <c r="Y10" s="14">
        <v>0.241082796690892</v>
      </c>
      <c r="Z10" s="14">
        <v>0.10848421975757</v>
      </c>
      <c r="AA10" s="14">
        <v>0.21073789306221</v>
      </c>
      <c r="AB10" s="14">
        <v>0.25918616240291698</v>
      </c>
      <c r="AC10" s="14">
        <v>0.17974726391097701</v>
      </c>
      <c r="AD10" s="14">
        <v>0.15930696787373799</v>
      </c>
      <c r="AE10" s="14"/>
      <c r="AF10" s="14">
        <v>0.201705270285997</v>
      </c>
      <c r="AG10" s="14">
        <v>0.24168700083674299</v>
      </c>
      <c r="AH10" s="14">
        <v>0.19991893257087801</v>
      </c>
      <c r="AI10" s="14"/>
      <c r="AJ10" s="14">
        <v>0.19792232740005899</v>
      </c>
      <c r="AK10" s="14">
        <v>0.23020094342988601</v>
      </c>
      <c r="AL10" s="14">
        <v>0.37494149268601301</v>
      </c>
      <c r="AM10" s="14"/>
      <c r="AN10" s="14">
        <v>0.210402380263669</v>
      </c>
      <c r="AO10" s="14">
        <v>0.20400279289343201</v>
      </c>
      <c r="AP10" s="14">
        <v>0.26790930840274002</v>
      </c>
      <c r="AQ10" s="14">
        <v>0.233793989800163</v>
      </c>
      <c r="AR10" s="14">
        <v>0.20578485123472501</v>
      </c>
    </row>
    <row r="11" spans="2:44">
      <c r="B11" s="15" t="s">
        <v>250</v>
      </c>
      <c r="C11" s="14">
        <v>0.20934389803992101</v>
      </c>
      <c r="D11" s="14">
        <v>0.22706944194718301</v>
      </c>
      <c r="E11" s="14">
        <v>0.192778828868825</v>
      </c>
      <c r="F11" s="14"/>
      <c r="G11" s="14">
        <v>0.193123788226395</v>
      </c>
      <c r="H11" s="14">
        <v>0.19872311600713899</v>
      </c>
      <c r="I11" s="14">
        <v>0.226176327787459</v>
      </c>
      <c r="J11" s="14">
        <v>0.18063259108360899</v>
      </c>
      <c r="K11" s="14">
        <v>0.22543396117609801</v>
      </c>
      <c r="L11" s="14">
        <v>0.227953065172016</v>
      </c>
      <c r="M11" s="14"/>
      <c r="N11" s="14">
        <v>0.21129863892290099</v>
      </c>
      <c r="O11" s="14">
        <v>0.23080417916319099</v>
      </c>
      <c r="P11" s="14">
        <v>0.20761062992950699</v>
      </c>
      <c r="Q11" s="14">
        <v>0.18274046836555199</v>
      </c>
      <c r="R11" s="14"/>
      <c r="S11" s="14">
        <v>0.26862249093465601</v>
      </c>
      <c r="T11" s="14">
        <v>0.235814723355529</v>
      </c>
      <c r="U11" s="14">
        <v>0.258120138919394</v>
      </c>
      <c r="V11" s="14">
        <v>0.18576751241901901</v>
      </c>
      <c r="W11" s="14">
        <v>0.215320079623363</v>
      </c>
      <c r="X11" s="14">
        <v>0.12999360537206101</v>
      </c>
      <c r="Y11" s="14">
        <v>0.21687802752268301</v>
      </c>
      <c r="Z11" s="14">
        <v>0.20960129746296699</v>
      </c>
      <c r="AA11" s="14">
        <v>0.229835209907295</v>
      </c>
      <c r="AB11" s="14">
        <v>0.15395228986856699</v>
      </c>
      <c r="AC11" s="14">
        <v>0.19820536935844399</v>
      </c>
      <c r="AD11" s="14">
        <v>9.3295387159885196E-2</v>
      </c>
      <c r="AE11" s="14"/>
      <c r="AF11" s="14">
        <v>0.25757059209882099</v>
      </c>
      <c r="AG11" s="14">
        <v>0.17656265363266699</v>
      </c>
      <c r="AH11" s="14">
        <v>0.22307413179480001</v>
      </c>
      <c r="AI11" s="14"/>
      <c r="AJ11" s="14">
        <v>0.28119962484776001</v>
      </c>
      <c r="AK11" s="14">
        <v>0.22981732589252499</v>
      </c>
      <c r="AL11" s="14">
        <v>0.17064153216865</v>
      </c>
      <c r="AM11" s="14"/>
      <c r="AN11" s="14">
        <v>0.20413241017726799</v>
      </c>
      <c r="AO11" s="14">
        <v>0.210355479843335</v>
      </c>
      <c r="AP11" s="14">
        <v>0.210933921189004</v>
      </c>
      <c r="AQ11" s="14">
        <v>0.222327672594575</v>
      </c>
      <c r="AR11" s="14">
        <v>0.39423499193994399</v>
      </c>
    </row>
    <row r="12" spans="2:44">
      <c r="B12" s="15" t="s">
        <v>251</v>
      </c>
      <c r="C12" s="14">
        <v>0.18761981519655799</v>
      </c>
      <c r="D12" s="14">
        <v>0.20407248316090801</v>
      </c>
      <c r="E12" s="14">
        <v>0.172200417118649</v>
      </c>
      <c r="F12" s="14"/>
      <c r="G12" s="14">
        <v>0.16443518575066399</v>
      </c>
      <c r="H12" s="14">
        <v>0.192388967533733</v>
      </c>
      <c r="I12" s="14">
        <v>0.17837336205941301</v>
      </c>
      <c r="J12" s="14">
        <v>0.22013991246134401</v>
      </c>
      <c r="K12" s="14">
        <v>0.17700568138060899</v>
      </c>
      <c r="L12" s="14">
        <v>0.18967191651871801</v>
      </c>
      <c r="M12" s="14"/>
      <c r="N12" s="14">
        <v>0.16694488009345901</v>
      </c>
      <c r="O12" s="14">
        <v>0.206856606059659</v>
      </c>
      <c r="P12" s="14">
        <v>0.20578870200982399</v>
      </c>
      <c r="Q12" s="14">
        <v>0.17632725322894599</v>
      </c>
      <c r="R12" s="14"/>
      <c r="S12" s="14">
        <v>0.179121381877381</v>
      </c>
      <c r="T12" s="14">
        <v>0.185491898261262</v>
      </c>
      <c r="U12" s="14">
        <v>0.186768623141437</v>
      </c>
      <c r="V12" s="14">
        <v>0.26321987594646601</v>
      </c>
      <c r="W12" s="14">
        <v>0.19392635757333801</v>
      </c>
      <c r="X12" s="14">
        <v>0.151447246940172</v>
      </c>
      <c r="Y12" s="14">
        <v>0.12067670778735699</v>
      </c>
      <c r="Z12" s="14">
        <v>0.18594791127792701</v>
      </c>
      <c r="AA12" s="14">
        <v>0.21673445190927701</v>
      </c>
      <c r="AB12" s="14">
        <v>0.16047354708689601</v>
      </c>
      <c r="AC12" s="14">
        <v>0.10214040796111799</v>
      </c>
      <c r="AD12" s="14">
        <v>0.31867648706206297</v>
      </c>
      <c r="AE12" s="14"/>
      <c r="AF12" s="14">
        <v>0.223076221371308</v>
      </c>
      <c r="AG12" s="14">
        <v>0.165335498665657</v>
      </c>
      <c r="AH12" s="14">
        <v>0.17340966888780099</v>
      </c>
      <c r="AI12" s="14"/>
      <c r="AJ12" s="14">
        <v>0.250911895670626</v>
      </c>
      <c r="AK12" s="14">
        <v>0.21344726845048201</v>
      </c>
      <c r="AL12" s="14">
        <v>0.14956133795231399</v>
      </c>
      <c r="AM12" s="14"/>
      <c r="AN12" s="14">
        <v>0.18850604114663</v>
      </c>
      <c r="AO12" s="14">
        <v>0.176326330772787</v>
      </c>
      <c r="AP12" s="14">
        <v>0.18636419460770501</v>
      </c>
      <c r="AQ12" s="14">
        <v>0.19024750188395101</v>
      </c>
      <c r="AR12" s="14">
        <v>0.119111368896995</v>
      </c>
    </row>
    <row r="13" spans="2:44">
      <c r="B13" s="15" t="s">
        <v>248</v>
      </c>
      <c r="C13" s="14">
        <v>0.176373416388582</v>
      </c>
      <c r="D13" s="14">
        <v>0.15918971473323601</v>
      </c>
      <c r="E13" s="14">
        <v>0.19056081381305701</v>
      </c>
      <c r="F13" s="14"/>
      <c r="G13" s="14">
        <v>0.227622578724548</v>
      </c>
      <c r="H13" s="14">
        <v>0.14158223013065899</v>
      </c>
      <c r="I13" s="14">
        <v>0.122825210513078</v>
      </c>
      <c r="J13" s="14">
        <v>0.16287909603965101</v>
      </c>
      <c r="K13" s="14">
        <v>0.178364287155761</v>
      </c>
      <c r="L13" s="14">
        <v>0.22805988989686199</v>
      </c>
      <c r="M13" s="14"/>
      <c r="N13" s="14">
        <v>0.220245071522566</v>
      </c>
      <c r="O13" s="14">
        <v>0.15337313513637699</v>
      </c>
      <c r="P13" s="14">
        <v>0.16720766883708299</v>
      </c>
      <c r="Q13" s="14">
        <v>0.15265634323740701</v>
      </c>
      <c r="R13" s="14"/>
      <c r="S13" s="14">
        <v>0.225760358182611</v>
      </c>
      <c r="T13" s="14">
        <v>0.18851890952879599</v>
      </c>
      <c r="U13" s="14">
        <v>0.172203008126567</v>
      </c>
      <c r="V13" s="14">
        <v>0.107701080315713</v>
      </c>
      <c r="W13" s="14">
        <v>0.233704183379322</v>
      </c>
      <c r="X13" s="14">
        <v>0.18922510518004201</v>
      </c>
      <c r="Y13" s="14">
        <v>0.17521393108776601</v>
      </c>
      <c r="Z13" s="14">
        <v>0.179725217948695</v>
      </c>
      <c r="AA13" s="14">
        <v>0.13113889358110201</v>
      </c>
      <c r="AB13" s="14">
        <v>0.20227546197330801</v>
      </c>
      <c r="AC13" s="14">
        <v>0.10727931951297601</v>
      </c>
      <c r="AD13" s="14">
        <v>0.216800401152345</v>
      </c>
      <c r="AE13" s="14"/>
      <c r="AF13" s="14">
        <v>0.18162517250464899</v>
      </c>
      <c r="AG13" s="14">
        <v>0.16129378069581499</v>
      </c>
      <c r="AH13" s="14">
        <v>0.16885076979699401</v>
      </c>
      <c r="AI13" s="14"/>
      <c r="AJ13" s="14">
        <v>0.13085351341099699</v>
      </c>
      <c r="AK13" s="14">
        <v>0.185925300179757</v>
      </c>
      <c r="AL13" s="14">
        <v>0.25446784922429799</v>
      </c>
      <c r="AM13" s="14"/>
      <c r="AN13" s="14">
        <v>0.14565049612720901</v>
      </c>
      <c r="AO13" s="14">
        <v>0.18598302673936301</v>
      </c>
      <c r="AP13" s="14">
        <v>0.185639976658381</v>
      </c>
      <c r="AQ13" s="14">
        <v>0.21531556020037501</v>
      </c>
      <c r="AR13" s="14">
        <v>8.9696925811701203E-2</v>
      </c>
    </row>
    <row r="14" spans="2:44">
      <c r="B14" s="15" t="s">
        <v>249</v>
      </c>
      <c r="C14" s="14">
        <v>0.167675575763583</v>
      </c>
      <c r="D14" s="14">
        <v>0.15416394463202401</v>
      </c>
      <c r="E14" s="14">
        <v>0.179978074625496</v>
      </c>
      <c r="F14" s="14"/>
      <c r="G14" s="14">
        <v>0.195155448384212</v>
      </c>
      <c r="H14" s="14">
        <v>0.14811664876320399</v>
      </c>
      <c r="I14" s="14">
        <v>0.15415927829877199</v>
      </c>
      <c r="J14" s="14">
        <v>0.124594773336934</v>
      </c>
      <c r="K14" s="14">
        <v>0.20017223214989699</v>
      </c>
      <c r="L14" s="14">
        <v>0.188577136469119</v>
      </c>
      <c r="M14" s="14"/>
      <c r="N14" s="14">
        <v>0.17020940462342801</v>
      </c>
      <c r="O14" s="14">
        <v>0.179903454542097</v>
      </c>
      <c r="P14" s="14">
        <v>0.16326671803276899</v>
      </c>
      <c r="Q14" s="14">
        <v>0.15414748455312599</v>
      </c>
      <c r="R14" s="14"/>
      <c r="S14" s="14">
        <v>0.12187924132559801</v>
      </c>
      <c r="T14" s="14">
        <v>0.208843243295185</v>
      </c>
      <c r="U14" s="14">
        <v>0.19071310827193599</v>
      </c>
      <c r="V14" s="14">
        <v>0.101885141520691</v>
      </c>
      <c r="W14" s="14">
        <v>0.26623737687427401</v>
      </c>
      <c r="X14" s="14">
        <v>0.17451335382247399</v>
      </c>
      <c r="Y14" s="14">
        <v>0.14995668712527899</v>
      </c>
      <c r="Z14" s="14">
        <v>0.209016919316731</v>
      </c>
      <c r="AA14" s="14">
        <v>0.158854888168975</v>
      </c>
      <c r="AB14" s="14">
        <v>0.23668166441629701</v>
      </c>
      <c r="AC14" s="14">
        <v>7.7908011521603704E-2</v>
      </c>
      <c r="AD14" s="14">
        <v>0.11587830573784801</v>
      </c>
      <c r="AE14" s="14"/>
      <c r="AF14" s="14">
        <v>0.152270944632169</v>
      </c>
      <c r="AG14" s="14">
        <v>0.15787077694993201</v>
      </c>
      <c r="AH14" s="14">
        <v>0.22764264645413201</v>
      </c>
      <c r="AI14" s="14"/>
      <c r="AJ14" s="14">
        <v>0.127984976155507</v>
      </c>
      <c r="AK14" s="14">
        <v>0.15614359486228599</v>
      </c>
      <c r="AL14" s="14">
        <v>0.21812955585904301</v>
      </c>
      <c r="AM14" s="14"/>
      <c r="AN14" s="14">
        <v>0.153277732268637</v>
      </c>
      <c r="AO14" s="14">
        <v>0.190973682048553</v>
      </c>
      <c r="AP14" s="14">
        <v>0.18087357125856199</v>
      </c>
      <c r="AQ14" s="14">
        <v>0.145784095725291</v>
      </c>
      <c r="AR14" s="14">
        <v>0.25834390134665702</v>
      </c>
    </row>
    <row r="15" spans="2:44">
      <c r="B15" s="15" t="s">
        <v>252</v>
      </c>
      <c r="C15" s="14">
        <v>0.15910530432514</v>
      </c>
      <c r="D15" s="14">
        <v>0.18023685767998401</v>
      </c>
      <c r="E15" s="14">
        <v>0.13876406903027799</v>
      </c>
      <c r="F15" s="14"/>
      <c r="G15" s="14">
        <v>0.105600305971289</v>
      </c>
      <c r="H15" s="14">
        <v>0.152709660253945</v>
      </c>
      <c r="I15" s="14">
        <v>0.193106687832095</v>
      </c>
      <c r="J15" s="14">
        <v>0.17844676582451999</v>
      </c>
      <c r="K15" s="14">
        <v>0.18348813308669501</v>
      </c>
      <c r="L15" s="14">
        <v>0.139520126644299</v>
      </c>
      <c r="M15" s="14"/>
      <c r="N15" s="14">
        <v>0.121551312799677</v>
      </c>
      <c r="O15" s="14">
        <v>0.189238368563484</v>
      </c>
      <c r="P15" s="14">
        <v>0.156291698330037</v>
      </c>
      <c r="Q15" s="14">
        <v>0.177462422147112</v>
      </c>
      <c r="R15" s="14"/>
      <c r="S15" s="14">
        <v>0.168955900596092</v>
      </c>
      <c r="T15" s="14">
        <v>0.19990711395178701</v>
      </c>
      <c r="U15" s="14">
        <v>0.14327297171102099</v>
      </c>
      <c r="V15" s="14">
        <v>0.13463697409105399</v>
      </c>
      <c r="W15" s="14">
        <v>0.156225110386017</v>
      </c>
      <c r="X15" s="14">
        <v>0.15964543018600399</v>
      </c>
      <c r="Y15" s="14">
        <v>0.186702924663086</v>
      </c>
      <c r="Z15" s="14">
        <v>0.149377306277866</v>
      </c>
      <c r="AA15" s="14">
        <v>0.165420376667441</v>
      </c>
      <c r="AB15" s="14">
        <v>9.3342234534813204E-2</v>
      </c>
      <c r="AC15" s="14">
        <v>0.150863583476258</v>
      </c>
      <c r="AD15" s="14">
        <v>0.16207867394035599</v>
      </c>
      <c r="AE15" s="14"/>
      <c r="AF15" s="14">
        <v>0.19231816969839199</v>
      </c>
      <c r="AG15" s="14">
        <v>0.143346434645993</v>
      </c>
      <c r="AH15" s="14">
        <v>0.14904808931757699</v>
      </c>
      <c r="AI15" s="14"/>
      <c r="AJ15" s="14">
        <v>0.22994239873844199</v>
      </c>
      <c r="AK15" s="14">
        <v>0.157659804276363</v>
      </c>
      <c r="AL15" s="14">
        <v>0.119549371464338</v>
      </c>
      <c r="AM15" s="14"/>
      <c r="AN15" s="14">
        <v>0.17099779125303699</v>
      </c>
      <c r="AO15" s="14">
        <v>0.136683649940711</v>
      </c>
      <c r="AP15" s="14">
        <v>0.16052170041477701</v>
      </c>
      <c r="AQ15" s="14">
        <v>0.173171532559529</v>
      </c>
      <c r="AR15" s="14">
        <v>0.20713963020213599</v>
      </c>
    </row>
    <row r="16" spans="2:44">
      <c r="B16" s="15" t="s">
        <v>253</v>
      </c>
      <c r="C16" s="14">
        <v>0.15273321299730799</v>
      </c>
      <c r="D16" s="14">
        <v>0.161364177754063</v>
      </c>
      <c r="E16" s="14">
        <v>0.1428020867208</v>
      </c>
      <c r="F16" s="14"/>
      <c r="G16" s="14">
        <v>0.11370618779692999</v>
      </c>
      <c r="H16" s="14">
        <v>0.18492347431032</v>
      </c>
      <c r="I16" s="14">
        <v>0.17549740969779901</v>
      </c>
      <c r="J16" s="14">
        <v>0.15310157353172299</v>
      </c>
      <c r="K16" s="14">
        <v>0.13422363057323899</v>
      </c>
      <c r="L16" s="14">
        <v>0.145667028301425</v>
      </c>
      <c r="M16" s="14"/>
      <c r="N16" s="14">
        <v>0.110860794108417</v>
      </c>
      <c r="O16" s="14">
        <v>0.19266482425877299</v>
      </c>
      <c r="P16" s="14">
        <v>0.14590656415876599</v>
      </c>
      <c r="Q16" s="14">
        <v>0.16311059515103299</v>
      </c>
      <c r="R16" s="14"/>
      <c r="S16" s="14">
        <v>0.15667942133972901</v>
      </c>
      <c r="T16" s="14">
        <v>0.14245197952080599</v>
      </c>
      <c r="U16" s="14">
        <v>0.13250380014006899</v>
      </c>
      <c r="V16" s="14">
        <v>0.138051460414373</v>
      </c>
      <c r="W16" s="14">
        <v>0.17316651479158199</v>
      </c>
      <c r="X16" s="14">
        <v>0.24332198765458901</v>
      </c>
      <c r="Y16" s="14">
        <v>0.18002186002196199</v>
      </c>
      <c r="Z16" s="14">
        <v>0.18370213436250701</v>
      </c>
      <c r="AA16" s="14">
        <v>0.15054734569522901</v>
      </c>
      <c r="AB16" s="14">
        <v>0.101155780614112</v>
      </c>
      <c r="AC16" s="14">
        <v>0.12206187826899199</v>
      </c>
      <c r="AD16" s="14">
        <v>0.10464407285836</v>
      </c>
      <c r="AE16" s="14"/>
      <c r="AF16" s="14">
        <v>0.18971388266776101</v>
      </c>
      <c r="AG16" s="14">
        <v>0.130944859072743</v>
      </c>
      <c r="AH16" s="14">
        <v>0.13877441259162901</v>
      </c>
      <c r="AI16" s="14"/>
      <c r="AJ16" s="14">
        <v>0.1676121230266</v>
      </c>
      <c r="AK16" s="14">
        <v>0.16759602796959699</v>
      </c>
      <c r="AL16" s="14">
        <v>0.170866819693686</v>
      </c>
      <c r="AM16" s="14"/>
      <c r="AN16" s="14">
        <v>0.15950984374955399</v>
      </c>
      <c r="AO16" s="14">
        <v>0.11551661589684099</v>
      </c>
      <c r="AP16" s="14">
        <v>0.137416962122338</v>
      </c>
      <c r="AQ16" s="14">
        <v>0.15223839212895801</v>
      </c>
      <c r="AR16" s="14">
        <v>0.238041567949002</v>
      </c>
    </row>
    <row r="17" spans="2:44">
      <c r="B17" s="15" t="s">
        <v>258</v>
      </c>
      <c r="C17" s="14">
        <v>0.14948171790619999</v>
      </c>
      <c r="D17" s="14">
        <v>0.15261470133461599</v>
      </c>
      <c r="E17" s="14">
        <v>0.14729134216356399</v>
      </c>
      <c r="F17" s="14"/>
      <c r="G17" s="14">
        <v>0.16533496086635499</v>
      </c>
      <c r="H17" s="14">
        <v>0.20224796306864201</v>
      </c>
      <c r="I17" s="14">
        <v>0.16191033474694</v>
      </c>
      <c r="J17" s="14">
        <v>0.12844040923519401</v>
      </c>
      <c r="K17" s="14">
        <v>0.12842874357467601</v>
      </c>
      <c r="L17" s="14">
        <v>0.111593355195863</v>
      </c>
      <c r="M17" s="14"/>
      <c r="N17" s="14">
        <v>0.16268693925480601</v>
      </c>
      <c r="O17" s="14">
        <v>0.13860251540702101</v>
      </c>
      <c r="P17" s="14">
        <v>0.137226802485924</v>
      </c>
      <c r="Q17" s="14">
        <v>0.15483399566873199</v>
      </c>
      <c r="R17" s="14"/>
      <c r="S17" s="14">
        <v>0.204725427964115</v>
      </c>
      <c r="T17" s="14">
        <v>0.169888198647028</v>
      </c>
      <c r="U17" s="14">
        <v>0.110923425286682</v>
      </c>
      <c r="V17" s="14">
        <v>0.181370161257667</v>
      </c>
      <c r="W17" s="14">
        <v>0.17931693794851999</v>
      </c>
      <c r="X17" s="14">
        <v>0.17185262828148101</v>
      </c>
      <c r="Y17" s="14">
        <v>0.116282250910573</v>
      </c>
      <c r="Z17" s="14">
        <v>0.10410360374419</v>
      </c>
      <c r="AA17" s="14">
        <v>0.10859122786832</v>
      </c>
      <c r="AB17" s="14">
        <v>9.5856894581411001E-2</v>
      </c>
      <c r="AC17" s="14">
        <v>0.15874989032655501</v>
      </c>
      <c r="AD17" s="14">
        <v>0.134316915914031</v>
      </c>
      <c r="AE17" s="14"/>
      <c r="AF17" s="14">
        <v>0.133427541024564</v>
      </c>
      <c r="AG17" s="14">
        <v>0.163487731176514</v>
      </c>
      <c r="AH17" s="14">
        <v>0.14828972467531101</v>
      </c>
      <c r="AI17" s="14"/>
      <c r="AJ17" s="14">
        <v>0.18864670589677801</v>
      </c>
      <c r="AK17" s="14">
        <v>0.15925504120674999</v>
      </c>
      <c r="AL17" s="14">
        <v>0.156656243152933</v>
      </c>
      <c r="AM17" s="14"/>
      <c r="AN17" s="14">
        <v>9.6015421449896193E-2</v>
      </c>
      <c r="AO17" s="14">
        <v>0.158405920974165</v>
      </c>
      <c r="AP17" s="14">
        <v>0.16030963151490599</v>
      </c>
      <c r="AQ17" s="14">
        <v>0.162379765954033</v>
      </c>
      <c r="AR17" s="14">
        <v>0.44396755392764597</v>
      </c>
    </row>
    <row r="18" spans="2:44">
      <c r="B18" s="15" t="s">
        <v>256</v>
      </c>
      <c r="C18" s="14">
        <v>0.14028478473065101</v>
      </c>
      <c r="D18" s="14">
        <v>0.17714336505835401</v>
      </c>
      <c r="E18" s="14">
        <v>0.103904918125187</v>
      </c>
      <c r="F18" s="14"/>
      <c r="G18" s="14">
        <v>0.117566827083292</v>
      </c>
      <c r="H18" s="14">
        <v>0.174945893845141</v>
      </c>
      <c r="I18" s="14">
        <v>0.193009150190706</v>
      </c>
      <c r="J18" s="14">
        <v>0.13208880281475099</v>
      </c>
      <c r="K18" s="14">
        <v>6.69779083464421E-2</v>
      </c>
      <c r="L18" s="14">
        <v>0.141126708454995</v>
      </c>
      <c r="M18" s="14"/>
      <c r="N18" s="14">
        <v>0.15031759021650801</v>
      </c>
      <c r="O18" s="14">
        <v>0.137601548985438</v>
      </c>
      <c r="P18" s="14">
        <v>0.15770732776237001</v>
      </c>
      <c r="Q18" s="14">
        <v>0.109399901481833</v>
      </c>
      <c r="R18" s="14"/>
      <c r="S18" s="14">
        <v>0.14929166474521099</v>
      </c>
      <c r="T18" s="14">
        <v>0.129272853412425</v>
      </c>
      <c r="U18" s="14">
        <v>0.14581288091981401</v>
      </c>
      <c r="V18" s="14">
        <v>0.123494374798645</v>
      </c>
      <c r="W18" s="14">
        <v>0.17896457348987199</v>
      </c>
      <c r="X18" s="14">
        <v>0.127430711592598</v>
      </c>
      <c r="Y18" s="14">
        <v>0.13333771521583801</v>
      </c>
      <c r="Z18" s="14">
        <v>5.1771886911083698E-2</v>
      </c>
      <c r="AA18" s="14">
        <v>0.23255908416286999</v>
      </c>
      <c r="AB18" s="14">
        <v>7.0313707303013201E-2</v>
      </c>
      <c r="AC18" s="14">
        <v>0.15864867252113199</v>
      </c>
      <c r="AD18" s="14">
        <v>8.0380622194732701E-2</v>
      </c>
      <c r="AE18" s="14"/>
      <c r="AF18" s="14">
        <v>0.171804519509972</v>
      </c>
      <c r="AG18" s="14">
        <v>0.127511818904507</v>
      </c>
      <c r="AH18" s="14">
        <v>0.122122006736211</v>
      </c>
      <c r="AI18" s="14"/>
      <c r="AJ18" s="14">
        <v>0.20213462993659101</v>
      </c>
      <c r="AK18" s="14">
        <v>0.14346604394044801</v>
      </c>
      <c r="AL18" s="14">
        <v>0.13097672990676201</v>
      </c>
      <c r="AM18" s="14"/>
      <c r="AN18" s="14">
        <v>0.11440734367105899</v>
      </c>
      <c r="AO18" s="14">
        <v>0.122544295724799</v>
      </c>
      <c r="AP18" s="14">
        <v>0.155041152734752</v>
      </c>
      <c r="AQ18" s="14">
        <v>0.14827676310756799</v>
      </c>
      <c r="AR18" s="14">
        <v>0.38007051270779302</v>
      </c>
    </row>
    <row r="19" spans="2:44">
      <c r="B19" s="15" t="s">
        <v>255</v>
      </c>
      <c r="C19" s="14">
        <v>0.10368262220199601</v>
      </c>
      <c r="D19" s="14">
        <v>0.10823518767486801</v>
      </c>
      <c r="E19" s="14">
        <v>9.7867243273547802E-2</v>
      </c>
      <c r="F19" s="14"/>
      <c r="G19" s="14">
        <v>0.104255721576236</v>
      </c>
      <c r="H19" s="14">
        <v>0.14891841981170501</v>
      </c>
      <c r="I19" s="14">
        <v>9.1534379933592203E-2</v>
      </c>
      <c r="J19" s="14">
        <v>8.5653347971433993E-2</v>
      </c>
      <c r="K19" s="14">
        <v>9.4084372807226202E-2</v>
      </c>
      <c r="L19" s="14">
        <v>9.4913851557781703E-2</v>
      </c>
      <c r="M19" s="14"/>
      <c r="N19" s="14">
        <v>9.8449963314890698E-2</v>
      </c>
      <c r="O19" s="14">
        <v>9.0597855901528301E-2</v>
      </c>
      <c r="P19" s="14">
        <v>0.11287139856661001</v>
      </c>
      <c r="Q19" s="14">
        <v>0.117138305486113</v>
      </c>
      <c r="R19" s="14"/>
      <c r="S19" s="14">
        <v>5.6956128139664101E-2</v>
      </c>
      <c r="T19" s="14">
        <v>8.2025250714634804E-2</v>
      </c>
      <c r="U19" s="14">
        <v>0.120759198456015</v>
      </c>
      <c r="V19" s="14">
        <v>0.15593712559554601</v>
      </c>
      <c r="W19" s="14">
        <v>7.98674116350091E-2</v>
      </c>
      <c r="X19" s="14">
        <v>0.106738016112445</v>
      </c>
      <c r="Y19" s="14">
        <v>8.2808889028336094E-2</v>
      </c>
      <c r="Z19" s="14">
        <v>0.14267216763204599</v>
      </c>
      <c r="AA19" s="14">
        <v>0.10065237274783401</v>
      </c>
      <c r="AB19" s="14">
        <v>0.147016466512812</v>
      </c>
      <c r="AC19" s="14">
        <v>8.7692537070039003E-2</v>
      </c>
      <c r="AD19" s="14">
        <v>0.14352642387673201</v>
      </c>
      <c r="AE19" s="14"/>
      <c r="AF19" s="14">
        <v>0.104707821063834</v>
      </c>
      <c r="AG19" s="14">
        <v>9.9333854589102794E-2</v>
      </c>
      <c r="AH19" s="14">
        <v>8.8892445498565203E-2</v>
      </c>
      <c r="AI19" s="14"/>
      <c r="AJ19" s="14">
        <v>8.9665526499372095E-2</v>
      </c>
      <c r="AK19" s="14">
        <v>9.9220294057000405E-2</v>
      </c>
      <c r="AL19" s="14">
        <v>8.9319675680628804E-2</v>
      </c>
      <c r="AM19" s="14"/>
      <c r="AN19" s="14">
        <v>0.104612098244798</v>
      </c>
      <c r="AO19" s="14">
        <v>0.107528218906915</v>
      </c>
      <c r="AP19" s="14">
        <v>0.113990401309765</v>
      </c>
      <c r="AQ19" s="14">
        <v>4.9936676878863898E-2</v>
      </c>
      <c r="AR19" s="14">
        <v>0.19519274811291501</v>
      </c>
    </row>
    <row r="20" spans="2:44">
      <c r="B20" s="15" t="s">
        <v>259</v>
      </c>
      <c r="C20" s="14">
        <v>8.3353805386655294E-2</v>
      </c>
      <c r="D20" s="14">
        <v>9.8515472126962905E-2</v>
      </c>
      <c r="E20" s="14">
        <v>6.4198861256597406E-2</v>
      </c>
      <c r="F20" s="14"/>
      <c r="G20" s="14">
        <v>0.120356450070725</v>
      </c>
      <c r="H20" s="14">
        <v>8.6040966106097599E-2</v>
      </c>
      <c r="I20" s="14">
        <v>9.4689527412335106E-2</v>
      </c>
      <c r="J20" s="14">
        <v>4.9792110375932098E-2</v>
      </c>
      <c r="K20" s="14">
        <v>7.9867958399849198E-2</v>
      </c>
      <c r="L20" s="14">
        <v>7.3908980848218897E-2</v>
      </c>
      <c r="M20" s="14"/>
      <c r="N20" s="14">
        <v>6.2638844790618695E-2</v>
      </c>
      <c r="O20" s="14">
        <v>8.7480628905981503E-2</v>
      </c>
      <c r="P20" s="14">
        <v>0.113099718001396</v>
      </c>
      <c r="Q20" s="14">
        <v>7.4784763183690595E-2</v>
      </c>
      <c r="R20" s="14"/>
      <c r="S20" s="14">
        <v>6.7086938576671404E-2</v>
      </c>
      <c r="T20" s="14">
        <v>7.0175989897859295E-2</v>
      </c>
      <c r="U20" s="14">
        <v>0.142498887069332</v>
      </c>
      <c r="V20" s="14">
        <v>0.114256556891931</v>
      </c>
      <c r="W20" s="14">
        <v>2.9266727016055299E-2</v>
      </c>
      <c r="X20" s="14">
        <v>6.0315365582428997E-2</v>
      </c>
      <c r="Y20" s="14">
        <v>5.1932429946055098E-2</v>
      </c>
      <c r="Z20" s="14">
        <v>0.20877408336789599</v>
      </c>
      <c r="AA20" s="14">
        <v>0.133528515720445</v>
      </c>
      <c r="AB20" s="14">
        <v>6.0599594598795603E-2</v>
      </c>
      <c r="AC20" s="14">
        <v>4.5338642904787098E-2</v>
      </c>
      <c r="AD20" s="14">
        <v>3.3345555651967403E-2</v>
      </c>
      <c r="AE20" s="14"/>
      <c r="AF20" s="14">
        <v>8.0081029779758506E-2</v>
      </c>
      <c r="AG20" s="14">
        <v>6.5153605564056999E-2</v>
      </c>
      <c r="AH20" s="14">
        <v>0.108026138265677</v>
      </c>
      <c r="AI20" s="14"/>
      <c r="AJ20" s="14">
        <v>4.6909110865317599E-2</v>
      </c>
      <c r="AK20" s="14">
        <v>7.9027156743096599E-2</v>
      </c>
      <c r="AL20" s="14">
        <v>8.10767726734999E-2</v>
      </c>
      <c r="AM20" s="14"/>
      <c r="AN20" s="14">
        <v>8.5923935476099694E-2</v>
      </c>
      <c r="AO20" s="14">
        <v>8.7883245250700501E-2</v>
      </c>
      <c r="AP20" s="14">
        <v>7.3635891726967204E-2</v>
      </c>
      <c r="AQ20" s="14">
        <v>4.91668048638218E-2</v>
      </c>
      <c r="AR20" s="14">
        <v>0.13379755346878999</v>
      </c>
    </row>
    <row r="21" spans="2:44">
      <c r="B21" s="15" t="s">
        <v>129</v>
      </c>
      <c r="C21" s="14">
        <v>4.1609150846192697E-2</v>
      </c>
      <c r="D21" s="14">
        <v>3.0461196569193098E-2</v>
      </c>
      <c r="E21" s="14">
        <v>5.3163329064231699E-2</v>
      </c>
      <c r="F21" s="14"/>
      <c r="G21" s="14">
        <v>3.9344397650291102E-2</v>
      </c>
      <c r="H21" s="14">
        <v>1.03155348567181E-2</v>
      </c>
      <c r="I21" s="14">
        <v>6.5331216185719895E-2</v>
      </c>
      <c r="J21" s="14">
        <v>4.5607942847011897E-2</v>
      </c>
      <c r="K21" s="14">
        <v>5.2980472423866297E-2</v>
      </c>
      <c r="L21" s="14">
        <v>3.8810088335493501E-2</v>
      </c>
      <c r="M21" s="14"/>
      <c r="N21" s="14">
        <v>1.3610347964841001E-2</v>
      </c>
      <c r="O21" s="14">
        <v>4.8747393195256603E-2</v>
      </c>
      <c r="P21" s="14">
        <v>2.5179235821698301E-2</v>
      </c>
      <c r="Q21" s="14">
        <v>8.0859169648001203E-2</v>
      </c>
      <c r="R21" s="14"/>
      <c r="S21" s="14">
        <v>4.9176998912875303E-2</v>
      </c>
      <c r="T21" s="14">
        <v>3.3013454134462702E-2</v>
      </c>
      <c r="U21" s="14">
        <v>1.45898326449311E-2</v>
      </c>
      <c r="V21" s="14">
        <v>1.07423125622055E-2</v>
      </c>
      <c r="W21" s="14">
        <v>3.8633917416562399E-2</v>
      </c>
      <c r="X21" s="14">
        <v>6.0823504647873797E-2</v>
      </c>
      <c r="Y21" s="14">
        <v>2.5949520805810901E-2</v>
      </c>
      <c r="Z21" s="14">
        <v>8.4058798811582305E-2</v>
      </c>
      <c r="AA21" s="14">
        <v>2.9079973435619601E-2</v>
      </c>
      <c r="AB21" s="14">
        <v>7.4668608988427906E-2</v>
      </c>
      <c r="AC21" s="14">
        <v>8.7969337036162207E-2</v>
      </c>
      <c r="AD21" s="14">
        <v>6.0096780435357697E-2</v>
      </c>
      <c r="AE21" s="14"/>
      <c r="AF21" s="14">
        <v>3.7217722035187598E-2</v>
      </c>
      <c r="AG21" s="14">
        <v>3.7282446152547E-2</v>
      </c>
      <c r="AH21" s="14">
        <v>6.1258329482937503E-2</v>
      </c>
      <c r="AI21" s="14"/>
      <c r="AJ21" s="14">
        <v>3.72989797711454E-2</v>
      </c>
      <c r="AK21" s="14">
        <v>3.5606674954551498E-2</v>
      </c>
      <c r="AL21" s="14">
        <v>0</v>
      </c>
      <c r="AM21" s="14"/>
      <c r="AN21" s="14">
        <v>6.4855017187266106E-2</v>
      </c>
      <c r="AO21" s="14">
        <v>4.3478565105684298E-2</v>
      </c>
      <c r="AP21" s="14">
        <v>8.6823727529991603E-3</v>
      </c>
      <c r="AQ21" s="14">
        <v>5.78600901504598E-2</v>
      </c>
      <c r="AR21" s="14">
        <v>0</v>
      </c>
    </row>
    <row r="22" spans="2:44">
      <c r="B22" s="15" t="s">
        <v>260</v>
      </c>
      <c r="C22" s="14">
        <v>4.04997208806838E-2</v>
      </c>
      <c r="D22" s="14">
        <v>5.2188051582831102E-2</v>
      </c>
      <c r="E22" s="14">
        <v>2.8937059074213799E-2</v>
      </c>
      <c r="F22" s="14"/>
      <c r="G22" s="14">
        <v>1.36831077958991E-2</v>
      </c>
      <c r="H22" s="14">
        <v>4.9511222081971999E-2</v>
      </c>
      <c r="I22" s="14">
        <v>1.4862351032163599E-2</v>
      </c>
      <c r="J22" s="14">
        <v>6.99211462062303E-2</v>
      </c>
      <c r="K22" s="14">
        <v>4.7613796416040403E-2</v>
      </c>
      <c r="L22" s="14">
        <v>4.5055282756503598E-2</v>
      </c>
      <c r="M22" s="14"/>
      <c r="N22" s="14">
        <v>4.5179377214362201E-2</v>
      </c>
      <c r="O22" s="14">
        <v>3.5628973170982299E-2</v>
      </c>
      <c r="P22" s="14">
        <v>4.5480389255440901E-2</v>
      </c>
      <c r="Q22" s="14">
        <v>3.5858786994718797E-2</v>
      </c>
      <c r="R22" s="14"/>
      <c r="S22" s="14">
        <v>5.2708565269393402E-2</v>
      </c>
      <c r="T22" s="14">
        <v>4.2812052605568598E-2</v>
      </c>
      <c r="U22" s="14">
        <v>0</v>
      </c>
      <c r="V22" s="14">
        <v>3.2173144124825498E-2</v>
      </c>
      <c r="W22" s="14">
        <v>4.8545217415261001E-2</v>
      </c>
      <c r="X22" s="14">
        <v>2.98088781099906E-2</v>
      </c>
      <c r="Y22" s="14">
        <v>4.0908457969814502E-2</v>
      </c>
      <c r="Z22" s="14">
        <v>4.4738093166840701E-2</v>
      </c>
      <c r="AA22" s="14">
        <v>4.9138804895458098E-2</v>
      </c>
      <c r="AB22" s="14">
        <v>3.9900850015542701E-2</v>
      </c>
      <c r="AC22" s="14">
        <v>4.1891435356119701E-2</v>
      </c>
      <c r="AD22" s="14">
        <v>6.5179799714338196E-2</v>
      </c>
      <c r="AE22" s="14"/>
      <c r="AF22" s="14">
        <v>7.0324104299526805E-2</v>
      </c>
      <c r="AG22" s="14">
        <v>2.5349636313046701E-2</v>
      </c>
      <c r="AH22" s="14">
        <v>2.68544366803725E-2</v>
      </c>
      <c r="AI22" s="14"/>
      <c r="AJ22" s="14">
        <v>6.5191374728167203E-2</v>
      </c>
      <c r="AK22" s="14">
        <v>4.3108137999056599E-2</v>
      </c>
      <c r="AL22" s="14">
        <v>1.60257157827569E-2</v>
      </c>
      <c r="AM22" s="14"/>
      <c r="AN22" s="14">
        <v>5.0800427184839798E-2</v>
      </c>
      <c r="AO22" s="14">
        <v>3.1614171420399802E-2</v>
      </c>
      <c r="AP22" s="14">
        <v>4.8607254293540202E-2</v>
      </c>
      <c r="AQ22" s="14">
        <v>2.1841154086214998E-2</v>
      </c>
      <c r="AR22" s="14">
        <v>6.3151153233742305E-2</v>
      </c>
    </row>
    <row r="23" spans="2:44">
      <c r="B23" s="15" t="s">
        <v>261</v>
      </c>
      <c r="C23" s="14">
        <v>3.0802486554767999E-2</v>
      </c>
      <c r="D23" s="14">
        <v>2.4988732538388E-2</v>
      </c>
      <c r="E23" s="14">
        <v>3.4417558568242801E-2</v>
      </c>
      <c r="F23" s="14"/>
      <c r="G23" s="14">
        <v>4.6912555608410303E-2</v>
      </c>
      <c r="H23" s="14">
        <v>2.63532496282496E-2</v>
      </c>
      <c r="I23" s="14">
        <v>5.8727075172632804E-3</v>
      </c>
      <c r="J23" s="14">
        <v>1.3735405527779901E-2</v>
      </c>
      <c r="K23" s="14">
        <v>4.2429307439824503E-2</v>
      </c>
      <c r="L23" s="14">
        <v>5.0661206873998998E-2</v>
      </c>
      <c r="M23" s="14"/>
      <c r="N23" s="14">
        <v>4.9823085079318E-2</v>
      </c>
      <c r="O23" s="14">
        <v>7.5174732336316498E-3</v>
      </c>
      <c r="P23" s="14">
        <v>1.6186186267126899E-2</v>
      </c>
      <c r="Q23" s="14">
        <v>4.93116166626772E-2</v>
      </c>
      <c r="R23" s="14"/>
      <c r="S23" s="14">
        <v>1.4503458727500401E-2</v>
      </c>
      <c r="T23" s="14">
        <v>3.5711918591165299E-2</v>
      </c>
      <c r="U23" s="14">
        <v>1.37153095168268E-2</v>
      </c>
      <c r="V23" s="14">
        <v>6.2402442862924297E-2</v>
      </c>
      <c r="W23" s="14">
        <v>0</v>
      </c>
      <c r="X23" s="14">
        <v>2.5991980875291101E-2</v>
      </c>
      <c r="Y23" s="14">
        <v>3.9454060093297397E-2</v>
      </c>
      <c r="Z23" s="14">
        <v>2.5301285447217901E-2</v>
      </c>
      <c r="AA23" s="14">
        <v>3.22264839657848E-2</v>
      </c>
      <c r="AB23" s="14">
        <v>3.9208853323058603E-2</v>
      </c>
      <c r="AC23" s="14">
        <v>0</v>
      </c>
      <c r="AD23" s="14">
        <v>7.0945156789044103E-2</v>
      </c>
      <c r="AE23" s="14"/>
      <c r="AF23" s="14">
        <v>3.76351875476423E-2</v>
      </c>
      <c r="AG23" s="14">
        <v>1.8849110598007701E-2</v>
      </c>
      <c r="AH23" s="14">
        <v>5.3085900715222803E-2</v>
      </c>
      <c r="AI23" s="14"/>
      <c r="AJ23" s="14">
        <v>3.0376567652540501E-2</v>
      </c>
      <c r="AK23" s="14">
        <v>1.75046150773925E-2</v>
      </c>
      <c r="AL23" s="14">
        <v>2.8252230391522401E-2</v>
      </c>
      <c r="AM23" s="14"/>
      <c r="AN23" s="14">
        <v>3.13847247529234E-2</v>
      </c>
      <c r="AO23" s="14">
        <v>3.9378746983121403E-2</v>
      </c>
      <c r="AP23" s="14">
        <v>2.5071822368332299E-2</v>
      </c>
      <c r="AQ23" s="14">
        <v>7.7687255398460097E-3</v>
      </c>
      <c r="AR23" s="14">
        <v>0</v>
      </c>
    </row>
    <row r="24" spans="2:44">
      <c r="B24" s="15" t="s">
        <v>262</v>
      </c>
      <c r="C24" s="23">
        <v>3.5700588013191203E-2</v>
      </c>
      <c r="D24" s="23">
        <v>3.3910499155882498E-2</v>
      </c>
      <c r="E24" s="23">
        <v>3.7746175210667497E-2</v>
      </c>
      <c r="F24" s="23"/>
      <c r="G24" s="23">
        <v>2.3005820407156902E-2</v>
      </c>
      <c r="H24" s="23">
        <v>2.9292609213664701E-2</v>
      </c>
      <c r="I24" s="23">
        <v>3.9868646490767601E-2</v>
      </c>
      <c r="J24" s="23">
        <v>5.7691057191252802E-2</v>
      </c>
      <c r="K24" s="23">
        <v>2.1838951390079499E-2</v>
      </c>
      <c r="L24" s="23">
        <v>3.9531400389635499E-2</v>
      </c>
      <c r="M24" s="23"/>
      <c r="N24" s="23">
        <v>3.1032609851435598E-2</v>
      </c>
      <c r="O24" s="23">
        <v>3.0653152592792901E-2</v>
      </c>
      <c r="P24" s="23">
        <v>4.8059825950053398E-2</v>
      </c>
      <c r="Q24" s="23">
        <v>3.4879962583461099E-2</v>
      </c>
      <c r="R24" s="23"/>
      <c r="S24" s="23">
        <v>9.7129793563042605E-3</v>
      </c>
      <c r="T24" s="23">
        <v>3.5887127161953601E-2</v>
      </c>
      <c r="U24" s="23">
        <v>4.4782891240812098E-2</v>
      </c>
      <c r="V24" s="23">
        <v>5.7501673119753398E-2</v>
      </c>
      <c r="W24" s="23">
        <v>5.6334415937168002E-2</v>
      </c>
      <c r="X24" s="23">
        <v>3.8553307429015402E-2</v>
      </c>
      <c r="Y24" s="23">
        <v>1.9115885928602E-2</v>
      </c>
      <c r="Z24" s="23">
        <v>7.4454968218872E-2</v>
      </c>
      <c r="AA24" s="23">
        <v>3.7100692627727597E-2</v>
      </c>
      <c r="AB24" s="23">
        <v>1.1964127321749E-2</v>
      </c>
      <c r="AC24" s="23">
        <v>4.4720380317740401E-2</v>
      </c>
      <c r="AD24" s="23">
        <v>5.0214125301843597E-2</v>
      </c>
      <c r="AE24" s="23"/>
      <c r="AF24" s="23">
        <v>3.4349551186270998E-2</v>
      </c>
      <c r="AG24" s="23">
        <v>4.0391371567524502E-2</v>
      </c>
      <c r="AH24" s="23">
        <v>3.7903135244773303E-2</v>
      </c>
      <c r="AI24" s="23"/>
      <c r="AJ24" s="23">
        <v>4.7154595624359801E-2</v>
      </c>
      <c r="AK24" s="23">
        <v>2.7187346864485599E-2</v>
      </c>
      <c r="AL24" s="23">
        <v>4.96426163141949E-2</v>
      </c>
      <c r="AM24" s="23"/>
      <c r="AN24" s="23">
        <v>3.3361398597135897E-2</v>
      </c>
      <c r="AO24" s="23">
        <v>3.7972359836827903E-2</v>
      </c>
      <c r="AP24" s="23">
        <v>4.41887803530817E-2</v>
      </c>
      <c r="AQ24" s="23">
        <v>4.2814256433749302E-2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269</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257</v>
      </c>
      <c r="C9" s="14">
        <v>0.287580285641794</v>
      </c>
      <c r="D9" s="14">
        <v>0.27752173824116999</v>
      </c>
      <c r="E9" s="14">
        <v>0.29729178012583601</v>
      </c>
      <c r="F9" s="14"/>
      <c r="G9" s="14">
        <v>0.33141668812087099</v>
      </c>
      <c r="H9" s="14">
        <v>0.281655824673954</v>
      </c>
      <c r="I9" s="14">
        <v>0.237346439951994</v>
      </c>
      <c r="J9" s="14">
        <v>0.27530361873188097</v>
      </c>
      <c r="K9" s="14">
        <v>0.28311439230055802</v>
      </c>
      <c r="L9" s="14">
        <v>0.31609698201869602</v>
      </c>
      <c r="M9" s="14"/>
      <c r="N9" s="14">
        <v>0.37813422273841402</v>
      </c>
      <c r="O9" s="14">
        <v>0.29370103786644303</v>
      </c>
      <c r="P9" s="14">
        <v>0.28390037246126798</v>
      </c>
      <c r="Q9" s="14">
        <v>0.18175043237345201</v>
      </c>
      <c r="R9" s="14"/>
      <c r="S9" s="14">
        <v>0.29217317408916699</v>
      </c>
      <c r="T9" s="14">
        <v>0.34396496744232102</v>
      </c>
      <c r="U9" s="14">
        <v>0.259280290825607</v>
      </c>
      <c r="V9" s="14">
        <v>0.27864280738341102</v>
      </c>
      <c r="W9" s="14">
        <v>0.348100329040053</v>
      </c>
      <c r="X9" s="14">
        <v>0.21147747843539999</v>
      </c>
      <c r="Y9" s="14">
        <v>0.26691530330747798</v>
      </c>
      <c r="Z9" s="14">
        <v>0.213528538149795</v>
      </c>
      <c r="AA9" s="14">
        <v>0.27076985608627302</v>
      </c>
      <c r="AB9" s="14">
        <v>0.28978933604095902</v>
      </c>
      <c r="AC9" s="14">
        <v>0.37519831460896402</v>
      </c>
      <c r="AD9" s="14">
        <v>0.245632825143942</v>
      </c>
      <c r="AE9" s="14"/>
      <c r="AF9" s="14">
        <v>0.28217404342512298</v>
      </c>
      <c r="AG9" s="14">
        <v>0.29831533907607599</v>
      </c>
      <c r="AH9" s="14">
        <v>0.266362167791029</v>
      </c>
      <c r="AI9" s="14"/>
      <c r="AJ9" s="14">
        <v>0.27203883629357101</v>
      </c>
      <c r="AK9" s="14">
        <v>0.30925724388624598</v>
      </c>
      <c r="AL9" s="14">
        <v>0.25158363200279998</v>
      </c>
      <c r="AM9" s="14"/>
      <c r="AN9" s="14">
        <v>0.22721576504239599</v>
      </c>
      <c r="AO9" s="14">
        <v>0.31342662962308698</v>
      </c>
      <c r="AP9" s="14">
        <v>0.29006420726898802</v>
      </c>
      <c r="AQ9" s="14">
        <v>0.34308497907937102</v>
      </c>
      <c r="AR9" s="14">
        <v>0.46253972888418499</v>
      </c>
    </row>
    <row r="10" spans="2:44">
      <c r="B10" s="15" t="s">
        <v>248</v>
      </c>
      <c r="C10" s="14">
        <v>0.21167922208686801</v>
      </c>
      <c r="D10" s="14">
        <v>0.18549496521457001</v>
      </c>
      <c r="E10" s="14">
        <v>0.237224022112246</v>
      </c>
      <c r="F10" s="14"/>
      <c r="G10" s="14">
        <v>0.20141603174813799</v>
      </c>
      <c r="H10" s="14">
        <v>0.215716175601668</v>
      </c>
      <c r="I10" s="14">
        <v>0.19724175936175301</v>
      </c>
      <c r="J10" s="14">
        <v>0.22472378188887901</v>
      </c>
      <c r="K10" s="14">
        <v>0.13689898182461799</v>
      </c>
      <c r="L10" s="14">
        <v>0.265709418290134</v>
      </c>
      <c r="M10" s="14"/>
      <c r="N10" s="14">
        <v>0.18242235308205201</v>
      </c>
      <c r="O10" s="14">
        <v>0.23852633400042</v>
      </c>
      <c r="P10" s="14">
        <v>0.22867308199073999</v>
      </c>
      <c r="Q10" s="14">
        <v>0.188907594855974</v>
      </c>
      <c r="R10" s="14"/>
      <c r="S10" s="14">
        <v>0.160012838056519</v>
      </c>
      <c r="T10" s="14">
        <v>0.26595514860199698</v>
      </c>
      <c r="U10" s="14">
        <v>0.18797317444299</v>
      </c>
      <c r="V10" s="14">
        <v>0.21703273905846099</v>
      </c>
      <c r="W10" s="14">
        <v>0.200206717742967</v>
      </c>
      <c r="X10" s="14">
        <v>0.27531540900385998</v>
      </c>
      <c r="Y10" s="14">
        <v>0.18391247389777299</v>
      </c>
      <c r="Z10" s="14">
        <v>0.25496205896149898</v>
      </c>
      <c r="AA10" s="14">
        <v>0.189898091403465</v>
      </c>
      <c r="AB10" s="14">
        <v>0.259424497868327</v>
      </c>
      <c r="AC10" s="14">
        <v>0.16947502764851</v>
      </c>
      <c r="AD10" s="14">
        <v>0.14877718259363701</v>
      </c>
      <c r="AE10" s="14"/>
      <c r="AF10" s="14">
        <v>0.19406863015676301</v>
      </c>
      <c r="AG10" s="14">
        <v>0.24611470286003201</v>
      </c>
      <c r="AH10" s="14">
        <v>0.140205096228291</v>
      </c>
      <c r="AI10" s="14"/>
      <c r="AJ10" s="14">
        <v>0.159424062955729</v>
      </c>
      <c r="AK10" s="14">
        <v>0.229490582319022</v>
      </c>
      <c r="AL10" s="14">
        <v>0.19228573774365401</v>
      </c>
      <c r="AM10" s="14"/>
      <c r="AN10" s="14">
        <v>0.18131222699131999</v>
      </c>
      <c r="AO10" s="14">
        <v>0.23935853701323201</v>
      </c>
      <c r="AP10" s="14">
        <v>0.240459929776455</v>
      </c>
      <c r="AQ10" s="14">
        <v>0.13478653374527799</v>
      </c>
      <c r="AR10" s="14">
        <v>0</v>
      </c>
    </row>
    <row r="11" spans="2:44">
      <c r="B11" s="15" t="s">
        <v>249</v>
      </c>
      <c r="C11" s="14">
        <v>0.20856690735460501</v>
      </c>
      <c r="D11" s="14">
        <v>0.169296392260643</v>
      </c>
      <c r="E11" s="14">
        <v>0.24598021522563401</v>
      </c>
      <c r="F11" s="14"/>
      <c r="G11" s="14">
        <v>0.20649663241317001</v>
      </c>
      <c r="H11" s="14">
        <v>0.156369368217261</v>
      </c>
      <c r="I11" s="14">
        <v>0.21797952031078699</v>
      </c>
      <c r="J11" s="14">
        <v>0.224199598836401</v>
      </c>
      <c r="K11" s="14">
        <v>0.16833808048264501</v>
      </c>
      <c r="L11" s="14">
        <v>0.25294189940379602</v>
      </c>
      <c r="M11" s="14"/>
      <c r="N11" s="14">
        <v>0.22747409605639701</v>
      </c>
      <c r="O11" s="14">
        <v>0.20316390668859699</v>
      </c>
      <c r="P11" s="14">
        <v>0.22818591399419499</v>
      </c>
      <c r="Q11" s="14">
        <v>0.16902729220323201</v>
      </c>
      <c r="R11" s="14"/>
      <c r="S11" s="14">
        <v>0.17032837787277499</v>
      </c>
      <c r="T11" s="14">
        <v>0.211155818557061</v>
      </c>
      <c r="U11" s="14">
        <v>0.250461537126139</v>
      </c>
      <c r="V11" s="14">
        <v>0.20788817657362099</v>
      </c>
      <c r="W11" s="14">
        <v>0.25764577145689199</v>
      </c>
      <c r="X11" s="14">
        <v>0.19486544384785301</v>
      </c>
      <c r="Y11" s="14">
        <v>0.17285326475413301</v>
      </c>
      <c r="Z11" s="14">
        <v>0.27137468091052003</v>
      </c>
      <c r="AA11" s="14">
        <v>0.16746983706327601</v>
      </c>
      <c r="AB11" s="14">
        <v>0.22618914952723401</v>
      </c>
      <c r="AC11" s="14">
        <v>0.303219972446304</v>
      </c>
      <c r="AD11" s="14">
        <v>0.16424738936959599</v>
      </c>
      <c r="AE11" s="14"/>
      <c r="AF11" s="14">
        <v>0.207078709622076</v>
      </c>
      <c r="AG11" s="14">
        <v>0.225260590113875</v>
      </c>
      <c r="AH11" s="14">
        <v>0.13601827168618399</v>
      </c>
      <c r="AI11" s="14"/>
      <c r="AJ11" s="14">
        <v>0.210035728336672</v>
      </c>
      <c r="AK11" s="14">
        <v>0.20464702459380199</v>
      </c>
      <c r="AL11" s="14">
        <v>0.19479862473891801</v>
      </c>
      <c r="AM11" s="14"/>
      <c r="AN11" s="14">
        <v>0.194878241196413</v>
      </c>
      <c r="AO11" s="14">
        <v>0.25556489468932903</v>
      </c>
      <c r="AP11" s="14">
        <v>0.18520367767559201</v>
      </c>
      <c r="AQ11" s="14">
        <v>0.21565049202679801</v>
      </c>
      <c r="AR11" s="14">
        <v>0.46253972888418499</v>
      </c>
    </row>
    <row r="12" spans="2:44">
      <c r="B12" s="15" t="s">
        <v>254</v>
      </c>
      <c r="C12" s="14">
        <v>0.172624515467655</v>
      </c>
      <c r="D12" s="14">
        <v>0.17422477178727</v>
      </c>
      <c r="E12" s="14">
        <v>0.172593715390985</v>
      </c>
      <c r="F12" s="14"/>
      <c r="G12" s="14">
        <v>0.19083679988288399</v>
      </c>
      <c r="H12" s="14">
        <v>0.17883385583983999</v>
      </c>
      <c r="I12" s="14">
        <v>0.15282766269821099</v>
      </c>
      <c r="J12" s="14">
        <v>0.20500331355411</v>
      </c>
      <c r="K12" s="14">
        <v>0.161066040582934</v>
      </c>
      <c r="L12" s="14">
        <v>0.150693009254937</v>
      </c>
      <c r="M12" s="14"/>
      <c r="N12" s="14">
        <v>0.186120546446221</v>
      </c>
      <c r="O12" s="14">
        <v>0.184403963128565</v>
      </c>
      <c r="P12" s="14">
        <v>0.19617659109475499</v>
      </c>
      <c r="Q12" s="14">
        <v>0.113221705378204</v>
      </c>
      <c r="R12" s="14"/>
      <c r="S12" s="14">
        <v>0.21194017770829801</v>
      </c>
      <c r="T12" s="14">
        <v>0.20510856809945999</v>
      </c>
      <c r="U12" s="14">
        <v>0.229443094838615</v>
      </c>
      <c r="V12" s="14">
        <v>4.82927666492056E-2</v>
      </c>
      <c r="W12" s="14">
        <v>0.14076797950366499</v>
      </c>
      <c r="X12" s="14">
        <v>0.18285922594961401</v>
      </c>
      <c r="Y12" s="14">
        <v>0.206315866973136</v>
      </c>
      <c r="Z12" s="14">
        <v>0.192858629701505</v>
      </c>
      <c r="AA12" s="14">
        <v>0.21834521903842599</v>
      </c>
      <c r="AB12" s="14">
        <v>9.3774295621985096E-2</v>
      </c>
      <c r="AC12" s="14">
        <v>0.10288849302611</v>
      </c>
      <c r="AD12" s="14">
        <v>0.22556309922831799</v>
      </c>
      <c r="AE12" s="14"/>
      <c r="AF12" s="14">
        <v>0.17602453009541799</v>
      </c>
      <c r="AG12" s="14">
        <v>0.18531128744675601</v>
      </c>
      <c r="AH12" s="14">
        <v>0.12850273863282399</v>
      </c>
      <c r="AI12" s="14"/>
      <c r="AJ12" s="14">
        <v>0.180398009418443</v>
      </c>
      <c r="AK12" s="14">
        <v>0.191836438864225</v>
      </c>
      <c r="AL12" s="14">
        <v>0.17993415147526501</v>
      </c>
      <c r="AM12" s="14"/>
      <c r="AN12" s="14">
        <v>0.126944626253264</v>
      </c>
      <c r="AO12" s="14">
        <v>0.23051749736552299</v>
      </c>
      <c r="AP12" s="14">
        <v>0.167640010841165</v>
      </c>
      <c r="AQ12" s="14">
        <v>0.238952857372284</v>
      </c>
      <c r="AR12" s="14">
        <v>0.42814970412907699</v>
      </c>
    </row>
    <row r="13" spans="2:44">
      <c r="B13" s="15" t="s">
        <v>259</v>
      </c>
      <c r="C13" s="14">
        <v>0.149751252244232</v>
      </c>
      <c r="D13" s="14">
        <v>0.14084431462535499</v>
      </c>
      <c r="E13" s="14">
        <v>0.15908185952079401</v>
      </c>
      <c r="F13" s="14"/>
      <c r="G13" s="14">
        <v>0.18388870661902301</v>
      </c>
      <c r="H13" s="14">
        <v>0.140497453976033</v>
      </c>
      <c r="I13" s="14">
        <v>0.191413301647131</v>
      </c>
      <c r="J13" s="14">
        <v>0.17070035889982901</v>
      </c>
      <c r="K13" s="14">
        <v>0.100580622431934</v>
      </c>
      <c r="L13" s="14">
        <v>0.113745412870928</v>
      </c>
      <c r="M13" s="14"/>
      <c r="N13" s="14">
        <v>0.15560704503133799</v>
      </c>
      <c r="O13" s="14">
        <v>0.143006860163538</v>
      </c>
      <c r="P13" s="14">
        <v>0.15691014354643901</v>
      </c>
      <c r="Q13" s="14">
        <v>0.149580733132229</v>
      </c>
      <c r="R13" s="14"/>
      <c r="S13" s="14">
        <v>0.17468155670365601</v>
      </c>
      <c r="T13" s="14">
        <v>0.12883232864431499</v>
      </c>
      <c r="U13" s="14">
        <v>8.6340161671975002E-2</v>
      </c>
      <c r="V13" s="14">
        <v>0.16368416192902399</v>
      </c>
      <c r="W13" s="14">
        <v>0.16381633082147301</v>
      </c>
      <c r="X13" s="14">
        <v>0.17528544617627601</v>
      </c>
      <c r="Y13" s="14">
        <v>0.15069548438595501</v>
      </c>
      <c r="Z13" s="14">
        <v>9.2957245944750203E-2</v>
      </c>
      <c r="AA13" s="14">
        <v>0.16443420501808301</v>
      </c>
      <c r="AB13" s="14">
        <v>0.159313097388633</v>
      </c>
      <c r="AC13" s="14">
        <v>0.18341076328742301</v>
      </c>
      <c r="AD13" s="14">
        <v>4.6581435639932202E-2</v>
      </c>
      <c r="AE13" s="14"/>
      <c r="AF13" s="14">
        <v>0.14610494437243501</v>
      </c>
      <c r="AG13" s="14">
        <v>0.125626034315417</v>
      </c>
      <c r="AH13" s="14">
        <v>0.177601862928848</v>
      </c>
      <c r="AI13" s="14"/>
      <c r="AJ13" s="14">
        <v>0.11500966981384</v>
      </c>
      <c r="AK13" s="14">
        <v>0.16975507597205999</v>
      </c>
      <c r="AL13" s="14">
        <v>0.12586068225033201</v>
      </c>
      <c r="AM13" s="14"/>
      <c r="AN13" s="14">
        <v>0.14249712775947801</v>
      </c>
      <c r="AO13" s="14">
        <v>0.17974822672104099</v>
      </c>
      <c r="AP13" s="14">
        <v>0.118836473644526</v>
      </c>
      <c r="AQ13" s="14">
        <v>0.16767458254610201</v>
      </c>
      <c r="AR13" s="14">
        <v>0</v>
      </c>
    </row>
    <row r="14" spans="2:44">
      <c r="B14" s="15" t="s">
        <v>255</v>
      </c>
      <c r="C14" s="14">
        <v>0.140796629552153</v>
      </c>
      <c r="D14" s="14">
        <v>0.137738286858405</v>
      </c>
      <c r="E14" s="14">
        <v>0.144737563740888</v>
      </c>
      <c r="F14" s="14"/>
      <c r="G14" s="14">
        <v>0.20213824570943401</v>
      </c>
      <c r="H14" s="14">
        <v>0.16599786167456501</v>
      </c>
      <c r="I14" s="14">
        <v>0.13101349898547099</v>
      </c>
      <c r="J14" s="14">
        <v>8.8715382285613306E-2</v>
      </c>
      <c r="K14" s="14">
        <v>0.15090080842950401</v>
      </c>
      <c r="L14" s="14">
        <v>0.127870790585737</v>
      </c>
      <c r="M14" s="14"/>
      <c r="N14" s="14">
        <v>0.12768428308458901</v>
      </c>
      <c r="O14" s="14">
        <v>0.14221646881618499</v>
      </c>
      <c r="P14" s="14">
        <v>0.18909346606619201</v>
      </c>
      <c r="Q14" s="14">
        <v>0.110080679873092</v>
      </c>
      <c r="R14" s="14"/>
      <c r="S14" s="14">
        <v>0.14401378931277001</v>
      </c>
      <c r="T14" s="14">
        <v>0.194782798089596</v>
      </c>
      <c r="U14" s="14">
        <v>0.12977998780693201</v>
      </c>
      <c r="V14" s="14">
        <v>0.21159370272571801</v>
      </c>
      <c r="W14" s="14">
        <v>0.121472540807743</v>
      </c>
      <c r="X14" s="14">
        <v>0.153475100273023</v>
      </c>
      <c r="Y14" s="14">
        <v>5.7803881375657201E-2</v>
      </c>
      <c r="Z14" s="14">
        <v>2.7880444147806702E-2</v>
      </c>
      <c r="AA14" s="14">
        <v>8.7586766662215099E-2</v>
      </c>
      <c r="AB14" s="14">
        <v>0.17373460059496099</v>
      </c>
      <c r="AC14" s="14">
        <v>0.15021413458192101</v>
      </c>
      <c r="AD14" s="14">
        <v>8.3566701765932005E-2</v>
      </c>
      <c r="AE14" s="14"/>
      <c r="AF14" s="14">
        <v>0.14270032513630501</v>
      </c>
      <c r="AG14" s="14">
        <v>0.11147991362967299</v>
      </c>
      <c r="AH14" s="14">
        <v>0.14360638367707201</v>
      </c>
      <c r="AI14" s="14"/>
      <c r="AJ14" s="14">
        <v>9.9098322319075199E-2</v>
      </c>
      <c r="AK14" s="14">
        <v>0.159922822656516</v>
      </c>
      <c r="AL14" s="14">
        <v>0.13718029465807699</v>
      </c>
      <c r="AM14" s="14"/>
      <c r="AN14" s="14">
        <v>0.118776784536679</v>
      </c>
      <c r="AO14" s="14">
        <v>0.16069873533052301</v>
      </c>
      <c r="AP14" s="14">
        <v>0.125176276679559</v>
      </c>
      <c r="AQ14" s="14">
        <v>0.12469419328138701</v>
      </c>
      <c r="AR14" s="14">
        <v>0.172086927429493</v>
      </c>
    </row>
    <row r="15" spans="2:44">
      <c r="B15" s="15" t="s">
        <v>250</v>
      </c>
      <c r="C15" s="14">
        <v>0.14026251383959901</v>
      </c>
      <c r="D15" s="14">
        <v>0.15194616127518701</v>
      </c>
      <c r="E15" s="14">
        <v>0.13079996273109901</v>
      </c>
      <c r="F15" s="14"/>
      <c r="G15" s="14">
        <v>5.7180504505044E-2</v>
      </c>
      <c r="H15" s="14">
        <v>0.14427243303065199</v>
      </c>
      <c r="I15" s="14">
        <v>0.16412779957081</v>
      </c>
      <c r="J15" s="14">
        <v>0.15498143714759899</v>
      </c>
      <c r="K15" s="14">
        <v>0.13876749433365099</v>
      </c>
      <c r="L15" s="14">
        <v>0.163022892322677</v>
      </c>
      <c r="M15" s="14"/>
      <c r="N15" s="14">
        <v>0.15357858627020601</v>
      </c>
      <c r="O15" s="14">
        <v>0.13467206183751901</v>
      </c>
      <c r="P15" s="14">
        <v>0.13946272687493899</v>
      </c>
      <c r="Q15" s="14">
        <v>0.12969116927254101</v>
      </c>
      <c r="R15" s="14"/>
      <c r="S15" s="14">
        <v>0.140863140491163</v>
      </c>
      <c r="T15" s="14">
        <v>0.14740075051273699</v>
      </c>
      <c r="U15" s="14">
        <v>0.12751034525709201</v>
      </c>
      <c r="V15" s="14">
        <v>9.0366026493990004E-2</v>
      </c>
      <c r="W15" s="14">
        <v>0.17061502385775201</v>
      </c>
      <c r="X15" s="14">
        <v>8.2946240579561306E-2</v>
      </c>
      <c r="Y15" s="14">
        <v>0.19798546908965001</v>
      </c>
      <c r="Z15" s="14">
        <v>0.15821636667872099</v>
      </c>
      <c r="AA15" s="14">
        <v>0.15936883138119501</v>
      </c>
      <c r="AB15" s="14">
        <v>0.10279672627737101</v>
      </c>
      <c r="AC15" s="14">
        <v>0.129343933422499</v>
      </c>
      <c r="AD15" s="14">
        <v>0.29724723784741602</v>
      </c>
      <c r="AE15" s="14"/>
      <c r="AF15" s="14">
        <v>0.158919208518047</v>
      </c>
      <c r="AG15" s="14">
        <v>0.15034646335196999</v>
      </c>
      <c r="AH15" s="14">
        <v>0.10100644314179</v>
      </c>
      <c r="AI15" s="14"/>
      <c r="AJ15" s="14">
        <v>0.15524117996716</v>
      </c>
      <c r="AK15" s="14">
        <v>0.14388298253533699</v>
      </c>
      <c r="AL15" s="14">
        <v>0.16129706002053601</v>
      </c>
      <c r="AM15" s="14"/>
      <c r="AN15" s="14">
        <v>0.15283793150010699</v>
      </c>
      <c r="AO15" s="14">
        <v>0.119446981205623</v>
      </c>
      <c r="AP15" s="14">
        <v>0.124543050247235</v>
      </c>
      <c r="AQ15" s="14">
        <v>0.18248066671669699</v>
      </c>
      <c r="AR15" s="14">
        <v>0.24473089903265599</v>
      </c>
    </row>
    <row r="16" spans="2:44">
      <c r="B16" s="15" t="s">
        <v>251</v>
      </c>
      <c r="C16" s="14">
        <v>0.139244505448645</v>
      </c>
      <c r="D16" s="14">
        <v>0.14060325877670601</v>
      </c>
      <c r="E16" s="14">
        <v>0.13711379525364001</v>
      </c>
      <c r="F16" s="14"/>
      <c r="G16" s="14">
        <v>0.105716029760952</v>
      </c>
      <c r="H16" s="14">
        <v>0.12853128306554501</v>
      </c>
      <c r="I16" s="14">
        <v>0.14157401258154101</v>
      </c>
      <c r="J16" s="14">
        <v>0.13327345463110599</v>
      </c>
      <c r="K16" s="14">
        <v>0.18043982205617401</v>
      </c>
      <c r="L16" s="14">
        <v>0.14586143321518899</v>
      </c>
      <c r="M16" s="14"/>
      <c r="N16" s="14">
        <v>0.134970387748439</v>
      </c>
      <c r="O16" s="14">
        <v>0.12889302768635899</v>
      </c>
      <c r="P16" s="14">
        <v>0.16070282240282399</v>
      </c>
      <c r="Q16" s="14">
        <v>0.13090445355803701</v>
      </c>
      <c r="R16" s="14"/>
      <c r="S16" s="14">
        <v>0.127338546643749</v>
      </c>
      <c r="T16" s="14">
        <v>0.15176148792730401</v>
      </c>
      <c r="U16" s="14">
        <v>0.165230368548275</v>
      </c>
      <c r="V16" s="14">
        <v>0.13415762519685001</v>
      </c>
      <c r="W16" s="14">
        <v>0.18480197687813299</v>
      </c>
      <c r="X16" s="14">
        <v>0.12338860330088</v>
      </c>
      <c r="Y16" s="14">
        <v>0.182015860592427</v>
      </c>
      <c r="Z16" s="14">
        <v>0.158656960417462</v>
      </c>
      <c r="AA16" s="14">
        <v>0.147448567800092</v>
      </c>
      <c r="AB16" s="14">
        <v>0.126541562730527</v>
      </c>
      <c r="AC16" s="14">
        <v>8.4835119551805602E-2</v>
      </c>
      <c r="AD16" s="14">
        <v>3.84770338594176E-2</v>
      </c>
      <c r="AE16" s="14"/>
      <c r="AF16" s="14">
        <v>0.16793110904542599</v>
      </c>
      <c r="AG16" s="14">
        <v>0.13669417614063201</v>
      </c>
      <c r="AH16" s="14">
        <v>0.106919645752132</v>
      </c>
      <c r="AI16" s="14"/>
      <c r="AJ16" s="14">
        <v>0.19423613890015901</v>
      </c>
      <c r="AK16" s="14">
        <v>0.155814667688076</v>
      </c>
      <c r="AL16" s="14">
        <v>0.14016832827495199</v>
      </c>
      <c r="AM16" s="14"/>
      <c r="AN16" s="14">
        <v>0.170275481851935</v>
      </c>
      <c r="AO16" s="14">
        <v>0.12126530632136499</v>
      </c>
      <c r="AP16" s="14">
        <v>0.11931170942885</v>
      </c>
      <c r="AQ16" s="14">
        <v>0.16850617846160701</v>
      </c>
      <c r="AR16" s="14">
        <v>0</v>
      </c>
    </row>
    <row r="17" spans="2:44">
      <c r="B17" s="15" t="s">
        <v>253</v>
      </c>
      <c r="C17" s="14">
        <v>0.12716998996731799</v>
      </c>
      <c r="D17" s="14">
        <v>0.129635270782577</v>
      </c>
      <c r="E17" s="14">
        <v>0.125978088055647</v>
      </c>
      <c r="F17" s="14"/>
      <c r="G17" s="14">
        <v>7.5175199097176695E-2</v>
      </c>
      <c r="H17" s="14">
        <v>0.134988423628425</v>
      </c>
      <c r="I17" s="14">
        <v>0.153086234496285</v>
      </c>
      <c r="J17" s="14">
        <v>0.13850976563716799</v>
      </c>
      <c r="K17" s="14">
        <v>0.124005071661955</v>
      </c>
      <c r="L17" s="14">
        <v>0.12835997949560499</v>
      </c>
      <c r="M17" s="14"/>
      <c r="N17" s="14">
        <v>0.12537179575215901</v>
      </c>
      <c r="O17" s="14">
        <v>0.14481323128278101</v>
      </c>
      <c r="P17" s="14">
        <v>0.13832046757465899</v>
      </c>
      <c r="Q17" s="14">
        <v>9.7498185432781603E-2</v>
      </c>
      <c r="R17" s="14"/>
      <c r="S17" s="14">
        <v>0.13309145137556699</v>
      </c>
      <c r="T17" s="14">
        <v>0.12370919333849401</v>
      </c>
      <c r="U17" s="14">
        <v>0.13443624891971001</v>
      </c>
      <c r="V17" s="14">
        <v>8.7285690088099693E-2</v>
      </c>
      <c r="W17" s="14">
        <v>8.5160606175500295E-2</v>
      </c>
      <c r="X17" s="14">
        <v>0.102547267444569</v>
      </c>
      <c r="Y17" s="14">
        <v>0.161936301044107</v>
      </c>
      <c r="Z17" s="14">
        <v>0.19573553516211001</v>
      </c>
      <c r="AA17" s="14">
        <v>0.13421554398656399</v>
      </c>
      <c r="AB17" s="14">
        <v>0.18360086165811401</v>
      </c>
      <c r="AC17" s="14">
        <v>6.8994736467684004E-2</v>
      </c>
      <c r="AD17" s="14">
        <v>0.16118297346042201</v>
      </c>
      <c r="AE17" s="14"/>
      <c r="AF17" s="14">
        <v>0.150906356655123</v>
      </c>
      <c r="AG17" s="14">
        <v>0.117277652163819</v>
      </c>
      <c r="AH17" s="14">
        <v>0.102053634375761</v>
      </c>
      <c r="AI17" s="14"/>
      <c r="AJ17" s="14">
        <v>0.104575600419684</v>
      </c>
      <c r="AK17" s="14">
        <v>0.151717671485811</v>
      </c>
      <c r="AL17" s="14">
        <v>0.185437591719541</v>
      </c>
      <c r="AM17" s="14"/>
      <c r="AN17" s="14">
        <v>0.12889760124838601</v>
      </c>
      <c r="AO17" s="14">
        <v>7.9791164937510706E-2</v>
      </c>
      <c r="AP17" s="14">
        <v>0.14680651944619699</v>
      </c>
      <c r="AQ17" s="14">
        <v>0.19279065679778001</v>
      </c>
      <c r="AR17" s="14">
        <v>0.106146409373884</v>
      </c>
    </row>
    <row r="18" spans="2:44">
      <c r="B18" s="15" t="s">
        <v>252</v>
      </c>
      <c r="C18" s="14">
        <v>0.100476451022791</v>
      </c>
      <c r="D18" s="14">
        <v>0.12677524104224799</v>
      </c>
      <c r="E18" s="14">
        <v>7.7401985411929899E-2</v>
      </c>
      <c r="F18" s="14"/>
      <c r="G18" s="14">
        <v>0.11176622182809</v>
      </c>
      <c r="H18" s="14">
        <v>0.116125659228293</v>
      </c>
      <c r="I18" s="14">
        <v>0.116159779331772</v>
      </c>
      <c r="J18" s="14">
        <v>9.1181498208267597E-2</v>
      </c>
      <c r="K18" s="14">
        <v>8.3480656376277093E-2</v>
      </c>
      <c r="L18" s="14">
        <v>8.8409787468833698E-2</v>
      </c>
      <c r="M18" s="14"/>
      <c r="N18" s="14">
        <v>0.11242706702232701</v>
      </c>
      <c r="O18" s="14">
        <v>0.10667891816485001</v>
      </c>
      <c r="P18" s="14">
        <v>8.8949074253705199E-2</v>
      </c>
      <c r="Q18" s="14">
        <v>9.1239938423350805E-2</v>
      </c>
      <c r="R18" s="14"/>
      <c r="S18" s="14">
        <v>0.102990088748744</v>
      </c>
      <c r="T18" s="14">
        <v>0.1208400177288</v>
      </c>
      <c r="U18" s="14">
        <v>9.3658879106739507E-2</v>
      </c>
      <c r="V18" s="14">
        <v>4.6639044166561103E-2</v>
      </c>
      <c r="W18" s="14">
        <v>0.134029512462262</v>
      </c>
      <c r="X18" s="14">
        <v>9.0231965297117994E-2</v>
      </c>
      <c r="Y18" s="14">
        <v>0.102518145837278</v>
      </c>
      <c r="Z18" s="14">
        <v>0.228571545588414</v>
      </c>
      <c r="AA18" s="14">
        <v>8.4364897208454498E-2</v>
      </c>
      <c r="AB18" s="14">
        <v>0.147272293029967</v>
      </c>
      <c r="AC18" s="14">
        <v>2.0065267388214701E-2</v>
      </c>
      <c r="AD18" s="14">
        <v>7.4402844427297096E-2</v>
      </c>
      <c r="AE18" s="14"/>
      <c r="AF18" s="14">
        <v>0.115223718367122</v>
      </c>
      <c r="AG18" s="14">
        <v>9.8927963788822307E-2</v>
      </c>
      <c r="AH18" s="14">
        <v>0.108454815163325</v>
      </c>
      <c r="AI18" s="14"/>
      <c r="AJ18" s="14">
        <v>0.142191552004137</v>
      </c>
      <c r="AK18" s="14">
        <v>9.3780925579339494E-2</v>
      </c>
      <c r="AL18" s="14">
        <v>0.11652910906231401</v>
      </c>
      <c r="AM18" s="14"/>
      <c r="AN18" s="14">
        <v>0.123575269980885</v>
      </c>
      <c r="AO18" s="14">
        <v>9.7923800205030595E-2</v>
      </c>
      <c r="AP18" s="14">
        <v>6.9524806533304603E-2</v>
      </c>
      <c r="AQ18" s="14">
        <v>0.121112390920447</v>
      </c>
      <c r="AR18" s="14">
        <v>0.106146409373884</v>
      </c>
    </row>
    <row r="19" spans="2:44">
      <c r="B19" s="15" t="s">
        <v>258</v>
      </c>
      <c r="C19" s="14">
        <v>9.8177291813666107E-2</v>
      </c>
      <c r="D19" s="14">
        <v>9.9412011012481399E-2</v>
      </c>
      <c r="E19" s="14">
        <v>9.7864743681254904E-2</v>
      </c>
      <c r="F19" s="14"/>
      <c r="G19" s="14">
        <v>4.3591200894501997E-2</v>
      </c>
      <c r="H19" s="14">
        <v>0.144809730602459</v>
      </c>
      <c r="I19" s="14">
        <v>0.102302680856674</v>
      </c>
      <c r="J19" s="14">
        <v>8.2731392238463694E-2</v>
      </c>
      <c r="K19" s="14">
        <v>0.126648209102906</v>
      </c>
      <c r="L19" s="14">
        <v>9.3362285914196305E-2</v>
      </c>
      <c r="M19" s="14"/>
      <c r="N19" s="14">
        <v>9.0251599796673104E-2</v>
      </c>
      <c r="O19" s="14">
        <v>9.4225576942469205E-2</v>
      </c>
      <c r="P19" s="14">
        <v>0.128045144857413</v>
      </c>
      <c r="Q19" s="14">
        <v>8.0645842463971704E-2</v>
      </c>
      <c r="R19" s="14"/>
      <c r="S19" s="14">
        <v>0.10617417058400801</v>
      </c>
      <c r="T19" s="14">
        <v>0.105748188698691</v>
      </c>
      <c r="U19" s="14">
        <v>8.3912385702825207E-2</v>
      </c>
      <c r="V19" s="14">
        <v>6.04138071775761E-2</v>
      </c>
      <c r="W19" s="14">
        <v>9.4198885507971494E-2</v>
      </c>
      <c r="X19" s="14">
        <v>0.122369784179052</v>
      </c>
      <c r="Y19" s="14">
        <v>5.8926299599687898E-2</v>
      </c>
      <c r="Z19" s="14">
        <v>0.10808200176560399</v>
      </c>
      <c r="AA19" s="14">
        <v>0.178386563290442</v>
      </c>
      <c r="AB19" s="14">
        <v>9.3501608254873303E-2</v>
      </c>
      <c r="AC19" s="14">
        <v>2.0578374822554799E-2</v>
      </c>
      <c r="AD19" s="14">
        <v>7.7719038553993494E-2</v>
      </c>
      <c r="AE19" s="14"/>
      <c r="AF19" s="14">
        <v>0.10507697918438499</v>
      </c>
      <c r="AG19" s="14">
        <v>0.10571853315365901</v>
      </c>
      <c r="AH19" s="14">
        <v>7.4559328033497005E-2</v>
      </c>
      <c r="AI19" s="14"/>
      <c r="AJ19" s="14">
        <v>0.123859423520776</v>
      </c>
      <c r="AK19" s="14">
        <v>9.5084716549093798E-2</v>
      </c>
      <c r="AL19" s="14">
        <v>0.16801245790769501</v>
      </c>
      <c r="AM19" s="14"/>
      <c r="AN19" s="14">
        <v>7.9385290368852196E-2</v>
      </c>
      <c r="AO19" s="14">
        <v>9.4339460317060905E-2</v>
      </c>
      <c r="AP19" s="14">
        <v>9.7639602021785205E-2</v>
      </c>
      <c r="AQ19" s="14">
        <v>0.13825252770691901</v>
      </c>
      <c r="AR19" s="14">
        <v>0.106146409373884</v>
      </c>
    </row>
    <row r="20" spans="2:44">
      <c r="B20" s="15" t="s">
        <v>256</v>
      </c>
      <c r="C20" s="14">
        <v>9.6923451644080505E-2</v>
      </c>
      <c r="D20" s="14">
        <v>0.13434767452631599</v>
      </c>
      <c r="E20" s="14">
        <v>6.3707713033632998E-2</v>
      </c>
      <c r="F20" s="14"/>
      <c r="G20" s="14">
        <v>0.13067093673642299</v>
      </c>
      <c r="H20" s="14">
        <v>0.102401566065318</v>
      </c>
      <c r="I20" s="14">
        <v>0.147646527187727</v>
      </c>
      <c r="J20" s="14">
        <v>7.3634808672099997E-2</v>
      </c>
      <c r="K20" s="14">
        <v>6.9424430421160893E-2</v>
      </c>
      <c r="L20" s="14">
        <v>6.7971971258383404E-2</v>
      </c>
      <c r="M20" s="14"/>
      <c r="N20" s="14">
        <v>8.9201740659867607E-2</v>
      </c>
      <c r="O20" s="14">
        <v>0.102908453640795</v>
      </c>
      <c r="P20" s="14">
        <v>9.5276059178223696E-2</v>
      </c>
      <c r="Q20" s="14">
        <v>0.103344626004753</v>
      </c>
      <c r="R20" s="14"/>
      <c r="S20" s="14">
        <v>9.4141130016188304E-2</v>
      </c>
      <c r="T20" s="14">
        <v>4.3866855740420603E-2</v>
      </c>
      <c r="U20" s="14">
        <v>0.10257273515308001</v>
      </c>
      <c r="V20" s="14">
        <v>0.10779031468820099</v>
      </c>
      <c r="W20" s="14">
        <v>0.123406664314488</v>
      </c>
      <c r="X20" s="14">
        <v>0.126747073122983</v>
      </c>
      <c r="Y20" s="14">
        <v>0.13231860753997499</v>
      </c>
      <c r="Z20" s="14">
        <v>6.81757415173639E-2</v>
      </c>
      <c r="AA20" s="14">
        <v>6.1973911234743301E-2</v>
      </c>
      <c r="AB20" s="14">
        <v>6.0826761214443602E-2</v>
      </c>
      <c r="AC20" s="14">
        <v>0.19542331955011899</v>
      </c>
      <c r="AD20" s="14">
        <v>0.127857407745114</v>
      </c>
      <c r="AE20" s="14"/>
      <c r="AF20" s="14">
        <v>0.114737568572404</v>
      </c>
      <c r="AG20" s="14">
        <v>8.31315801012667E-2</v>
      </c>
      <c r="AH20" s="14">
        <v>9.0974526650755699E-2</v>
      </c>
      <c r="AI20" s="14"/>
      <c r="AJ20" s="14">
        <v>0.147151932522947</v>
      </c>
      <c r="AK20" s="14">
        <v>8.5655927781180904E-2</v>
      </c>
      <c r="AL20" s="14">
        <v>0.101075116310805</v>
      </c>
      <c r="AM20" s="14"/>
      <c r="AN20" s="14">
        <v>7.9695383628182404E-2</v>
      </c>
      <c r="AO20" s="14">
        <v>0.10182093530877</v>
      </c>
      <c r="AP20" s="14">
        <v>0.105397806724514</v>
      </c>
      <c r="AQ20" s="14">
        <v>0.10405423528624599</v>
      </c>
      <c r="AR20" s="14">
        <v>0</v>
      </c>
    </row>
    <row r="21" spans="2:44">
      <c r="B21" s="15" t="s">
        <v>129</v>
      </c>
      <c r="C21" s="14">
        <v>5.2915368557321103E-2</v>
      </c>
      <c r="D21" s="14">
        <v>5.0196051460122897E-2</v>
      </c>
      <c r="E21" s="14">
        <v>5.1422753677620697E-2</v>
      </c>
      <c r="F21" s="14"/>
      <c r="G21" s="14">
        <v>4.9776529784234698E-2</v>
      </c>
      <c r="H21" s="14">
        <v>7.1335515994725901E-2</v>
      </c>
      <c r="I21" s="14">
        <v>5.9784134026545699E-2</v>
      </c>
      <c r="J21" s="14">
        <v>4.1164037070976302E-2</v>
      </c>
      <c r="K21" s="14">
        <v>7.7717704804872306E-2</v>
      </c>
      <c r="L21" s="14">
        <v>3.0149539037246001E-2</v>
      </c>
      <c r="M21" s="14"/>
      <c r="N21" s="14">
        <v>2.8077900387342501E-2</v>
      </c>
      <c r="O21" s="14">
        <v>3.5191717668105797E-2</v>
      </c>
      <c r="P21" s="14">
        <v>4.0064147504499999E-2</v>
      </c>
      <c r="Q21" s="14">
        <v>0.111123875318833</v>
      </c>
      <c r="R21" s="14"/>
      <c r="S21" s="14">
        <v>7.2409882391643296E-2</v>
      </c>
      <c r="T21" s="14">
        <v>3.8352661859884798E-2</v>
      </c>
      <c r="U21" s="14">
        <v>9.7535498197762097E-2</v>
      </c>
      <c r="V21" s="14">
        <v>5.8038169230193802E-2</v>
      </c>
      <c r="W21" s="14">
        <v>2.6164264577764301E-2</v>
      </c>
      <c r="X21" s="14">
        <v>5.2331924310050099E-2</v>
      </c>
      <c r="Y21" s="14">
        <v>2.4800567578726999E-2</v>
      </c>
      <c r="Z21" s="14">
        <v>5.6202169448387698E-2</v>
      </c>
      <c r="AA21" s="14">
        <v>4.3825070171496797E-2</v>
      </c>
      <c r="AB21" s="14">
        <v>2.6519617571215501E-2</v>
      </c>
      <c r="AC21" s="14">
        <v>7.9230595820118099E-2</v>
      </c>
      <c r="AD21" s="14">
        <v>7.1910548150992903E-2</v>
      </c>
      <c r="AE21" s="14"/>
      <c r="AF21" s="14">
        <v>4.7288227080654603E-2</v>
      </c>
      <c r="AG21" s="14">
        <v>4.2865585578998701E-2</v>
      </c>
      <c r="AH21" s="14">
        <v>8.2926767545154795E-2</v>
      </c>
      <c r="AI21" s="14"/>
      <c r="AJ21" s="14">
        <v>2.9737551165639201E-2</v>
      </c>
      <c r="AK21" s="14">
        <v>4.0715786341788199E-2</v>
      </c>
      <c r="AL21" s="14">
        <v>4.9762358562941103E-2</v>
      </c>
      <c r="AM21" s="14"/>
      <c r="AN21" s="14">
        <v>9.1402520863421002E-2</v>
      </c>
      <c r="AO21" s="14">
        <v>4.5302174163515001E-2</v>
      </c>
      <c r="AP21" s="14">
        <v>2.7938343699564099E-2</v>
      </c>
      <c r="AQ21" s="14">
        <v>5.2925408984104097E-2</v>
      </c>
      <c r="AR21" s="14">
        <v>0.14636468604158001</v>
      </c>
    </row>
    <row r="22" spans="2:44">
      <c r="B22" s="15" t="s">
        <v>260</v>
      </c>
      <c r="C22" s="14">
        <v>3.5897830614894398E-2</v>
      </c>
      <c r="D22" s="14">
        <v>3.7777323189714301E-2</v>
      </c>
      <c r="E22" s="14">
        <v>3.4485608264391801E-2</v>
      </c>
      <c r="F22" s="14"/>
      <c r="G22" s="14">
        <v>3.8740495003976402E-2</v>
      </c>
      <c r="H22" s="14">
        <v>3.6679862953027102E-2</v>
      </c>
      <c r="I22" s="14">
        <v>5.1582121305185899E-2</v>
      </c>
      <c r="J22" s="14">
        <v>4.6455194600118203E-2</v>
      </c>
      <c r="K22" s="14">
        <v>6.1124035401466503E-3</v>
      </c>
      <c r="L22" s="14">
        <v>3.1275494309781E-2</v>
      </c>
      <c r="M22" s="14"/>
      <c r="N22" s="14">
        <v>2.93843880050784E-2</v>
      </c>
      <c r="O22" s="14">
        <v>3.3036733506100403E-2</v>
      </c>
      <c r="P22" s="14">
        <v>4.4357373714304503E-2</v>
      </c>
      <c r="Q22" s="14">
        <v>3.9094623003587597E-2</v>
      </c>
      <c r="R22" s="14"/>
      <c r="S22" s="14">
        <v>2.26557763781195E-2</v>
      </c>
      <c r="T22" s="14">
        <v>1.8762670244641299E-2</v>
      </c>
      <c r="U22" s="14">
        <v>2.6377823250169002E-2</v>
      </c>
      <c r="V22" s="14">
        <v>2.59558718922164E-2</v>
      </c>
      <c r="W22" s="14">
        <v>9.7245516569804402E-2</v>
      </c>
      <c r="X22" s="14">
        <v>1.3469594143636E-2</v>
      </c>
      <c r="Y22" s="14">
        <v>2.4649308438100499E-2</v>
      </c>
      <c r="Z22" s="14">
        <v>6.81757415173639E-2</v>
      </c>
      <c r="AA22" s="14">
        <v>5.36686035574402E-2</v>
      </c>
      <c r="AB22" s="14">
        <v>5.0695289297219101E-2</v>
      </c>
      <c r="AC22" s="14">
        <v>4.1366265752663597E-2</v>
      </c>
      <c r="AD22" s="14">
        <v>4.0552360059453799E-2</v>
      </c>
      <c r="AE22" s="14"/>
      <c r="AF22" s="14">
        <v>2.5354952073727701E-2</v>
      </c>
      <c r="AG22" s="14">
        <v>3.31246313590925E-2</v>
      </c>
      <c r="AH22" s="14">
        <v>7.5105176134746196E-2</v>
      </c>
      <c r="AI22" s="14"/>
      <c r="AJ22" s="14">
        <v>3.4925388822232901E-2</v>
      </c>
      <c r="AK22" s="14">
        <v>3.3790964016277202E-2</v>
      </c>
      <c r="AL22" s="14">
        <v>0.10153788800072</v>
      </c>
      <c r="AM22" s="14"/>
      <c r="AN22" s="14">
        <v>2.7708552381317201E-2</v>
      </c>
      <c r="AO22" s="14">
        <v>2.0960465659762999E-2</v>
      </c>
      <c r="AP22" s="14">
        <v>4.2200997086051101E-2</v>
      </c>
      <c r="AQ22" s="14">
        <v>3.4385884415977501E-2</v>
      </c>
      <c r="AR22" s="14">
        <v>0.106146409373884</v>
      </c>
    </row>
    <row r="23" spans="2:44">
      <c r="B23" s="15" t="s">
        <v>261</v>
      </c>
      <c r="C23" s="14">
        <v>1.9865133416993801E-2</v>
      </c>
      <c r="D23" s="14">
        <v>1.08762075449792E-2</v>
      </c>
      <c r="E23" s="14">
        <v>2.8199053511413701E-2</v>
      </c>
      <c r="F23" s="14"/>
      <c r="G23" s="14">
        <v>5.0494340836459997E-2</v>
      </c>
      <c r="H23" s="14">
        <v>1.6060756339079899E-2</v>
      </c>
      <c r="I23" s="14">
        <v>1.2130054476249499E-2</v>
      </c>
      <c r="J23" s="14">
        <v>1.14700919617414E-2</v>
      </c>
      <c r="K23" s="14">
        <v>2.0004084494877498E-2</v>
      </c>
      <c r="L23" s="14">
        <v>1.51918755702822E-2</v>
      </c>
      <c r="M23" s="14"/>
      <c r="N23" s="14">
        <v>3.6930431490700801E-3</v>
      </c>
      <c r="O23" s="14">
        <v>2.7728741693769699E-2</v>
      </c>
      <c r="P23" s="14">
        <v>2.5377035852132201E-2</v>
      </c>
      <c r="Q23" s="14">
        <v>2.3260063093189499E-2</v>
      </c>
      <c r="R23" s="14"/>
      <c r="S23" s="14">
        <v>2.7430970513602802E-2</v>
      </c>
      <c r="T23" s="14">
        <v>1.6716468045168E-2</v>
      </c>
      <c r="U23" s="14">
        <v>1.6649926481142802E-2</v>
      </c>
      <c r="V23" s="14">
        <v>4.7973588858473602E-2</v>
      </c>
      <c r="W23" s="14">
        <v>1.27618372191745E-2</v>
      </c>
      <c r="X23" s="14">
        <v>0</v>
      </c>
      <c r="Y23" s="14">
        <v>2.6318407738686E-2</v>
      </c>
      <c r="Z23" s="14">
        <v>0</v>
      </c>
      <c r="AA23" s="14">
        <v>3.5184355722370102E-2</v>
      </c>
      <c r="AB23" s="14">
        <v>1.2944677126542001E-2</v>
      </c>
      <c r="AC23" s="14">
        <v>0</v>
      </c>
      <c r="AD23" s="14">
        <v>0</v>
      </c>
      <c r="AE23" s="14"/>
      <c r="AF23" s="14">
        <v>2.3036161153186002E-2</v>
      </c>
      <c r="AG23" s="14">
        <v>1.1680836238142299E-2</v>
      </c>
      <c r="AH23" s="14">
        <v>1.27679765897337E-2</v>
      </c>
      <c r="AI23" s="14"/>
      <c r="AJ23" s="14">
        <v>9.8679386715954595E-3</v>
      </c>
      <c r="AK23" s="14">
        <v>2.81159239600343E-2</v>
      </c>
      <c r="AL23" s="14">
        <v>0</v>
      </c>
      <c r="AM23" s="14"/>
      <c r="AN23" s="14">
        <v>1.89068439757825E-2</v>
      </c>
      <c r="AO23" s="14">
        <v>4.3598351386339503E-2</v>
      </c>
      <c r="AP23" s="14">
        <v>1.2547262627272701E-2</v>
      </c>
      <c r="AQ23" s="14">
        <v>0</v>
      </c>
      <c r="AR23" s="14">
        <v>0</v>
      </c>
    </row>
    <row r="24" spans="2:44">
      <c r="B24" s="15" t="s">
        <v>262</v>
      </c>
      <c r="C24" s="23">
        <v>2.9943288864654399E-2</v>
      </c>
      <c r="D24" s="23">
        <v>3.59519422475294E-2</v>
      </c>
      <c r="E24" s="23">
        <v>2.47289395620637E-2</v>
      </c>
      <c r="F24" s="23"/>
      <c r="G24" s="23">
        <v>3.98701351083331E-2</v>
      </c>
      <c r="H24" s="23">
        <v>1.5415317515639499E-2</v>
      </c>
      <c r="I24" s="23">
        <v>2.1493282992949701E-2</v>
      </c>
      <c r="J24" s="23">
        <v>2.8973189906288201E-2</v>
      </c>
      <c r="K24" s="23">
        <v>2.8245518818579798E-2</v>
      </c>
      <c r="L24" s="23">
        <v>4.2390160902110799E-2</v>
      </c>
      <c r="M24" s="23"/>
      <c r="N24" s="23">
        <v>1.2870871642586299E-2</v>
      </c>
      <c r="O24" s="23">
        <v>3.1344102884016803E-2</v>
      </c>
      <c r="P24" s="23">
        <v>3.7595401625529698E-2</v>
      </c>
      <c r="Q24" s="23">
        <v>3.5949394973780198E-2</v>
      </c>
      <c r="R24" s="23"/>
      <c r="S24" s="23">
        <v>2.2563181650761099E-2</v>
      </c>
      <c r="T24" s="23">
        <v>5.9214530560462102E-2</v>
      </c>
      <c r="U24" s="23">
        <v>2.6332234192797101E-2</v>
      </c>
      <c r="V24" s="23">
        <v>1.18328233122578E-2</v>
      </c>
      <c r="W24" s="23">
        <v>4.12369479222537E-2</v>
      </c>
      <c r="X24" s="23">
        <v>3.8537779559199001E-2</v>
      </c>
      <c r="Y24" s="23">
        <v>4.58438939064887E-2</v>
      </c>
      <c r="Z24" s="23">
        <v>0</v>
      </c>
      <c r="AA24" s="23">
        <v>4.7864789638857597E-2</v>
      </c>
      <c r="AB24" s="23">
        <v>0</v>
      </c>
      <c r="AC24" s="23">
        <v>1.76286055184324E-2</v>
      </c>
      <c r="AD24" s="23">
        <v>0</v>
      </c>
      <c r="AE24" s="23"/>
      <c r="AF24" s="23">
        <v>4.5408813699791502E-2</v>
      </c>
      <c r="AG24" s="23">
        <v>1.0224801837050801E-2</v>
      </c>
      <c r="AH24" s="23">
        <v>4.7008310062086799E-2</v>
      </c>
      <c r="AI24" s="23"/>
      <c r="AJ24" s="23">
        <v>1.8255179199682701E-2</v>
      </c>
      <c r="AK24" s="23">
        <v>1.39590167386822E-2</v>
      </c>
      <c r="AL24" s="23">
        <v>4.7391313621900501E-2</v>
      </c>
      <c r="AM24" s="23"/>
      <c r="AN24" s="23">
        <v>4.3259345193440199E-2</v>
      </c>
      <c r="AO24" s="23">
        <v>2.1154019357365699E-2</v>
      </c>
      <c r="AP24" s="23">
        <v>1.4816805756428001E-2</v>
      </c>
      <c r="AQ24" s="23">
        <v>1.8192476504732099E-2</v>
      </c>
      <c r="AR24" s="23">
        <v>0.14636468604158001</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270</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248</v>
      </c>
      <c r="C9" s="14">
        <v>0.25006881043520901</v>
      </c>
      <c r="D9" s="14">
        <v>0.27357177036054298</v>
      </c>
      <c r="E9" s="14">
        <v>0.22146305885744</v>
      </c>
      <c r="F9" s="14"/>
      <c r="G9" s="14">
        <v>0.27741921980428902</v>
      </c>
      <c r="H9" s="14">
        <v>0.247375549055594</v>
      </c>
      <c r="I9" s="14">
        <v>0.21403706071185499</v>
      </c>
      <c r="J9" s="14">
        <v>0.26835349320319402</v>
      </c>
      <c r="K9" s="14">
        <v>0.21397716602370501</v>
      </c>
      <c r="L9" s="14">
        <v>0.27574850121970601</v>
      </c>
      <c r="M9" s="14"/>
      <c r="N9" s="14">
        <v>0.286220243338631</v>
      </c>
      <c r="O9" s="14">
        <v>0.238567484796326</v>
      </c>
      <c r="P9" s="14">
        <v>0.21657733830818901</v>
      </c>
      <c r="Q9" s="14">
        <v>0.24846533259374601</v>
      </c>
      <c r="R9" s="14"/>
      <c r="S9" s="14">
        <v>0.22877333375553499</v>
      </c>
      <c r="T9" s="14">
        <v>0.300244677500832</v>
      </c>
      <c r="U9" s="14">
        <v>0.36540284868392903</v>
      </c>
      <c r="V9" s="14">
        <v>0.19818068732494301</v>
      </c>
      <c r="W9" s="14">
        <v>0.28919749459004401</v>
      </c>
      <c r="X9" s="14">
        <v>0.24470894751205799</v>
      </c>
      <c r="Y9" s="14">
        <v>0.29125833834111697</v>
      </c>
      <c r="Z9" s="14">
        <v>0.24269234689003599</v>
      </c>
      <c r="AA9" s="14">
        <v>0.31819147278723298</v>
      </c>
      <c r="AB9" s="14">
        <v>0.14785562536295799</v>
      </c>
      <c r="AC9" s="14">
        <v>9.7033060846028293E-2</v>
      </c>
      <c r="AD9" s="14">
        <v>0.13791355020715099</v>
      </c>
      <c r="AE9" s="14"/>
      <c r="AF9" s="14">
        <v>0.261608376693516</v>
      </c>
      <c r="AG9" s="14">
        <v>0.208057566331522</v>
      </c>
      <c r="AH9" s="14">
        <v>0.31215624291573801</v>
      </c>
      <c r="AI9" s="14"/>
      <c r="AJ9" s="14">
        <v>0.27082466545438899</v>
      </c>
      <c r="AK9" s="14">
        <v>0.224538216053913</v>
      </c>
      <c r="AL9" s="14">
        <v>0.284291943514907</v>
      </c>
      <c r="AM9" s="14"/>
      <c r="AN9" s="14">
        <v>0.240262001386777</v>
      </c>
      <c r="AO9" s="14">
        <v>0.25571845622236</v>
      </c>
      <c r="AP9" s="14">
        <v>0.252904366682978</v>
      </c>
      <c r="AQ9" s="14">
        <v>0.242884038517446</v>
      </c>
      <c r="AR9" s="14">
        <v>0.314188384415861</v>
      </c>
    </row>
    <row r="10" spans="2:44">
      <c r="B10" s="15" t="s">
        <v>250</v>
      </c>
      <c r="C10" s="14">
        <v>0.240857494004839</v>
      </c>
      <c r="D10" s="14">
        <v>0.23284562367430001</v>
      </c>
      <c r="E10" s="14">
        <v>0.249073287771167</v>
      </c>
      <c r="F10" s="14"/>
      <c r="G10" s="14">
        <v>0.147378929565256</v>
      </c>
      <c r="H10" s="14">
        <v>0.152806866838226</v>
      </c>
      <c r="I10" s="14">
        <v>0.226891699256702</v>
      </c>
      <c r="J10" s="14">
        <v>0.26635779593936398</v>
      </c>
      <c r="K10" s="14">
        <v>0.31515481423631497</v>
      </c>
      <c r="L10" s="14">
        <v>0.30399373757458598</v>
      </c>
      <c r="M10" s="14"/>
      <c r="N10" s="14">
        <v>0.23959746211883201</v>
      </c>
      <c r="O10" s="14">
        <v>0.21701281531831201</v>
      </c>
      <c r="P10" s="14">
        <v>0.29371576842736402</v>
      </c>
      <c r="Q10" s="14">
        <v>0.21954697515414401</v>
      </c>
      <c r="R10" s="14"/>
      <c r="S10" s="14">
        <v>0.12427511315332899</v>
      </c>
      <c r="T10" s="14">
        <v>0.25934804076231099</v>
      </c>
      <c r="U10" s="14">
        <v>0.24146924465939101</v>
      </c>
      <c r="V10" s="14">
        <v>0.24095035540583201</v>
      </c>
      <c r="W10" s="14">
        <v>0.268589801560292</v>
      </c>
      <c r="X10" s="14">
        <v>0.242844711067395</v>
      </c>
      <c r="Y10" s="14">
        <v>0.18848298979456801</v>
      </c>
      <c r="Z10" s="14">
        <v>0.3437819002054</v>
      </c>
      <c r="AA10" s="14">
        <v>0.270733546400929</v>
      </c>
      <c r="AB10" s="14">
        <v>0.30096791724245803</v>
      </c>
      <c r="AC10" s="14">
        <v>0.26323905164079903</v>
      </c>
      <c r="AD10" s="14">
        <v>0.23074759724221999</v>
      </c>
      <c r="AE10" s="14"/>
      <c r="AF10" s="14">
        <v>0.26012955826386103</v>
      </c>
      <c r="AG10" s="14">
        <v>0.27442693995442002</v>
      </c>
      <c r="AH10" s="14">
        <v>0.14263204800586801</v>
      </c>
      <c r="AI10" s="14"/>
      <c r="AJ10" s="14">
        <v>0.29778224514768997</v>
      </c>
      <c r="AK10" s="14">
        <v>0.24936824782790701</v>
      </c>
      <c r="AL10" s="14">
        <v>0.21099736491106599</v>
      </c>
      <c r="AM10" s="14"/>
      <c r="AN10" s="14">
        <v>0.24798794321821199</v>
      </c>
      <c r="AO10" s="14">
        <v>0.24982105912410099</v>
      </c>
      <c r="AP10" s="14">
        <v>0.229000628136111</v>
      </c>
      <c r="AQ10" s="14">
        <v>0.182281319665166</v>
      </c>
      <c r="AR10" s="14">
        <v>0.37431244355455001</v>
      </c>
    </row>
    <row r="11" spans="2:44">
      <c r="B11" s="15" t="s">
        <v>249</v>
      </c>
      <c r="C11" s="14">
        <v>0.232442352179897</v>
      </c>
      <c r="D11" s="14">
        <v>0.200826953634726</v>
      </c>
      <c r="E11" s="14">
        <v>0.25951797783533698</v>
      </c>
      <c r="F11" s="14"/>
      <c r="G11" s="14">
        <v>0.28291801670803501</v>
      </c>
      <c r="H11" s="14">
        <v>0.20614727961877799</v>
      </c>
      <c r="I11" s="14">
        <v>0.20097090525856701</v>
      </c>
      <c r="J11" s="14">
        <v>0.22746613016068801</v>
      </c>
      <c r="K11" s="14">
        <v>0.209418474944709</v>
      </c>
      <c r="L11" s="14">
        <v>0.26790028665454702</v>
      </c>
      <c r="M11" s="14"/>
      <c r="N11" s="14">
        <v>0.25995499848399301</v>
      </c>
      <c r="O11" s="14">
        <v>0.246421635854152</v>
      </c>
      <c r="P11" s="14">
        <v>0.23951257442130799</v>
      </c>
      <c r="Q11" s="14">
        <v>0.18684800015935399</v>
      </c>
      <c r="R11" s="14"/>
      <c r="S11" s="14">
        <v>0.264603804896899</v>
      </c>
      <c r="T11" s="14">
        <v>0.18114133663280901</v>
      </c>
      <c r="U11" s="14">
        <v>0.29429677951090399</v>
      </c>
      <c r="V11" s="14">
        <v>0.27798467187870801</v>
      </c>
      <c r="W11" s="14">
        <v>0.209540860412395</v>
      </c>
      <c r="X11" s="14">
        <v>0.232827295148056</v>
      </c>
      <c r="Y11" s="14">
        <v>0.25665661731733103</v>
      </c>
      <c r="Z11" s="14">
        <v>0.2054744894485</v>
      </c>
      <c r="AA11" s="14">
        <v>0.184746317150835</v>
      </c>
      <c r="AB11" s="14">
        <v>0.22363463652927101</v>
      </c>
      <c r="AC11" s="14">
        <v>0.25424394000421502</v>
      </c>
      <c r="AD11" s="14">
        <v>0.228314809882291</v>
      </c>
      <c r="AE11" s="14"/>
      <c r="AF11" s="14">
        <v>0.24578689405720799</v>
      </c>
      <c r="AG11" s="14">
        <v>0.20635459905865</v>
      </c>
      <c r="AH11" s="14">
        <v>0.27125369452811399</v>
      </c>
      <c r="AI11" s="14"/>
      <c r="AJ11" s="14">
        <v>0.242586254835329</v>
      </c>
      <c r="AK11" s="14">
        <v>0.18220769122351099</v>
      </c>
      <c r="AL11" s="14">
        <v>0.30488171613425302</v>
      </c>
      <c r="AM11" s="14"/>
      <c r="AN11" s="14">
        <v>0.225495119414241</v>
      </c>
      <c r="AO11" s="14">
        <v>0.267124144218367</v>
      </c>
      <c r="AP11" s="14">
        <v>0.21031089172654299</v>
      </c>
      <c r="AQ11" s="14">
        <v>0.28306441708066998</v>
      </c>
      <c r="AR11" s="14">
        <v>0.23767958750418799</v>
      </c>
    </row>
    <row r="12" spans="2:44">
      <c r="B12" s="15" t="s">
        <v>254</v>
      </c>
      <c r="C12" s="14">
        <v>0.182210312364461</v>
      </c>
      <c r="D12" s="14">
        <v>0.18231781951252901</v>
      </c>
      <c r="E12" s="14">
        <v>0.17903539394656201</v>
      </c>
      <c r="F12" s="14"/>
      <c r="G12" s="14">
        <v>0.24056553602915901</v>
      </c>
      <c r="H12" s="14">
        <v>0.181242701798979</v>
      </c>
      <c r="I12" s="14">
        <v>0.17902402390768801</v>
      </c>
      <c r="J12" s="14">
        <v>0.13695395276327901</v>
      </c>
      <c r="K12" s="14">
        <v>0.20474552448331501</v>
      </c>
      <c r="L12" s="14">
        <v>0.17220238583753</v>
      </c>
      <c r="M12" s="14"/>
      <c r="N12" s="14">
        <v>0.185835842593078</v>
      </c>
      <c r="O12" s="14">
        <v>0.208509973084304</v>
      </c>
      <c r="P12" s="14">
        <v>0.17101369655600299</v>
      </c>
      <c r="Q12" s="14">
        <v>0.16532064220151299</v>
      </c>
      <c r="R12" s="14"/>
      <c r="S12" s="14">
        <v>0.197578935718763</v>
      </c>
      <c r="T12" s="14">
        <v>0.19397862893255699</v>
      </c>
      <c r="U12" s="14">
        <v>8.9725969201778E-2</v>
      </c>
      <c r="V12" s="14">
        <v>0.30279906129075201</v>
      </c>
      <c r="W12" s="14">
        <v>0.10596877460994999</v>
      </c>
      <c r="X12" s="14">
        <v>0.118383422421014</v>
      </c>
      <c r="Y12" s="14">
        <v>0.120850210426399</v>
      </c>
      <c r="Z12" s="14">
        <v>0.23152760759507801</v>
      </c>
      <c r="AA12" s="14">
        <v>0.19024427681737199</v>
      </c>
      <c r="AB12" s="14">
        <v>0.25214410179831098</v>
      </c>
      <c r="AC12" s="14">
        <v>0.156683062855383</v>
      </c>
      <c r="AD12" s="14">
        <v>0.18715688389169199</v>
      </c>
      <c r="AE12" s="14"/>
      <c r="AF12" s="14">
        <v>0.16090919375689999</v>
      </c>
      <c r="AG12" s="14">
        <v>0.200184936409178</v>
      </c>
      <c r="AH12" s="14">
        <v>0.15455425304850201</v>
      </c>
      <c r="AI12" s="14"/>
      <c r="AJ12" s="14">
        <v>0.203531850920215</v>
      </c>
      <c r="AK12" s="14">
        <v>0.20568179183764099</v>
      </c>
      <c r="AL12" s="14">
        <v>8.5880374282132896E-2</v>
      </c>
      <c r="AM12" s="14"/>
      <c r="AN12" s="14">
        <v>0.16231227659556699</v>
      </c>
      <c r="AO12" s="14">
        <v>0.162668922846953</v>
      </c>
      <c r="AP12" s="14">
        <v>0.229952838001308</v>
      </c>
      <c r="AQ12" s="14">
        <v>0.15450513051480899</v>
      </c>
      <c r="AR12" s="14">
        <v>0.33151224975160598</v>
      </c>
    </row>
    <row r="13" spans="2:44">
      <c r="B13" s="15" t="s">
        <v>251</v>
      </c>
      <c r="C13" s="14">
        <v>0.16244469959559199</v>
      </c>
      <c r="D13" s="14">
        <v>0.17369285702411599</v>
      </c>
      <c r="E13" s="14">
        <v>0.15052740173937301</v>
      </c>
      <c r="F13" s="14"/>
      <c r="G13" s="14">
        <v>0.147615410369622</v>
      </c>
      <c r="H13" s="14">
        <v>0.16793533761940799</v>
      </c>
      <c r="I13" s="14">
        <v>0.212735906791405</v>
      </c>
      <c r="J13" s="14">
        <v>0.16642285795817899</v>
      </c>
      <c r="K13" s="14">
        <v>9.9148530606872495E-2</v>
      </c>
      <c r="L13" s="14">
        <v>0.16289648837387599</v>
      </c>
      <c r="M13" s="14"/>
      <c r="N13" s="14">
        <v>0.173213132536956</v>
      </c>
      <c r="O13" s="14">
        <v>0.159343537567504</v>
      </c>
      <c r="P13" s="14">
        <v>0.14052759277392801</v>
      </c>
      <c r="Q13" s="14">
        <v>0.173781038273252</v>
      </c>
      <c r="R13" s="14"/>
      <c r="S13" s="14">
        <v>0.21339884088873901</v>
      </c>
      <c r="T13" s="14">
        <v>0.14182731223536199</v>
      </c>
      <c r="U13" s="14">
        <v>7.4799862754260801E-2</v>
      </c>
      <c r="V13" s="14">
        <v>0.16540310344515</v>
      </c>
      <c r="W13" s="14">
        <v>0.17695401492823301</v>
      </c>
      <c r="X13" s="14">
        <v>0.147177739160613</v>
      </c>
      <c r="Y13" s="14">
        <v>0.18283589701705799</v>
      </c>
      <c r="Z13" s="14">
        <v>0.13372123400526401</v>
      </c>
      <c r="AA13" s="14">
        <v>0.127512550098556</v>
      </c>
      <c r="AB13" s="14">
        <v>0.21801882946926501</v>
      </c>
      <c r="AC13" s="14">
        <v>0.233156933558715</v>
      </c>
      <c r="AD13" s="14">
        <v>0.12943428662258599</v>
      </c>
      <c r="AE13" s="14"/>
      <c r="AF13" s="14">
        <v>0.17097911426647799</v>
      </c>
      <c r="AG13" s="14">
        <v>0.17821519093759999</v>
      </c>
      <c r="AH13" s="14">
        <v>0.12255322106426</v>
      </c>
      <c r="AI13" s="14"/>
      <c r="AJ13" s="14">
        <v>0.17519598141862999</v>
      </c>
      <c r="AK13" s="14">
        <v>0.15852836314025501</v>
      </c>
      <c r="AL13" s="14">
        <v>0.153032790170714</v>
      </c>
      <c r="AM13" s="14"/>
      <c r="AN13" s="14">
        <v>0.160650742756691</v>
      </c>
      <c r="AO13" s="14">
        <v>0.19419479238144099</v>
      </c>
      <c r="AP13" s="14">
        <v>0.15321468560458401</v>
      </c>
      <c r="AQ13" s="14">
        <v>0.14985682124195501</v>
      </c>
      <c r="AR13" s="14">
        <v>5.98808050862224E-2</v>
      </c>
    </row>
    <row r="14" spans="2:44">
      <c r="B14" s="15" t="s">
        <v>255</v>
      </c>
      <c r="C14" s="14">
        <v>0.14841926972278899</v>
      </c>
      <c r="D14" s="14">
        <v>0.18626527106232699</v>
      </c>
      <c r="E14" s="14">
        <v>0.107083705757238</v>
      </c>
      <c r="F14" s="14"/>
      <c r="G14" s="14">
        <v>0.17536772008548501</v>
      </c>
      <c r="H14" s="14">
        <v>0.156973665195172</v>
      </c>
      <c r="I14" s="14">
        <v>0.172072721623164</v>
      </c>
      <c r="J14" s="14">
        <v>0.15094356683900301</v>
      </c>
      <c r="K14" s="14">
        <v>0.164908552993318</v>
      </c>
      <c r="L14" s="14">
        <v>9.34466282549061E-2</v>
      </c>
      <c r="M14" s="14"/>
      <c r="N14" s="14">
        <v>0.174851261094292</v>
      </c>
      <c r="O14" s="14">
        <v>0.15757020924792101</v>
      </c>
      <c r="P14" s="14">
        <v>0.13074150735996901</v>
      </c>
      <c r="Q14" s="14">
        <v>0.12903579306893601</v>
      </c>
      <c r="R14" s="14"/>
      <c r="S14" s="14">
        <v>0.194203310260328</v>
      </c>
      <c r="T14" s="14">
        <v>0.16811059715051399</v>
      </c>
      <c r="U14" s="14">
        <v>0.21538875730489701</v>
      </c>
      <c r="V14" s="14">
        <v>6.9983154909792497E-2</v>
      </c>
      <c r="W14" s="14">
        <v>0.15293785404957599</v>
      </c>
      <c r="X14" s="14">
        <v>0.18328474901494801</v>
      </c>
      <c r="Y14" s="14">
        <v>0.16274374995906199</v>
      </c>
      <c r="Z14" s="14">
        <v>0</v>
      </c>
      <c r="AA14" s="14">
        <v>0.140823147325422</v>
      </c>
      <c r="AB14" s="14">
        <v>7.9465304534412903E-2</v>
      </c>
      <c r="AC14" s="14">
        <v>0.15159091939504801</v>
      </c>
      <c r="AD14" s="14">
        <v>0.197606103364414</v>
      </c>
      <c r="AE14" s="14"/>
      <c r="AF14" s="14">
        <v>0.161594585954559</v>
      </c>
      <c r="AG14" s="14">
        <v>0.123460363705534</v>
      </c>
      <c r="AH14" s="14">
        <v>0.169921442125337</v>
      </c>
      <c r="AI14" s="14"/>
      <c r="AJ14" s="14">
        <v>0.10846013780540099</v>
      </c>
      <c r="AK14" s="14">
        <v>0.16745414320086399</v>
      </c>
      <c r="AL14" s="14">
        <v>0.19755824324370999</v>
      </c>
      <c r="AM14" s="14"/>
      <c r="AN14" s="14">
        <v>0.16397342315444999</v>
      </c>
      <c r="AO14" s="14">
        <v>0.135995938847708</v>
      </c>
      <c r="AP14" s="14">
        <v>0.121944194006414</v>
      </c>
      <c r="AQ14" s="14">
        <v>0.147238139888381</v>
      </c>
      <c r="AR14" s="14">
        <v>0.30987989082774497</v>
      </c>
    </row>
    <row r="15" spans="2:44">
      <c r="B15" s="15" t="s">
        <v>253</v>
      </c>
      <c r="C15" s="14">
        <v>0.14654704713627001</v>
      </c>
      <c r="D15" s="14">
        <v>0.158701034376072</v>
      </c>
      <c r="E15" s="14">
        <v>0.13558607893109501</v>
      </c>
      <c r="F15" s="14"/>
      <c r="G15" s="14">
        <v>0.112634953233265</v>
      </c>
      <c r="H15" s="14">
        <v>0.162265160806842</v>
      </c>
      <c r="I15" s="14">
        <v>0.164253113034627</v>
      </c>
      <c r="J15" s="14">
        <v>0.16994863761798101</v>
      </c>
      <c r="K15" s="14">
        <v>0.11512828418495499</v>
      </c>
      <c r="L15" s="14">
        <v>0.14201982867728999</v>
      </c>
      <c r="M15" s="14"/>
      <c r="N15" s="14">
        <v>0.139880101944932</v>
      </c>
      <c r="O15" s="14">
        <v>0.15366499975972001</v>
      </c>
      <c r="P15" s="14">
        <v>0.15393439627618599</v>
      </c>
      <c r="Q15" s="14">
        <v>0.14135204378452099</v>
      </c>
      <c r="R15" s="14"/>
      <c r="S15" s="14">
        <v>0.20617663995629701</v>
      </c>
      <c r="T15" s="14">
        <v>0.108900417325281</v>
      </c>
      <c r="U15" s="14">
        <v>0.101946466455234</v>
      </c>
      <c r="V15" s="14">
        <v>0.12411198238664101</v>
      </c>
      <c r="W15" s="14">
        <v>9.2895570004144196E-2</v>
      </c>
      <c r="X15" s="14">
        <v>0.120993098065557</v>
      </c>
      <c r="Y15" s="14">
        <v>0.18751846542779599</v>
      </c>
      <c r="Z15" s="14">
        <v>0.160651722723787</v>
      </c>
      <c r="AA15" s="14">
        <v>0.15247529798102599</v>
      </c>
      <c r="AB15" s="14">
        <v>0.166801758467961</v>
      </c>
      <c r="AC15" s="14">
        <v>0.20709866694760701</v>
      </c>
      <c r="AD15" s="14">
        <v>0.133274267261906</v>
      </c>
      <c r="AE15" s="14"/>
      <c r="AF15" s="14">
        <v>0.14081734878627</v>
      </c>
      <c r="AG15" s="14">
        <v>0.18697644460662399</v>
      </c>
      <c r="AH15" s="14">
        <v>6.4409767273906002E-2</v>
      </c>
      <c r="AI15" s="14"/>
      <c r="AJ15" s="14">
        <v>0.176472048703122</v>
      </c>
      <c r="AK15" s="14">
        <v>0.173017524174989</v>
      </c>
      <c r="AL15" s="14">
        <v>0.12087164937385</v>
      </c>
      <c r="AM15" s="14"/>
      <c r="AN15" s="14">
        <v>0.115378128116958</v>
      </c>
      <c r="AO15" s="14">
        <v>0.181103424897364</v>
      </c>
      <c r="AP15" s="14">
        <v>0.13330105484748</v>
      </c>
      <c r="AQ15" s="14">
        <v>0.190485248426536</v>
      </c>
      <c r="AR15" s="14">
        <v>0.20452418996636601</v>
      </c>
    </row>
    <row r="16" spans="2:44">
      <c r="B16" s="15" t="s">
        <v>256</v>
      </c>
      <c r="C16" s="14">
        <v>0.13356329034952499</v>
      </c>
      <c r="D16" s="14">
        <v>0.14618069656211199</v>
      </c>
      <c r="E16" s="14">
        <v>0.122014950372985</v>
      </c>
      <c r="F16" s="14"/>
      <c r="G16" s="14">
        <v>8.5651395817650397E-2</v>
      </c>
      <c r="H16" s="14">
        <v>0.15781934889326199</v>
      </c>
      <c r="I16" s="14">
        <v>0.170393451655865</v>
      </c>
      <c r="J16" s="14">
        <v>0.126441934487208</v>
      </c>
      <c r="K16" s="14">
        <v>0.119732573827911</v>
      </c>
      <c r="L16" s="14">
        <v>0.12725737119925401</v>
      </c>
      <c r="M16" s="14"/>
      <c r="N16" s="14">
        <v>0.14662256621018299</v>
      </c>
      <c r="O16" s="14">
        <v>0.11101397510827</v>
      </c>
      <c r="P16" s="14">
        <v>0.14079162954083399</v>
      </c>
      <c r="Q16" s="14">
        <v>0.13497497528496299</v>
      </c>
      <c r="R16" s="14"/>
      <c r="S16" s="14">
        <v>0.13014206714985799</v>
      </c>
      <c r="T16" s="14">
        <v>0.146035982884165</v>
      </c>
      <c r="U16" s="14">
        <v>9.8253706742244498E-2</v>
      </c>
      <c r="V16" s="14">
        <v>0.107466989236931</v>
      </c>
      <c r="W16" s="14">
        <v>0.170595647953178</v>
      </c>
      <c r="X16" s="14">
        <v>0.17927536081812201</v>
      </c>
      <c r="Y16" s="14">
        <v>7.7532739935276498E-2</v>
      </c>
      <c r="Z16" s="14">
        <v>0.23743577322742901</v>
      </c>
      <c r="AA16" s="14">
        <v>8.6905848018159995E-2</v>
      </c>
      <c r="AB16" s="14">
        <v>0.119635030449978</v>
      </c>
      <c r="AC16" s="14">
        <v>0.18532669684789499</v>
      </c>
      <c r="AD16" s="14">
        <v>0.13450705855753101</v>
      </c>
      <c r="AE16" s="14"/>
      <c r="AF16" s="14">
        <v>0.14749603831764499</v>
      </c>
      <c r="AG16" s="14">
        <v>0.153926046100159</v>
      </c>
      <c r="AH16" s="14">
        <v>8.3403838250447906E-2</v>
      </c>
      <c r="AI16" s="14"/>
      <c r="AJ16" s="14">
        <v>0.190860590810597</v>
      </c>
      <c r="AK16" s="14">
        <v>0.142190962933225</v>
      </c>
      <c r="AL16" s="14">
        <v>7.6392218832381995E-2</v>
      </c>
      <c r="AM16" s="14"/>
      <c r="AN16" s="14">
        <v>0.120380239215843</v>
      </c>
      <c r="AO16" s="14">
        <v>0.126465399996504</v>
      </c>
      <c r="AP16" s="14">
        <v>0.150910678762602</v>
      </c>
      <c r="AQ16" s="14">
        <v>0.132969032776972</v>
      </c>
      <c r="AR16" s="14">
        <v>0.212690870215373</v>
      </c>
    </row>
    <row r="17" spans="2:44">
      <c r="B17" s="15" t="s">
        <v>252</v>
      </c>
      <c r="C17" s="14">
        <v>0.12518448692430001</v>
      </c>
      <c r="D17" s="14">
        <v>0.15022841921836799</v>
      </c>
      <c r="E17" s="14">
        <v>0.100985903831026</v>
      </c>
      <c r="F17" s="14"/>
      <c r="G17" s="14">
        <v>0.107599546087378</v>
      </c>
      <c r="H17" s="14">
        <v>0.16815625086670499</v>
      </c>
      <c r="I17" s="14">
        <v>0.12314991379958699</v>
      </c>
      <c r="J17" s="14">
        <v>0.135031261619346</v>
      </c>
      <c r="K17" s="14">
        <v>0.124893791662212</v>
      </c>
      <c r="L17" s="14">
        <v>9.7859130525874194E-2</v>
      </c>
      <c r="M17" s="14"/>
      <c r="N17" s="14">
        <v>0.12789181651872999</v>
      </c>
      <c r="O17" s="14">
        <v>0.12632625576479201</v>
      </c>
      <c r="P17" s="14">
        <v>0.105620713390395</v>
      </c>
      <c r="Q17" s="14">
        <v>0.138743612565073</v>
      </c>
      <c r="R17" s="14"/>
      <c r="S17" s="14">
        <v>0.14906038374463601</v>
      </c>
      <c r="T17" s="14">
        <v>8.1640595389634904E-2</v>
      </c>
      <c r="U17" s="14">
        <v>6.3544184364863407E-2</v>
      </c>
      <c r="V17" s="14">
        <v>6.8629002445167495E-2</v>
      </c>
      <c r="W17" s="14">
        <v>0.102979196744614</v>
      </c>
      <c r="X17" s="14">
        <v>0.15570877793264001</v>
      </c>
      <c r="Y17" s="14">
        <v>0.177552944280156</v>
      </c>
      <c r="Z17" s="14">
        <v>0.11163687253791101</v>
      </c>
      <c r="AA17" s="14">
        <v>0.112596276954066</v>
      </c>
      <c r="AB17" s="14">
        <v>0.161759773744798</v>
      </c>
      <c r="AC17" s="14">
        <v>0.22040965441625901</v>
      </c>
      <c r="AD17" s="14">
        <v>0.18118499595250401</v>
      </c>
      <c r="AE17" s="14"/>
      <c r="AF17" s="14">
        <v>0.139317180226567</v>
      </c>
      <c r="AG17" s="14">
        <v>0.14368834014336601</v>
      </c>
      <c r="AH17" s="14">
        <v>5.8558592363398901E-2</v>
      </c>
      <c r="AI17" s="14"/>
      <c r="AJ17" s="14">
        <v>0.15806673613586</v>
      </c>
      <c r="AK17" s="14">
        <v>0.14591754347795599</v>
      </c>
      <c r="AL17" s="14">
        <v>8.2875615760370905E-2</v>
      </c>
      <c r="AM17" s="14"/>
      <c r="AN17" s="14">
        <v>0.121729053268864</v>
      </c>
      <c r="AO17" s="14">
        <v>9.0110400271587093E-2</v>
      </c>
      <c r="AP17" s="14">
        <v>0.15064124700970699</v>
      </c>
      <c r="AQ17" s="14">
        <v>0.140558706365701</v>
      </c>
      <c r="AR17" s="14">
        <v>0.30561588771827902</v>
      </c>
    </row>
    <row r="18" spans="2:44">
      <c r="B18" s="15" t="s">
        <v>258</v>
      </c>
      <c r="C18" s="14">
        <v>0.121603087950444</v>
      </c>
      <c r="D18" s="14">
        <v>0.13165656331925499</v>
      </c>
      <c r="E18" s="14">
        <v>0.11253994280211101</v>
      </c>
      <c r="F18" s="14"/>
      <c r="G18" s="14">
        <v>0.11605615399851101</v>
      </c>
      <c r="H18" s="14">
        <v>0.115653421248971</v>
      </c>
      <c r="I18" s="14">
        <v>0.15974882631956999</v>
      </c>
      <c r="J18" s="14">
        <v>0.104082956285742</v>
      </c>
      <c r="K18" s="14">
        <v>0.12624635271016099</v>
      </c>
      <c r="L18" s="14">
        <v>0.107739206625075</v>
      </c>
      <c r="M18" s="14"/>
      <c r="N18" s="14">
        <v>0.113768357693268</v>
      </c>
      <c r="O18" s="14">
        <v>0.109687514600012</v>
      </c>
      <c r="P18" s="14">
        <v>0.11328615388331099</v>
      </c>
      <c r="Q18" s="14">
        <v>0.14803756086717701</v>
      </c>
      <c r="R18" s="14"/>
      <c r="S18" s="14">
        <v>0.15167213210050101</v>
      </c>
      <c r="T18" s="14">
        <v>7.8513335953821206E-2</v>
      </c>
      <c r="U18" s="14">
        <v>5.86267777227251E-2</v>
      </c>
      <c r="V18" s="14">
        <v>8.6039256496794794E-2</v>
      </c>
      <c r="W18" s="14">
        <v>8.6241497956765098E-2</v>
      </c>
      <c r="X18" s="14">
        <v>0.120262837739483</v>
      </c>
      <c r="Y18" s="14">
        <v>0.16236631786901501</v>
      </c>
      <c r="Z18" s="14">
        <v>0.123875804396195</v>
      </c>
      <c r="AA18" s="14">
        <v>0.14735414880995701</v>
      </c>
      <c r="AB18" s="14">
        <v>0.152618599172374</v>
      </c>
      <c r="AC18" s="14">
        <v>0.21940369700336601</v>
      </c>
      <c r="AD18" s="14">
        <v>9.6918143282965399E-2</v>
      </c>
      <c r="AE18" s="14"/>
      <c r="AF18" s="14">
        <v>0.122412105286374</v>
      </c>
      <c r="AG18" s="14">
        <v>0.13027469793815399</v>
      </c>
      <c r="AH18" s="14">
        <v>9.7650072797991205E-2</v>
      </c>
      <c r="AI18" s="14"/>
      <c r="AJ18" s="14">
        <v>0.13298152753433101</v>
      </c>
      <c r="AK18" s="14">
        <v>0.148751443937086</v>
      </c>
      <c r="AL18" s="14">
        <v>0.12364645406746599</v>
      </c>
      <c r="AM18" s="14"/>
      <c r="AN18" s="14">
        <v>0.116297642530389</v>
      </c>
      <c r="AO18" s="14">
        <v>0.13204083781946699</v>
      </c>
      <c r="AP18" s="14">
        <v>0.12630619194451101</v>
      </c>
      <c r="AQ18" s="14">
        <v>0.115771012964686</v>
      </c>
      <c r="AR18" s="14">
        <v>0.28640854508368302</v>
      </c>
    </row>
    <row r="19" spans="2:44">
      <c r="B19" s="15" t="s">
        <v>259</v>
      </c>
      <c r="C19" s="14">
        <v>0.10605791943833399</v>
      </c>
      <c r="D19" s="14">
        <v>0.12741020389671401</v>
      </c>
      <c r="E19" s="14">
        <v>8.0762261284565207E-2</v>
      </c>
      <c r="F19" s="14"/>
      <c r="G19" s="14">
        <v>0.174618963369153</v>
      </c>
      <c r="H19" s="14">
        <v>0.11036204371245199</v>
      </c>
      <c r="I19" s="14">
        <v>0.15100553220410401</v>
      </c>
      <c r="J19" s="14">
        <v>7.7130924487377198E-2</v>
      </c>
      <c r="K19" s="14">
        <v>0.10215761661907601</v>
      </c>
      <c r="L19" s="14">
        <v>4.9897708645632401E-2</v>
      </c>
      <c r="M19" s="14"/>
      <c r="N19" s="14">
        <v>0.138084118210792</v>
      </c>
      <c r="O19" s="14">
        <v>0.11205036113392</v>
      </c>
      <c r="P19" s="14">
        <v>8.8185456912460297E-2</v>
      </c>
      <c r="Q19" s="14">
        <v>8.3759602228807004E-2</v>
      </c>
      <c r="R19" s="14"/>
      <c r="S19" s="14">
        <v>0.15492904562756299</v>
      </c>
      <c r="T19" s="14">
        <v>0.101259603555013</v>
      </c>
      <c r="U19" s="14">
        <v>0.12554763714610501</v>
      </c>
      <c r="V19" s="14">
        <v>9.1901511444549999E-2</v>
      </c>
      <c r="W19" s="14">
        <v>6.2293126406011298E-2</v>
      </c>
      <c r="X19" s="14">
        <v>0.14931993912998701</v>
      </c>
      <c r="Y19" s="14">
        <v>0.12490376090970701</v>
      </c>
      <c r="Z19" s="14">
        <v>9.8436595023499607E-2</v>
      </c>
      <c r="AA19" s="14">
        <v>8.6312206940937594E-2</v>
      </c>
      <c r="AB19" s="14">
        <v>4.2524473623858201E-2</v>
      </c>
      <c r="AC19" s="14">
        <v>9.7366585700845401E-2</v>
      </c>
      <c r="AD19" s="14">
        <v>0.117609500402235</v>
      </c>
      <c r="AE19" s="14"/>
      <c r="AF19" s="14">
        <v>9.5839752224609498E-2</v>
      </c>
      <c r="AG19" s="14">
        <v>0.100746820392528</v>
      </c>
      <c r="AH19" s="14">
        <v>0.119211419485608</v>
      </c>
      <c r="AI19" s="14"/>
      <c r="AJ19" s="14">
        <v>9.0312217687463295E-2</v>
      </c>
      <c r="AK19" s="14">
        <v>0.104049563800149</v>
      </c>
      <c r="AL19" s="14">
        <v>0.138497653008504</v>
      </c>
      <c r="AM19" s="14"/>
      <c r="AN19" s="14">
        <v>0.10344144458554499</v>
      </c>
      <c r="AO19" s="14">
        <v>9.6410179709425003E-2</v>
      </c>
      <c r="AP19" s="14">
        <v>0.10277728825348199</v>
      </c>
      <c r="AQ19" s="14">
        <v>0.123892528914717</v>
      </c>
      <c r="AR19" s="14">
        <v>0.17658124068574699</v>
      </c>
    </row>
    <row r="20" spans="2:44">
      <c r="B20" s="15" t="s">
        <v>257</v>
      </c>
      <c r="C20" s="14">
        <v>6.1892762339978598E-2</v>
      </c>
      <c r="D20" s="14">
        <v>7.2220588085966306E-2</v>
      </c>
      <c r="E20" s="14">
        <v>4.7612053927693701E-2</v>
      </c>
      <c r="F20" s="14"/>
      <c r="G20" s="14">
        <v>6.7969170912336896E-2</v>
      </c>
      <c r="H20" s="14">
        <v>9.7745799178949197E-2</v>
      </c>
      <c r="I20" s="14">
        <v>5.7300531232985202E-2</v>
      </c>
      <c r="J20" s="14">
        <v>5.2971367169602802E-2</v>
      </c>
      <c r="K20" s="14">
        <v>4.1742238244030401E-2</v>
      </c>
      <c r="L20" s="14">
        <v>5.5897390859775298E-2</v>
      </c>
      <c r="M20" s="14"/>
      <c r="N20" s="14">
        <v>6.4069817397209905E-2</v>
      </c>
      <c r="O20" s="14">
        <v>6.0398409772226498E-2</v>
      </c>
      <c r="P20" s="14">
        <v>6.6523043463377701E-2</v>
      </c>
      <c r="Q20" s="14">
        <v>5.7354129407677201E-2</v>
      </c>
      <c r="R20" s="14"/>
      <c r="S20" s="14">
        <v>4.6526048890144098E-2</v>
      </c>
      <c r="T20" s="14">
        <v>5.1395662543043799E-2</v>
      </c>
      <c r="U20" s="14">
        <v>9.0538030531576205E-2</v>
      </c>
      <c r="V20" s="14">
        <v>6.3292920741681302E-2</v>
      </c>
      <c r="W20" s="14">
        <v>4.5498370839413098E-2</v>
      </c>
      <c r="X20" s="14">
        <v>8.4133325962703107E-2</v>
      </c>
      <c r="Y20" s="14">
        <v>4.5036625220497201E-2</v>
      </c>
      <c r="Z20" s="14">
        <v>5.7137536631061803E-2</v>
      </c>
      <c r="AA20" s="14">
        <v>6.6857918572970507E-2</v>
      </c>
      <c r="AB20" s="14">
        <v>7.0020966652829003E-2</v>
      </c>
      <c r="AC20" s="14">
        <v>3.6881809187403601E-2</v>
      </c>
      <c r="AD20" s="14">
        <v>0.11009691958178</v>
      </c>
      <c r="AE20" s="14"/>
      <c r="AF20" s="14">
        <v>6.0450179572515902E-2</v>
      </c>
      <c r="AG20" s="14">
        <v>6.17648430998766E-2</v>
      </c>
      <c r="AH20" s="14">
        <v>8.8513054752627704E-2</v>
      </c>
      <c r="AI20" s="14"/>
      <c r="AJ20" s="14">
        <v>7.7886655299745797E-2</v>
      </c>
      <c r="AK20" s="14">
        <v>5.7139045786928001E-2</v>
      </c>
      <c r="AL20" s="14">
        <v>8.34612813581707E-2</v>
      </c>
      <c r="AM20" s="14"/>
      <c r="AN20" s="14">
        <v>7.1719214056600505E-2</v>
      </c>
      <c r="AO20" s="14">
        <v>5.6830023743661397E-2</v>
      </c>
      <c r="AP20" s="14">
        <v>4.2929409690126701E-2</v>
      </c>
      <c r="AQ20" s="14">
        <v>6.4861746915148205E-2</v>
      </c>
      <c r="AR20" s="14">
        <v>7.9059398409800599E-2</v>
      </c>
    </row>
    <row r="21" spans="2:44">
      <c r="B21" s="15" t="s">
        <v>129</v>
      </c>
      <c r="C21" s="14">
        <v>5.2771570500064799E-2</v>
      </c>
      <c r="D21" s="14">
        <v>3.11471766597919E-2</v>
      </c>
      <c r="E21" s="14">
        <v>7.5133717242722303E-2</v>
      </c>
      <c r="F21" s="14"/>
      <c r="G21" s="14">
        <v>9.5554690473444004E-2</v>
      </c>
      <c r="H21" s="14">
        <v>2.6547661714744999E-2</v>
      </c>
      <c r="I21" s="14">
        <v>4.9737072453715399E-2</v>
      </c>
      <c r="J21" s="14">
        <v>3.84815166164552E-2</v>
      </c>
      <c r="K21" s="14">
        <v>4.8290577487743402E-2</v>
      </c>
      <c r="L21" s="14">
        <v>6.3811395548164604E-2</v>
      </c>
      <c r="M21" s="14"/>
      <c r="N21" s="14">
        <v>3.1967049551408701E-2</v>
      </c>
      <c r="O21" s="14">
        <v>4.9421868531736302E-2</v>
      </c>
      <c r="P21" s="14">
        <v>5.8680011745055299E-2</v>
      </c>
      <c r="Q21" s="14">
        <v>7.2242467774204802E-2</v>
      </c>
      <c r="R21" s="14"/>
      <c r="S21" s="14">
        <v>6.5868188070752107E-2</v>
      </c>
      <c r="T21" s="14">
        <v>3.6028628731992501E-2</v>
      </c>
      <c r="U21" s="14">
        <v>7.6305919018434698E-2</v>
      </c>
      <c r="V21" s="14">
        <v>9.0479834314634799E-2</v>
      </c>
      <c r="W21" s="14">
        <v>4.3715867296764403E-2</v>
      </c>
      <c r="X21" s="14">
        <v>8.6456711276908793E-2</v>
      </c>
      <c r="Y21" s="14">
        <v>4.5112496690973697E-2</v>
      </c>
      <c r="Z21" s="14">
        <v>1.8507622371961598E-2</v>
      </c>
      <c r="AA21" s="14">
        <v>3.9357011060615101E-2</v>
      </c>
      <c r="AB21" s="14">
        <v>3.8642944547254997E-2</v>
      </c>
      <c r="AC21" s="14">
        <v>3.8067523928546301E-2</v>
      </c>
      <c r="AD21" s="14">
        <v>2.7112387796634201E-2</v>
      </c>
      <c r="AE21" s="14"/>
      <c r="AF21" s="14">
        <v>4.7939937816832798E-2</v>
      </c>
      <c r="AG21" s="14">
        <v>3.6486982414015497E-2</v>
      </c>
      <c r="AH21" s="14">
        <v>6.8689776682149498E-2</v>
      </c>
      <c r="AI21" s="14"/>
      <c r="AJ21" s="14">
        <v>3.0111258985022801E-2</v>
      </c>
      <c r="AK21" s="14">
        <v>4.1444618256284899E-2</v>
      </c>
      <c r="AL21" s="14">
        <v>1.57047803707984E-2</v>
      </c>
      <c r="AM21" s="14"/>
      <c r="AN21" s="14">
        <v>6.2528586273815204E-2</v>
      </c>
      <c r="AO21" s="14">
        <v>7.95879017124827E-2</v>
      </c>
      <c r="AP21" s="14">
        <v>3.0770355903830902E-2</v>
      </c>
      <c r="AQ21" s="14">
        <v>2.4062511645629302E-2</v>
      </c>
      <c r="AR21" s="14">
        <v>0</v>
      </c>
    </row>
    <row r="22" spans="2:44">
      <c r="B22" s="15" t="s">
        <v>260</v>
      </c>
      <c r="C22" s="14">
        <v>3.9921533030452497E-2</v>
      </c>
      <c r="D22" s="14">
        <v>4.6588080238792302E-2</v>
      </c>
      <c r="E22" s="14">
        <v>3.3540212822125701E-2</v>
      </c>
      <c r="F22" s="14"/>
      <c r="G22" s="14">
        <v>3.8118804556313897E-2</v>
      </c>
      <c r="H22" s="14">
        <v>2.8916318792274701E-2</v>
      </c>
      <c r="I22" s="14">
        <v>5.58190987665491E-2</v>
      </c>
      <c r="J22" s="14">
        <v>1.39521859391953E-2</v>
      </c>
      <c r="K22" s="14">
        <v>4.3246715817079097E-2</v>
      </c>
      <c r="L22" s="14">
        <v>5.3941970221110698E-2</v>
      </c>
      <c r="M22" s="14"/>
      <c r="N22" s="14">
        <v>3.8961399035598199E-2</v>
      </c>
      <c r="O22" s="14">
        <v>2.9726262566505301E-2</v>
      </c>
      <c r="P22" s="14">
        <v>3.8777599523987599E-2</v>
      </c>
      <c r="Q22" s="14">
        <v>5.1247856505751102E-2</v>
      </c>
      <c r="R22" s="14"/>
      <c r="S22" s="14">
        <v>7.4968218192852099E-2</v>
      </c>
      <c r="T22" s="14">
        <v>5.0202323331394398E-2</v>
      </c>
      <c r="U22" s="14">
        <v>2.39053850345896E-2</v>
      </c>
      <c r="V22" s="14">
        <v>2.34913687269881E-2</v>
      </c>
      <c r="W22" s="14">
        <v>7.5015292675897599E-2</v>
      </c>
      <c r="X22" s="14">
        <v>3.3327960066258502E-2</v>
      </c>
      <c r="Y22" s="14">
        <v>4.4792696006989499E-2</v>
      </c>
      <c r="Z22" s="14">
        <v>4.0536461319996997E-2</v>
      </c>
      <c r="AA22" s="14">
        <v>1.9524588057159599E-2</v>
      </c>
      <c r="AB22" s="14">
        <v>2.47257265138448E-2</v>
      </c>
      <c r="AC22" s="14">
        <v>3.3236098995116203E-2</v>
      </c>
      <c r="AD22" s="14">
        <v>0</v>
      </c>
      <c r="AE22" s="14"/>
      <c r="AF22" s="14">
        <v>5.4455807935836903E-2</v>
      </c>
      <c r="AG22" s="14">
        <v>2.79890664990569E-2</v>
      </c>
      <c r="AH22" s="14">
        <v>3.90847260562538E-2</v>
      </c>
      <c r="AI22" s="14"/>
      <c r="AJ22" s="14">
        <v>8.0652348096961299E-2</v>
      </c>
      <c r="AK22" s="14">
        <v>2.9209415638105599E-2</v>
      </c>
      <c r="AL22" s="14">
        <v>5.12932140509781E-2</v>
      </c>
      <c r="AM22" s="14"/>
      <c r="AN22" s="14">
        <v>4.4364527607860103E-2</v>
      </c>
      <c r="AO22" s="14">
        <v>4.3622074669466798E-2</v>
      </c>
      <c r="AP22" s="14">
        <v>5.0089645486105998E-2</v>
      </c>
      <c r="AQ22" s="14">
        <v>3.8013967341954197E-2</v>
      </c>
      <c r="AR22" s="14">
        <v>0</v>
      </c>
    </row>
    <row r="23" spans="2:44">
      <c r="B23" s="15" t="s">
        <v>261</v>
      </c>
      <c r="C23" s="14">
        <v>1.48538833342284E-2</v>
      </c>
      <c r="D23" s="14">
        <v>1.1621425600181499E-2</v>
      </c>
      <c r="E23" s="14">
        <v>1.8260173240854799E-2</v>
      </c>
      <c r="F23" s="14"/>
      <c r="G23" s="14">
        <v>4.9042965955822998E-2</v>
      </c>
      <c r="H23" s="14">
        <v>2.82455502537272E-2</v>
      </c>
      <c r="I23" s="14">
        <v>0</v>
      </c>
      <c r="J23" s="14">
        <v>0</v>
      </c>
      <c r="K23" s="14">
        <v>7.0739692516012002E-3</v>
      </c>
      <c r="L23" s="14">
        <v>1.42190773302744E-2</v>
      </c>
      <c r="M23" s="14"/>
      <c r="N23" s="14">
        <v>4.3451953659954497E-3</v>
      </c>
      <c r="O23" s="14">
        <v>1.71546114246462E-2</v>
      </c>
      <c r="P23" s="14">
        <v>9.4584347174340895E-3</v>
      </c>
      <c r="Q23" s="14">
        <v>2.82095111226001E-2</v>
      </c>
      <c r="R23" s="14"/>
      <c r="S23" s="14">
        <v>3.1324684019495903E-2</v>
      </c>
      <c r="T23" s="14">
        <v>1.5316009742752001E-2</v>
      </c>
      <c r="U23" s="14">
        <v>0</v>
      </c>
      <c r="V23" s="14">
        <v>0</v>
      </c>
      <c r="W23" s="14">
        <v>0</v>
      </c>
      <c r="X23" s="14">
        <v>2.5563920506136598E-2</v>
      </c>
      <c r="Y23" s="14">
        <v>1.43697096209515E-2</v>
      </c>
      <c r="Z23" s="14">
        <v>0</v>
      </c>
      <c r="AA23" s="14">
        <v>2.09822358455132E-2</v>
      </c>
      <c r="AB23" s="14">
        <v>1.1837736096216399E-2</v>
      </c>
      <c r="AC23" s="14">
        <v>3.7982192210591702E-2</v>
      </c>
      <c r="AD23" s="14">
        <v>0</v>
      </c>
      <c r="AE23" s="14"/>
      <c r="AF23" s="14">
        <v>1.1917613554666801E-2</v>
      </c>
      <c r="AG23" s="14">
        <v>1.9618189859495198E-2</v>
      </c>
      <c r="AH23" s="14">
        <v>7.7047415012371397E-3</v>
      </c>
      <c r="AI23" s="14"/>
      <c r="AJ23" s="14">
        <v>1.9925412138582201E-2</v>
      </c>
      <c r="AK23" s="14">
        <v>1.32875151411496E-2</v>
      </c>
      <c r="AL23" s="14">
        <v>1.5006347439903299E-2</v>
      </c>
      <c r="AM23" s="14"/>
      <c r="AN23" s="14">
        <v>3.0443573721848201E-2</v>
      </c>
      <c r="AO23" s="14">
        <v>4.8909414188961498E-3</v>
      </c>
      <c r="AP23" s="14">
        <v>4.9337902788952901E-3</v>
      </c>
      <c r="AQ23" s="14">
        <v>1.04500405600636E-2</v>
      </c>
      <c r="AR23" s="14">
        <v>5.1414295024680597E-2</v>
      </c>
    </row>
    <row r="24" spans="2:44">
      <c r="B24" s="15" t="s">
        <v>262</v>
      </c>
      <c r="C24" s="23">
        <v>3.8699994884572902E-2</v>
      </c>
      <c r="D24" s="23">
        <v>3.8075805664445697E-2</v>
      </c>
      <c r="E24" s="23">
        <v>3.9684671003031601E-2</v>
      </c>
      <c r="F24" s="23"/>
      <c r="G24" s="23">
        <v>4.8956206523675501E-2</v>
      </c>
      <c r="H24" s="23">
        <v>1.3942660428023701E-2</v>
      </c>
      <c r="I24" s="23">
        <v>4.8518870083699699E-2</v>
      </c>
      <c r="J24" s="23">
        <v>3.1837546048595899E-2</v>
      </c>
      <c r="K24" s="23">
        <v>6.0160208941248301E-2</v>
      </c>
      <c r="L24" s="23">
        <v>3.4032130167892097E-2</v>
      </c>
      <c r="M24" s="23"/>
      <c r="N24" s="23">
        <v>4.97632875202269E-2</v>
      </c>
      <c r="O24" s="23">
        <v>4.0867491218224403E-2</v>
      </c>
      <c r="P24" s="23">
        <v>3.6968644182143302E-2</v>
      </c>
      <c r="Q24" s="23">
        <v>2.7118417074312801E-2</v>
      </c>
      <c r="R24" s="23"/>
      <c r="S24" s="23">
        <v>3.1894584105016797E-2</v>
      </c>
      <c r="T24" s="23">
        <v>4.5938437586917201E-2</v>
      </c>
      <c r="U24" s="23">
        <v>3.8647904051342198E-2</v>
      </c>
      <c r="V24" s="23">
        <v>2.4990505098480099E-2</v>
      </c>
      <c r="W24" s="23">
        <v>4.3749539136104798E-2</v>
      </c>
      <c r="X24" s="23">
        <v>2.98442555711869E-2</v>
      </c>
      <c r="Y24" s="23">
        <v>4.8798630585233302E-2</v>
      </c>
      <c r="Z24" s="23">
        <v>3.7663270146681999E-2</v>
      </c>
      <c r="AA24" s="23">
        <v>3.4318184604588201E-2</v>
      </c>
      <c r="AB24" s="23">
        <v>4.74524879905526E-2</v>
      </c>
      <c r="AC24" s="23">
        <v>5.3033164594883803E-2</v>
      </c>
      <c r="AD24" s="23">
        <v>3.16655496207792E-2</v>
      </c>
      <c r="AE24" s="23"/>
      <c r="AF24" s="23">
        <v>4.0457143021514097E-2</v>
      </c>
      <c r="AG24" s="23">
        <v>3.16521965579276E-2</v>
      </c>
      <c r="AH24" s="23">
        <v>5.5900086224328099E-2</v>
      </c>
      <c r="AI24" s="23"/>
      <c r="AJ24" s="23">
        <v>4.69108321089702E-2</v>
      </c>
      <c r="AK24" s="23">
        <v>2.8226737911904401E-2</v>
      </c>
      <c r="AL24" s="23">
        <v>5.8613515753214301E-2</v>
      </c>
      <c r="AM24" s="23"/>
      <c r="AN24" s="23">
        <v>4.1125427882581597E-2</v>
      </c>
      <c r="AO24" s="23">
        <v>4.2385632286175999E-2</v>
      </c>
      <c r="AP24" s="23">
        <v>2.4775370352699898E-2</v>
      </c>
      <c r="AQ24" s="23">
        <v>4.3535053788273097E-2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271</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253</v>
      </c>
      <c r="C9" s="14">
        <v>0.23300343032583001</v>
      </c>
      <c r="D9" s="14">
        <v>0.21784159408509901</v>
      </c>
      <c r="E9" s="14">
        <v>0.24959504473804001</v>
      </c>
      <c r="F9" s="14"/>
      <c r="G9" s="14">
        <v>0.33981163710377499</v>
      </c>
      <c r="H9" s="14">
        <v>0.26298646777823997</v>
      </c>
      <c r="I9" s="14">
        <v>0.21939888161323401</v>
      </c>
      <c r="J9" s="14">
        <v>0.174932392483828</v>
      </c>
      <c r="K9" s="14">
        <v>0.23747350474696199</v>
      </c>
      <c r="L9" s="14">
        <v>0.19118996005007</v>
      </c>
      <c r="M9" s="14"/>
      <c r="N9" s="14">
        <v>0.23730873042308101</v>
      </c>
      <c r="O9" s="14">
        <v>0.17627833185344399</v>
      </c>
      <c r="P9" s="14">
        <v>0.25275176182965697</v>
      </c>
      <c r="Q9" s="14">
        <v>0.26872469883161498</v>
      </c>
      <c r="R9" s="14"/>
      <c r="S9" s="14">
        <v>0.21655759370597699</v>
      </c>
      <c r="T9" s="14">
        <v>0.28855932108582699</v>
      </c>
      <c r="U9" s="14">
        <v>0.26311110507247198</v>
      </c>
      <c r="V9" s="14">
        <v>0.245642617035495</v>
      </c>
      <c r="W9" s="14">
        <v>0.19878385508655999</v>
      </c>
      <c r="X9" s="14">
        <v>0.245081035519885</v>
      </c>
      <c r="Y9" s="14">
        <v>0.23736097432351699</v>
      </c>
      <c r="Z9" s="14">
        <v>0.191629264385653</v>
      </c>
      <c r="AA9" s="14">
        <v>0.190105383240391</v>
      </c>
      <c r="AB9" s="14">
        <v>0.25024216113486403</v>
      </c>
      <c r="AC9" s="14">
        <v>0.23762933256737001</v>
      </c>
      <c r="AD9" s="14">
        <v>0.13844527313772301</v>
      </c>
      <c r="AE9" s="14"/>
      <c r="AF9" s="14">
        <v>0.22349271564434101</v>
      </c>
      <c r="AG9" s="14">
        <v>0.213378637533227</v>
      </c>
      <c r="AH9" s="14">
        <v>0.23909716330861</v>
      </c>
      <c r="AI9" s="14"/>
      <c r="AJ9" s="14">
        <v>0.27525730224978201</v>
      </c>
      <c r="AK9" s="14">
        <v>0.23282103846389099</v>
      </c>
      <c r="AL9" s="14">
        <v>0.27097126966823398</v>
      </c>
      <c r="AM9" s="14"/>
      <c r="AN9" s="14">
        <v>0.25169392818056802</v>
      </c>
      <c r="AO9" s="14">
        <v>0.23122318540818701</v>
      </c>
      <c r="AP9" s="14">
        <v>0.206645907232612</v>
      </c>
      <c r="AQ9" s="14">
        <v>0.27676813235730002</v>
      </c>
      <c r="AR9" s="14">
        <v>0.222665970528789</v>
      </c>
    </row>
    <row r="10" spans="2:44">
      <c r="B10" s="15" t="s">
        <v>251</v>
      </c>
      <c r="C10" s="14">
        <v>0.23207147954263399</v>
      </c>
      <c r="D10" s="14">
        <v>0.24475650241018401</v>
      </c>
      <c r="E10" s="14">
        <v>0.220135070551222</v>
      </c>
      <c r="F10" s="14"/>
      <c r="G10" s="14">
        <v>0.25834134022441002</v>
      </c>
      <c r="H10" s="14">
        <v>0.23708442989183001</v>
      </c>
      <c r="I10" s="14">
        <v>0.23828159558229101</v>
      </c>
      <c r="J10" s="14">
        <v>0.22314165083646501</v>
      </c>
      <c r="K10" s="14">
        <v>0.22007265734147899</v>
      </c>
      <c r="L10" s="14">
        <v>0.22003147571015499</v>
      </c>
      <c r="M10" s="14"/>
      <c r="N10" s="14">
        <v>0.24220562039097099</v>
      </c>
      <c r="O10" s="14">
        <v>0.190391812198306</v>
      </c>
      <c r="P10" s="14">
        <v>0.230123277419196</v>
      </c>
      <c r="Q10" s="14">
        <v>0.27217756141560401</v>
      </c>
      <c r="R10" s="14"/>
      <c r="S10" s="14">
        <v>0.29110890107924098</v>
      </c>
      <c r="T10" s="14">
        <v>0.284390172497822</v>
      </c>
      <c r="U10" s="14">
        <v>0.23136351438081701</v>
      </c>
      <c r="V10" s="14">
        <v>0.15070517183209101</v>
      </c>
      <c r="W10" s="14">
        <v>0.220863374979132</v>
      </c>
      <c r="X10" s="14">
        <v>0.24258272105732001</v>
      </c>
      <c r="Y10" s="14">
        <v>0.28037250644259498</v>
      </c>
      <c r="Z10" s="14">
        <v>0.24615138946449799</v>
      </c>
      <c r="AA10" s="14">
        <v>0.18086613368105101</v>
      </c>
      <c r="AB10" s="14">
        <v>0.16729505365137301</v>
      </c>
      <c r="AC10" s="14">
        <v>0.21583308037180901</v>
      </c>
      <c r="AD10" s="14">
        <v>0.17298505636057199</v>
      </c>
      <c r="AE10" s="14"/>
      <c r="AF10" s="14">
        <v>0.22338303745108601</v>
      </c>
      <c r="AG10" s="14">
        <v>0.24131673808524701</v>
      </c>
      <c r="AH10" s="14">
        <v>0.22255880833980801</v>
      </c>
      <c r="AI10" s="14"/>
      <c r="AJ10" s="14">
        <v>0.27554449647419199</v>
      </c>
      <c r="AK10" s="14">
        <v>0.27160333757288702</v>
      </c>
      <c r="AL10" s="14">
        <v>0.227046240651537</v>
      </c>
      <c r="AM10" s="14"/>
      <c r="AN10" s="14">
        <v>0.26664375138192797</v>
      </c>
      <c r="AO10" s="14">
        <v>0.239344904083377</v>
      </c>
      <c r="AP10" s="14">
        <v>0.17889135930056799</v>
      </c>
      <c r="AQ10" s="14">
        <v>0.23057056743285101</v>
      </c>
      <c r="AR10" s="14">
        <v>0</v>
      </c>
    </row>
    <row r="11" spans="2:44">
      <c r="B11" s="15" t="s">
        <v>250</v>
      </c>
      <c r="C11" s="14">
        <v>0.218759957193079</v>
      </c>
      <c r="D11" s="14">
        <v>0.21982725378948101</v>
      </c>
      <c r="E11" s="14">
        <v>0.216008071646485</v>
      </c>
      <c r="F11" s="14"/>
      <c r="G11" s="14">
        <v>0.19555534697717</v>
      </c>
      <c r="H11" s="14">
        <v>0.22469986655568699</v>
      </c>
      <c r="I11" s="14">
        <v>0.19027215751607099</v>
      </c>
      <c r="J11" s="14">
        <v>0.201121074442732</v>
      </c>
      <c r="K11" s="14">
        <v>0.25616887098594998</v>
      </c>
      <c r="L11" s="14">
        <v>0.246336194701715</v>
      </c>
      <c r="M11" s="14"/>
      <c r="N11" s="14">
        <v>0.20152191403526401</v>
      </c>
      <c r="O11" s="14">
        <v>0.243296453518004</v>
      </c>
      <c r="P11" s="14">
        <v>0.22403002789542401</v>
      </c>
      <c r="Q11" s="14">
        <v>0.203379345125593</v>
      </c>
      <c r="R11" s="14"/>
      <c r="S11" s="14">
        <v>0.21852887929040199</v>
      </c>
      <c r="T11" s="14">
        <v>0.23239253499491</v>
      </c>
      <c r="U11" s="14">
        <v>0.23832506817576801</v>
      </c>
      <c r="V11" s="14">
        <v>0.17203696867002699</v>
      </c>
      <c r="W11" s="14">
        <v>0.21732160427543701</v>
      </c>
      <c r="X11" s="14">
        <v>0.19180889755479399</v>
      </c>
      <c r="Y11" s="14">
        <v>0.15709749430085601</v>
      </c>
      <c r="Z11" s="14">
        <v>0.197352227655126</v>
      </c>
      <c r="AA11" s="14">
        <v>0.201526855369763</v>
      </c>
      <c r="AB11" s="14">
        <v>0.29382557434840201</v>
      </c>
      <c r="AC11" s="14">
        <v>0.13184533294423301</v>
      </c>
      <c r="AD11" s="14">
        <v>0.44011635069015698</v>
      </c>
      <c r="AE11" s="14"/>
      <c r="AF11" s="14">
        <v>0.20436054550666399</v>
      </c>
      <c r="AG11" s="14">
        <v>0.26439870030127199</v>
      </c>
      <c r="AH11" s="14">
        <v>0.16122425779006599</v>
      </c>
      <c r="AI11" s="14"/>
      <c r="AJ11" s="14">
        <v>0.27042365605232299</v>
      </c>
      <c r="AK11" s="14">
        <v>0.214478908446878</v>
      </c>
      <c r="AL11" s="14">
        <v>0.19573488825690999</v>
      </c>
      <c r="AM11" s="14"/>
      <c r="AN11" s="14">
        <v>0.24148993298302099</v>
      </c>
      <c r="AO11" s="14">
        <v>0.21420422263988501</v>
      </c>
      <c r="AP11" s="14">
        <v>0.180318955906627</v>
      </c>
      <c r="AQ11" s="14">
        <v>0.234571038710748</v>
      </c>
      <c r="AR11" s="14">
        <v>0.43131424892711201</v>
      </c>
    </row>
    <row r="12" spans="2:44">
      <c r="B12" s="15" t="s">
        <v>254</v>
      </c>
      <c r="C12" s="14">
        <v>0.17097069626805</v>
      </c>
      <c r="D12" s="14">
        <v>0.16750206112212701</v>
      </c>
      <c r="E12" s="14">
        <v>0.17530233544391099</v>
      </c>
      <c r="F12" s="14"/>
      <c r="G12" s="14">
        <v>0.26167197145304699</v>
      </c>
      <c r="H12" s="14">
        <v>0.200946026426467</v>
      </c>
      <c r="I12" s="14">
        <v>0.154165023026621</v>
      </c>
      <c r="J12" s="14">
        <v>0.14402049708758899</v>
      </c>
      <c r="K12" s="14">
        <v>0.12762795303787</v>
      </c>
      <c r="L12" s="14">
        <v>0.14816523753720201</v>
      </c>
      <c r="M12" s="14"/>
      <c r="N12" s="14">
        <v>0.18973179000871501</v>
      </c>
      <c r="O12" s="14">
        <v>0.16210376820720501</v>
      </c>
      <c r="P12" s="14">
        <v>0.17787978560207801</v>
      </c>
      <c r="Q12" s="14">
        <v>0.15552242024195401</v>
      </c>
      <c r="R12" s="14"/>
      <c r="S12" s="14">
        <v>0.213831125320538</v>
      </c>
      <c r="T12" s="14">
        <v>0.15221653640768601</v>
      </c>
      <c r="U12" s="14">
        <v>0.16242157583906799</v>
      </c>
      <c r="V12" s="14">
        <v>9.0242023586358799E-2</v>
      </c>
      <c r="W12" s="14">
        <v>9.2833245884455198E-2</v>
      </c>
      <c r="X12" s="14">
        <v>0.148626813200568</v>
      </c>
      <c r="Y12" s="14">
        <v>0.215192880022335</v>
      </c>
      <c r="Z12" s="14">
        <v>0.224022665498191</v>
      </c>
      <c r="AA12" s="14">
        <v>0.16705082087154999</v>
      </c>
      <c r="AB12" s="14">
        <v>0.207053021894403</v>
      </c>
      <c r="AC12" s="14">
        <v>0.17256748813185199</v>
      </c>
      <c r="AD12" s="14">
        <v>0.18563161411834</v>
      </c>
      <c r="AE12" s="14"/>
      <c r="AF12" s="14">
        <v>0.15627695080173601</v>
      </c>
      <c r="AG12" s="14">
        <v>0.174264453644558</v>
      </c>
      <c r="AH12" s="14">
        <v>0.13547691472502299</v>
      </c>
      <c r="AI12" s="14"/>
      <c r="AJ12" s="14">
        <v>0.217116215828178</v>
      </c>
      <c r="AK12" s="14">
        <v>0.197610967932802</v>
      </c>
      <c r="AL12" s="14">
        <v>6.2466503438641699E-2</v>
      </c>
      <c r="AM12" s="14"/>
      <c r="AN12" s="14">
        <v>0.160489636765274</v>
      </c>
      <c r="AO12" s="14">
        <v>0.188657998892517</v>
      </c>
      <c r="AP12" s="14">
        <v>0.153405094116525</v>
      </c>
      <c r="AQ12" s="14">
        <v>0.17181840120125999</v>
      </c>
      <c r="AR12" s="14">
        <v>0.45087026405791703</v>
      </c>
    </row>
    <row r="13" spans="2:44">
      <c r="B13" s="15" t="s">
        <v>256</v>
      </c>
      <c r="C13" s="14">
        <v>0.17094531811495101</v>
      </c>
      <c r="D13" s="14">
        <v>0.19568918063226001</v>
      </c>
      <c r="E13" s="14">
        <v>0.146378536136063</v>
      </c>
      <c r="F13" s="14"/>
      <c r="G13" s="14">
        <v>0.23177116125533201</v>
      </c>
      <c r="H13" s="14">
        <v>0.144549898194204</v>
      </c>
      <c r="I13" s="14">
        <v>0.21906655533171401</v>
      </c>
      <c r="J13" s="14">
        <v>0.16332273682057599</v>
      </c>
      <c r="K13" s="14">
        <v>0.178267278777653</v>
      </c>
      <c r="L13" s="14">
        <v>0.10933665570492899</v>
      </c>
      <c r="M13" s="14"/>
      <c r="N13" s="14">
        <v>0.159219327599354</v>
      </c>
      <c r="O13" s="14">
        <v>0.144405786732347</v>
      </c>
      <c r="P13" s="14">
        <v>0.20581035925132299</v>
      </c>
      <c r="Q13" s="14">
        <v>0.174565450663239</v>
      </c>
      <c r="R13" s="14"/>
      <c r="S13" s="14">
        <v>0.15900111944790701</v>
      </c>
      <c r="T13" s="14">
        <v>0.182460065839016</v>
      </c>
      <c r="U13" s="14">
        <v>0.11487168948188101</v>
      </c>
      <c r="V13" s="14">
        <v>0.17106876069999</v>
      </c>
      <c r="W13" s="14">
        <v>0.127706727528899</v>
      </c>
      <c r="X13" s="14">
        <v>0.13008254973743599</v>
      </c>
      <c r="Y13" s="14">
        <v>0.190092710234296</v>
      </c>
      <c r="Z13" s="14">
        <v>0.214119671936565</v>
      </c>
      <c r="AA13" s="14">
        <v>0.19478432636134299</v>
      </c>
      <c r="AB13" s="14">
        <v>0.14929176444043399</v>
      </c>
      <c r="AC13" s="14">
        <v>0.21379172434577201</v>
      </c>
      <c r="AD13" s="14">
        <v>0.318731040154072</v>
      </c>
      <c r="AE13" s="14"/>
      <c r="AF13" s="14">
        <v>0.17140522402962899</v>
      </c>
      <c r="AG13" s="14">
        <v>0.18425686538841801</v>
      </c>
      <c r="AH13" s="14">
        <v>0.13780802892525701</v>
      </c>
      <c r="AI13" s="14"/>
      <c r="AJ13" s="14">
        <v>0.19630490123337399</v>
      </c>
      <c r="AK13" s="14">
        <v>0.17901010041646001</v>
      </c>
      <c r="AL13" s="14">
        <v>0.17276627071745401</v>
      </c>
      <c r="AM13" s="14"/>
      <c r="AN13" s="14">
        <v>0.16536505020086301</v>
      </c>
      <c r="AO13" s="14">
        <v>0.189198469278231</v>
      </c>
      <c r="AP13" s="14">
        <v>0.15222461678792401</v>
      </c>
      <c r="AQ13" s="14">
        <v>0.127526319457441</v>
      </c>
      <c r="AR13" s="14">
        <v>0.222665970528789</v>
      </c>
    </row>
    <row r="14" spans="2:44">
      <c r="B14" s="15" t="s">
        <v>252</v>
      </c>
      <c r="C14" s="14">
        <v>0.16919881714889001</v>
      </c>
      <c r="D14" s="14">
        <v>0.17386004627156901</v>
      </c>
      <c r="E14" s="14">
        <v>0.16519489595571599</v>
      </c>
      <c r="F14" s="14"/>
      <c r="G14" s="14">
        <v>0.14622328367968501</v>
      </c>
      <c r="H14" s="14">
        <v>0.20474871136615699</v>
      </c>
      <c r="I14" s="14">
        <v>0.138025153757141</v>
      </c>
      <c r="J14" s="14">
        <v>0.16918520879256599</v>
      </c>
      <c r="K14" s="14">
        <v>0.19786817040527799</v>
      </c>
      <c r="L14" s="14">
        <v>0.15717837461831299</v>
      </c>
      <c r="M14" s="14"/>
      <c r="N14" s="14">
        <v>0.14349368818446501</v>
      </c>
      <c r="O14" s="14">
        <v>0.14194631886370401</v>
      </c>
      <c r="P14" s="14">
        <v>0.17696079576173701</v>
      </c>
      <c r="Q14" s="14">
        <v>0.21673145266971799</v>
      </c>
      <c r="R14" s="14"/>
      <c r="S14" s="14">
        <v>0.18335049984636501</v>
      </c>
      <c r="T14" s="14">
        <v>0.187838121804207</v>
      </c>
      <c r="U14" s="14">
        <v>8.2510157115820507E-2</v>
      </c>
      <c r="V14" s="14">
        <v>0.158146374195864</v>
      </c>
      <c r="W14" s="14">
        <v>0.13531163441425501</v>
      </c>
      <c r="X14" s="14">
        <v>0.173303271806939</v>
      </c>
      <c r="Y14" s="14">
        <v>0.168841726440429</v>
      </c>
      <c r="Z14" s="14">
        <v>0.25940050471697701</v>
      </c>
      <c r="AA14" s="14">
        <v>0.220964819384116</v>
      </c>
      <c r="AB14" s="14">
        <v>0.12758762210542199</v>
      </c>
      <c r="AC14" s="14">
        <v>0.14846607819105301</v>
      </c>
      <c r="AD14" s="14">
        <v>0.19925801288603501</v>
      </c>
      <c r="AE14" s="14"/>
      <c r="AF14" s="14">
        <v>0.16010570798637899</v>
      </c>
      <c r="AG14" s="14">
        <v>0.204977730264573</v>
      </c>
      <c r="AH14" s="14">
        <v>0.14338763294831999</v>
      </c>
      <c r="AI14" s="14"/>
      <c r="AJ14" s="14">
        <v>0.178619062644362</v>
      </c>
      <c r="AK14" s="14">
        <v>0.18387504096435001</v>
      </c>
      <c r="AL14" s="14">
        <v>0.166222700772339</v>
      </c>
      <c r="AM14" s="14"/>
      <c r="AN14" s="14">
        <v>0.198839429050049</v>
      </c>
      <c r="AO14" s="14">
        <v>0.16317489348300601</v>
      </c>
      <c r="AP14" s="14">
        <v>0.13768801154938601</v>
      </c>
      <c r="AQ14" s="14">
        <v>0.14367099728931099</v>
      </c>
      <c r="AR14" s="14">
        <v>0.45087026405791703</v>
      </c>
    </row>
    <row r="15" spans="2:44">
      <c r="B15" s="15" t="s">
        <v>257</v>
      </c>
      <c r="C15" s="14">
        <v>0.16363219067102799</v>
      </c>
      <c r="D15" s="14">
        <v>0.178834698936782</v>
      </c>
      <c r="E15" s="14">
        <v>0.14880539279933699</v>
      </c>
      <c r="F15" s="14"/>
      <c r="G15" s="14">
        <v>0.19469064558079299</v>
      </c>
      <c r="H15" s="14">
        <v>0.13257104342770201</v>
      </c>
      <c r="I15" s="14">
        <v>0.17482647980286101</v>
      </c>
      <c r="J15" s="14">
        <v>0.18428566512194</v>
      </c>
      <c r="K15" s="14">
        <v>0.107672952835918</v>
      </c>
      <c r="L15" s="14">
        <v>0.18158170104878599</v>
      </c>
      <c r="M15" s="14"/>
      <c r="N15" s="14">
        <v>0.14839794272755299</v>
      </c>
      <c r="O15" s="14">
        <v>0.25030014946474499</v>
      </c>
      <c r="P15" s="14">
        <v>0.139238353051611</v>
      </c>
      <c r="Q15" s="14">
        <v>0.108028697016723</v>
      </c>
      <c r="R15" s="14"/>
      <c r="S15" s="14">
        <v>0.165052390156289</v>
      </c>
      <c r="T15" s="14">
        <v>0.178233552919668</v>
      </c>
      <c r="U15" s="14">
        <v>0.202515723327653</v>
      </c>
      <c r="V15" s="14">
        <v>8.9067501200189705E-2</v>
      </c>
      <c r="W15" s="14">
        <v>0.26779912765873198</v>
      </c>
      <c r="X15" s="14">
        <v>0.16362578706106901</v>
      </c>
      <c r="Y15" s="14">
        <v>0.16644489942701199</v>
      </c>
      <c r="Z15" s="14">
        <v>0.16206653006133301</v>
      </c>
      <c r="AA15" s="14">
        <v>0.136211410209889</v>
      </c>
      <c r="AB15" s="14">
        <v>0.16312568024916299</v>
      </c>
      <c r="AC15" s="14">
        <v>0.13438789452675701</v>
      </c>
      <c r="AD15" s="14">
        <v>0.10294225198231501</v>
      </c>
      <c r="AE15" s="14"/>
      <c r="AF15" s="14">
        <v>0.143130769636786</v>
      </c>
      <c r="AG15" s="14">
        <v>0.17866189513150499</v>
      </c>
      <c r="AH15" s="14">
        <v>0.12566440569700399</v>
      </c>
      <c r="AI15" s="14"/>
      <c r="AJ15" s="14">
        <v>0.100779953366192</v>
      </c>
      <c r="AK15" s="14">
        <v>0.16729280739268401</v>
      </c>
      <c r="AL15" s="14">
        <v>0.26207180968721699</v>
      </c>
      <c r="AM15" s="14"/>
      <c r="AN15" s="14">
        <v>0.124840674392606</v>
      </c>
      <c r="AO15" s="14">
        <v>0.17170655322857001</v>
      </c>
      <c r="AP15" s="14">
        <v>0.224275538935334</v>
      </c>
      <c r="AQ15" s="14">
        <v>0.15433082053113201</v>
      </c>
      <c r="AR15" s="14">
        <v>0.34048145754376102</v>
      </c>
    </row>
    <row r="16" spans="2:44">
      <c r="B16" s="15" t="s">
        <v>248</v>
      </c>
      <c r="C16" s="14">
        <v>0.155047266133573</v>
      </c>
      <c r="D16" s="14">
        <v>0.155811805231092</v>
      </c>
      <c r="E16" s="14">
        <v>0.15497030501353101</v>
      </c>
      <c r="F16" s="14"/>
      <c r="G16" s="14">
        <v>0.118206270397435</v>
      </c>
      <c r="H16" s="14">
        <v>0.14975725309777499</v>
      </c>
      <c r="I16" s="14">
        <v>0.120312961711671</v>
      </c>
      <c r="J16" s="14">
        <v>0.15732405273994299</v>
      </c>
      <c r="K16" s="14">
        <v>0.18531534761162799</v>
      </c>
      <c r="L16" s="14">
        <v>0.19403231914521099</v>
      </c>
      <c r="M16" s="14"/>
      <c r="N16" s="14">
        <v>0.18024810641804601</v>
      </c>
      <c r="O16" s="14">
        <v>0.20124213768923299</v>
      </c>
      <c r="P16" s="14">
        <v>0.12645012564594699</v>
      </c>
      <c r="Q16" s="14">
        <v>0.108152082948566</v>
      </c>
      <c r="R16" s="14"/>
      <c r="S16" s="14">
        <v>0.16244812359092101</v>
      </c>
      <c r="T16" s="14">
        <v>0.13816432178966101</v>
      </c>
      <c r="U16" s="14">
        <v>0.15985918219476999</v>
      </c>
      <c r="V16" s="14">
        <v>0.15240936102375699</v>
      </c>
      <c r="W16" s="14">
        <v>0.109200550404117</v>
      </c>
      <c r="X16" s="14">
        <v>0.11183797505370199</v>
      </c>
      <c r="Y16" s="14">
        <v>0.21311097502743601</v>
      </c>
      <c r="Z16" s="14">
        <v>0.14637624368911401</v>
      </c>
      <c r="AA16" s="14">
        <v>0.107478949780226</v>
      </c>
      <c r="AB16" s="14">
        <v>0.189826514975306</v>
      </c>
      <c r="AC16" s="14">
        <v>0.219824088420287</v>
      </c>
      <c r="AD16" s="14">
        <v>0.17748537167408801</v>
      </c>
      <c r="AE16" s="14"/>
      <c r="AF16" s="14">
        <v>0.178613219942068</v>
      </c>
      <c r="AG16" s="14">
        <v>0.16777235413840999</v>
      </c>
      <c r="AH16" s="14">
        <v>7.6506129743078105E-2</v>
      </c>
      <c r="AI16" s="14"/>
      <c r="AJ16" s="14">
        <v>0.112073475660228</v>
      </c>
      <c r="AK16" s="14">
        <v>0.14998146215704999</v>
      </c>
      <c r="AL16" s="14">
        <v>0.20536506267725399</v>
      </c>
      <c r="AM16" s="14"/>
      <c r="AN16" s="14">
        <v>0.12076375330448801</v>
      </c>
      <c r="AO16" s="14">
        <v>0.180721799099719</v>
      </c>
      <c r="AP16" s="14">
        <v>0.16872640023334001</v>
      </c>
      <c r="AQ16" s="14">
        <v>0.17461406280212599</v>
      </c>
      <c r="AR16" s="14">
        <v>0</v>
      </c>
    </row>
    <row r="17" spans="2:44">
      <c r="B17" s="15" t="s">
        <v>249</v>
      </c>
      <c r="C17" s="14">
        <v>0.14498452016537899</v>
      </c>
      <c r="D17" s="14">
        <v>0.16610931836599299</v>
      </c>
      <c r="E17" s="14">
        <v>0.12400653861880299</v>
      </c>
      <c r="F17" s="14"/>
      <c r="G17" s="14">
        <v>0.143816095323964</v>
      </c>
      <c r="H17" s="14">
        <v>0.114584360694718</v>
      </c>
      <c r="I17" s="14">
        <v>0.15459585972072901</v>
      </c>
      <c r="J17" s="14">
        <v>0.13676886202408101</v>
      </c>
      <c r="K17" s="14">
        <v>0.14284394409057599</v>
      </c>
      <c r="L17" s="14">
        <v>0.17821175896856301</v>
      </c>
      <c r="M17" s="14"/>
      <c r="N17" s="14">
        <v>0.15341742478794601</v>
      </c>
      <c r="O17" s="14">
        <v>0.174570760427814</v>
      </c>
      <c r="P17" s="14">
        <v>0.140087029609544</v>
      </c>
      <c r="Q17" s="14">
        <v>0.11025482761177199</v>
      </c>
      <c r="R17" s="14"/>
      <c r="S17" s="14">
        <v>0.102941133844741</v>
      </c>
      <c r="T17" s="14">
        <v>0.159439037278826</v>
      </c>
      <c r="U17" s="14">
        <v>0.21865323758581201</v>
      </c>
      <c r="V17" s="14">
        <v>0.138752493957538</v>
      </c>
      <c r="W17" s="14">
        <v>0.18413802217085801</v>
      </c>
      <c r="X17" s="14">
        <v>0.106049577901511</v>
      </c>
      <c r="Y17" s="14">
        <v>0.19880073404666401</v>
      </c>
      <c r="Z17" s="14">
        <v>0.13683239851515</v>
      </c>
      <c r="AA17" s="14">
        <v>0.12934655866012601</v>
      </c>
      <c r="AB17" s="14">
        <v>0.151650134995539</v>
      </c>
      <c r="AC17" s="14">
        <v>6.8894324130094803E-2</v>
      </c>
      <c r="AD17" s="14">
        <v>0.117834404025197</v>
      </c>
      <c r="AE17" s="14"/>
      <c r="AF17" s="14">
        <v>0.161657228201848</v>
      </c>
      <c r="AG17" s="14">
        <v>0.14998044599941299</v>
      </c>
      <c r="AH17" s="14">
        <v>8.2565647719173907E-2</v>
      </c>
      <c r="AI17" s="14"/>
      <c r="AJ17" s="14">
        <v>9.05172422277946E-2</v>
      </c>
      <c r="AK17" s="14">
        <v>0.15026841894916601</v>
      </c>
      <c r="AL17" s="14">
        <v>0.194865520768532</v>
      </c>
      <c r="AM17" s="14"/>
      <c r="AN17" s="14">
        <v>0.121008895521359</v>
      </c>
      <c r="AO17" s="14">
        <v>0.18110754606448601</v>
      </c>
      <c r="AP17" s="14">
        <v>0.14833767419823299</v>
      </c>
      <c r="AQ17" s="14">
        <v>0.13776685754500301</v>
      </c>
      <c r="AR17" s="14">
        <v>0</v>
      </c>
    </row>
    <row r="18" spans="2:44">
      <c r="B18" s="15" t="s">
        <v>258</v>
      </c>
      <c r="C18" s="14">
        <v>0.13117571843480499</v>
      </c>
      <c r="D18" s="14">
        <v>0.155758238200571</v>
      </c>
      <c r="E18" s="14">
        <v>0.106593070559915</v>
      </c>
      <c r="F18" s="14"/>
      <c r="G18" s="14">
        <v>0.13374525682964</v>
      </c>
      <c r="H18" s="14">
        <v>0.20453120908089101</v>
      </c>
      <c r="I18" s="14">
        <v>0.13442198547571699</v>
      </c>
      <c r="J18" s="14">
        <v>0.105546314851249</v>
      </c>
      <c r="K18" s="14">
        <v>0.14046024951877101</v>
      </c>
      <c r="L18" s="14">
        <v>7.3679317685715603E-2</v>
      </c>
      <c r="M18" s="14"/>
      <c r="N18" s="14">
        <v>0.143829942340928</v>
      </c>
      <c r="O18" s="14">
        <v>0.105596338902852</v>
      </c>
      <c r="P18" s="14">
        <v>0.14006275965891901</v>
      </c>
      <c r="Q18" s="14">
        <v>0.138224663088484</v>
      </c>
      <c r="R18" s="14"/>
      <c r="S18" s="14">
        <v>0.18176264485987301</v>
      </c>
      <c r="T18" s="14">
        <v>0.141720325896424</v>
      </c>
      <c r="U18" s="14">
        <v>0.14112044835224499</v>
      </c>
      <c r="V18" s="14">
        <v>1.3070119192961799E-2</v>
      </c>
      <c r="W18" s="14">
        <v>4.5017390592428097E-2</v>
      </c>
      <c r="X18" s="14">
        <v>0.21335981390862899</v>
      </c>
      <c r="Y18" s="14">
        <v>5.8396530187655199E-2</v>
      </c>
      <c r="Z18" s="14">
        <v>0.13559112297970499</v>
      </c>
      <c r="AA18" s="14">
        <v>0.13735813142363101</v>
      </c>
      <c r="AB18" s="14">
        <v>0.130903475064059</v>
      </c>
      <c r="AC18" s="14">
        <v>0.16792850435294401</v>
      </c>
      <c r="AD18" s="14">
        <v>0.209711227463662</v>
      </c>
      <c r="AE18" s="14"/>
      <c r="AF18" s="14">
        <v>9.5098434088294298E-2</v>
      </c>
      <c r="AG18" s="14">
        <v>0.186991908538439</v>
      </c>
      <c r="AH18" s="14">
        <v>8.0587029254524697E-2</v>
      </c>
      <c r="AI18" s="14"/>
      <c r="AJ18" s="14">
        <v>0.17975049677799701</v>
      </c>
      <c r="AK18" s="14">
        <v>0.105956061207297</v>
      </c>
      <c r="AL18" s="14">
        <v>0.132893417274312</v>
      </c>
      <c r="AM18" s="14"/>
      <c r="AN18" s="14">
        <v>0.14250755011295099</v>
      </c>
      <c r="AO18" s="14">
        <v>9.8855453650110198E-2</v>
      </c>
      <c r="AP18" s="14">
        <v>0.13447058780149401</v>
      </c>
      <c r="AQ18" s="14">
        <v>0.16592742451128401</v>
      </c>
      <c r="AR18" s="14">
        <v>0.43131424892711201</v>
      </c>
    </row>
    <row r="19" spans="2:44">
      <c r="B19" s="15" t="s">
        <v>255</v>
      </c>
      <c r="C19" s="14">
        <v>9.0099546058783897E-2</v>
      </c>
      <c r="D19" s="14">
        <v>0.10210655586116101</v>
      </c>
      <c r="E19" s="14">
        <v>7.8211020436330506E-2</v>
      </c>
      <c r="F19" s="14"/>
      <c r="G19" s="14">
        <v>6.2734324162554506E-2</v>
      </c>
      <c r="H19" s="14">
        <v>7.0875529298998693E-2</v>
      </c>
      <c r="I19" s="14">
        <v>0.10378804172279001</v>
      </c>
      <c r="J19" s="14">
        <v>0.11251752559693599</v>
      </c>
      <c r="K19" s="14">
        <v>6.8845775600665904E-2</v>
      </c>
      <c r="L19" s="14">
        <v>0.110729644568589</v>
      </c>
      <c r="M19" s="14"/>
      <c r="N19" s="14">
        <v>8.5940550887967496E-2</v>
      </c>
      <c r="O19" s="14">
        <v>9.7051512130761797E-2</v>
      </c>
      <c r="P19" s="14">
        <v>0.10088572907728199</v>
      </c>
      <c r="Q19" s="14">
        <v>7.7196716771460602E-2</v>
      </c>
      <c r="R19" s="14"/>
      <c r="S19" s="14">
        <v>0.14567765473764099</v>
      </c>
      <c r="T19" s="14">
        <v>0.106104067809976</v>
      </c>
      <c r="U19" s="14">
        <v>9.8239174035980606E-2</v>
      </c>
      <c r="V19" s="14">
        <v>9.4284799705862093E-2</v>
      </c>
      <c r="W19" s="14">
        <v>8.0077949117947703E-2</v>
      </c>
      <c r="X19" s="14">
        <v>0.10091424352166101</v>
      </c>
      <c r="Y19" s="14">
        <v>0.1124013808386</v>
      </c>
      <c r="Z19" s="14">
        <v>7.2624129263141199E-2</v>
      </c>
      <c r="AA19" s="14">
        <v>4.0678455916434098E-2</v>
      </c>
      <c r="AB19" s="14">
        <v>4.9308831342049199E-2</v>
      </c>
      <c r="AC19" s="14">
        <v>4.6999337320940797E-2</v>
      </c>
      <c r="AD19" s="14">
        <v>2.8697354465519999E-2</v>
      </c>
      <c r="AE19" s="14"/>
      <c r="AF19" s="14">
        <v>9.8635194078617899E-2</v>
      </c>
      <c r="AG19" s="14">
        <v>9.0108190088673601E-2</v>
      </c>
      <c r="AH19" s="14">
        <v>8.3987888668336799E-2</v>
      </c>
      <c r="AI19" s="14"/>
      <c r="AJ19" s="14">
        <v>6.3424178775072601E-2</v>
      </c>
      <c r="AK19" s="14">
        <v>8.4530739862726606E-2</v>
      </c>
      <c r="AL19" s="14">
        <v>0.156263387876802</v>
      </c>
      <c r="AM19" s="14"/>
      <c r="AN19" s="14">
        <v>7.3671281019801096E-2</v>
      </c>
      <c r="AO19" s="14">
        <v>9.4801610117304994E-2</v>
      </c>
      <c r="AP19" s="14">
        <v>0.105368783026552</v>
      </c>
      <c r="AQ19" s="14">
        <v>6.82710359080822E-2</v>
      </c>
      <c r="AR19" s="14">
        <v>0.34048145754376102</v>
      </c>
    </row>
    <row r="20" spans="2:44">
      <c r="B20" s="15" t="s">
        <v>260</v>
      </c>
      <c r="C20" s="14">
        <v>7.8354951721714902E-2</v>
      </c>
      <c r="D20" s="14">
        <v>8.4006728397379299E-2</v>
      </c>
      <c r="E20" s="14">
        <v>7.1023141653754104E-2</v>
      </c>
      <c r="F20" s="14"/>
      <c r="G20" s="14">
        <v>0.119028186120298</v>
      </c>
      <c r="H20" s="14">
        <v>8.9078133866814402E-2</v>
      </c>
      <c r="I20" s="14">
        <v>4.2179817569094599E-2</v>
      </c>
      <c r="J20" s="14">
        <v>6.718863901779E-2</v>
      </c>
      <c r="K20" s="14">
        <v>8.9621697201531195E-2</v>
      </c>
      <c r="L20" s="14">
        <v>7.1438222653143701E-2</v>
      </c>
      <c r="M20" s="14"/>
      <c r="N20" s="14">
        <v>7.7452307675536194E-2</v>
      </c>
      <c r="O20" s="14">
        <v>4.5848099386888899E-2</v>
      </c>
      <c r="P20" s="14">
        <v>9.1650040673388902E-2</v>
      </c>
      <c r="Q20" s="14">
        <v>0.102601154964773</v>
      </c>
      <c r="R20" s="14"/>
      <c r="S20" s="14">
        <v>0.13290775809320499</v>
      </c>
      <c r="T20" s="14">
        <v>6.3637335598579606E-2</v>
      </c>
      <c r="U20" s="14">
        <v>1.0924029279858199E-2</v>
      </c>
      <c r="V20" s="14">
        <v>8.32443872631001E-2</v>
      </c>
      <c r="W20" s="14">
        <v>9.9250330722706795E-2</v>
      </c>
      <c r="X20" s="14">
        <v>0.102255842546621</v>
      </c>
      <c r="Y20" s="14">
        <v>7.1899460563196002E-2</v>
      </c>
      <c r="Z20" s="14">
        <v>8.4357951516947E-2</v>
      </c>
      <c r="AA20" s="14">
        <v>7.9490043258856294E-2</v>
      </c>
      <c r="AB20" s="14">
        <v>4.7803699450693002E-2</v>
      </c>
      <c r="AC20" s="14">
        <v>4.5733592568378098E-2</v>
      </c>
      <c r="AD20" s="14">
        <v>9.6251004004920399E-2</v>
      </c>
      <c r="AE20" s="14"/>
      <c r="AF20" s="14">
        <v>7.9468118061415099E-2</v>
      </c>
      <c r="AG20" s="14">
        <v>6.6714040187111398E-2</v>
      </c>
      <c r="AH20" s="14">
        <v>7.9453167519281803E-2</v>
      </c>
      <c r="AI20" s="14"/>
      <c r="AJ20" s="14">
        <v>9.1544624754864301E-2</v>
      </c>
      <c r="AK20" s="14">
        <v>6.5929563572900807E-2</v>
      </c>
      <c r="AL20" s="14">
        <v>5.0756558949916902E-2</v>
      </c>
      <c r="AM20" s="14"/>
      <c r="AN20" s="14">
        <v>8.3542096764213702E-2</v>
      </c>
      <c r="AO20" s="14">
        <v>8.8246059579684399E-2</v>
      </c>
      <c r="AP20" s="14">
        <v>7.2891224922551998E-2</v>
      </c>
      <c r="AQ20" s="14">
        <v>6.6911656548645296E-2</v>
      </c>
      <c r="AR20" s="14">
        <v>0.20864827839832301</v>
      </c>
    </row>
    <row r="21" spans="2:44">
      <c r="B21" s="15" t="s">
        <v>259</v>
      </c>
      <c r="C21" s="14">
        <v>7.3907571872028899E-2</v>
      </c>
      <c r="D21" s="14">
        <v>7.8795583743545394E-2</v>
      </c>
      <c r="E21" s="14">
        <v>6.9237351094572103E-2</v>
      </c>
      <c r="F21" s="14"/>
      <c r="G21" s="14">
        <v>7.2248895831959495E-2</v>
      </c>
      <c r="H21" s="14">
        <v>6.7529898228130894E-2</v>
      </c>
      <c r="I21" s="14">
        <v>0.10703382060995</v>
      </c>
      <c r="J21" s="14">
        <v>6.6708408481134102E-2</v>
      </c>
      <c r="K21" s="14">
        <v>4.1999628299504599E-2</v>
      </c>
      <c r="L21" s="14">
        <v>8.4709987388525004E-2</v>
      </c>
      <c r="M21" s="14"/>
      <c r="N21" s="14">
        <v>6.5108863049189794E-2</v>
      </c>
      <c r="O21" s="14">
        <v>7.6328408178631804E-2</v>
      </c>
      <c r="P21" s="14">
        <v>8.2590321764483998E-2</v>
      </c>
      <c r="Q21" s="14">
        <v>7.3007118666533602E-2</v>
      </c>
      <c r="R21" s="14"/>
      <c r="S21" s="14">
        <v>6.5981576810882195E-2</v>
      </c>
      <c r="T21" s="14">
        <v>8.1119104563069297E-2</v>
      </c>
      <c r="U21" s="14">
        <v>8.8088398379196894E-2</v>
      </c>
      <c r="V21" s="14">
        <v>9.1728294298062799E-2</v>
      </c>
      <c r="W21" s="14">
        <v>0.122461738990002</v>
      </c>
      <c r="X21" s="14">
        <v>6.2039816823383297E-2</v>
      </c>
      <c r="Y21" s="14">
        <v>0.10426663554293999</v>
      </c>
      <c r="Z21" s="14">
        <v>7.3401266309204405E-2</v>
      </c>
      <c r="AA21" s="14">
        <v>5.3836940166333599E-2</v>
      </c>
      <c r="AB21" s="14">
        <v>6.9346643483430101E-2</v>
      </c>
      <c r="AC21" s="14">
        <v>2.0233218907313399E-2</v>
      </c>
      <c r="AD21" s="14">
        <v>0</v>
      </c>
      <c r="AE21" s="14"/>
      <c r="AF21" s="14">
        <v>8.3786777716720898E-2</v>
      </c>
      <c r="AG21" s="14">
        <v>6.4026553589102905E-2</v>
      </c>
      <c r="AH21" s="14">
        <v>6.8508728060966806E-2</v>
      </c>
      <c r="AI21" s="14"/>
      <c r="AJ21" s="14">
        <v>4.70989869981943E-2</v>
      </c>
      <c r="AK21" s="14">
        <v>7.9866850483675297E-2</v>
      </c>
      <c r="AL21" s="14">
        <v>7.5971670669279595E-2</v>
      </c>
      <c r="AM21" s="14"/>
      <c r="AN21" s="14">
        <v>6.3467594552577403E-2</v>
      </c>
      <c r="AO21" s="14">
        <v>7.5074312051089206E-2</v>
      </c>
      <c r="AP21" s="14">
        <v>0.104097736419479</v>
      </c>
      <c r="AQ21" s="14">
        <v>2.76241440578655E-2</v>
      </c>
      <c r="AR21" s="14">
        <v>0</v>
      </c>
    </row>
    <row r="22" spans="2:44">
      <c r="B22" s="15" t="s">
        <v>129</v>
      </c>
      <c r="C22" s="14">
        <v>4.6514692337732297E-2</v>
      </c>
      <c r="D22" s="14">
        <v>3.3012110902903999E-2</v>
      </c>
      <c r="E22" s="14">
        <v>6.0557354585532103E-2</v>
      </c>
      <c r="F22" s="14"/>
      <c r="G22" s="14">
        <v>2.707385610183E-2</v>
      </c>
      <c r="H22" s="14">
        <v>4.5810467427635497E-2</v>
      </c>
      <c r="I22" s="14">
        <v>2.4734844695589502E-2</v>
      </c>
      <c r="J22" s="14">
        <v>7.0500905537541E-2</v>
      </c>
      <c r="K22" s="14">
        <v>8.0812705450096806E-2</v>
      </c>
      <c r="L22" s="14">
        <v>2.9090853051371102E-2</v>
      </c>
      <c r="M22" s="14"/>
      <c r="N22" s="14">
        <v>2.22500634858761E-2</v>
      </c>
      <c r="O22" s="14">
        <v>4.4865505144951502E-2</v>
      </c>
      <c r="P22" s="14">
        <v>3.7109325444335303E-2</v>
      </c>
      <c r="Q22" s="14">
        <v>8.5226817689575601E-2</v>
      </c>
      <c r="R22" s="14"/>
      <c r="S22" s="14">
        <v>2.4318938855669499E-2</v>
      </c>
      <c r="T22" s="14">
        <v>6.3433896146345106E-2</v>
      </c>
      <c r="U22" s="14">
        <v>4.5924929409959001E-2</v>
      </c>
      <c r="V22" s="14">
        <v>5.7689739993971798E-2</v>
      </c>
      <c r="W22" s="14">
        <v>3.0978855966423899E-2</v>
      </c>
      <c r="X22" s="14">
        <v>0.10703789991833999</v>
      </c>
      <c r="Y22" s="14">
        <v>1.2082222566703099E-2</v>
      </c>
      <c r="Z22" s="14">
        <v>1.41506488114156E-2</v>
      </c>
      <c r="AA22" s="14">
        <v>7.4219604111615503E-2</v>
      </c>
      <c r="AB22" s="14">
        <v>4.7718502380164798E-2</v>
      </c>
      <c r="AC22" s="14">
        <v>4.4909353387574999E-2</v>
      </c>
      <c r="AD22" s="14">
        <v>0</v>
      </c>
      <c r="AE22" s="14"/>
      <c r="AF22" s="14">
        <v>5.4094986425830598E-2</v>
      </c>
      <c r="AG22" s="14">
        <v>3.5674641414735198E-2</v>
      </c>
      <c r="AH22" s="14">
        <v>6.3196616125452507E-2</v>
      </c>
      <c r="AI22" s="14"/>
      <c r="AJ22" s="14">
        <v>2.6282688516173301E-2</v>
      </c>
      <c r="AK22" s="14">
        <v>4.8305819567477502E-2</v>
      </c>
      <c r="AL22" s="14">
        <v>4.93523494206103E-2</v>
      </c>
      <c r="AM22" s="14"/>
      <c r="AN22" s="14">
        <v>6.9088669196580299E-2</v>
      </c>
      <c r="AO22" s="14">
        <v>4.7744729338724298E-2</v>
      </c>
      <c r="AP22" s="14">
        <v>2.9396264959532601E-2</v>
      </c>
      <c r="AQ22" s="14">
        <v>4.7676014181006497E-2</v>
      </c>
      <c r="AR22" s="14">
        <v>0</v>
      </c>
    </row>
    <row r="23" spans="2:44">
      <c r="B23" s="15" t="s">
        <v>261</v>
      </c>
      <c r="C23" s="14">
        <v>2.7088170819872699E-2</v>
      </c>
      <c r="D23" s="14">
        <v>3.0631086685695901E-2</v>
      </c>
      <c r="E23" s="14">
        <v>2.3582504525570099E-2</v>
      </c>
      <c r="F23" s="14"/>
      <c r="G23" s="14">
        <v>6.9085992249795398E-3</v>
      </c>
      <c r="H23" s="14">
        <v>4.0155468383784303E-2</v>
      </c>
      <c r="I23" s="14">
        <v>3.6747443045850398E-2</v>
      </c>
      <c r="J23" s="14">
        <v>3.7704334802014502E-2</v>
      </c>
      <c r="K23" s="14">
        <v>2.6409416001287801E-2</v>
      </c>
      <c r="L23" s="14">
        <v>1.0246192536556901E-2</v>
      </c>
      <c r="M23" s="14"/>
      <c r="N23" s="14">
        <v>2.67993224574129E-2</v>
      </c>
      <c r="O23" s="14">
        <v>1.7572608604722199E-2</v>
      </c>
      <c r="P23" s="14">
        <v>2.29883494386539E-2</v>
      </c>
      <c r="Q23" s="14">
        <v>4.2481471592179701E-2</v>
      </c>
      <c r="R23" s="14"/>
      <c r="S23" s="14">
        <v>2.498773906935E-2</v>
      </c>
      <c r="T23" s="14">
        <v>3.45976271289576E-2</v>
      </c>
      <c r="U23" s="14">
        <v>2.6021643074209601E-2</v>
      </c>
      <c r="V23" s="14">
        <v>1.75254588352983E-2</v>
      </c>
      <c r="W23" s="14">
        <v>1.47151162437685E-2</v>
      </c>
      <c r="X23" s="14">
        <v>2.22541834509438E-2</v>
      </c>
      <c r="Y23" s="14">
        <v>0</v>
      </c>
      <c r="Z23" s="14">
        <v>5.0332596663899699E-2</v>
      </c>
      <c r="AA23" s="14">
        <v>2.3950335253724399E-2</v>
      </c>
      <c r="AB23" s="14">
        <v>3.8118281271797998E-2</v>
      </c>
      <c r="AC23" s="14">
        <v>5.1040640864014698E-2</v>
      </c>
      <c r="AD23" s="14">
        <v>4.4539117033888499E-2</v>
      </c>
      <c r="AE23" s="14"/>
      <c r="AF23" s="14">
        <v>3.0739106188854601E-2</v>
      </c>
      <c r="AG23" s="14">
        <v>3.2249289424729398E-2</v>
      </c>
      <c r="AH23" s="14">
        <v>2.2259674872254401E-2</v>
      </c>
      <c r="AI23" s="14"/>
      <c r="AJ23" s="14">
        <v>1.7032001192253499E-2</v>
      </c>
      <c r="AK23" s="14">
        <v>2.9116484749865199E-2</v>
      </c>
      <c r="AL23" s="14">
        <v>0</v>
      </c>
      <c r="AM23" s="14"/>
      <c r="AN23" s="14">
        <v>2.7629223820602799E-2</v>
      </c>
      <c r="AO23" s="14">
        <v>2.0316950210790601E-2</v>
      </c>
      <c r="AP23" s="14">
        <v>3.0394062886166601E-2</v>
      </c>
      <c r="AQ23" s="14">
        <v>3.4505302710783101E-2</v>
      </c>
      <c r="AR23" s="14">
        <v>0</v>
      </c>
    </row>
    <row r="24" spans="2:44">
      <c r="B24" s="15" t="s">
        <v>262</v>
      </c>
      <c r="C24" s="23">
        <v>3.7271595734135403E-2</v>
      </c>
      <c r="D24" s="23">
        <v>3.8660918162564201E-2</v>
      </c>
      <c r="E24" s="23">
        <v>3.6018254256508703E-2</v>
      </c>
      <c r="F24" s="23"/>
      <c r="G24" s="23">
        <v>1.8249917864646002E-2</v>
      </c>
      <c r="H24" s="23">
        <v>1.54494012686484E-2</v>
      </c>
      <c r="I24" s="23">
        <v>2.1438963392786999E-2</v>
      </c>
      <c r="J24" s="23">
        <v>1.91102786120451E-2</v>
      </c>
      <c r="K24" s="23">
        <v>8.2566979556291498E-2</v>
      </c>
      <c r="L24" s="23">
        <v>7.2385883434665496E-2</v>
      </c>
      <c r="M24" s="23"/>
      <c r="N24" s="23">
        <v>4.1604528935097397E-2</v>
      </c>
      <c r="O24" s="23">
        <v>2.8124826236158199E-2</v>
      </c>
      <c r="P24" s="23">
        <v>4.5442974687642398E-2</v>
      </c>
      <c r="Q24" s="23">
        <v>3.4735670897616297E-2</v>
      </c>
      <c r="R24" s="23"/>
      <c r="S24" s="23">
        <v>2.0480448303307398E-2</v>
      </c>
      <c r="T24" s="23">
        <v>1.5901179528323001E-2</v>
      </c>
      <c r="U24" s="23">
        <v>1.24093203506232E-2</v>
      </c>
      <c r="V24" s="23">
        <v>6.2659525706714805E-2</v>
      </c>
      <c r="W24" s="23">
        <v>4.9426542487196599E-2</v>
      </c>
      <c r="X24" s="23">
        <v>2.5262296862356599E-2</v>
      </c>
      <c r="Y24" s="23">
        <v>3.05160525876998E-2</v>
      </c>
      <c r="Z24" s="23">
        <v>6.4796290817688298E-2</v>
      </c>
      <c r="AA24" s="23">
        <v>6.0808303817918997E-2</v>
      </c>
      <c r="AB24" s="23">
        <v>2.9458790685231499E-2</v>
      </c>
      <c r="AC24" s="23">
        <v>7.5204937816709699E-2</v>
      </c>
      <c r="AD24" s="23">
        <v>7.6305530134555696E-2</v>
      </c>
      <c r="AE24" s="23"/>
      <c r="AF24" s="23">
        <v>3.8429757428284902E-2</v>
      </c>
      <c r="AG24" s="23">
        <v>3.4166205638995001E-2</v>
      </c>
      <c r="AH24" s="23">
        <v>6.0570302531407501E-2</v>
      </c>
      <c r="AI24" s="23"/>
      <c r="AJ24" s="23">
        <v>3.2999312668283702E-2</v>
      </c>
      <c r="AK24" s="23">
        <v>2.5715305398939101E-2</v>
      </c>
      <c r="AL24" s="23">
        <v>1.9404683919740699E-2</v>
      </c>
      <c r="AM24" s="23"/>
      <c r="AN24" s="23">
        <v>6.4271913605073103E-2</v>
      </c>
      <c r="AO24" s="23">
        <v>1.7788953601295399E-2</v>
      </c>
      <c r="AP24" s="23">
        <v>5.0072864642212202E-2</v>
      </c>
      <c r="AQ24" s="23">
        <v>1.8525110482025601E-2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272</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250</v>
      </c>
      <c r="C9" s="14">
        <v>0.24238148517382399</v>
      </c>
      <c r="D9" s="14">
        <v>0.27082212987226401</v>
      </c>
      <c r="E9" s="14">
        <v>0.216921607126425</v>
      </c>
      <c r="F9" s="14"/>
      <c r="G9" s="14">
        <v>0.19640450720491501</v>
      </c>
      <c r="H9" s="14">
        <v>0.16905253306659199</v>
      </c>
      <c r="I9" s="14">
        <v>0.258685040364802</v>
      </c>
      <c r="J9" s="14">
        <v>0.24682734733147699</v>
      </c>
      <c r="K9" s="14">
        <v>0.248587460347965</v>
      </c>
      <c r="L9" s="14">
        <v>0.30580797700298801</v>
      </c>
      <c r="M9" s="14"/>
      <c r="N9" s="14">
        <v>0.29535661480831099</v>
      </c>
      <c r="O9" s="14">
        <v>0.23187953933403199</v>
      </c>
      <c r="P9" s="14">
        <v>0.21920241678978</v>
      </c>
      <c r="Q9" s="14">
        <v>0.21447053798961399</v>
      </c>
      <c r="R9" s="14"/>
      <c r="S9" s="14">
        <v>0.21683109522674501</v>
      </c>
      <c r="T9" s="14">
        <v>0.19172455981310799</v>
      </c>
      <c r="U9" s="14">
        <v>0.23788918041259499</v>
      </c>
      <c r="V9" s="14">
        <v>0.28863537671220102</v>
      </c>
      <c r="W9" s="14">
        <v>0.302294104481514</v>
      </c>
      <c r="X9" s="14">
        <v>0.24906233105758199</v>
      </c>
      <c r="Y9" s="14">
        <v>0.22800263908559701</v>
      </c>
      <c r="Z9" s="14">
        <v>0.27024933131666001</v>
      </c>
      <c r="AA9" s="14">
        <v>0.18910480765661</v>
      </c>
      <c r="AB9" s="14">
        <v>0.263940736786484</v>
      </c>
      <c r="AC9" s="14">
        <v>0.261659250776552</v>
      </c>
      <c r="AD9" s="14">
        <v>0.36407513553508403</v>
      </c>
      <c r="AE9" s="14"/>
      <c r="AF9" s="14">
        <v>0.249301651593032</v>
      </c>
      <c r="AG9" s="14">
        <v>0.24418870691736599</v>
      </c>
      <c r="AH9" s="14">
        <v>0.232476510002329</v>
      </c>
      <c r="AI9" s="14"/>
      <c r="AJ9" s="14">
        <v>0.25453725919477199</v>
      </c>
      <c r="AK9" s="14">
        <v>0.20478990018526</v>
      </c>
      <c r="AL9" s="14">
        <v>0.38536431909917301</v>
      </c>
      <c r="AM9" s="14"/>
      <c r="AN9" s="14">
        <v>0.23455582007249901</v>
      </c>
      <c r="AO9" s="14">
        <v>0.19459043005905999</v>
      </c>
      <c r="AP9" s="14">
        <v>0.27710992574443399</v>
      </c>
      <c r="AQ9" s="14">
        <v>0.25301543994697301</v>
      </c>
      <c r="AR9" s="14">
        <v>0.27629539478312198</v>
      </c>
    </row>
    <row r="10" spans="2:44">
      <c r="B10" s="15" t="s">
        <v>253</v>
      </c>
      <c r="C10" s="14">
        <v>0.231500565129512</v>
      </c>
      <c r="D10" s="14">
        <v>0.25162173812965299</v>
      </c>
      <c r="E10" s="14">
        <v>0.211502870053625</v>
      </c>
      <c r="F10" s="14"/>
      <c r="G10" s="14">
        <v>0.19453582430487501</v>
      </c>
      <c r="H10" s="14">
        <v>0.20483883692811999</v>
      </c>
      <c r="I10" s="14">
        <v>0.29114794991756798</v>
      </c>
      <c r="J10" s="14">
        <v>0.23035243143946901</v>
      </c>
      <c r="K10" s="14">
        <v>0.216534950842245</v>
      </c>
      <c r="L10" s="14">
        <v>0.23376796531542399</v>
      </c>
      <c r="M10" s="14"/>
      <c r="N10" s="14">
        <v>0.24550793096008799</v>
      </c>
      <c r="O10" s="14">
        <v>0.23971137003755899</v>
      </c>
      <c r="P10" s="14">
        <v>0.23188178447051699</v>
      </c>
      <c r="Q10" s="14">
        <v>0.20991043889413699</v>
      </c>
      <c r="R10" s="14"/>
      <c r="S10" s="14">
        <v>0.19153193970546001</v>
      </c>
      <c r="T10" s="14">
        <v>0.21468570377568599</v>
      </c>
      <c r="U10" s="14">
        <v>0.190706233727645</v>
      </c>
      <c r="V10" s="14">
        <v>0.21099277473227801</v>
      </c>
      <c r="W10" s="14">
        <v>0.20129410792628499</v>
      </c>
      <c r="X10" s="14">
        <v>0.22709028102181</v>
      </c>
      <c r="Y10" s="14">
        <v>0.22968014465411801</v>
      </c>
      <c r="Z10" s="14">
        <v>0.15250889982370899</v>
      </c>
      <c r="AA10" s="14">
        <v>0.25633685748142399</v>
      </c>
      <c r="AB10" s="14">
        <v>0.32423196396530302</v>
      </c>
      <c r="AC10" s="14">
        <v>0.26216048992019902</v>
      </c>
      <c r="AD10" s="14">
        <v>0.39289676033451398</v>
      </c>
      <c r="AE10" s="14"/>
      <c r="AF10" s="14">
        <v>0.219297889969645</v>
      </c>
      <c r="AG10" s="14">
        <v>0.242389072752867</v>
      </c>
      <c r="AH10" s="14">
        <v>0.26546054939684699</v>
      </c>
      <c r="AI10" s="14"/>
      <c r="AJ10" s="14">
        <v>0.21011312640162599</v>
      </c>
      <c r="AK10" s="14">
        <v>0.200048736255345</v>
      </c>
      <c r="AL10" s="14">
        <v>0.27007006420239998</v>
      </c>
      <c r="AM10" s="14"/>
      <c r="AN10" s="14">
        <v>0.21324847795702401</v>
      </c>
      <c r="AO10" s="14">
        <v>0.22083062387925601</v>
      </c>
      <c r="AP10" s="14">
        <v>0.25938067033766898</v>
      </c>
      <c r="AQ10" s="14">
        <v>0.19241975582736201</v>
      </c>
      <c r="AR10" s="14">
        <v>0.185031733414387</v>
      </c>
    </row>
    <row r="11" spans="2:44">
      <c r="B11" s="15" t="s">
        <v>248</v>
      </c>
      <c r="C11" s="14">
        <v>0.197210336700371</v>
      </c>
      <c r="D11" s="14">
        <v>0.18419684619336099</v>
      </c>
      <c r="E11" s="14">
        <v>0.20818919578221801</v>
      </c>
      <c r="F11" s="14"/>
      <c r="G11" s="14">
        <v>0.25079405093607599</v>
      </c>
      <c r="H11" s="14">
        <v>0.15600955966072699</v>
      </c>
      <c r="I11" s="14">
        <v>0.14145262719354301</v>
      </c>
      <c r="J11" s="14">
        <v>0.15623131263965501</v>
      </c>
      <c r="K11" s="14">
        <v>0.25555657716375502</v>
      </c>
      <c r="L11" s="14">
        <v>0.24145951586136699</v>
      </c>
      <c r="M11" s="14"/>
      <c r="N11" s="14">
        <v>0.21248382020086901</v>
      </c>
      <c r="O11" s="14">
        <v>0.20038064971376601</v>
      </c>
      <c r="P11" s="14">
        <v>0.15850480953745499</v>
      </c>
      <c r="Q11" s="14">
        <v>0.20230325974503499</v>
      </c>
      <c r="R11" s="14"/>
      <c r="S11" s="14">
        <v>0.25016148629533302</v>
      </c>
      <c r="T11" s="14">
        <v>0.27976182517316001</v>
      </c>
      <c r="U11" s="14">
        <v>0.29375892402235398</v>
      </c>
      <c r="V11" s="14">
        <v>0.16663659525684699</v>
      </c>
      <c r="W11" s="14">
        <v>0.11641048130818001</v>
      </c>
      <c r="X11" s="14">
        <v>4.7472761794228699E-2</v>
      </c>
      <c r="Y11" s="14">
        <v>0.121180487682683</v>
      </c>
      <c r="Z11" s="14">
        <v>7.9570444836224205E-2</v>
      </c>
      <c r="AA11" s="14">
        <v>0.210186780118293</v>
      </c>
      <c r="AB11" s="14">
        <v>0.269121480680799</v>
      </c>
      <c r="AC11" s="14">
        <v>0.16888337895654501</v>
      </c>
      <c r="AD11" s="14">
        <v>0.13879928605533401</v>
      </c>
      <c r="AE11" s="14"/>
      <c r="AF11" s="14">
        <v>0.203066109811156</v>
      </c>
      <c r="AG11" s="14">
        <v>0.19471045792512401</v>
      </c>
      <c r="AH11" s="14">
        <v>0.158170349701477</v>
      </c>
      <c r="AI11" s="14"/>
      <c r="AJ11" s="14">
        <v>0.22474501170703401</v>
      </c>
      <c r="AK11" s="14">
        <v>0.173526272442874</v>
      </c>
      <c r="AL11" s="14">
        <v>0.19520865675712901</v>
      </c>
      <c r="AM11" s="14"/>
      <c r="AN11" s="14">
        <v>0.18704658799273499</v>
      </c>
      <c r="AO11" s="14">
        <v>0.20816930409064299</v>
      </c>
      <c r="AP11" s="14">
        <v>0.219480557673605</v>
      </c>
      <c r="AQ11" s="14">
        <v>0.187319661345004</v>
      </c>
      <c r="AR11" s="14">
        <v>0.112352278937877</v>
      </c>
    </row>
    <row r="12" spans="2:44">
      <c r="B12" s="15" t="s">
        <v>254</v>
      </c>
      <c r="C12" s="14">
        <v>0.195769891327748</v>
      </c>
      <c r="D12" s="14">
        <v>0.19246881648573</v>
      </c>
      <c r="E12" s="14">
        <v>0.19742852973175601</v>
      </c>
      <c r="F12" s="14"/>
      <c r="G12" s="14">
        <v>0.230175034968229</v>
      </c>
      <c r="H12" s="14">
        <v>0.14815005656350699</v>
      </c>
      <c r="I12" s="14">
        <v>0.222375350723099</v>
      </c>
      <c r="J12" s="14">
        <v>0.17324122179658299</v>
      </c>
      <c r="K12" s="14">
        <v>0.19629071427072001</v>
      </c>
      <c r="L12" s="14">
        <v>0.20583939760398001</v>
      </c>
      <c r="M12" s="14"/>
      <c r="N12" s="14">
        <v>0.23428700590714099</v>
      </c>
      <c r="O12" s="14">
        <v>0.193850791316207</v>
      </c>
      <c r="P12" s="14">
        <v>0.172301816434167</v>
      </c>
      <c r="Q12" s="14">
        <v>0.176370914796942</v>
      </c>
      <c r="R12" s="14"/>
      <c r="S12" s="14">
        <v>0.21900836602070001</v>
      </c>
      <c r="T12" s="14">
        <v>0.18117477534554899</v>
      </c>
      <c r="U12" s="14">
        <v>0.18053421759824301</v>
      </c>
      <c r="V12" s="14">
        <v>0.19861742405240801</v>
      </c>
      <c r="W12" s="14">
        <v>0.17859770927600299</v>
      </c>
      <c r="X12" s="14">
        <v>0.16281267401150901</v>
      </c>
      <c r="Y12" s="14">
        <v>0.18128068577074599</v>
      </c>
      <c r="Z12" s="14">
        <v>0.22938901484940499</v>
      </c>
      <c r="AA12" s="14">
        <v>0.180953846426673</v>
      </c>
      <c r="AB12" s="14">
        <v>0.23406909799095399</v>
      </c>
      <c r="AC12" s="14">
        <v>0.20895758377679399</v>
      </c>
      <c r="AD12" s="14">
        <v>0.239303236993993</v>
      </c>
      <c r="AE12" s="14"/>
      <c r="AF12" s="14">
        <v>0.182847728586193</v>
      </c>
      <c r="AG12" s="14">
        <v>0.20507555118498999</v>
      </c>
      <c r="AH12" s="14">
        <v>0.19691555539816</v>
      </c>
      <c r="AI12" s="14"/>
      <c r="AJ12" s="14">
        <v>0.188619882479269</v>
      </c>
      <c r="AK12" s="14">
        <v>0.18940852548627399</v>
      </c>
      <c r="AL12" s="14">
        <v>0.18601236785025099</v>
      </c>
      <c r="AM12" s="14"/>
      <c r="AN12" s="14">
        <v>0.17315097950741201</v>
      </c>
      <c r="AO12" s="14">
        <v>0.167388997229965</v>
      </c>
      <c r="AP12" s="14">
        <v>0.25921086887564698</v>
      </c>
      <c r="AQ12" s="14">
        <v>0.17940956562468999</v>
      </c>
      <c r="AR12" s="14">
        <v>0.185031733414387</v>
      </c>
    </row>
    <row r="13" spans="2:44">
      <c r="B13" s="15" t="s">
        <v>251</v>
      </c>
      <c r="C13" s="14">
        <v>0.19560958236623899</v>
      </c>
      <c r="D13" s="14">
        <v>0.225776094226906</v>
      </c>
      <c r="E13" s="14">
        <v>0.168346282007448</v>
      </c>
      <c r="F13" s="14"/>
      <c r="G13" s="14">
        <v>0.19104711505864</v>
      </c>
      <c r="H13" s="14">
        <v>0.21825737451254701</v>
      </c>
      <c r="I13" s="14">
        <v>0.229105245258337</v>
      </c>
      <c r="J13" s="14">
        <v>0.17429767941601301</v>
      </c>
      <c r="K13" s="14">
        <v>0.14107774196445699</v>
      </c>
      <c r="L13" s="14">
        <v>0.202316021978621</v>
      </c>
      <c r="M13" s="14"/>
      <c r="N13" s="14">
        <v>0.163993285795352</v>
      </c>
      <c r="O13" s="14">
        <v>0.17881471647581301</v>
      </c>
      <c r="P13" s="14">
        <v>0.18804491252896</v>
      </c>
      <c r="Q13" s="14">
        <v>0.24599156881821199</v>
      </c>
      <c r="R13" s="14"/>
      <c r="S13" s="14">
        <v>0.27015343951483001</v>
      </c>
      <c r="T13" s="14">
        <v>0.14573013827917</v>
      </c>
      <c r="U13" s="14">
        <v>0.15924939869506399</v>
      </c>
      <c r="V13" s="14">
        <v>0.222056871346796</v>
      </c>
      <c r="W13" s="14">
        <v>0.174375104897914</v>
      </c>
      <c r="X13" s="14">
        <v>0.18626276210867501</v>
      </c>
      <c r="Y13" s="14">
        <v>0.239662563118794</v>
      </c>
      <c r="Z13" s="14">
        <v>7.1582490469285595E-2</v>
      </c>
      <c r="AA13" s="14">
        <v>0.19957542347389801</v>
      </c>
      <c r="AB13" s="14">
        <v>0.17715837755425701</v>
      </c>
      <c r="AC13" s="14">
        <v>0.16530053933737501</v>
      </c>
      <c r="AD13" s="14">
        <v>0.31905744661610602</v>
      </c>
      <c r="AE13" s="14"/>
      <c r="AF13" s="14">
        <v>0.19104117461761699</v>
      </c>
      <c r="AG13" s="14">
        <v>0.19822062248151501</v>
      </c>
      <c r="AH13" s="14">
        <v>0.205785719050982</v>
      </c>
      <c r="AI13" s="14"/>
      <c r="AJ13" s="14">
        <v>0.203910091662516</v>
      </c>
      <c r="AK13" s="14">
        <v>0.20134317055055201</v>
      </c>
      <c r="AL13" s="14">
        <v>0.27498646189095399</v>
      </c>
      <c r="AM13" s="14"/>
      <c r="AN13" s="14">
        <v>0.21238295716175301</v>
      </c>
      <c r="AO13" s="14">
        <v>0.17507220029869899</v>
      </c>
      <c r="AP13" s="14">
        <v>0.17853983441357699</v>
      </c>
      <c r="AQ13" s="14">
        <v>0.14701756312202699</v>
      </c>
      <c r="AR13" s="14">
        <v>0.28120982528546301</v>
      </c>
    </row>
    <row r="14" spans="2:44">
      <c r="B14" s="15" t="s">
        <v>249</v>
      </c>
      <c r="C14" s="14">
        <v>0.173125547585712</v>
      </c>
      <c r="D14" s="14">
        <v>0.15218949656099101</v>
      </c>
      <c r="E14" s="14">
        <v>0.193345130460023</v>
      </c>
      <c r="F14" s="14"/>
      <c r="G14" s="14">
        <v>0.254644837889758</v>
      </c>
      <c r="H14" s="14">
        <v>9.7339018815170195E-2</v>
      </c>
      <c r="I14" s="14">
        <v>0.13457344879552299</v>
      </c>
      <c r="J14" s="14">
        <v>0.14548520582662799</v>
      </c>
      <c r="K14" s="14">
        <v>0.16615508323422201</v>
      </c>
      <c r="L14" s="14">
        <v>0.239563027177845</v>
      </c>
      <c r="M14" s="14"/>
      <c r="N14" s="14">
        <v>0.175027561833624</v>
      </c>
      <c r="O14" s="14">
        <v>0.16595031114248801</v>
      </c>
      <c r="P14" s="14">
        <v>0.22070702923618199</v>
      </c>
      <c r="Q14" s="14">
        <v>0.14173151413177601</v>
      </c>
      <c r="R14" s="14"/>
      <c r="S14" s="14">
        <v>0.16718629030275101</v>
      </c>
      <c r="T14" s="14">
        <v>0.22880637316878999</v>
      </c>
      <c r="U14" s="14">
        <v>0.271098432573878</v>
      </c>
      <c r="V14" s="14">
        <v>0.16877103151772699</v>
      </c>
      <c r="W14" s="14">
        <v>0.117948457777487</v>
      </c>
      <c r="X14" s="14">
        <v>8.1123673784415498E-2</v>
      </c>
      <c r="Y14" s="14">
        <v>0.14697745930964601</v>
      </c>
      <c r="Z14" s="14">
        <v>0.130401405080211</v>
      </c>
      <c r="AA14" s="14">
        <v>0.17766246399841501</v>
      </c>
      <c r="AB14" s="14">
        <v>0.22114891047709101</v>
      </c>
      <c r="AC14" s="14">
        <v>8.5633774803187804E-2</v>
      </c>
      <c r="AD14" s="14">
        <v>0.17331862103395501</v>
      </c>
      <c r="AE14" s="14"/>
      <c r="AF14" s="14">
        <v>0.16481404928686599</v>
      </c>
      <c r="AG14" s="14">
        <v>0.17824284251396999</v>
      </c>
      <c r="AH14" s="14">
        <v>0.13057962000986001</v>
      </c>
      <c r="AI14" s="14"/>
      <c r="AJ14" s="14">
        <v>0.18212864659905401</v>
      </c>
      <c r="AK14" s="14">
        <v>0.17078664130073701</v>
      </c>
      <c r="AL14" s="14">
        <v>0.16802678115318301</v>
      </c>
      <c r="AM14" s="14"/>
      <c r="AN14" s="14">
        <v>0.178695594336514</v>
      </c>
      <c r="AO14" s="14">
        <v>0.21543132985157501</v>
      </c>
      <c r="AP14" s="14">
        <v>0.15507260148562699</v>
      </c>
      <c r="AQ14" s="14">
        <v>0.138331912729069</v>
      </c>
      <c r="AR14" s="14">
        <v>0.36758785334798799</v>
      </c>
    </row>
    <row r="15" spans="2:44">
      <c r="B15" s="15" t="s">
        <v>252</v>
      </c>
      <c r="C15" s="14">
        <v>0.16737252886746401</v>
      </c>
      <c r="D15" s="14">
        <v>0.182170918350959</v>
      </c>
      <c r="E15" s="14">
        <v>0.154298527674917</v>
      </c>
      <c r="F15" s="14"/>
      <c r="G15" s="14">
        <v>0.128760920992846</v>
      </c>
      <c r="H15" s="14">
        <v>0.18331090259937799</v>
      </c>
      <c r="I15" s="14">
        <v>0.19002767709972901</v>
      </c>
      <c r="J15" s="14">
        <v>0.182620734882878</v>
      </c>
      <c r="K15" s="14">
        <v>0.13080890171673601</v>
      </c>
      <c r="L15" s="14">
        <v>0.169324387092323</v>
      </c>
      <c r="M15" s="14"/>
      <c r="N15" s="14">
        <v>0.18802764625832299</v>
      </c>
      <c r="O15" s="14">
        <v>0.141462008308713</v>
      </c>
      <c r="P15" s="14">
        <v>0.17711219285201399</v>
      </c>
      <c r="Q15" s="14">
        <v>0.160376883700694</v>
      </c>
      <c r="R15" s="14"/>
      <c r="S15" s="14">
        <v>0.178927551234763</v>
      </c>
      <c r="T15" s="14">
        <v>0.14916946080608601</v>
      </c>
      <c r="U15" s="14">
        <v>0.118615656240473</v>
      </c>
      <c r="V15" s="14">
        <v>0.151677119937281</v>
      </c>
      <c r="W15" s="14">
        <v>0.19244837655165001</v>
      </c>
      <c r="X15" s="14">
        <v>0.17891173612721201</v>
      </c>
      <c r="Y15" s="14">
        <v>0.13811732565871601</v>
      </c>
      <c r="Z15" s="14">
        <v>0.19807327887993401</v>
      </c>
      <c r="AA15" s="14">
        <v>0.18038205617751199</v>
      </c>
      <c r="AB15" s="14">
        <v>0.201754576551229</v>
      </c>
      <c r="AC15" s="14">
        <v>0.18124909911346501</v>
      </c>
      <c r="AD15" s="14">
        <v>0.14801784871132501</v>
      </c>
      <c r="AE15" s="14"/>
      <c r="AF15" s="14">
        <v>0.16777058072481801</v>
      </c>
      <c r="AG15" s="14">
        <v>0.18224533969041801</v>
      </c>
      <c r="AH15" s="14">
        <v>0.13187396567201001</v>
      </c>
      <c r="AI15" s="14"/>
      <c r="AJ15" s="14">
        <v>0.20656552363333799</v>
      </c>
      <c r="AK15" s="14">
        <v>0.170255836599424</v>
      </c>
      <c r="AL15" s="14">
        <v>0.20967485802994101</v>
      </c>
      <c r="AM15" s="14"/>
      <c r="AN15" s="14">
        <v>0.16145548187205899</v>
      </c>
      <c r="AO15" s="14">
        <v>0.140215626856388</v>
      </c>
      <c r="AP15" s="14">
        <v>0.18833586440247299</v>
      </c>
      <c r="AQ15" s="14">
        <v>0.17926320970770299</v>
      </c>
      <c r="AR15" s="14">
        <v>0.19342299527002199</v>
      </c>
    </row>
    <row r="16" spans="2:44">
      <c r="B16" s="15" t="s">
        <v>256</v>
      </c>
      <c r="C16" s="14">
        <v>0.16351211830180301</v>
      </c>
      <c r="D16" s="14">
        <v>0.21487280434804501</v>
      </c>
      <c r="E16" s="14">
        <v>0.116381740026739</v>
      </c>
      <c r="F16" s="14"/>
      <c r="G16" s="14">
        <v>0.14934475201476499</v>
      </c>
      <c r="H16" s="14">
        <v>0.18393067302449301</v>
      </c>
      <c r="I16" s="14">
        <v>0.22053716201319301</v>
      </c>
      <c r="J16" s="14">
        <v>0.167767715956153</v>
      </c>
      <c r="K16" s="14">
        <v>7.9633934552644906E-2</v>
      </c>
      <c r="L16" s="14">
        <v>0.15444948620770599</v>
      </c>
      <c r="M16" s="14"/>
      <c r="N16" s="14">
        <v>0.163711586365341</v>
      </c>
      <c r="O16" s="14">
        <v>0.12634824758523999</v>
      </c>
      <c r="P16" s="14">
        <v>0.201235252698717</v>
      </c>
      <c r="Q16" s="14">
        <v>0.16888128331836699</v>
      </c>
      <c r="R16" s="14"/>
      <c r="S16" s="14">
        <v>0.234350053469496</v>
      </c>
      <c r="T16" s="14">
        <v>0.13467068686738501</v>
      </c>
      <c r="U16" s="14">
        <v>0.14155321495083201</v>
      </c>
      <c r="V16" s="14">
        <v>0.16343628863276199</v>
      </c>
      <c r="W16" s="14">
        <v>0.18364625172308699</v>
      </c>
      <c r="X16" s="14">
        <v>0.17932826223572601</v>
      </c>
      <c r="Y16" s="14">
        <v>0.12229470647211201</v>
      </c>
      <c r="Z16" s="14">
        <v>7.6247888245026194E-2</v>
      </c>
      <c r="AA16" s="14">
        <v>0.176797985314115</v>
      </c>
      <c r="AB16" s="14">
        <v>0.18209588044019601</v>
      </c>
      <c r="AC16" s="14">
        <v>0.12431003317850101</v>
      </c>
      <c r="AD16" s="14">
        <v>0.107645425371394</v>
      </c>
      <c r="AE16" s="14"/>
      <c r="AF16" s="14">
        <v>0.16368131621357901</v>
      </c>
      <c r="AG16" s="14">
        <v>0.16777571934969701</v>
      </c>
      <c r="AH16" s="14">
        <v>0.14906291809208699</v>
      </c>
      <c r="AI16" s="14"/>
      <c r="AJ16" s="14">
        <v>0.20626820975733801</v>
      </c>
      <c r="AK16" s="14">
        <v>0.15756891513841301</v>
      </c>
      <c r="AL16" s="14">
        <v>0.22882621953929499</v>
      </c>
      <c r="AM16" s="14"/>
      <c r="AN16" s="14">
        <v>0.148951056133729</v>
      </c>
      <c r="AO16" s="14">
        <v>0.16065690123654799</v>
      </c>
      <c r="AP16" s="14">
        <v>0.165711809919389</v>
      </c>
      <c r="AQ16" s="14">
        <v>0.13211408823860199</v>
      </c>
      <c r="AR16" s="14">
        <v>0.19342299527002199</v>
      </c>
    </row>
    <row r="17" spans="2:44">
      <c r="B17" s="15" t="s">
        <v>258</v>
      </c>
      <c r="C17" s="14">
        <v>0.153813642727926</v>
      </c>
      <c r="D17" s="14">
        <v>0.18276991997485201</v>
      </c>
      <c r="E17" s="14">
        <v>0.12750139996332899</v>
      </c>
      <c r="F17" s="14"/>
      <c r="G17" s="14">
        <v>0.163971344536574</v>
      </c>
      <c r="H17" s="14">
        <v>0.189428556836861</v>
      </c>
      <c r="I17" s="14">
        <v>0.11630891972979999</v>
      </c>
      <c r="J17" s="14">
        <v>0.16012737298032201</v>
      </c>
      <c r="K17" s="14">
        <v>0.13447912276209101</v>
      </c>
      <c r="L17" s="14">
        <v>0.158740156940785</v>
      </c>
      <c r="M17" s="14"/>
      <c r="N17" s="14">
        <v>0.18620107194098801</v>
      </c>
      <c r="O17" s="14">
        <v>0.121596697385736</v>
      </c>
      <c r="P17" s="14">
        <v>0.19133880495768099</v>
      </c>
      <c r="Q17" s="14">
        <v>0.122634389652771</v>
      </c>
      <c r="R17" s="14"/>
      <c r="S17" s="14">
        <v>0.21854255946574699</v>
      </c>
      <c r="T17" s="14">
        <v>0.104609416317143</v>
      </c>
      <c r="U17" s="14">
        <v>0.12598140249509701</v>
      </c>
      <c r="V17" s="14">
        <v>0.17546643293293701</v>
      </c>
      <c r="W17" s="14">
        <v>0.15263672718431101</v>
      </c>
      <c r="X17" s="14">
        <v>0.102265303675109</v>
      </c>
      <c r="Y17" s="14">
        <v>0.160115587342751</v>
      </c>
      <c r="Z17" s="14">
        <v>0.130585874927306</v>
      </c>
      <c r="AA17" s="14">
        <v>0.14410850062378</v>
      </c>
      <c r="AB17" s="14">
        <v>0.160256330961002</v>
      </c>
      <c r="AC17" s="14">
        <v>0.14585264924387401</v>
      </c>
      <c r="AD17" s="14">
        <v>0.28700812468188103</v>
      </c>
      <c r="AE17" s="14"/>
      <c r="AF17" s="14">
        <v>0.150419542853264</v>
      </c>
      <c r="AG17" s="14">
        <v>0.16111705584701599</v>
      </c>
      <c r="AH17" s="14">
        <v>0.133671284389978</v>
      </c>
      <c r="AI17" s="14"/>
      <c r="AJ17" s="14">
        <v>0.19503010112288099</v>
      </c>
      <c r="AK17" s="14">
        <v>0.17095443673333199</v>
      </c>
      <c r="AL17" s="14">
        <v>0.16054068553977599</v>
      </c>
      <c r="AM17" s="14"/>
      <c r="AN17" s="14">
        <v>0.12438393771063699</v>
      </c>
      <c r="AO17" s="14">
        <v>0.14810317187478</v>
      </c>
      <c r="AP17" s="14">
        <v>0.18514276461554199</v>
      </c>
      <c r="AQ17" s="14">
        <v>0.10568713993410001</v>
      </c>
      <c r="AR17" s="14">
        <v>0.10215933390128799</v>
      </c>
    </row>
    <row r="18" spans="2:44">
      <c r="B18" s="15" t="s">
        <v>257</v>
      </c>
      <c r="C18" s="14">
        <v>0.14194719157744401</v>
      </c>
      <c r="D18" s="14">
        <v>0.131821292621222</v>
      </c>
      <c r="E18" s="14">
        <v>0.15197126968574801</v>
      </c>
      <c r="F18" s="14"/>
      <c r="G18" s="14">
        <v>0.19646758052336399</v>
      </c>
      <c r="H18" s="14">
        <v>0.148854577650951</v>
      </c>
      <c r="I18" s="14">
        <v>0.127049022669565</v>
      </c>
      <c r="J18" s="14">
        <v>0.15223625698119</v>
      </c>
      <c r="K18" s="14">
        <v>0.126950295009466</v>
      </c>
      <c r="L18" s="14">
        <v>0.11587471165819301</v>
      </c>
      <c r="M18" s="14"/>
      <c r="N18" s="14">
        <v>0.17531227207062899</v>
      </c>
      <c r="O18" s="14">
        <v>0.14339448559127699</v>
      </c>
      <c r="P18" s="14">
        <v>0.129827620846546</v>
      </c>
      <c r="Q18" s="14">
        <v>0.117142969573895</v>
      </c>
      <c r="R18" s="14"/>
      <c r="S18" s="14">
        <v>0.16990392305649199</v>
      </c>
      <c r="T18" s="14">
        <v>0.15812143464459999</v>
      </c>
      <c r="U18" s="14">
        <v>7.0189548896788703E-2</v>
      </c>
      <c r="V18" s="14">
        <v>0.15646722217053299</v>
      </c>
      <c r="W18" s="14">
        <v>8.3164171201160694E-2</v>
      </c>
      <c r="X18" s="14">
        <v>0.16014456813309</v>
      </c>
      <c r="Y18" s="14">
        <v>0.144991266792969</v>
      </c>
      <c r="Z18" s="14">
        <v>0.22316287798571699</v>
      </c>
      <c r="AA18" s="14">
        <v>0.156752406365293</v>
      </c>
      <c r="AB18" s="14">
        <v>9.1713719276573E-2</v>
      </c>
      <c r="AC18" s="14">
        <v>0.20166591553489399</v>
      </c>
      <c r="AD18" s="14">
        <v>0.133061425627059</v>
      </c>
      <c r="AE18" s="14"/>
      <c r="AF18" s="14">
        <v>0.113959121369822</v>
      </c>
      <c r="AG18" s="14">
        <v>0.16240372133484701</v>
      </c>
      <c r="AH18" s="14">
        <v>9.9806440968426294E-2</v>
      </c>
      <c r="AI18" s="14"/>
      <c r="AJ18" s="14">
        <v>8.4568023570024006E-2</v>
      </c>
      <c r="AK18" s="14">
        <v>0.16106248286140701</v>
      </c>
      <c r="AL18" s="14">
        <v>0.158720792694895</v>
      </c>
      <c r="AM18" s="14"/>
      <c r="AN18" s="14">
        <v>8.1743708946608706E-2</v>
      </c>
      <c r="AO18" s="14">
        <v>0.15801847900865401</v>
      </c>
      <c r="AP18" s="14">
        <v>0.19012937644563899</v>
      </c>
      <c r="AQ18" s="14">
        <v>0.18713621331219699</v>
      </c>
      <c r="AR18" s="14">
        <v>8.7786830015440798E-2</v>
      </c>
    </row>
    <row r="19" spans="2:44">
      <c r="B19" s="15" t="s">
        <v>255</v>
      </c>
      <c r="C19" s="14">
        <v>0.12645510866687701</v>
      </c>
      <c r="D19" s="14">
        <v>0.14566017320911101</v>
      </c>
      <c r="E19" s="14">
        <v>0.109106415006167</v>
      </c>
      <c r="F19" s="14"/>
      <c r="G19" s="14">
        <v>0.181155957816898</v>
      </c>
      <c r="H19" s="14">
        <v>0.16723381101330601</v>
      </c>
      <c r="I19" s="14">
        <v>7.7950860798755905E-2</v>
      </c>
      <c r="J19" s="14">
        <v>0.1317650784305</v>
      </c>
      <c r="K19" s="14">
        <v>0.105025514880295</v>
      </c>
      <c r="L19" s="14">
        <v>0.111058957439964</v>
      </c>
      <c r="M19" s="14"/>
      <c r="N19" s="14">
        <v>0.10006149855557001</v>
      </c>
      <c r="O19" s="14">
        <v>0.17262010302035999</v>
      </c>
      <c r="P19" s="14">
        <v>0.120837478095974</v>
      </c>
      <c r="Q19" s="14">
        <v>0.116920528624031</v>
      </c>
      <c r="R19" s="14"/>
      <c r="S19" s="14">
        <v>0.122256619721126</v>
      </c>
      <c r="T19" s="14">
        <v>0.16292141828728901</v>
      </c>
      <c r="U19" s="14">
        <v>0.144913412111639</v>
      </c>
      <c r="V19" s="14">
        <v>0.17776180935174701</v>
      </c>
      <c r="W19" s="14">
        <v>0.133269319900092</v>
      </c>
      <c r="X19" s="14">
        <v>8.0913682356453603E-2</v>
      </c>
      <c r="Y19" s="14">
        <v>5.8445210090298502E-2</v>
      </c>
      <c r="Z19" s="14">
        <v>0.14873923275664699</v>
      </c>
      <c r="AA19" s="14">
        <v>0.13050303612675501</v>
      </c>
      <c r="AB19" s="14">
        <v>0.10903385711608</v>
      </c>
      <c r="AC19" s="14">
        <v>5.8144533018529898E-2</v>
      </c>
      <c r="AD19" s="14">
        <v>0.188521571329855</v>
      </c>
      <c r="AE19" s="14"/>
      <c r="AF19" s="14">
        <v>0.13605297433444499</v>
      </c>
      <c r="AG19" s="14">
        <v>0.10767406620669499</v>
      </c>
      <c r="AH19" s="14">
        <v>0.12759967929771299</v>
      </c>
      <c r="AI19" s="14"/>
      <c r="AJ19" s="14">
        <v>0.133585342443233</v>
      </c>
      <c r="AK19" s="14">
        <v>0.117798269728595</v>
      </c>
      <c r="AL19" s="14">
        <v>7.64718368736826E-2</v>
      </c>
      <c r="AM19" s="14"/>
      <c r="AN19" s="14">
        <v>0.103940016829364</v>
      </c>
      <c r="AO19" s="14">
        <v>0.19351093722316301</v>
      </c>
      <c r="AP19" s="14">
        <v>8.0095925389021494E-2</v>
      </c>
      <c r="AQ19" s="14">
        <v>0.18517049946511099</v>
      </c>
      <c r="AR19" s="14">
        <v>0.19833975292373099</v>
      </c>
    </row>
    <row r="20" spans="2:44">
      <c r="B20" s="15" t="s">
        <v>259</v>
      </c>
      <c r="C20" s="14">
        <v>0.101888121021002</v>
      </c>
      <c r="D20" s="14">
        <v>0.12747302350593701</v>
      </c>
      <c r="E20" s="14">
        <v>7.8496415370409606E-2</v>
      </c>
      <c r="F20" s="14"/>
      <c r="G20" s="14">
        <v>0.19031983501358399</v>
      </c>
      <c r="H20" s="14">
        <v>0.13667711712061401</v>
      </c>
      <c r="I20" s="14">
        <v>6.9064097911410396E-2</v>
      </c>
      <c r="J20" s="14">
        <v>0.110179491553343</v>
      </c>
      <c r="K20" s="14">
        <v>7.7056925579370897E-2</v>
      </c>
      <c r="L20" s="14">
        <v>5.6151270804121398E-2</v>
      </c>
      <c r="M20" s="14"/>
      <c r="N20" s="14">
        <v>9.95580411316528E-2</v>
      </c>
      <c r="O20" s="14">
        <v>0.11500923057067799</v>
      </c>
      <c r="P20" s="14">
        <v>9.7090055729266003E-2</v>
      </c>
      <c r="Q20" s="14">
        <v>9.7850162163428595E-2</v>
      </c>
      <c r="R20" s="14"/>
      <c r="S20" s="14">
        <v>0.121285792418138</v>
      </c>
      <c r="T20" s="14">
        <v>0.14735367779709799</v>
      </c>
      <c r="U20" s="14">
        <v>0.132995131415239</v>
      </c>
      <c r="V20" s="14">
        <v>8.8449685567985006E-2</v>
      </c>
      <c r="W20" s="14">
        <v>5.3329351798879703E-2</v>
      </c>
      <c r="X20" s="14">
        <v>0.11311820689400701</v>
      </c>
      <c r="Y20" s="14">
        <v>9.9585821760805202E-2</v>
      </c>
      <c r="Z20" s="14">
        <v>0.106716498977971</v>
      </c>
      <c r="AA20" s="14">
        <v>0.100144487405605</v>
      </c>
      <c r="AB20" s="14">
        <v>5.6312041860320801E-2</v>
      </c>
      <c r="AC20" s="14">
        <v>5.9552294385079398E-2</v>
      </c>
      <c r="AD20" s="14">
        <v>8.7018819291320604E-2</v>
      </c>
      <c r="AE20" s="14"/>
      <c r="AF20" s="14">
        <v>8.3191292939717595E-2</v>
      </c>
      <c r="AG20" s="14">
        <v>9.4382467569294595E-2</v>
      </c>
      <c r="AH20" s="14">
        <v>9.0177623736982904E-2</v>
      </c>
      <c r="AI20" s="14"/>
      <c r="AJ20" s="14">
        <v>9.0575904691649597E-2</v>
      </c>
      <c r="AK20" s="14">
        <v>0.101429162578835</v>
      </c>
      <c r="AL20" s="14">
        <v>9.6983515570264106E-2</v>
      </c>
      <c r="AM20" s="14"/>
      <c r="AN20" s="14">
        <v>9.9766875173317796E-2</v>
      </c>
      <c r="AO20" s="14">
        <v>0.16274886839061101</v>
      </c>
      <c r="AP20" s="14">
        <v>6.0400665757883401E-2</v>
      </c>
      <c r="AQ20" s="14">
        <v>0.115437662590025</v>
      </c>
      <c r="AR20" s="14">
        <v>0.28232042797315698</v>
      </c>
    </row>
    <row r="21" spans="2:44">
      <c r="B21" s="15" t="s">
        <v>260</v>
      </c>
      <c r="C21" s="14">
        <v>5.18979869576284E-2</v>
      </c>
      <c r="D21" s="14">
        <v>7.2255778748443397E-2</v>
      </c>
      <c r="E21" s="14">
        <v>3.31626771871288E-2</v>
      </c>
      <c r="F21" s="14"/>
      <c r="G21" s="14">
        <v>2.06929301729709E-2</v>
      </c>
      <c r="H21" s="14">
        <v>5.8649858611302903E-2</v>
      </c>
      <c r="I21" s="14">
        <v>6.8705651469336396E-2</v>
      </c>
      <c r="J21" s="14">
        <v>4.4609053629113903E-2</v>
      </c>
      <c r="K21" s="14">
        <v>3.91989600314296E-2</v>
      </c>
      <c r="L21" s="14">
        <v>6.5370827414948499E-2</v>
      </c>
      <c r="M21" s="14"/>
      <c r="N21" s="14">
        <v>5.65171280310868E-2</v>
      </c>
      <c r="O21" s="14">
        <v>4.8427563980907098E-2</v>
      </c>
      <c r="P21" s="14">
        <v>4.9485675689131599E-2</v>
      </c>
      <c r="Q21" s="14">
        <v>4.9780955649655699E-2</v>
      </c>
      <c r="R21" s="14"/>
      <c r="S21" s="14">
        <v>6.0478668823281602E-2</v>
      </c>
      <c r="T21" s="14">
        <v>5.3636791006896098E-2</v>
      </c>
      <c r="U21" s="14">
        <v>2.7156904896114002E-2</v>
      </c>
      <c r="V21" s="14">
        <v>7.3269763582319306E-2</v>
      </c>
      <c r="W21" s="14">
        <v>2.25290605489946E-2</v>
      </c>
      <c r="X21" s="14">
        <v>3.8168864567747103E-2</v>
      </c>
      <c r="Y21" s="14">
        <v>7.40713217250029E-2</v>
      </c>
      <c r="Z21" s="14">
        <v>3.1616372115262303E-2</v>
      </c>
      <c r="AA21" s="14">
        <v>5.3030222820743003E-2</v>
      </c>
      <c r="AB21" s="14">
        <v>9.0545321334807895E-3</v>
      </c>
      <c r="AC21" s="14">
        <v>9.1048623297821096E-2</v>
      </c>
      <c r="AD21" s="14">
        <v>0.16219274575790901</v>
      </c>
      <c r="AE21" s="14"/>
      <c r="AF21" s="14">
        <v>5.2400959795023301E-2</v>
      </c>
      <c r="AG21" s="14">
        <v>5.58018764355084E-2</v>
      </c>
      <c r="AH21" s="14">
        <v>6.4296531527371401E-2</v>
      </c>
      <c r="AI21" s="14"/>
      <c r="AJ21" s="14">
        <v>5.4484414966159703E-2</v>
      </c>
      <c r="AK21" s="14">
        <v>6.3413338453192497E-2</v>
      </c>
      <c r="AL21" s="14">
        <v>5.29122256604493E-2</v>
      </c>
      <c r="AM21" s="14"/>
      <c r="AN21" s="14">
        <v>4.4311571014083402E-2</v>
      </c>
      <c r="AO21" s="14">
        <v>5.0568215815995701E-2</v>
      </c>
      <c r="AP21" s="14">
        <v>6.7567615882829002E-2</v>
      </c>
      <c r="AQ21" s="14">
        <v>2.2099276485868499E-2</v>
      </c>
      <c r="AR21" s="14">
        <v>0.10215933390128799</v>
      </c>
    </row>
    <row r="22" spans="2:44">
      <c r="B22" s="15" t="s">
        <v>129</v>
      </c>
      <c r="C22" s="14">
        <v>4.9744237328606E-2</v>
      </c>
      <c r="D22" s="14">
        <v>4.4417618295748702E-2</v>
      </c>
      <c r="E22" s="14">
        <v>5.4912518221599697E-2</v>
      </c>
      <c r="F22" s="14"/>
      <c r="G22" s="14">
        <v>5.9733403709066601E-2</v>
      </c>
      <c r="H22" s="14">
        <v>4.0313359621744697E-2</v>
      </c>
      <c r="I22" s="14">
        <v>5.2682552762490301E-2</v>
      </c>
      <c r="J22" s="14">
        <v>4.3655293313281003E-2</v>
      </c>
      <c r="K22" s="14">
        <v>5.0313257699562602E-2</v>
      </c>
      <c r="L22" s="14">
        <v>5.2793360406023303E-2</v>
      </c>
      <c r="M22" s="14"/>
      <c r="N22" s="14">
        <v>2.3147998251696E-2</v>
      </c>
      <c r="O22" s="14">
        <v>3.18881575920376E-2</v>
      </c>
      <c r="P22" s="14">
        <v>6.2120469342209703E-2</v>
      </c>
      <c r="Q22" s="14">
        <v>8.2808281400858205E-2</v>
      </c>
      <c r="R22" s="14"/>
      <c r="S22" s="14">
        <v>4.2134710041339597E-2</v>
      </c>
      <c r="T22" s="14">
        <v>5.4248422576238901E-2</v>
      </c>
      <c r="U22" s="14">
        <v>3.4183061237196298E-2</v>
      </c>
      <c r="V22" s="14">
        <v>6.0646418877057399E-2</v>
      </c>
      <c r="W22" s="14">
        <v>8.4004623813400806E-2</v>
      </c>
      <c r="X22" s="14">
        <v>4.9307582999287301E-2</v>
      </c>
      <c r="Y22" s="14">
        <v>3.3582148287135898E-2</v>
      </c>
      <c r="Z22" s="14">
        <v>5.0222010393030099E-2</v>
      </c>
      <c r="AA22" s="14">
        <v>4.6548838386705302E-2</v>
      </c>
      <c r="AB22" s="14">
        <v>4.9525126974309303E-2</v>
      </c>
      <c r="AC22" s="14">
        <v>5.4662196920536199E-2</v>
      </c>
      <c r="AD22" s="14">
        <v>3.4519334978620898E-2</v>
      </c>
      <c r="AE22" s="14"/>
      <c r="AF22" s="14">
        <v>3.4163621952339303E-2</v>
      </c>
      <c r="AG22" s="14">
        <v>4.8306229945757499E-2</v>
      </c>
      <c r="AH22" s="14">
        <v>7.1179987882453097E-2</v>
      </c>
      <c r="AI22" s="14"/>
      <c r="AJ22" s="14">
        <v>2.9092571292155901E-2</v>
      </c>
      <c r="AK22" s="14">
        <v>4.0384678512672398E-2</v>
      </c>
      <c r="AL22" s="14">
        <v>4.4039642481302099E-2</v>
      </c>
      <c r="AM22" s="14"/>
      <c r="AN22" s="14">
        <v>8.6539306058095206E-2</v>
      </c>
      <c r="AO22" s="14">
        <v>3.0226516049382E-2</v>
      </c>
      <c r="AP22" s="14">
        <v>2.5801817967210001E-2</v>
      </c>
      <c r="AQ22" s="14">
        <v>3.9814959703664297E-2</v>
      </c>
      <c r="AR22" s="14">
        <v>0</v>
      </c>
    </row>
    <row r="23" spans="2:44">
      <c r="B23" s="15" t="s">
        <v>261</v>
      </c>
      <c r="C23" s="14">
        <v>1.8997694270663001E-2</v>
      </c>
      <c r="D23" s="14">
        <v>2.5103311183934399E-2</v>
      </c>
      <c r="E23" s="14">
        <v>1.3393114381904899E-2</v>
      </c>
      <c r="F23" s="14"/>
      <c r="G23" s="14">
        <v>4.0703497829853198E-2</v>
      </c>
      <c r="H23" s="14">
        <v>2.7788818461625699E-2</v>
      </c>
      <c r="I23" s="14">
        <v>0</v>
      </c>
      <c r="J23" s="14">
        <v>1.36726965416638E-2</v>
      </c>
      <c r="K23" s="14">
        <v>2.7423918594030799E-2</v>
      </c>
      <c r="L23" s="14">
        <v>1.4289644813815301E-2</v>
      </c>
      <c r="M23" s="14"/>
      <c r="N23" s="14">
        <v>1.39144090025459E-2</v>
      </c>
      <c r="O23" s="14">
        <v>8.2964064447998698E-3</v>
      </c>
      <c r="P23" s="14">
        <v>2.1970946679586899E-2</v>
      </c>
      <c r="Q23" s="14">
        <v>3.1526007219435999E-2</v>
      </c>
      <c r="R23" s="14"/>
      <c r="S23" s="14">
        <v>3.7662397584327399E-2</v>
      </c>
      <c r="T23" s="14">
        <v>1.07890816924631E-2</v>
      </c>
      <c r="U23" s="14">
        <v>2.10375140347091E-2</v>
      </c>
      <c r="V23" s="14">
        <v>5.2707474273467697E-2</v>
      </c>
      <c r="W23" s="14">
        <v>0</v>
      </c>
      <c r="X23" s="14">
        <v>2.5396522507568901E-2</v>
      </c>
      <c r="Y23" s="14">
        <v>2.4777136489676901E-2</v>
      </c>
      <c r="Z23" s="14">
        <v>2.6014540745170799E-2</v>
      </c>
      <c r="AA23" s="14">
        <v>1.11602669659199E-2</v>
      </c>
      <c r="AB23" s="14">
        <v>0</v>
      </c>
      <c r="AC23" s="14">
        <v>0</v>
      </c>
      <c r="AD23" s="14">
        <v>0</v>
      </c>
      <c r="AE23" s="14"/>
      <c r="AF23" s="14">
        <v>3.0322866029612799E-2</v>
      </c>
      <c r="AG23" s="14">
        <v>1.3307590020311301E-2</v>
      </c>
      <c r="AH23" s="14">
        <v>0</v>
      </c>
      <c r="AI23" s="14"/>
      <c r="AJ23" s="14">
        <v>1.3899258480223499E-2</v>
      </c>
      <c r="AK23" s="14">
        <v>2.2712124580446E-2</v>
      </c>
      <c r="AL23" s="14">
        <v>0</v>
      </c>
      <c r="AM23" s="14"/>
      <c r="AN23" s="14">
        <v>1.6789453744669499E-2</v>
      </c>
      <c r="AO23" s="14">
        <v>3.1173163320287699E-2</v>
      </c>
      <c r="AP23" s="14">
        <v>8.2641206564221196E-3</v>
      </c>
      <c r="AQ23" s="14">
        <v>1.2464173927413599E-2</v>
      </c>
      <c r="AR23" s="14">
        <v>9.5730708078181403E-2</v>
      </c>
    </row>
    <row r="24" spans="2:44">
      <c r="B24" s="15" t="s">
        <v>262</v>
      </c>
      <c r="C24" s="23">
        <v>2.7429293805428499E-2</v>
      </c>
      <c r="D24" s="23">
        <v>1.9953248779863202E-2</v>
      </c>
      <c r="E24" s="23">
        <v>3.4504926041826103E-2</v>
      </c>
      <c r="F24" s="23"/>
      <c r="G24" s="23">
        <v>2.0187207785531701E-2</v>
      </c>
      <c r="H24" s="23">
        <v>2.9282308256418199E-2</v>
      </c>
      <c r="I24" s="23">
        <v>3.7409495208257898E-2</v>
      </c>
      <c r="J24" s="23">
        <v>3.3416152767792799E-2</v>
      </c>
      <c r="K24" s="23">
        <v>1.22450374749565E-2</v>
      </c>
      <c r="L24" s="23">
        <v>2.61681902364744E-2</v>
      </c>
      <c r="M24" s="23"/>
      <c r="N24" s="23">
        <v>1.05850498358069E-2</v>
      </c>
      <c r="O24" s="23">
        <v>2.92143719438623E-2</v>
      </c>
      <c r="P24" s="23">
        <v>2.3334594041178099E-2</v>
      </c>
      <c r="Q24" s="23">
        <v>4.5218666320431401E-2</v>
      </c>
      <c r="R24" s="23"/>
      <c r="S24" s="23">
        <v>2.07431158784676E-2</v>
      </c>
      <c r="T24" s="23">
        <v>2.4106083942860498E-2</v>
      </c>
      <c r="U24" s="23">
        <v>2.0745217084227201E-2</v>
      </c>
      <c r="V24" s="23">
        <v>0</v>
      </c>
      <c r="W24" s="23">
        <v>3.1627544553385602E-2</v>
      </c>
      <c r="X24" s="23">
        <v>3.0599643323919099E-2</v>
      </c>
      <c r="Y24" s="23">
        <v>3.2465596534512198E-2</v>
      </c>
      <c r="Z24" s="23">
        <v>2.6144097339313499E-2</v>
      </c>
      <c r="AA24" s="23">
        <v>2.8890949940696398E-2</v>
      </c>
      <c r="AB24" s="23">
        <v>9.0545321334807895E-3</v>
      </c>
      <c r="AC24" s="23">
        <v>0.115948196054665</v>
      </c>
      <c r="AD24" s="23">
        <v>4.2054623934399397E-2</v>
      </c>
      <c r="AE24" s="23"/>
      <c r="AF24" s="23">
        <v>2.40124602381536E-2</v>
      </c>
      <c r="AG24" s="23">
        <v>2.9272014668947199E-2</v>
      </c>
      <c r="AH24" s="23">
        <v>3.4131487095942901E-2</v>
      </c>
      <c r="AI24" s="23"/>
      <c r="AJ24" s="23">
        <v>1.7713580168998801E-2</v>
      </c>
      <c r="AK24" s="23">
        <v>3.1139437230116199E-2</v>
      </c>
      <c r="AL24" s="23">
        <v>1.8358492948645801E-2</v>
      </c>
      <c r="AM24" s="23"/>
      <c r="AN24" s="23">
        <v>3.7608567418854197E-2</v>
      </c>
      <c r="AO24" s="23">
        <v>1.81497125783305E-2</v>
      </c>
      <c r="AP24" s="23">
        <v>2.96092984808538E-2</v>
      </c>
      <c r="AQ24" s="23">
        <v>3.0991664260463202E-2</v>
      </c>
      <c r="AR24" s="23">
        <v>8.6611739789414E-2</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273</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248</v>
      </c>
      <c r="C9" s="14">
        <v>0.251102039626592</v>
      </c>
      <c r="D9" s="14">
        <v>0.2668265634766</v>
      </c>
      <c r="E9" s="14">
        <v>0.237798289666837</v>
      </c>
      <c r="F9" s="14"/>
      <c r="G9" s="14">
        <v>0.236288913800172</v>
      </c>
      <c r="H9" s="14">
        <v>0.16728031448886699</v>
      </c>
      <c r="I9" s="14">
        <v>0.26333914941217901</v>
      </c>
      <c r="J9" s="14">
        <v>0.239740304329943</v>
      </c>
      <c r="K9" s="14">
        <v>0.282534387143906</v>
      </c>
      <c r="L9" s="14">
        <v>0.311146316663856</v>
      </c>
      <c r="M9" s="14"/>
      <c r="N9" s="14">
        <v>0.28342181918818399</v>
      </c>
      <c r="O9" s="14">
        <v>0.249942889394238</v>
      </c>
      <c r="P9" s="14">
        <v>0.22601438497364101</v>
      </c>
      <c r="Q9" s="14">
        <v>0.230958464551799</v>
      </c>
      <c r="R9" s="14"/>
      <c r="S9" s="14">
        <v>0.25654476017535299</v>
      </c>
      <c r="T9" s="14">
        <v>0.22823687165022399</v>
      </c>
      <c r="U9" s="14">
        <v>0.20152486172056</v>
      </c>
      <c r="V9" s="14">
        <v>0.33181539130131799</v>
      </c>
      <c r="W9" s="14">
        <v>0.27094190338379198</v>
      </c>
      <c r="X9" s="14">
        <v>0.23567309054676699</v>
      </c>
      <c r="Y9" s="14">
        <v>0.32301831274653903</v>
      </c>
      <c r="Z9" s="14">
        <v>0.265914606882453</v>
      </c>
      <c r="AA9" s="14">
        <v>0.24727180049470099</v>
      </c>
      <c r="AB9" s="14">
        <v>0.239364690259252</v>
      </c>
      <c r="AC9" s="14">
        <v>0.200176026022686</v>
      </c>
      <c r="AD9" s="14">
        <v>9.3818923664147402E-2</v>
      </c>
      <c r="AE9" s="14"/>
      <c r="AF9" s="14">
        <v>0.25753511092011699</v>
      </c>
      <c r="AG9" s="14">
        <v>0.24292146958769201</v>
      </c>
      <c r="AH9" s="14">
        <v>0.226458333858056</v>
      </c>
      <c r="AI9" s="14"/>
      <c r="AJ9" s="14">
        <v>0.249609034477144</v>
      </c>
      <c r="AK9" s="14">
        <v>0.23861989098988001</v>
      </c>
      <c r="AL9" s="14">
        <v>0.30815180851944302</v>
      </c>
      <c r="AM9" s="14"/>
      <c r="AN9" s="14">
        <v>0.23495674699115399</v>
      </c>
      <c r="AO9" s="14">
        <v>0.25155988622903702</v>
      </c>
      <c r="AP9" s="14">
        <v>0.240864108365234</v>
      </c>
      <c r="AQ9" s="14">
        <v>0.26762811127406</v>
      </c>
      <c r="AR9" s="14">
        <v>0.23453835414421301</v>
      </c>
    </row>
    <row r="10" spans="2:44">
      <c r="B10" s="15" t="s">
        <v>249</v>
      </c>
      <c r="C10" s="14">
        <v>0.22055365017089101</v>
      </c>
      <c r="D10" s="14">
        <v>0.21662533103957801</v>
      </c>
      <c r="E10" s="14">
        <v>0.22560287430075501</v>
      </c>
      <c r="F10" s="14"/>
      <c r="G10" s="14">
        <v>0.21983762145793301</v>
      </c>
      <c r="H10" s="14">
        <v>0.19335856479625099</v>
      </c>
      <c r="I10" s="14">
        <v>0.231765870924208</v>
      </c>
      <c r="J10" s="14">
        <v>0.16013498366886</v>
      </c>
      <c r="K10" s="14">
        <v>0.263231641059268</v>
      </c>
      <c r="L10" s="14">
        <v>0.252138124771426</v>
      </c>
      <c r="M10" s="14"/>
      <c r="N10" s="14">
        <v>0.20588733431068601</v>
      </c>
      <c r="O10" s="14">
        <v>0.22808065417500301</v>
      </c>
      <c r="P10" s="14">
        <v>0.24901788507349301</v>
      </c>
      <c r="Q10" s="14">
        <v>0.20367216480457701</v>
      </c>
      <c r="R10" s="14"/>
      <c r="S10" s="14">
        <v>0.24738927206542199</v>
      </c>
      <c r="T10" s="14">
        <v>0.19759896233489299</v>
      </c>
      <c r="U10" s="14">
        <v>0.24431910605573701</v>
      </c>
      <c r="V10" s="14">
        <v>0.33366055770341702</v>
      </c>
      <c r="W10" s="14">
        <v>0.22436757674074401</v>
      </c>
      <c r="X10" s="14">
        <v>0.19806905864693</v>
      </c>
      <c r="Y10" s="14">
        <v>0.22224357905637199</v>
      </c>
      <c r="Z10" s="14">
        <v>0.16767980697495399</v>
      </c>
      <c r="AA10" s="14">
        <v>0.15905646333165399</v>
      </c>
      <c r="AB10" s="14">
        <v>0.22779079747362399</v>
      </c>
      <c r="AC10" s="14">
        <v>0.20489695905803099</v>
      </c>
      <c r="AD10" s="14">
        <v>0.14945217416862799</v>
      </c>
      <c r="AE10" s="14"/>
      <c r="AF10" s="14">
        <v>0.21089269500862601</v>
      </c>
      <c r="AG10" s="14">
        <v>0.21291917815962899</v>
      </c>
      <c r="AH10" s="14">
        <v>0.21963659413</v>
      </c>
      <c r="AI10" s="14"/>
      <c r="AJ10" s="14">
        <v>0.210885140992873</v>
      </c>
      <c r="AK10" s="14">
        <v>0.21538607104465701</v>
      </c>
      <c r="AL10" s="14">
        <v>0.192463270858829</v>
      </c>
      <c r="AM10" s="14"/>
      <c r="AN10" s="14">
        <v>0.22457784870705599</v>
      </c>
      <c r="AO10" s="14">
        <v>0.229714865153025</v>
      </c>
      <c r="AP10" s="14">
        <v>0.230136814589296</v>
      </c>
      <c r="AQ10" s="14">
        <v>0.191026796239119</v>
      </c>
      <c r="AR10" s="14">
        <v>0.29868653363797398</v>
      </c>
    </row>
    <row r="11" spans="2:44">
      <c r="B11" s="15" t="s">
        <v>250</v>
      </c>
      <c r="C11" s="14">
        <v>0.194897662051495</v>
      </c>
      <c r="D11" s="14">
        <v>0.187952339251169</v>
      </c>
      <c r="E11" s="14">
        <v>0.198761830459424</v>
      </c>
      <c r="F11" s="14"/>
      <c r="G11" s="14">
        <v>0.17940059046667201</v>
      </c>
      <c r="H11" s="14">
        <v>0.20796467743008601</v>
      </c>
      <c r="I11" s="14">
        <v>0.17486582529132999</v>
      </c>
      <c r="J11" s="14">
        <v>0.178180917985436</v>
      </c>
      <c r="K11" s="14">
        <v>0.19831383094862201</v>
      </c>
      <c r="L11" s="14">
        <v>0.220668522365777</v>
      </c>
      <c r="M11" s="14"/>
      <c r="N11" s="14">
        <v>0.210741984088363</v>
      </c>
      <c r="O11" s="14">
        <v>0.17460182963703699</v>
      </c>
      <c r="P11" s="14">
        <v>0.189765845222296</v>
      </c>
      <c r="Q11" s="14">
        <v>0.199287699474991</v>
      </c>
      <c r="R11" s="14"/>
      <c r="S11" s="14">
        <v>0.16874218146519701</v>
      </c>
      <c r="T11" s="14">
        <v>0.156751744905749</v>
      </c>
      <c r="U11" s="14">
        <v>0.18492917960269001</v>
      </c>
      <c r="V11" s="14">
        <v>0.153706412915215</v>
      </c>
      <c r="W11" s="14">
        <v>0.233972777366138</v>
      </c>
      <c r="X11" s="14">
        <v>0.17727517850093699</v>
      </c>
      <c r="Y11" s="14">
        <v>0.23339092975997999</v>
      </c>
      <c r="Z11" s="14">
        <v>0.22152147246485299</v>
      </c>
      <c r="AA11" s="14">
        <v>0.23131938906815899</v>
      </c>
      <c r="AB11" s="14">
        <v>0.211249743865004</v>
      </c>
      <c r="AC11" s="14">
        <v>0.21144984446941101</v>
      </c>
      <c r="AD11" s="14">
        <v>0.20152071790774301</v>
      </c>
      <c r="AE11" s="14"/>
      <c r="AF11" s="14">
        <v>0.1766460094715</v>
      </c>
      <c r="AG11" s="14">
        <v>0.23413153817353199</v>
      </c>
      <c r="AH11" s="14">
        <v>0.17699626258741899</v>
      </c>
      <c r="AI11" s="14"/>
      <c r="AJ11" s="14">
        <v>0.191842559956071</v>
      </c>
      <c r="AK11" s="14">
        <v>0.21982787055238001</v>
      </c>
      <c r="AL11" s="14">
        <v>9.0533732817294002E-2</v>
      </c>
      <c r="AM11" s="14"/>
      <c r="AN11" s="14">
        <v>0.185595711234534</v>
      </c>
      <c r="AO11" s="14">
        <v>0.19386098916612601</v>
      </c>
      <c r="AP11" s="14">
        <v>0.20402476385794799</v>
      </c>
      <c r="AQ11" s="14">
        <v>0.230077089609556</v>
      </c>
      <c r="AR11" s="14">
        <v>0.132858299758292</v>
      </c>
    </row>
    <row r="12" spans="2:44">
      <c r="B12" s="15" t="s">
        <v>251</v>
      </c>
      <c r="C12" s="14">
        <v>0.184310568754847</v>
      </c>
      <c r="D12" s="14">
        <v>0.17739734067875501</v>
      </c>
      <c r="E12" s="14">
        <v>0.18807996857606299</v>
      </c>
      <c r="F12" s="14"/>
      <c r="G12" s="14">
        <v>0.244318251578027</v>
      </c>
      <c r="H12" s="14">
        <v>0.22731728079670199</v>
      </c>
      <c r="I12" s="14">
        <v>0.102282983979908</v>
      </c>
      <c r="J12" s="14">
        <v>0.21910319689486199</v>
      </c>
      <c r="K12" s="14">
        <v>0.17511106438681201</v>
      </c>
      <c r="L12" s="14">
        <v>0.154330414724175</v>
      </c>
      <c r="M12" s="14"/>
      <c r="N12" s="14">
        <v>0.158780694534703</v>
      </c>
      <c r="O12" s="14">
        <v>0.15930370988346201</v>
      </c>
      <c r="P12" s="14">
        <v>0.24556081279099501</v>
      </c>
      <c r="Q12" s="14">
        <v>0.18821226253429199</v>
      </c>
      <c r="R12" s="14"/>
      <c r="S12" s="14">
        <v>0.17261115156398901</v>
      </c>
      <c r="T12" s="14">
        <v>0.22309665740085499</v>
      </c>
      <c r="U12" s="14">
        <v>0.20285970757371499</v>
      </c>
      <c r="V12" s="14">
        <v>0.171558779134213</v>
      </c>
      <c r="W12" s="14">
        <v>0.181075489406511</v>
      </c>
      <c r="X12" s="14">
        <v>0.17905547393479301</v>
      </c>
      <c r="Y12" s="14">
        <v>0.135699742776037</v>
      </c>
      <c r="Z12" s="14">
        <v>0.17765430176729299</v>
      </c>
      <c r="AA12" s="14">
        <v>0.22316470350773801</v>
      </c>
      <c r="AB12" s="14">
        <v>0.19280782654619</v>
      </c>
      <c r="AC12" s="14">
        <v>0.12867472842466299</v>
      </c>
      <c r="AD12" s="14">
        <v>0.174644046294917</v>
      </c>
      <c r="AE12" s="14"/>
      <c r="AF12" s="14">
        <v>0.19493304057397701</v>
      </c>
      <c r="AG12" s="14">
        <v>0.17183692727848701</v>
      </c>
      <c r="AH12" s="14">
        <v>0.18765343814597499</v>
      </c>
      <c r="AI12" s="14"/>
      <c r="AJ12" s="14">
        <v>0.195116507709853</v>
      </c>
      <c r="AK12" s="14">
        <v>0.20433513485729499</v>
      </c>
      <c r="AL12" s="14">
        <v>0.19806459180643701</v>
      </c>
      <c r="AM12" s="14"/>
      <c r="AN12" s="14">
        <v>0.19360452351994301</v>
      </c>
      <c r="AO12" s="14">
        <v>0.23553746462469899</v>
      </c>
      <c r="AP12" s="14">
        <v>0.15353277090276399</v>
      </c>
      <c r="AQ12" s="14">
        <v>0.143537729155432</v>
      </c>
      <c r="AR12" s="14">
        <v>0.29693845408790098</v>
      </c>
    </row>
    <row r="13" spans="2:44">
      <c r="B13" s="15" t="s">
        <v>254</v>
      </c>
      <c r="C13" s="14">
        <v>0.176840563478147</v>
      </c>
      <c r="D13" s="14">
        <v>0.17617621011296999</v>
      </c>
      <c r="E13" s="14">
        <v>0.17466972443260101</v>
      </c>
      <c r="F13" s="14"/>
      <c r="G13" s="14">
        <v>0.21121243170634901</v>
      </c>
      <c r="H13" s="14">
        <v>0.18085699237507299</v>
      </c>
      <c r="I13" s="14">
        <v>0.14085429380779499</v>
      </c>
      <c r="J13" s="14">
        <v>0.17779118247758499</v>
      </c>
      <c r="K13" s="14">
        <v>0.15597889132388901</v>
      </c>
      <c r="L13" s="14">
        <v>0.19266957734214299</v>
      </c>
      <c r="M13" s="14"/>
      <c r="N13" s="14">
        <v>0.184465121712796</v>
      </c>
      <c r="O13" s="14">
        <v>0.189532576052962</v>
      </c>
      <c r="P13" s="14">
        <v>0.16031088898624701</v>
      </c>
      <c r="Q13" s="14">
        <v>0.16648376168030801</v>
      </c>
      <c r="R13" s="14"/>
      <c r="S13" s="14">
        <v>0.150949478608498</v>
      </c>
      <c r="T13" s="14">
        <v>0.16297779496435999</v>
      </c>
      <c r="U13" s="14">
        <v>0.120561490962605</v>
      </c>
      <c r="V13" s="14">
        <v>0.185931647979304</v>
      </c>
      <c r="W13" s="14">
        <v>0.158448787098039</v>
      </c>
      <c r="X13" s="14">
        <v>0.195264216063289</v>
      </c>
      <c r="Y13" s="14">
        <v>0.188223179413092</v>
      </c>
      <c r="Z13" s="14">
        <v>0.27247444183853697</v>
      </c>
      <c r="AA13" s="14">
        <v>0.27400346937718101</v>
      </c>
      <c r="AB13" s="14">
        <v>0.16290098334345601</v>
      </c>
      <c r="AC13" s="14">
        <v>0.13824852632819001</v>
      </c>
      <c r="AD13" s="14">
        <v>4.5978437962051699E-2</v>
      </c>
      <c r="AE13" s="14"/>
      <c r="AF13" s="14">
        <v>0.17215288907633</v>
      </c>
      <c r="AG13" s="14">
        <v>0.17703533354995399</v>
      </c>
      <c r="AH13" s="14">
        <v>0.15351922837878301</v>
      </c>
      <c r="AI13" s="14"/>
      <c r="AJ13" s="14">
        <v>0.19834704155451699</v>
      </c>
      <c r="AK13" s="14">
        <v>0.17923512470476199</v>
      </c>
      <c r="AL13" s="14">
        <v>0.17018383632620099</v>
      </c>
      <c r="AM13" s="14"/>
      <c r="AN13" s="14">
        <v>0.156469155699694</v>
      </c>
      <c r="AO13" s="14">
        <v>0.13347094645572499</v>
      </c>
      <c r="AP13" s="14">
        <v>0.220728261847668</v>
      </c>
      <c r="AQ13" s="14">
        <v>0.21994399355449501</v>
      </c>
      <c r="AR13" s="14">
        <v>6.7660220096958601E-2</v>
      </c>
    </row>
    <row r="14" spans="2:44">
      <c r="B14" s="15" t="s">
        <v>252</v>
      </c>
      <c r="C14" s="14">
        <v>0.17594850643700699</v>
      </c>
      <c r="D14" s="14">
        <v>0.189393405993591</v>
      </c>
      <c r="E14" s="14">
        <v>0.160462589435688</v>
      </c>
      <c r="F14" s="14"/>
      <c r="G14" s="14">
        <v>0.19500135649655301</v>
      </c>
      <c r="H14" s="14">
        <v>0.22482513460453299</v>
      </c>
      <c r="I14" s="14">
        <v>0.17291285136231799</v>
      </c>
      <c r="J14" s="14">
        <v>0.18006486842790201</v>
      </c>
      <c r="K14" s="14">
        <v>0.191130541004253</v>
      </c>
      <c r="L14" s="14">
        <v>0.110502361776719</v>
      </c>
      <c r="M14" s="14"/>
      <c r="N14" s="14">
        <v>0.19022866001307201</v>
      </c>
      <c r="O14" s="14">
        <v>0.112523817559672</v>
      </c>
      <c r="P14" s="14">
        <v>0.19346256358859701</v>
      </c>
      <c r="Q14" s="14">
        <v>0.21177761295915001</v>
      </c>
      <c r="R14" s="14"/>
      <c r="S14" s="14">
        <v>0.252327066661578</v>
      </c>
      <c r="T14" s="14">
        <v>0.19651512062079099</v>
      </c>
      <c r="U14" s="14">
        <v>8.9115965458599802E-2</v>
      </c>
      <c r="V14" s="14">
        <v>0.115848479170772</v>
      </c>
      <c r="W14" s="14">
        <v>0.15353154195121901</v>
      </c>
      <c r="X14" s="14">
        <v>0.13219607507029299</v>
      </c>
      <c r="Y14" s="14">
        <v>0.16133072517057001</v>
      </c>
      <c r="Z14" s="14">
        <v>0.197037316464485</v>
      </c>
      <c r="AA14" s="14">
        <v>0.18487078132714599</v>
      </c>
      <c r="AB14" s="14">
        <v>0.157100391936564</v>
      </c>
      <c r="AC14" s="14">
        <v>0.22790888527252401</v>
      </c>
      <c r="AD14" s="14">
        <v>0.28972193354245701</v>
      </c>
      <c r="AE14" s="14"/>
      <c r="AF14" s="14">
        <v>0.168702026676745</v>
      </c>
      <c r="AG14" s="14">
        <v>0.20292273336373301</v>
      </c>
      <c r="AH14" s="14">
        <v>0.154335549255817</v>
      </c>
      <c r="AI14" s="14"/>
      <c r="AJ14" s="14">
        <v>0.219164842392228</v>
      </c>
      <c r="AK14" s="14">
        <v>0.17658767046492899</v>
      </c>
      <c r="AL14" s="14">
        <v>0.21277560605102899</v>
      </c>
      <c r="AM14" s="14"/>
      <c r="AN14" s="14">
        <v>0.18791061428914599</v>
      </c>
      <c r="AO14" s="14">
        <v>0.14661192103884901</v>
      </c>
      <c r="AP14" s="14">
        <v>0.17286938167006299</v>
      </c>
      <c r="AQ14" s="14">
        <v>0.22531981445720201</v>
      </c>
      <c r="AR14" s="14">
        <v>0.25895911750190997</v>
      </c>
    </row>
    <row r="15" spans="2:44">
      <c r="B15" s="15" t="s">
        <v>255</v>
      </c>
      <c r="C15" s="14">
        <v>0.149644453615977</v>
      </c>
      <c r="D15" s="14">
        <v>0.16650581760219901</v>
      </c>
      <c r="E15" s="14">
        <v>0.13243339939545301</v>
      </c>
      <c r="F15" s="14"/>
      <c r="G15" s="14">
        <v>0.14369101914263799</v>
      </c>
      <c r="H15" s="14">
        <v>0.15375913617855999</v>
      </c>
      <c r="I15" s="14">
        <v>0.14547838343525399</v>
      </c>
      <c r="J15" s="14">
        <v>0.149755329632144</v>
      </c>
      <c r="K15" s="14">
        <v>0.188424613708917</v>
      </c>
      <c r="L15" s="14">
        <v>0.12809117695098099</v>
      </c>
      <c r="M15" s="14"/>
      <c r="N15" s="14">
        <v>0.15833792161999599</v>
      </c>
      <c r="O15" s="14">
        <v>0.17396214474298</v>
      </c>
      <c r="P15" s="14">
        <v>0.12340798713152699</v>
      </c>
      <c r="Q15" s="14">
        <v>0.13180182543675201</v>
      </c>
      <c r="R15" s="14"/>
      <c r="S15" s="14">
        <v>0.17303952209479101</v>
      </c>
      <c r="T15" s="14">
        <v>0.163814178699283</v>
      </c>
      <c r="U15" s="14">
        <v>0.13968733041218701</v>
      </c>
      <c r="V15" s="14">
        <v>9.6538540168866302E-2</v>
      </c>
      <c r="W15" s="14">
        <v>0.17139704747454701</v>
      </c>
      <c r="X15" s="14">
        <v>0.118734912546353</v>
      </c>
      <c r="Y15" s="14">
        <v>0.15674819706964699</v>
      </c>
      <c r="Z15" s="14">
        <v>0.23270782793880501</v>
      </c>
      <c r="AA15" s="14">
        <v>9.6138284880914499E-2</v>
      </c>
      <c r="AB15" s="14">
        <v>0.17309757470777501</v>
      </c>
      <c r="AC15" s="14">
        <v>0.14700115612447501</v>
      </c>
      <c r="AD15" s="14">
        <v>0.15443559968844001</v>
      </c>
      <c r="AE15" s="14"/>
      <c r="AF15" s="14">
        <v>0.14764675353743401</v>
      </c>
      <c r="AG15" s="14">
        <v>0.151602127369694</v>
      </c>
      <c r="AH15" s="14">
        <v>0.144390755805999</v>
      </c>
      <c r="AI15" s="14"/>
      <c r="AJ15" s="14">
        <v>0.121753846680125</v>
      </c>
      <c r="AK15" s="14">
        <v>0.16060712436095501</v>
      </c>
      <c r="AL15" s="14">
        <v>0.18404461377422601</v>
      </c>
      <c r="AM15" s="14"/>
      <c r="AN15" s="14">
        <v>0.14413131700535201</v>
      </c>
      <c r="AO15" s="14">
        <v>0.15529161951488801</v>
      </c>
      <c r="AP15" s="14">
        <v>0.13959125541577999</v>
      </c>
      <c r="AQ15" s="14">
        <v>0.14283931532661201</v>
      </c>
      <c r="AR15" s="14">
        <v>0.34477357784185803</v>
      </c>
    </row>
    <row r="16" spans="2:44">
      <c r="B16" s="15" t="s">
        <v>253</v>
      </c>
      <c r="C16" s="14">
        <v>0.14686786171562199</v>
      </c>
      <c r="D16" s="14">
        <v>0.16664735331208699</v>
      </c>
      <c r="E16" s="14">
        <v>0.12713328333329799</v>
      </c>
      <c r="F16" s="14"/>
      <c r="G16" s="14">
        <v>0.14404044679267</v>
      </c>
      <c r="H16" s="14">
        <v>0.19044261254231001</v>
      </c>
      <c r="I16" s="14">
        <v>0.12919647541798701</v>
      </c>
      <c r="J16" s="14">
        <v>0.13680536565467999</v>
      </c>
      <c r="K16" s="14">
        <v>0.15917613156969401</v>
      </c>
      <c r="L16" s="14">
        <v>0.125129156144797</v>
      </c>
      <c r="M16" s="14"/>
      <c r="N16" s="14">
        <v>0.16106310317312</v>
      </c>
      <c r="O16" s="14">
        <v>0.12807741377937401</v>
      </c>
      <c r="P16" s="14">
        <v>0.16743204593001201</v>
      </c>
      <c r="Q16" s="14">
        <v>0.133483668678302</v>
      </c>
      <c r="R16" s="14"/>
      <c r="S16" s="14">
        <v>0.12714317675674899</v>
      </c>
      <c r="T16" s="14">
        <v>0.219203517585605</v>
      </c>
      <c r="U16" s="14">
        <v>0.14845715181654801</v>
      </c>
      <c r="V16" s="14">
        <v>0.147861815015008</v>
      </c>
      <c r="W16" s="14">
        <v>0.12213404671744001</v>
      </c>
      <c r="X16" s="14">
        <v>0.16395746321701701</v>
      </c>
      <c r="Y16" s="14">
        <v>0.127007372706536</v>
      </c>
      <c r="Z16" s="14">
        <v>0.197341614652013</v>
      </c>
      <c r="AA16" s="14">
        <v>0.12905954898484201</v>
      </c>
      <c r="AB16" s="14">
        <v>0.122993600064441</v>
      </c>
      <c r="AC16" s="14">
        <v>0.12955886512197001</v>
      </c>
      <c r="AD16" s="14">
        <v>9.2981083395273501E-2</v>
      </c>
      <c r="AE16" s="14"/>
      <c r="AF16" s="14">
        <v>0.138518027224798</v>
      </c>
      <c r="AG16" s="14">
        <v>0.17592056203360201</v>
      </c>
      <c r="AH16" s="14">
        <v>0.13846948697112399</v>
      </c>
      <c r="AI16" s="14"/>
      <c r="AJ16" s="14">
        <v>0.189662962001348</v>
      </c>
      <c r="AK16" s="14">
        <v>0.13181041717255099</v>
      </c>
      <c r="AL16" s="14">
        <v>0.16500456304203001</v>
      </c>
      <c r="AM16" s="14"/>
      <c r="AN16" s="14">
        <v>0.15408608649942299</v>
      </c>
      <c r="AO16" s="14">
        <v>9.9330728550401995E-2</v>
      </c>
      <c r="AP16" s="14">
        <v>0.160360921395659</v>
      </c>
      <c r="AQ16" s="14">
        <v>0.17965845711978301</v>
      </c>
      <c r="AR16" s="14">
        <v>0.12895868696583701</v>
      </c>
    </row>
    <row r="17" spans="2:44">
      <c r="B17" s="15" t="s">
        <v>256</v>
      </c>
      <c r="C17" s="14">
        <v>0.143484045822561</v>
      </c>
      <c r="D17" s="14">
        <v>0.16165944514640601</v>
      </c>
      <c r="E17" s="14">
        <v>0.12524203853171201</v>
      </c>
      <c r="F17" s="14"/>
      <c r="G17" s="14">
        <v>0.14987909111753001</v>
      </c>
      <c r="H17" s="14">
        <v>0.193037605737857</v>
      </c>
      <c r="I17" s="14">
        <v>0.14652003481488199</v>
      </c>
      <c r="J17" s="14">
        <v>0.130764881075495</v>
      </c>
      <c r="K17" s="14">
        <v>0.14248364876995701</v>
      </c>
      <c r="L17" s="14">
        <v>0.104060381315891</v>
      </c>
      <c r="M17" s="14"/>
      <c r="N17" s="14">
        <v>0.14496774765271001</v>
      </c>
      <c r="O17" s="14">
        <v>0.123388905044856</v>
      </c>
      <c r="P17" s="14">
        <v>0.167651632375762</v>
      </c>
      <c r="Q17" s="14">
        <v>0.14304816766544701</v>
      </c>
      <c r="R17" s="14"/>
      <c r="S17" s="14">
        <v>0.17668351737499799</v>
      </c>
      <c r="T17" s="14">
        <v>0.17701715651991701</v>
      </c>
      <c r="U17" s="14">
        <v>0.14935443012208499</v>
      </c>
      <c r="V17" s="14">
        <v>7.8323025329585905E-2</v>
      </c>
      <c r="W17" s="14">
        <v>0.106776757219907</v>
      </c>
      <c r="X17" s="14">
        <v>0.18392499050035299</v>
      </c>
      <c r="Y17" s="14">
        <v>0.148383151197856</v>
      </c>
      <c r="Z17" s="14">
        <v>0.18757845170041801</v>
      </c>
      <c r="AA17" s="14">
        <v>9.1638162184435504E-2</v>
      </c>
      <c r="AB17" s="14">
        <v>0.16094010577743001</v>
      </c>
      <c r="AC17" s="14">
        <v>6.76559069962126E-2</v>
      </c>
      <c r="AD17" s="14">
        <v>0.18254928055394001</v>
      </c>
      <c r="AE17" s="14"/>
      <c r="AF17" s="14">
        <v>0.15498409091411899</v>
      </c>
      <c r="AG17" s="14">
        <v>0.140819970043016</v>
      </c>
      <c r="AH17" s="14">
        <v>0.157132297955142</v>
      </c>
      <c r="AI17" s="14"/>
      <c r="AJ17" s="14">
        <v>0.18225467498154299</v>
      </c>
      <c r="AK17" s="14">
        <v>0.14224409238062</v>
      </c>
      <c r="AL17" s="14">
        <v>0.24210435702520799</v>
      </c>
      <c r="AM17" s="14"/>
      <c r="AN17" s="14">
        <v>0.13543157566953701</v>
      </c>
      <c r="AO17" s="14">
        <v>0.11792339126873499</v>
      </c>
      <c r="AP17" s="14">
        <v>0.135032157323244</v>
      </c>
      <c r="AQ17" s="14">
        <v>0.22984700636809999</v>
      </c>
      <c r="AR17" s="14">
        <v>0.26757445630120702</v>
      </c>
    </row>
    <row r="18" spans="2:44">
      <c r="B18" s="15" t="s">
        <v>257</v>
      </c>
      <c r="C18" s="14">
        <v>0.14249181266174199</v>
      </c>
      <c r="D18" s="14">
        <v>0.15793356899504099</v>
      </c>
      <c r="E18" s="14">
        <v>0.128793190674025</v>
      </c>
      <c r="F18" s="14"/>
      <c r="G18" s="14">
        <v>0.223780655473135</v>
      </c>
      <c r="H18" s="14">
        <v>9.5024700066323006E-2</v>
      </c>
      <c r="I18" s="14">
        <v>0.14905933501368401</v>
      </c>
      <c r="J18" s="14">
        <v>0.14230318102185899</v>
      </c>
      <c r="K18" s="14">
        <v>0.107214919223394</v>
      </c>
      <c r="L18" s="14">
        <v>0.14642443734246699</v>
      </c>
      <c r="M18" s="14"/>
      <c r="N18" s="14">
        <v>0.17528203501078199</v>
      </c>
      <c r="O18" s="14">
        <v>0.12889890476481999</v>
      </c>
      <c r="P18" s="14">
        <v>0.15007568559184201</v>
      </c>
      <c r="Q18" s="14">
        <v>0.11345376830741701</v>
      </c>
      <c r="R18" s="14"/>
      <c r="S18" s="14">
        <v>0.15141264336206101</v>
      </c>
      <c r="T18" s="14">
        <v>0.14476789614223701</v>
      </c>
      <c r="U18" s="14">
        <v>0.17444565761067299</v>
      </c>
      <c r="V18" s="14">
        <v>0.175168757217564</v>
      </c>
      <c r="W18" s="14">
        <v>0.18546153159315701</v>
      </c>
      <c r="X18" s="14">
        <v>0.10610674522616299</v>
      </c>
      <c r="Y18" s="14">
        <v>0.15979469871381399</v>
      </c>
      <c r="Z18" s="14">
        <v>0.111854468338822</v>
      </c>
      <c r="AA18" s="14">
        <v>0.160295862303167</v>
      </c>
      <c r="AB18" s="14">
        <v>0.126150033563592</v>
      </c>
      <c r="AC18" s="14">
        <v>3.8173738535807002E-2</v>
      </c>
      <c r="AD18" s="14">
        <v>4.29981362230498E-2</v>
      </c>
      <c r="AE18" s="14"/>
      <c r="AF18" s="14">
        <v>0.14333160988858901</v>
      </c>
      <c r="AG18" s="14">
        <v>0.13993439443257799</v>
      </c>
      <c r="AH18" s="14">
        <v>0.120233135278409</v>
      </c>
      <c r="AI18" s="14"/>
      <c r="AJ18" s="14">
        <v>0.14130336435549901</v>
      </c>
      <c r="AK18" s="14">
        <v>0.159806908078134</v>
      </c>
      <c r="AL18" s="14">
        <v>0.17258091577593099</v>
      </c>
      <c r="AM18" s="14"/>
      <c r="AN18" s="14">
        <v>0.12887379126651599</v>
      </c>
      <c r="AO18" s="14">
        <v>0.14373967114393599</v>
      </c>
      <c r="AP18" s="14">
        <v>0.16510471857412501</v>
      </c>
      <c r="AQ18" s="14">
        <v>0.117042127368214</v>
      </c>
      <c r="AR18" s="14">
        <v>0.16373659252234901</v>
      </c>
    </row>
    <row r="19" spans="2:44">
      <c r="B19" s="15" t="s">
        <v>259</v>
      </c>
      <c r="C19" s="14">
        <v>0.12665321836121299</v>
      </c>
      <c r="D19" s="14">
        <v>0.13273809896658101</v>
      </c>
      <c r="E19" s="14">
        <v>0.121684709949582</v>
      </c>
      <c r="F19" s="14"/>
      <c r="G19" s="14">
        <v>0.13791619965395999</v>
      </c>
      <c r="H19" s="14">
        <v>0.13074609743482199</v>
      </c>
      <c r="I19" s="14">
        <v>0.16583436502211299</v>
      </c>
      <c r="J19" s="14">
        <v>0.131054952347645</v>
      </c>
      <c r="K19" s="14">
        <v>0.15147505802458999</v>
      </c>
      <c r="L19" s="14">
        <v>6.3902397337787201E-2</v>
      </c>
      <c r="M19" s="14"/>
      <c r="N19" s="14">
        <v>0.13193350338680301</v>
      </c>
      <c r="O19" s="14">
        <v>0.138711824016609</v>
      </c>
      <c r="P19" s="14">
        <v>0.14767336829597699</v>
      </c>
      <c r="Q19" s="14">
        <v>9.1042954282354899E-2</v>
      </c>
      <c r="R19" s="14"/>
      <c r="S19" s="14">
        <v>0.10749946545299</v>
      </c>
      <c r="T19" s="14">
        <v>0.14572053566776699</v>
      </c>
      <c r="U19" s="14">
        <v>0.124433505791297</v>
      </c>
      <c r="V19" s="14">
        <v>0.10100549369902601</v>
      </c>
      <c r="W19" s="14">
        <v>0.201717464182051</v>
      </c>
      <c r="X19" s="14">
        <v>0.11473174084721</v>
      </c>
      <c r="Y19" s="14">
        <v>0.122481697606283</v>
      </c>
      <c r="Z19" s="14">
        <v>0.16894951332494801</v>
      </c>
      <c r="AA19" s="14">
        <v>6.6058441934902901E-2</v>
      </c>
      <c r="AB19" s="14">
        <v>0.14008083753804301</v>
      </c>
      <c r="AC19" s="14">
        <v>0.19064701364169501</v>
      </c>
      <c r="AD19" s="14">
        <v>0</v>
      </c>
      <c r="AE19" s="14"/>
      <c r="AF19" s="14">
        <v>0.11926404093500401</v>
      </c>
      <c r="AG19" s="14">
        <v>0.116356856765231</v>
      </c>
      <c r="AH19" s="14">
        <v>0.14949527707976601</v>
      </c>
      <c r="AI19" s="14"/>
      <c r="AJ19" s="14">
        <v>7.9033825642225594E-2</v>
      </c>
      <c r="AK19" s="14">
        <v>0.14293124563321299</v>
      </c>
      <c r="AL19" s="14">
        <v>0.19103743288904301</v>
      </c>
      <c r="AM19" s="14"/>
      <c r="AN19" s="14">
        <v>0.14681180027547799</v>
      </c>
      <c r="AO19" s="14">
        <v>0.13807213218884001</v>
      </c>
      <c r="AP19" s="14">
        <v>0.122157708966889</v>
      </c>
      <c r="AQ19" s="14">
        <v>7.6789848504348598E-2</v>
      </c>
      <c r="AR19" s="14">
        <v>0.198482620231823</v>
      </c>
    </row>
    <row r="20" spans="2:44">
      <c r="B20" s="15" t="s">
        <v>258</v>
      </c>
      <c r="C20" s="14">
        <v>9.5954039175117994E-2</v>
      </c>
      <c r="D20" s="14">
        <v>0.10347830397299999</v>
      </c>
      <c r="E20" s="14">
        <v>8.7470002493850799E-2</v>
      </c>
      <c r="F20" s="14"/>
      <c r="G20" s="14">
        <v>0.11417630716259</v>
      </c>
      <c r="H20" s="14">
        <v>0.15134950804649799</v>
      </c>
      <c r="I20" s="14">
        <v>0.108547962831592</v>
      </c>
      <c r="J20" s="14">
        <v>9.1743354257806706E-2</v>
      </c>
      <c r="K20" s="14">
        <v>7.5298015119166298E-2</v>
      </c>
      <c r="L20" s="14">
        <v>4.2230788080765101E-2</v>
      </c>
      <c r="M20" s="14"/>
      <c r="N20" s="14">
        <v>9.8154630778326799E-2</v>
      </c>
      <c r="O20" s="14">
        <v>0.12544481918785799</v>
      </c>
      <c r="P20" s="14">
        <v>8.7100336102761203E-2</v>
      </c>
      <c r="Q20" s="14">
        <v>7.1888835816593E-2</v>
      </c>
      <c r="R20" s="14"/>
      <c r="S20" s="14">
        <v>0.12209010588840501</v>
      </c>
      <c r="T20" s="14">
        <v>0.11336461739968599</v>
      </c>
      <c r="U20" s="14">
        <v>8.5461695719633704E-2</v>
      </c>
      <c r="V20" s="14">
        <v>6.8789270562175903E-2</v>
      </c>
      <c r="W20" s="14">
        <v>6.4996835387387902E-2</v>
      </c>
      <c r="X20" s="14">
        <v>0.120958258470065</v>
      </c>
      <c r="Y20" s="14">
        <v>0.112534717049052</v>
      </c>
      <c r="Z20" s="14">
        <v>8.1720266926435206E-2</v>
      </c>
      <c r="AA20" s="14">
        <v>8.0971310727541504E-2</v>
      </c>
      <c r="AB20" s="14">
        <v>0.115569334817703</v>
      </c>
      <c r="AC20" s="14">
        <v>4.0684504686726797E-2</v>
      </c>
      <c r="AD20" s="14">
        <v>8.1662962899644004E-2</v>
      </c>
      <c r="AE20" s="14"/>
      <c r="AF20" s="14">
        <v>7.0811258725786599E-2</v>
      </c>
      <c r="AG20" s="14">
        <v>0.111767926975986</v>
      </c>
      <c r="AH20" s="14">
        <v>0.14324773078179801</v>
      </c>
      <c r="AI20" s="14"/>
      <c r="AJ20" s="14">
        <v>8.6519101913862306E-2</v>
      </c>
      <c r="AK20" s="14">
        <v>0.12601204836237401</v>
      </c>
      <c r="AL20" s="14">
        <v>0.184931588318485</v>
      </c>
      <c r="AM20" s="14"/>
      <c r="AN20" s="14">
        <v>7.2696609269959203E-2</v>
      </c>
      <c r="AO20" s="14">
        <v>6.4483187859674398E-2</v>
      </c>
      <c r="AP20" s="14">
        <v>0.122378282461506</v>
      </c>
      <c r="AQ20" s="14">
        <v>0.15434524212248499</v>
      </c>
      <c r="AR20" s="14">
        <v>0.12899103362818101</v>
      </c>
    </row>
    <row r="21" spans="2:44">
      <c r="B21" s="15" t="s">
        <v>129</v>
      </c>
      <c r="C21" s="14">
        <v>6.11903782460348E-2</v>
      </c>
      <c r="D21" s="14">
        <v>5.6387830624891999E-2</v>
      </c>
      <c r="E21" s="14">
        <v>6.6093502391671805E-2</v>
      </c>
      <c r="F21" s="14"/>
      <c r="G21" s="14">
        <v>8.3437545568060198E-2</v>
      </c>
      <c r="H21" s="14">
        <v>4.7615835228464201E-2</v>
      </c>
      <c r="I21" s="14">
        <v>5.0668561920748499E-2</v>
      </c>
      <c r="J21" s="14">
        <v>6.1382336541018899E-2</v>
      </c>
      <c r="K21" s="14">
        <v>6.8539826815473007E-2</v>
      </c>
      <c r="L21" s="14">
        <v>6.1577403083613598E-2</v>
      </c>
      <c r="M21" s="14"/>
      <c r="N21" s="14">
        <v>3.2484481983645501E-2</v>
      </c>
      <c r="O21" s="14">
        <v>4.4811121030855397E-2</v>
      </c>
      <c r="P21" s="14">
        <v>5.5996330683028499E-2</v>
      </c>
      <c r="Q21" s="14">
        <v>0.117014415228613</v>
      </c>
      <c r="R21" s="14"/>
      <c r="S21" s="14">
        <v>4.1224095631964601E-2</v>
      </c>
      <c r="T21" s="14">
        <v>3.12899265419729E-2</v>
      </c>
      <c r="U21" s="14">
        <v>0.11887543138749</v>
      </c>
      <c r="V21" s="14">
        <v>7.0176583825245706E-2</v>
      </c>
      <c r="W21" s="14">
        <v>6.4086080225382702E-2</v>
      </c>
      <c r="X21" s="14">
        <v>8.6481668663797404E-2</v>
      </c>
      <c r="Y21" s="14">
        <v>3.9094555647316502E-2</v>
      </c>
      <c r="Z21" s="14">
        <v>8.0307323277250903E-2</v>
      </c>
      <c r="AA21" s="14">
        <v>8.1020674312534E-2</v>
      </c>
      <c r="AB21" s="14">
        <v>3.7684448643776298E-2</v>
      </c>
      <c r="AC21" s="14">
        <v>5.8974432773197999E-2</v>
      </c>
      <c r="AD21" s="14">
        <v>4.8941426456464099E-2</v>
      </c>
      <c r="AE21" s="14"/>
      <c r="AF21" s="14">
        <v>5.32251915967396E-2</v>
      </c>
      <c r="AG21" s="14">
        <v>4.9223200987536297E-2</v>
      </c>
      <c r="AH21" s="14">
        <v>7.6987017040979794E-2</v>
      </c>
      <c r="AI21" s="14"/>
      <c r="AJ21" s="14">
        <v>2.6570018207139601E-2</v>
      </c>
      <c r="AK21" s="14">
        <v>3.93884123709572E-2</v>
      </c>
      <c r="AL21" s="14">
        <v>4.4691114535625603E-2</v>
      </c>
      <c r="AM21" s="14"/>
      <c r="AN21" s="14">
        <v>8.8760624243293396E-2</v>
      </c>
      <c r="AO21" s="14">
        <v>6.6048862499849398E-2</v>
      </c>
      <c r="AP21" s="14">
        <v>3.98065138203062E-2</v>
      </c>
      <c r="AQ21" s="14">
        <v>1.7079689879947901E-2</v>
      </c>
      <c r="AR21" s="14">
        <v>0</v>
      </c>
    </row>
    <row r="22" spans="2:44">
      <c r="B22" s="15" t="s">
        <v>260</v>
      </c>
      <c r="C22" s="14">
        <v>5.9346231747035502E-2</v>
      </c>
      <c r="D22" s="14">
        <v>6.0942130681199101E-2</v>
      </c>
      <c r="E22" s="14">
        <v>5.62315830308035E-2</v>
      </c>
      <c r="F22" s="14"/>
      <c r="G22" s="14">
        <v>4.9702412275660302E-2</v>
      </c>
      <c r="H22" s="14">
        <v>9.9974948345823905E-2</v>
      </c>
      <c r="I22" s="14">
        <v>1.80677944053327E-2</v>
      </c>
      <c r="J22" s="14">
        <v>6.3540197153424405E-2</v>
      </c>
      <c r="K22" s="14">
        <v>4.5082084900272303E-2</v>
      </c>
      <c r="L22" s="14">
        <v>7.0916273667873703E-2</v>
      </c>
      <c r="M22" s="14"/>
      <c r="N22" s="14">
        <v>5.5012564215173303E-2</v>
      </c>
      <c r="O22" s="14">
        <v>4.5829969998265399E-2</v>
      </c>
      <c r="P22" s="14">
        <v>6.8562973910645697E-2</v>
      </c>
      <c r="Q22" s="14">
        <v>7.1017089958025498E-2</v>
      </c>
      <c r="R22" s="14"/>
      <c r="S22" s="14">
        <v>5.6660036554617599E-2</v>
      </c>
      <c r="T22" s="14">
        <v>7.7834432304956194E-2</v>
      </c>
      <c r="U22" s="14">
        <v>3.9779821907633302E-2</v>
      </c>
      <c r="V22" s="14">
        <v>6.7630334082895094E-2</v>
      </c>
      <c r="W22" s="14">
        <v>3.4831890378832601E-2</v>
      </c>
      <c r="X22" s="14">
        <v>3.6926120647763197E-2</v>
      </c>
      <c r="Y22" s="14">
        <v>0.12780218711343999</v>
      </c>
      <c r="Z22" s="14">
        <v>4.4660951770028698E-2</v>
      </c>
      <c r="AA22" s="14">
        <v>4.5842185385707397E-2</v>
      </c>
      <c r="AB22" s="14">
        <v>4.1271179185632799E-2</v>
      </c>
      <c r="AC22" s="14">
        <v>7.8576905192440094E-2</v>
      </c>
      <c r="AD22" s="14">
        <v>8.1662962899644004E-2</v>
      </c>
      <c r="AE22" s="14"/>
      <c r="AF22" s="14">
        <v>5.7702821166077799E-2</v>
      </c>
      <c r="AG22" s="14">
        <v>6.3044252347766699E-2</v>
      </c>
      <c r="AH22" s="14">
        <v>8.4706369944295298E-2</v>
      </c>
      <c r="AI22" s="14"/>
      <c r="AJ22" s="14">
        <v>3.7958865353253601E-2</v>
      </c>
      <c r="AK22" s="14">
        <v>8.9070780371859296E-2</v>
      </c>
      <c r="AL22" s="14">
        <v>1.8220809688352699E-2</v>
      </c>
      <c r="AM22" s="14"/>
      <c r="AN22" s="14">
        <v>6.7594758236797697E-2</v>
      </c>
      <c r="AO22" s="14">
        <v>3.8801992816038897E-2</v>
      </c>
      <c r="AP22" s="14">
        <v>5.8742420708920197E-2</v>
      </c>
      <c r="AQ22" s="14">
        <v>6.8190189239158497E-2</v>
      </c>
      <c r="AR22" s="14">
        <v>6.2307863776770202E-2</v>
      </c>
    </row>
    <row r="23" spans="2:44">
      <c r="B23" s="15" t="s">
        <v>261</v>
      </c>
      <c r="C23" s="14">
        <v>1.7717029008845E-2</v>
      </c>
      <c r="D23" s="14">
        <v>2.57152079269884E-2</v>
      </c>
      <c r="E23" s="14">
        <v>1.02800540117391E-2</v>
      </c>
      <c r="F23" s="14"/>
      <c r="G23" s="14">
        <v>3.6413191577536003E-2</v>
      </c>
      <c r="H23" s="14">
        <v>1.97060291061451E-2</v>
      </c>
      <c r="I23" s="14">
        <v>1.6153937544074602E-2</v>
      </c>
      <c r="J23" s="14">
        <v>7.6352576766713703E-3</v>
      </c>
      <c r="K23" s="14">
        <v>1.2959311264009701E-2</v>
      </c>
      <c r="L23" s="14">
        <v>1.52653292416851E-2</v>
      </c>
      <c r="M23" s="14"/>
      <c r="N23" s="14">
        <v>1.19574464400212E-2</v>
      </c>
      <c r="O23" s="14">
        <v>8.9535708849051796E-3</v>
      </c>
      <c r="P23" s="14">
        <v>8.2704515369290306E-3</v>
      </c>
      <c r="Q23" s="14">
        <v>4.2091079348882399E-2</v>
      </c>
      <c r="R23" s="14"/>
      <c r="S23" s="14">
        <v>2.9686466968687101E-2</v>
      </c>
      <c r="T23" s="14">
        <v>9.9106038998762296E-3</v>
      </c>
      <c r="U23" s="14">
        <v>0</v>
      </c>
      <c r="V23" s="14">
        <v>0</v>
      </c>
      <c r="W23" s="14">
        <v>0</v>
      </c>
      <c r="X23" s="14">
        <v>1.3543681364411199E-2</v>
      </c>
      <c r="Y23" s="14">
        <v>2.67494135984097E-2</v>
      </c>
      <c r="Z23" s="14">
        <v>1.87781039578384E-2</v>
      </c>
      <c r="AA23" s="14">
        <v>2.1605452687710299E-2</v>
      </c>
      <c r="AB23" s="14">
        <v>4.1399866341798201E-2</v>
      </c>
      <c r="AC23" s="14">
        <v>4.2600036934647201E-2</v>
      </c>
      <c r="AD23" s="14">
        <v>0</v>
      </c>
      <c r="AE23" s="14"/>
      <c r="AF23" s="14">
        <v>1.1482066150418699E-2</v>
      </c>
      <c r="AG23" s="14">
        <v>1.39068874902485E-2</v>
      </c>
      <c r="AH23" s="14">
        <v>1.67158278386609E-2</v>
      </c>
      <c r="AI23" s="14"/>
      <c r="AJ23" s="14">
        <v>5.8688896322581603E-3</v>
      </c>
      <c r="AK23" s="14">
        <v>1.7085808404535101E-2</v>
      </c>
      <c r="AL23" s="14">
        <v>0</v>
      </c>
      <c r="AM23" s="14"/>
      <c r="AN23" s="14">
        <v>2.6567066732731098E-2</v>
      </c>
      <c r="AO23" s="14">
        <v>1.58261995166732E-2</v>
      </c>
      <c r="AP23" s="14">
        <v>8.3727608363251393E-3</v>
      </c>
      <c r="AQ23" s="14">
        <v>2.89240766051682E-2</v>
      </c>
      <c r="AR23" s="14">
        <v>0</v>
      </c>
    </row>
    <row r="24" spans="2:44">
      <c r="B24" s="15" t="s">
        <v>262</v>
      </c>
      <c r="C24" s="23">
        <v>3.3956681508842297E-2</v>
      </c>
      <c r="D24" s="23">
        <v>2.8031236073097199E-2</v>
      </c>
      <c r="E24" s="23">
        <v>3.9753167985976598E-2</v>
      </c>
      <c r="F24" s="23"/>
      <c r="G24" s="23">
        <v>7.1505632421942E-3</v>
      </c>
      <c r="H24" s="23">
        <v>2.7695444134046801E-2</v>
      </c>
      <c r="I24" s="23">
        <v>3.2870301322845401E-2</v>
      </c>
      <c r="J24" s="23">
        <v>2.6092311413419899E-2</v>
      </c>
      <c r="K24" s="23">
        <v>2.49017767501616E-2</v>
      </c>
      <c r="L24" s="23">
        <v>7.0058242846669297E-2</v>
      </c>
      <c r="M24" s="23"/>
      <c r="N24" s="23">
        <v>2.2290460576403499E-2</v>
      </c>
      <c r="O24" s="23">
        <v>5.0105920644434802E-2</v>
      </c>
      <c r="P24" s="23">
        <v>2.4233300457382301E-2</v>
      </c>
      <c r="Q24" s="23">
        <v>3.9861233497745202E-2</v>
      </c>
      <c r="R24" s="23"/>
      <c r="S24" s="23">
        <v>1.327945066304E-2</v>
      </c>
      <c r="T24" s="23">
        <v>4.1457596127528203E-2</v>
      </c>
      <c r="U24" s="23">
        <v>1.52188088543346E-2</v>
      </c>
      <c r="V24" s="23">
        <v>3.9847512458970599E-2</v>
      </c>
      <c r="W24" s="23">
        <v>1.9265138684780601E-2</v>
      </c>
      <c r="X24" s="23">
        <v>4.60557377718636E-2</v>
      </c>
      <c r="Y24" s="23">
        <v>5.0878061698921201E-2</v>
      </c>
      <c r="Z24" s="23">
        <v>0</v>
      </c>
      <c r="AA24" s="23">
        <v>5.8155358258246199E-2</v>
      </c>
      <c r="AB24" s="23">
        <v>4.9002217427716301E-2</v>
      </c>
      <c r="AC24" s="23">
        <v>1.4997754128624001E-2</v>
      </c>
      <c r="AD24" s="23">
        <v>5.9139523393292301E-2</v>
      </c>
      <c r="AE24" s="23"/>
      <c r="AF24" s="23">
        <v>3.7682248793510599E-2</v>
      </c>
      <c r="AG24" s="23">
        <v>3.57581671397047E-2</v>
      </c>
      <c r="AH24" s="23">
        <v>3.3523054113785603E-2</v>
      </c>
      <c r="AI24" s="23"/>
      <c r="AJ24" s="23">
        <v>2.7318707132606399E-2</v>
      </c>
      <c r="AK24" s="23">
        <v>2.69799162082195E-2</v>
      </c>
      <c r="AL24" s="23">
        <v>0</v>
      </c>
      <c r="AM24" s="23"/>
      <c r="AN24" s="23">
        <v>4.2439723099733803E-2</v>
      </c>
      <c r="AO24" s="23">
        <v>3.7037484116330399E-2</v>
      </c>
      <c r="AP24" s="23">
        <v>3.7225674772179702E-2</v>
      </c>
      <c r="AQ24" s="23">
        <v>7.7361008120266101E-3</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274</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250</v>
      </c>
      <c r="C9" s="14">
        <v>0.26175071868451999</v>
      </c>
      <c r="D9" s="14">
        <v>0.26154535467961798</v>
      </c>
      <c r="E9" s="14">
        <v>0.26160259765697003</v>
      </c>
      <c r="F9" s="14"/>
      <c r="G9" s="14">
        <v>0.21020726550118901</v>
      </c>
      <c r="H9" s="14">
        <v>0.236224510967493</v>
      </c>
      <c r="I9" s="14">
        <v>0.25997320339985902</v>
      </c>
      <c r="J9" s="14">
        <v>0.26433233687325902</v>
      </c>
      <c r="K9" s="14">
        <v>0.25147167907949902</v>
      </c>
      <c r="L9" s="14">
        <v>0.32015243063974702</v>
      </c>
      <c r="M9" s="14"/>
      <c r="N9" s="14">
        <v>0.28831742956697098</v>
      </c>
      <c r="O9" s="14">
        <v>0.27683632020290599</v>
      </c>
      <c r="P9" s="14">
        <v>0.21943740305575099</v>
      </c>
      <c r="Q9" s="14">
        <v>0.24808880942192199</v>
      </c>
      <c r="R9" s="14"/>
      <c r="S9" s="14">
        <v>0.31549394130516201</v>
      </c>
      <c r="T9" s="14">
        <v>0.228723075821404</v>
      </c>
      <c r="U9" s="14">
        <v>0.246453334434176</v>
      </c>
      <c r="V9" s="14">
        <v>0.27287242618993401</v>
      </c>
      <c r="W9" s="14">
        <v>0.27676670078321097</v>
      </c>
      <c r="X9" s="14">
        <v>0.20177027180455401</v>
      </c>
      <c r="Y9" s="14">
        <v>0.23123457621687099</v>
      </c>
      <c r="Z9" s="14">
        <v>0.36470376769184298</v>
      </c>
      <c r="AA9" s="14">
        <v>0.31405181851751002</v>
      </c>
      <c r="AB9" s="14">
        <v>0.25755659019659599</v>
      </c>
      <c r="AC9" s="14">
        <v>0.11553411167376799</v>
      </c>
      <c r="AD9" s="14">
        <v>0.314485582742424</v>
      </c>
      <c r="AE9" s="14"/>
      <c r="AF9" s="14">
        <v>0.28072009950398202</v>
      </c>
      <c r="AG9" s="14">
        <v>0.28462911072917302</v>
      </c>
      <c r="AH9" s="14">
        <v>0.19485466514865701</v>
      </c>
      <c r="AI9" s="14"/>
      <c r="AJ9" s="14">
        <v>0.26658325191321303</v>
      </c>
      <c r="AK9" s="14">
        <v>0.28696181375269098</v>
      </c>
      <c r="AL9" s="14">
        <v>0.33204809164291799</v>
      </c>
      <c r="AM9" s="14"/>
      <c r="AN9" s="14">
        <v>0.28557703686692099</v>
      </c>
      <c r="AO9" s="14">
        <v>0.25664599212120398</v>
      </c>
      <c r="AP9" s="14">
        <v>0.24763354134226301</v>
      </c>
      <c r="AQ9" s="14">
        <v>0.27599109489851698</v>
      </c>
      <c r="AR9" s="14">
        <v>8.89216955715008E-2</v>
      </c>
    </row>
    <row r="10" spans="2:44">
      <c r="B10" s="15" t="s">
        <v>253</v>
      </c>
      <c r="C10" s="14">
        <v>0.24235187997661101</v>
      </c>
      <c r="D10" s="14">
        <v>0.22774301336349101</v>
      </c>
      <c r="E10" s="14">
        <v>0.25902753815271201</v>
      </c>
      <c r="F10" s="14"/>
      <c r="G10" s="14">
        <v>0.23553207380684599</v>
      </c>
      <c r="H10" s="14">
        <v>0.23340185684886799</v>
      </c>
      <c r="I10" s="14">
        <v>0.25898389350908302</v>
      </c>
      <c r="J10" s="14">
        <v>0.26735108047386602</v>
      </c>
      <c r="K10" s="14">
        <v>0.26256787696065498</v>
      </c>
      <c r="L10" s="14">
        <v>0.206385531447451</v>
      </c>
      <c r="M10" s="14"/>
      <c r="N10" s="14">
        <v>0.25025792014922599</v>
      </c>
      <c r="O10" s="14">
        <v>0.238486850200713</v>
      </c>
      <c r="P10" s="14">
        <v>0.24291598550196999</v>
      </c>
      <c r="Q10" s="14">
        <v>0.23910325859869799</v>
      </c>
      <c r="R10" s="14"/>
      <c r="S10" s="14">
        <v>0.239961912272522</v>
      </c>
      <c r="T10" s="14">
        <v>0.24109091634024701</v>
      </c>
      <c r="U10" s="14">
        <v>0.182667070880981</v>
      </c>
      <c r="V10" s="14">
        <v>0.28261483093615403</v>
      </c>
      <c r="W10" s="14">
        <v>0.30171896363394402</v>
      </c>
      <c r="X10" s="14">
        <v>0.235291906978772</v>
      </c>
      <c r="Y10" s="14">
        <v>0.22825334065736999</v>
      </c>
      <c r="Z10" s="14">
        <v>0.32779412221030702</v>
      </c>
      <c r="AA10" s="14">
        <v>0.18229893529675201</v>
      </c>
      <c r="AB10" s="14">
        <v>0.21034783362030601</v>
      </c>
      <c r="AC10" s="14">
        <v>0.249696020667764</v>
      </c>
      <c r="AD10" s="14">
        <v>0.36634683540957003</v>
      </c>
      <c r="AE10" s="14"/>
      <c r="AF10" s="14">
        <v>0.26278572627623797</v>
      </c>
      <c r="AG10" s="14">
        <v>0.25658462762443002</v>
      </c>
      <c r="AH10" s="14">
        <v>0.16682200919895099</v>
      </c>
      <c r="AI10" s="14"/>
      <c r="AJ10" s="14">
        <v>0.23279717531973099</v>
      </c>
      <c r="AK10" s="14">
        <v>0.240954670194301</v>
      </c>
      <c r="AL10" s="14">
        <v>0.40896978411934098</v>
      </c>
      <c r="AM10" s="14"/>
      <c r="AN10" s="14">
        <v>0.22972107319155499</v>
      </c>
      <c r="AO10" s="14">
        <v>0.306519692128152</v>
      </c>
      <c r="AP10" s="14">
        <v>0.21506213440226399</v>
      </c>
      <c r="AQ10" s="14">
        <v>0.237512676847869</v>
      </c>
      <c r="AR10" s="14">
        <v>0.174080677344884</v>
      </c>
    </row>
    <row r="11" spans="2:44">
      <c r="B11" s="15" t="s">
        <v>252</v>
      </c>
      <c r="C11" s="14">
        <v>0.23209349186463499</v>
      </c>
      <c r="D11" s="14">
        <v>0.24826582570537001</v>
      </c>
      <c r="E11" s="14">
        <v>0.21721767547394299</v>
      </c>
      <c r="F11" s="14"/>
      <c r="G11" s="14">
        <v>0.22662857940967401</v>
      </c>
      <c r="H11" s="14">
        <v>0.203639386629479</v>
      </c>
      <c r="I11" s="14">
        <v>0.21493123355687299</v>
      </c>
      <c r="J11" s="14">
        <v>0.25699398952958802</v>
      </c>
      <c r="K11" s="14">
        <v>0.22036744009752501</v>
      </c>
      <c r="L11" s="14">
        <v>0.25858166295690899</v>
      </c>
      <c r="M11" s="14"/>
      <c r="N11" s="14">
        <v>0.25756458734352999</v>
      </c>
      <c r="O11" s="14">
        <v>0.196580482774908</v>
      </c>
      <c r="P11" s="14">
        <v>0.22333654811391801</v>
      </c>
      <c r="Q11" s="14">
        <v>0.23898718530236801</v>
      </c>
      <c r="R11" s="14"/>
      <c r="S11" s="14">
        <v>0.28201829011558299</v>
      </c>
      <c r="T11" s="14">
        <v>0.23532171426553899</v>
      </c>
      <c r="U11" s="14">
        <v>0.121897553458443</v>
      </c>
      <c r="V11" s="14">
        <v>0.20285727282645599</v>
      </c>
      <c r="W11" s="14">
        <v>0.36860946041943499</v>
      </c>
      <c r="X11" s="14">
        <v>0.23266926892768</v>
      </c>
      <c r="Y11" s="14">
        <v>0.18984131636728699</v>
      </c>
      <c r="Z11" s="14">
        <v>0.270810426272106</v>
      </c>
      <c r="AA11" s="14">
        <v>0.180453427478968</v>
      </c>
      <c r="AB11" s="14">
        <v>0.25675612215482702</v>
      </c>
      <c r="AC11" s="14">
        <v>0.18581580602136599</v>
      </c>
      <c r="AD11" s="14">
        <v>0.25682126088066398</v>
      </c>
      <c r="AE11" s="14"/>
      <c r="AF11" s="14">
        <v>0.248316808977811</v>
      </c>
      <c r="AG11" s="14">
        <v>0.25127960745056099</v>
      </c>
      <c r="AH11" s="14">
        <v>0.15213734478263799</v>
      </c>
      <c r="AI11" s="14"/>
      <c r="AJ11" s="14">
        <v>0.285766728340695</v>
      </c>
      <c r="AK11" s="14">
        <v>0.26589724471813297</v>
      </c>
      <c r="AL11" s="14">
        <v>0.21095851857790299</v>
      </c>
      <c r="AM11" s="14"/>
      <c r="AN11" s="14">
        <v>0.23204347615142801</v>
      </c>
      <c r="AO11" s="14">
        <v>0.23857368896518799</v>
      </c>
      <c r="AP11" s="14">
        <v>0.227668692568197</v>
      </c>
      <c r="AQ11" s="14">
        <v>0.25966078444431501</v>
      </c>
      <c r="AR11" s="14">
        <v>0.169540330021207</v>
      </c>
    </row>
    <row r="12" spans="2:44">
      <c r="B12" s="15" t="s">
        <v>251</v>
      </c>
      <c r="C12" s="14">
        <v>0.22754969126597399</v>
      </c>
      <c r="D12" s="14">
        <v>0.23961068215622</v>
      </c>
      <c r="E12" s="14">
        <v>0.216845735851319</v>
      </c>
      <c r="F12" s="14"/>
      <c r="G12" s="14">
        <v>0.272433681479965</v>
      </c>
      <c r="H12" s="14">
        <v>0.19135801592981999</v>
      </c>
      <c r="I12" s="14">
        <v>0.26143393212253802</v>
      </c>
      <c r="J12" s="14">
        <v>0.20910359670783499</v>
      </c>
      <c r="K12" s="14">
        <v>0.22362851528396599</v>
      </c>
      <c r="L12" s="14">
        <v>0.21641763405870099</v>
      </c>
      <c r="M12" s="14"/>
      <c r="N12" s="14">
        <v>0.231108247415238</v>
      </c>
      <c r="O12" s="14">
        <v>0.21382566983079801</v>
      </c>
      <c r="P12" s="14">
        <v>0.22817004916405101</v>
      </c>
      <c r="Q12" s="14">
        <v>0.234935337608563</v>
      </c>
      <c r="R12" s="14"/>
      <c r="S12" s="14">
        <v>0.27957894872420802</v>
      </c>
      <c r="T12" s="14">
        <v>0.21301152436309301</v>
      </c>
      <c r="U12" s="14">
        <v>0.191234908784158</v>
      </c>
      <c r="V12" s="14">
        <v>0.265929490136878</v>
      </c>
      <c r="W12" s="14">
        <v>0.24073089605206199</v>
      </c>
      <c r="X12" s="14">
        <v>0.20949829890337701</v>
      </c>
      <c r="Y12" s="14">
        <v>0.21856251460342799</v>
      </c>
      <c r="Z12" s="14">
        <v>0.18654114119058199</v>
      </c>
      <c r="AA12" s="14">
        <v>0.18414321861990099</v>
      </c>
      <c r="AB12" s="14">
        <v>0.21585385345684999</v>
      </c>
      <c r="AC12" s="14">
        <v>0.24610924547131699</v>
      </c>
      <c r="AD12" s="14">
        <v>0.27148939730331001</v>
      </c>
      <c r="AE12" s="14"/>
      <c r="AF12" s="14">
        <v>0.209969144428337</v>
      </c>
      <c r="AG12" s="14">
        <v>0.239941912728491</v>
      </c>
      <c r="AH12" s="14">
        <v>0.27430288160695099</v>
      </c>
      <c r="AI12" s="14"/>
      <c r="AJ12" s="14">
        <v>0.247776403325282</v>
      </c>
      <c r="AK12" s="14">
        <v>0.244275614966277</v>
      </c>
      <c r="AL12" s="14">
        <v>0.18706891623216201</v>
      </c>
      <c r="AM12" s="14"/>
      <c r="AN12" s="14">
        <v>0.24819570917950201</v>
      </c>
      <c r="AO12" s="14">
        <v>0.26274418112528902</v>
      </c>
      <c r="AP12" s="14">
        <v>0.19194284891989799</v>
      </c>
      <c r="AQ12" s="14">
        <v>0.274059141504301</v>
      </c>
      <c r="AR12" s="14">
        <v>0.214957739739284</v>
      </c>
    </row>
    <row r="13" spans="2:44">
      <c r="B13" s="15" t="s">
        <v>256</v>
      </c>
      <c r="C13" s="14">
        <v>0.18904733908325</v>
      </c>
      <c r="D13" s="14">
        <v>0.230697258424955</v>
      </c>
      <c r="E13" s="14">
        <v>0.14780884400744401</v>
      </c>
      <c r="F13" s="14"/>
      <c r="G13" s="14">
        <v>0.25210697749765298</v>
      </c>
      <c r="H13" s="14">
        <v>0.22694941707211799</v>
      </c>
      <c r="I13" s="14">
        <v>0.20269216220608599</v>
      </c>
      <c r="J13" s="14">
        <v>0.20243004068058901</v>
      </c>
      <c r="K13" s="14">
        <v>0.14934332607329301</v>
      </c>
      <c r="L13" s="14">
        <v>0.12139114865192099</v>
      </c>
      <c r="M13" s="14"/>
      <c r="N13" s="14">
        <v>0.19634748832419299</v>
      </c>
      <c r="O13" s="14">
        <v>0.18020282012684799</v>
      </c>
      <c r="P13" s="14">
        <v>0.15527275833943099</v>
      </c>
      <c r="Q13" s="14">
        <v>0.21153252681443099</v>
      </c>
      <c r="R13" s="14"/>
      <c r="S13" s="14">
        <v>0.25179701393738302</v>
      </c>
      <c r="T13" s="14">
        <v>0.14549567831884699</v>
      </c>
      <c r="U13" s="14">
        <v>0.13991995364446599</v>
      </c>
      <c r="V13" s="14">
        <v>0.160786304674291</v>
      </c>
      <c r="W13" s="14">
        <v>0.177598418473533</v>
      </c>
      <c r="X13" s="14">
        <v>0.194641166976422</v>
      </c>
      <c r="Y13" s="14">
        <v>0.114818566379757</v>
      </c>
      <c r="Z13" s="14">
        <v>0.190614258957195</v>
      </c>
      <c r="AA13" s="14">
        <v>0.22317393602143501</v>
      </c>
      <c r="AB13" s="14">
        <v>0.182128780267902</v>
      </c>
      <c r="AC13" s="14">
        <v>0.16560593232069301</v>
      </c>
      <c r="AD13" s="14">
        <v>0.36053008822317201</v>
      </c>
      <c r="AE13" s="14"/>
      <c r="AF13" s="14">
        <v>0.17534647464648501</v>
      </c>
      <c r="AG13" s="14">
        <v>0.202919717594231</v>
      </c>
      <c r="AH13" s="14">
        <v>0.184904905749604</v>
      </c>
      <c r="AI13" s="14"/>
      <c r="AJ13" s="14">
        <v>0.18299580123796799</v>
      </c>
      <c r="AK13" s="14">
        <v>0.20454170533559099</v>
      </c>
      <c r="AL13" s="14">
        <v>0.217899004121965</v>
      </c>
      <c r="AM13" s="14"/>
      <c r="AN13" s="14">
        <v>0.17493673790790101</v>
      </c>
      <c r="AO13" s="14">
        <v>0.16694892803462999</v>
      </c>
      <c r="AP13" s="14">
        <v>0.21209301795503799</v>
      </c>
      <c r="AQ13" s="14">
        <v>0.22678637077806901</v>
      </c>
      <c r="AR13" s="14">
        <v>8.89216955715008E-2</v>
      </c>
    </row>
    <row r="14" spans="2:44">
      <c r="B14" s="15" t="s">
        <v>254</v>
      </c>
      <c r="C14" s="14">
        <v>0.18297159442896199</v>
      </c>
      <c r="D14" s="14">
        <v>0.19141249815087</v>
      </c>
      <c r="E14" s="14">
        <v>0.17341714567078301</v>
      </c>
      <c r="F14" s="14"/>
      <c r="G14" s="14">
        <v>0.27105746546765203</v>
      </c>
      <c r="H14" s="14">
        <v>0.21456561924772499</v>
      </c>
      <c r="I14" s="14">
        <v>0.203968432885375</v>
      </c>
      <c r="J14" s="14">
        <v>0.14349055478173001</v>
      </c>
      <c r="K14" s="14">
        <v>0.13733098045519501</v>
      </c>
      <c r="L14" s="14">
        <v>0.14578234985497401</v>
      </c>
      <c r="M14" s="14"/>
      <c r="N14" s="14">
        <v>0.172181043700218</v>
      </c>
      <c r="O14" s="14">
        <v>0.21366735764605199</v>
      </c>
      <c r="P14" s="14">
        <v>0.142976586151113</v>
      </c>
      <c r="Q14" s="14">
        <v>0.19912307296561499</v>
      </c>
      <c r="R14" s="14"/>
      <c r="S14" s="14">
        <v>0.20188426666996601</v>
      </c>
      <c r="T14" s="14">
        <v>0.20123891350937101</v>
      </c>
      <c r="U14" s="14">
        <v>0.109349714857387</v>
      </c>
      <c r="V14" s="14">
        <v>0.16151903292070499</v>
      </c>
      <c r="W14" s="14">
        <v>0.17858553613227099</v>
      </c>
      <c r="X14" s="14">
        <v>0.210210806696535</v>
      </c>
      <c r="Y14" s="14">
        <v>0.13837109554650001</v>
      </c>
      <c r="Z14" s="14">
        <v>0.243032541406146</v>
      </c>
      <c r="AA14" s="14">
        <v>0.222765648602711</v>
      </c>
      <c r="AB14" s="14">
        <v>0.15694723765026999</v>
      </c>
      <c r="AC14" s="14">
        <v>0.132750908757549</v>
      </c>
      <c r="AD14" s="14">
        <v>0.19225917843243301</v>
      </c>
      <c r="AE14" s="14"/>
      <c r="AF14" s="14">
        <v>0.16084560781344101</v>
      </c>
      <c r="AG14" s="14">
        <v>0.18868515620011</v>
      </c>
      <c r="AH14" s="14">
        <v>0.19279141023000801</v>
      </c>
      <c r="AI14" s="14"/>
      <c r="AJ14" s="14">
        <v>0.163020123652522</v>
      </c>
      <c r="AK14" s="14">
        <v>0.21996988604349901</v>
      </c>
      <c r="AL14" s="14">
        <v>0.159605246113419</v>
      </c>
      <c r="AM14" s="14"/>
      <c r="AN14" s="14">
        <v>0.15395181638901401</v>
      </c>
      <c r="AO14" s="14">
        <v>0.20983877026375</v>
      </c>
      <c r="AP14" s="14">
        <v>0.186695665037616</v>
      </c>
      <c r="AQ14" s="14">
        <v>0.16539312068593201</v>
      </c>
      <c r="AR14" s="14">
        <v>0.29557637418899002</v>
      </c>
    </row>
    <row r="15" spans="2:44">
      <c r="B15" s="15" t="s">
        <v>248</v>
      </c>
      <c r="C15" s="14">
        <v>0.167657483231094</v>
      </c>
      <c r="D15" s="14">
        <v>0.162146917543492</v>
      </c>
      <c r="E15" s="14">
        <v>0.16956347615110801</v>
      </c>
      <c r="F15" s="14"/>
      <c r="G15" s="14">
        <v>0.14305791203628901</v>
      </c>
      <c r="H15" s="14">
        <v>8.4257759459653997E-2</v>
      </c>
      <c r="I15" s="14">
        <v>0.139345769301639</v>
      </c>
      <c r="J15" s="14">
        <v>0.18628845628207</v>
      </c>
      <c r="K15" s="14">
        <v>0.15168750027039399</v>
      </c>
      <c r="L15" s="14">
        <v>0.26620909187335301</v>
      </c>
      <c r="M15" s="14"/>
      <c r="N15" s="14">
        <v>0.15647438866628399</v>
      </c>
      <c r="O15" s="14">
        <v>0.17253505811452399</v>
      </c>
      <c r="P15" s="14">
        <v>0.21223547876535201</v>
      </c>
      <c r="Q15" s="14">
        <v>0.12767903977712</v>
      </c>
      <c r="R15" s="14"/>
      <c r="S15" s="14">
        <v>0.188697632295698</v>
      </c>
      <c r="T15" s="14">
        <v>0.1865053110787</v>
      </c>
      <c r="U15" s="14">
        <v>0.19398937712841</v>
      </c>
      <c r="V15" s="14">
        <v>6.5749915072267601E-2</v>
      </c>
      <c r="W15" s="14">
        <v>0.17520428216445999</v>
      </c>
      <c r="X15" s="14">
        <v>0.218541854853185</v>
      </c>
      <c r="Y15" s="14">
        <v>0.18135115528940601</v>
      </c>
      <c r="Z15" s="14">
        <v>0.179131148133056</v>
      </c>
      <c r="AA15" s="14">
        <v>0.118218555460065</v>
      </c>
      <c r="AB15" s="14">
        <v>0.22412341875619901</v>
      </c>
      <c r="AC15" s="14">
        <v>0.17523837873957199</v>
      </c>
      <c r="AD15" s="14">
        <v>4.0661381307930497E-2</v>
      </c>
      <c r="AE15" s="14"/>
      <c r="AF15" s="14">
        <v>0.167264218911646</v>
      </c>
      <c r="AG15" s="14">
        <v>0.16695188320253199</v>
      </c>
      <c r="AH15" s="14">
        <v>0.15687246855576301</v>
      </c>
      <c r="AI15" s="14"/>
      <c r="AJ15" s="14">
        <v>0.20186378687137299</v>
      </c>
      <c r="AK15" s="14">
        <v>0.13596276697872101</v>
      </c>
      <c r="AL15" s="14">
        <v>0.17079445122194101</v>
      </c>
      <c r="AM15" s="14"/>
      <c r="AN15" s="14">
        <v>0.118814027551483</v>
      </c>
      <c r="AO15" s="14">
        <v>0.19525603417426801</v>
      </c>
      <c r="AP15" s="14">
        <v>0.17279122845241801</v>
      </c>
      <c r="AQ15" s="14">
        <v>0.20589220696546101</v>
      </c>
      <c r="AR15" s="14">
        <v>0.21474508545531301</v>
      </c>
    </row>
    <row r="16" spans="2:44">
      <c r="B16" s="15" t="s">
        <v>258</v>
      </c>
      <c r="C16" s="14">
        <v>0.154757122535923</v>
      </c>
      <c r="D16" s="14">
        <v>0.160876395122481</v>
      </c>
      <c r="E16" s="14">
        <v>0.14737474416193</v>
      </c>
      <c r="F16" s="14"/>
      <c r="G16" s="14">
        <v>0.20478240082055099</v>
      </c>
      <c r="H16" s="14">
        <v>0.15804190302274099</v>
      </c>
      <c r="I16" s="14">
        <v>0.139127067309439</v>
      </c>
      <c r="J16" s="14">
        <v>0.128814033995202</v>
      </c>
      <c r="K16" s="14">
        <v>0.14861162460539601</v>
      </c>
      <c r="L16" s="14">
        <v>0.158801275340967</v>
      </c>
      <c r="M16" s="14"/>
      <c r="N16" s="14">
        <v>0.15504648643986699</v>
      </c>
      <c r="O16" s="14">
        <v>0.159491691479964</v>
      </c>
      <c r="P16" s="14">
        <v>0.16103819561296701</v>
      </c>
      <c r="Q16" s="14">
        <v>0.144375929975428</v>
      </c>
      <c r="R16" s="14"/>
      <c r="S16" s="14">
        <v>0.21229408959776699</v>
      </c>
      <c r="T16" s="14">
        <v>0.21148825819895101</v>
      </c>
      <c r="U16" s="14">
        <v>0.11949454598538201</v>
      </c>
      <c r="V16" s="14">
        <v>0.12676173236844199</v>
      </c>
      <c r="W16" s="14">
        <v>0.166828329768933</v>
      </c>
      <c r="X16" s="14">
        <v>0.120091447458232</v>
      </c>
      <c r="Y16" s="14">
        <v>8.3999522347191394E-2</v>
      </c>
      <c r="Z16" s="14">
        <v>0.164348944453345</v>
      </c>
      <c r="AA16" s="14">
        <v>6.8618660174507295E-2</v>
      </c>
      <c r="AB16" s="14">
        <v>0.232438847216237</v>
      </c>
      <c r="AC16" s="14">
        <v>0.108815280894452</v>
      </c>
      <c r="AD16" s="14">
        <v>0.18167820737261201</v>
      </c>
      <c r="AE16" s="14"/>
      <c r="AF16" s="14">
        <v>0.14688621180984199</v>
      </c>
      <c r="AG16" s="14">
        <v>0.17144236275084801</v>
      </c>
      <c r="AH16" s="14">
        <v>0.13396364881113301</v>
      </c>
      <c r="AI16" s="14"/>
      <c r="AJ16" s="14">
        <v>0.18230251037022199</v>
      </c>
      <c r="AK16" s="14">
        <v>0.18351364565709699</v>
      </c>
      <c r="AL16" s="14">
        <v>0.130191323624504</v>
      </c>
      <c r="AM16" s="14"/>
      <c r="AN16" s="14">
        <v>0.14516792378583801</v>
      </c>
      <c r="AO16" s="14">
        <v>0.141180738379792</v>
      </c>
      <c r="AP16" s="14">
        <v>0.16825640991999199</v>
      </c>
      <c r="AQ16" s="14">
        <v>0.114431608765408</v>
      </c>
      <c r="AR16" s="14">
        <v>0.17032420890672301</v>
      </c>
    </row>
    <row r="17" spans="2:44">
      <c r="B17" s="15" t="s">
        <v>249</v>
      </c>
      <c r="C17" s="14">
        <v>0.116846414406465</v>
      </c>
      <c r="D17" s="14">
        <v>0.116287646072499</v>
      </c>
      <c r="E17" s="14">
        <v>0.11574274910772001</v>
      </c>
      <c r="F17" s="14"/>
      <c r="G17" s="14">
        <v>8.6862222597996294E-2</v>
      </c>
      <c r="H17" s="14">
        <v>7.99201805347836E-2</v>
      </c>
      <c r="I17" s="14">
        <v>0.119816823017909</v>
      </c>
      <c r="J17" s="14">
        <v>0.14277636908087599</v>
      </c>
      <c r="K17" s="14">
        <v>0.14171246970222101</v>
      </c>
      <c r="L17" s="14">
        <v>0.12517514944074301</v>
      </c>
      <c r="M17" s="14"/>
      <c r="N17" s="14">
        <v>0.12370292821575</v>
      </c>
      <c r="O17" s="14">
        <v>0.10186277165593299</v>
      </c>
      <c r="P17" s="14">
        <v>0.13970945470519899</v>
      </c>
      <c r="Q17" s="14">
        <v>0.109388248335249</v>
      </c>
      <c r="R17" s="14"/>
      <c r="S17" s="14">
        <v>0.16242553758223899</v>
      </c>
      <c r="T17" s="14">
        <v>0.10797536465023699</v>
      </c>
      <c r="U17" s="14">
        <v>0.11568157303461001</v>
      </c>
      <c r="V17" s="14">
        <v>0.12789873878256999</v>
      </c>
      <c r="W17" s="14">
        <v>0.103558133065277</v>
      </c>
      <c r="X17" s="14">
        <v>7.96989758849911E-2</v>
      </c>
      <c r="Y17" s="14">
        <v>0.14187250491205899</v>
      </c>
      <c r="Z17" s="14">
        <v>0.14996399288845699</v>
      </c>
      <c r="AA17" s="14">
        <v>8.8850043485682997E-2</v>
      </c>
      <c r="AB17" s="14">
        <v>0.12217982259674801</v>
      </c>
      <c r="AC17" s="14">
        <v>4.1347554103628399E-2</v>
      </c>
      <c r="AD17" s="14">
        <v>0.153683902124225</v>
      </c>
      <c r="AE17" s="14"/>
      <c r="AF17" s="14">
        <v>0.108110725404286</v>
      </c>
      <c r="AG17" s="14">
        <v>0.109990220009415</v>
      </c>
      <c r="AH17" s="14">
        <v>0.14587411062209199</v>
      </c>
      <c r="AI17" s="14"/>
      <c r="AJ17" s="14">
        <v>9.9598857682429903E-2</v>
      </c>
      <c r="AK17" s="14">
        <v>0.114540651840632</v>
      </c>
      <c r="AL17" s="14">
        <v>8.0761623262582696E-2</v>
      </c>
      <c r="AM17" s="14"/>
      <c r="AN17" s="14">
        <v>9.1484589906160499E-2</v>
      </c>
      <c r="AO17" s="14">
        <v>8.3138478122224996E-2</v>
      </c>
      <c r="AP17" s="14">
        <v>0.137371853756279</v>
      </c>
      <c r="AQ17" s="14">
        <v>0.179705051536205</v>
      </c>
      <c r="AR17" s="14">
        <v>0.40646455018877498</v>
      </c>
    </row>
    <row r="18" spans="2:44">
      <c r="B18" s="15" t="s">
        <v>257</v>
      </c>
      <c r="C18" s="14">
        <v>0.105343782388077</v>
      </c>
      <c r="D18" s="14">
        <v>0.105550413760854</v>
      </c>
      <c r="E18" s="14">
        <v>0.101141800371272</v>
      </c>
      <c r="F18" s="14"/>
      <c r="G18" s="14">
        <v>0.16770242509988501</v>
      </c>
      <c r="H18" s="14">
        <v>0.120529582437796</v>
      </c>
      <c r="I18" s="14">
        <v>8.2676994100568196E-2</v>
      </c>
      <c r="J18" s="14">
        <v>9.6272646155352998E-2</v>
      </c>
      <c r="K18" s="14">
        <v>8.3933253303087096E-2</v>
      </c>
      <c r="L18" s="14">
        <v>9.3576325844022201E-2</v>
      </c>
      <c r="M18" s="14"/>
      <c r="N18" s="14">
        <v>0.12072310471799701</v>
      </c>
      <c r="O18" s="14">
        <v>0.148811311935483</v>
      </c>
      <c r="P18" s="14">
        <v>5.5025571652501298E-2</v>
      </c>
      <c r="Q18" s="14">
        <v>7.8652141345732604E-2</v>
      </c>
      <c r="R18" s="14"/>
      <c r="S18" s="14">
        <v>7.8398373339441302E-2</v>
      </c>
      <c r="T18" s="14">
        <v>0.14290049730011201</v>
      </c>
      <c r="U18" s="14">
        <v>7.4741611177769798E-2</v>
      </c>
      <c r="V18" s="14">
        <v>0.13306005762192699</v>
      </c>
      <c r="W18" s="14">
        <v>6.3294429996102505E-2</v>
      </c>
      <c r="X18" s="14">
        <v>8.6708592895273398E-2</v>
      </c>
      <c r="Y18" s="14">
        <v>8.4790627773173602E-2</v>
      </c>
      <c r="Z18" s="14">
        <v>0.116363293501326</v>
      </c>
      <c r="AA18" s="14">
        <v>0.153373363376203</v>
      </c>
      <c r="AB18" s="14">
        <v>0.13253104627481299</v>
      </c>
      <c r="AC18" s="14">
        <v>4.2130200411323399E-2</v>
      </c>
      <c r="AD18" s="14">
        <v>6.6268073394527796E-2</v>
      </c>
      <c r="AE18" s="14"/>
      <c r="AF18" s="14">
        <v>8.5377562654017705E-2</v>
      </c>
      <c r="AG18" s="14">
        <v>9.9077398921493198E-2</v>
      </c>
      <c r="AH18" s="14">
        <v>9.7614983119975102E-2</v>
      </c>
      <c r="AI18" s="14"/>
      <c r="AJ18" s="14">
        <v>0.104807177509813</v>
      </c>
      <c r="AK18" s="14">
        <v>0.11310121496433501</v>
      </c>
      <c r="AL18" s="14">
        <v>7.1395807407563003E-2</v>
      </c>
      <c r="AM18" s="14"/>
      <c r="AN18" s="14">
        <v>6.8113798655712099E-2</v>
      </c>
      <c r="AO18" s="14">
        <v>0.107191808541441</v>
      </c>
      <c r="AP18" s="14">
        <v>0.14043880742152801</v>
      </c>
      <c r="AQ18" s="14">
        <v>0.103495789127955</v>
      </c>
      <c r="AR18" s="14">
        <v>0.20047373901652299</v>
      </c>
    </row>
    <row r="19" spans="2:44">
      <c r="B19" s="15" t="s">
        <v>260</v>
      </c>
      <c r="C19" s="14">
        <v>8.3207714507359795E-2</v>
      </c>
      <c r="D19" s="14">
        <v>9.1438672094330403E-2</v>
      </c>
      <c r="E19" s="14">
        <v>7.5386494851184094E-2</v>
      </c>
      <c r="F19" s="14"/>
      <c r="G19" s="14">
        <v>0.111184733575187</v>
      </c>
      <c r="H19" s="14">
        <v>6.5791141990744595E-2</v>
      </c>
      <c r="I19" s="14">
        <v>7.1215864590319006E-2</v>
      </c>
      <c r="J19" s="14">
        <v>9.2262666990487199E-2</v>
      </c>
      <c r="K19" s="14">
        <v>9.2666671677323106E-2</v>
      </c>
      <c r="L19" s="14">
        <v>7.5541839379456105E-2</v>
      </c>
      <c r="M19" s="14"/>
      <c r="N19" s="14">
        <v>7.5692994628003996E-2</v>
      </c>
      <c r="O19" s="14">
        <v>9.2249318314113801E-2</v>
      </c>
      <c r="P19" s="14">
        <v>8.1043582316594004E-2</v>
      </c>
      <c r="Q19" s="14">
        <v>7.7893887121098807E-2</v>
      </c>
      <c r="R19" s="14"/>
      <c r="S19" s="14">
        <v>0.10807549445631601</v>
      </c>
      <c r="T19" s="14">
        <v>8.4995942322893203E-2</v>
      </c>
      <c r="U19" s="14">
        <v>4.4107333802800998E-2</v>
      </c>
      <c r="V19" s="14">
        <v>7.2269318505379099E-2</v>
      </c>
      <c r="W19" s="14">
        <v>0.11862299163085301</v>
      </c>
      <c r="X19" s="14">
        <v>6.3991700004487298E-2</v>
      </c>
      <c r="Y19" s="14">
        <v>2.6579852041037601E-2</v>
      </c>
      <c r="Z19" s="14">
        <v>0.15129043654339799</v>
      </c>
      <c r="AA19" s="14">
        <v>0.12839773097859999</v>
      </c>
      <c r="AB19" s="14">
        <v>7.9182284978742704E-2</v>
      </c>
      <c r="AC19" s="14">
        <v>2.1190219773785199E-2</v>
      </c>
      <c r="AD19" s="14">
        <v>6.9826900004029899E-2</v>
      </c>
      <c r="AE19" s="14"/>
      <c r="AF19" s="14">
        <v>9.6327976934912796E-2</v>
      </c>
      <c r="AG19" s="14">
        <v>8.2502259179410994E-2</v>
      </c>
      <c r="AH19" s="14">
        <v>7.0552183046044603E-2</v>
      </c>
      <c r="AI19" s="14"/>
      <c r="AJ19" s="14">
        <v>0.104027839721428</v>
      </c>
      <c r="AK19" s="14">
        <v>8.5913586977628104E-2</v>
      </c>
      <c r="AL19" s="14">
        <v>9.9839805304165002E-2</v>
      </c>
      <c r="AM19" s="14"/>
      <c r="AN19" s="14">
        <v>7.1761718250568193E-2</v>
      </c>
      <c r="AO19" s="14">
        <v>7.9147068680289603E-2</v>
      </c>
      <c r="AP19" s="14">
        <v>9.3196090774696594E-2</v>
      </c>
      <c r="AQ19" s="14">
        <v>6.7326184867432401E-2</v>
      </c>
      <c r="AR19" s="14">
        <v>0</v>
      </c>
    </row>
    <row r="20" spans="2:44">
      <c r="B20" s="15" t="s">
        <v>129</v>
      </c>
      <c r="C20" s="14">
        <v>6.7294846329101807E-2</v>
      </c>
      <c r="D20" s="14">
        <v>6.4257925410559899E-2</v>
      </c>
      <c r="E20" s="14">
        <v>7.0882581682465404E-2</v>
      </c>
      <c r="F20" s="14"/>
      <c r="G20" s="14">
        <v>8.2364006964189093E-2</v>
      </c>
      <c r="H20" s="14">
        <v>4.9878311645344099E-2</v>
      </c>
      <c r="I20" s="14">
        <v>8.5986342172395494E-2</v>
      </c>
      <c r="J20" s="14">
        <v>4.0751762413734002E-2</v>
      </c>
      <c r="K20" s="14">
        <v>6.5337548455902006E-2</v>
      </c>
      <c r="L20" s="14">
        <v>7.8857717920560899E-2</v>
      </c>
      <c r="M20" s="14"/>
      <c r="N20" s="14">
        <v>4.4076861173443303E-2</v>
      </c>
      <c r="O20" s="14">
        <v>4.5600671895001901E-2</v>
      </c>
      <c r="P20" s="14">
        <v>6.1388324839378797E-2</v>
      </c>
      <c r="Q20" s="14">
        <v>0.12255551369645799</v>
      </c>
      <c r="R20" s="14"/>
      <c r="S20" s="14">
        <v>3.7706603320988602E-2</v>
      </c>
      <c r="T20" s="14">
        <v>6.0256513962354499E-2</v>
      </c>
      <c r="U20" s="14">
        <v>0.13937122387505599</v>
      </c>
      <c r="V20" s="14">
        <v>5.78934144405302E-2</v>
      </c>
      <c r="W20" s="14">
        <v>6.3654104965991096E-2</v>
      </c>
      <c r="X20" s="14">
        <v>7.4636691219001905E-2</v>
      </c>
      <c r="Y20" s="14">
        <v>6.4142709553371202E-2</v>
      </c>
      <c r="Z20" s="14">
        <v>3.07923709400032E-2</v>
      </c>
      <c r="AA20" s="14">
        <v>7.7309736913150295E-2</v>
      </c>
      <c r="AB20" s="14">
        <v>0.101182595390618</v>
      </c>
      <c r="AC20" s="14">
        <v>6.8354944285977604E-2</v>
      </c>
      <c r="AD20" s="14">
        <v>2.8491901398140399E-2</v>
      </c>
      <c r="AE20" s="14"/>
      <c r="AF20" s="14">
        <v>5.5783874097382398E-2</v>
      </c>
      <c r="AG20" s="14">
        <v>6.0276053325991598E-2</v>
      </c>
      <c r="AH20" s="14">
        <v>8.5600736602343297E-2</v>
      </c>
      <c r="AI20" s="14"/>
      <c r="AJ20" s="14">
        <v>3.9102034553780397E-2</v>
      </c>
      <c r="AK20" s="14">
        <v>5.9448690829132199E-2</v>
      </c>
      <c r="AL20" s="14">
        <v>0</v>
      </c>
      <c r="AM20" s="14"/>
      <c r="AN20" s="14">
        <v>0.104890032355894</v>
      </c>
      <c r="AO20" s="14">
        <v>6.6567174331840104E-2</v>
      </c>
      <c r="AP20" s="14">
        <v>3.4513750161813198E-2</v>
      </c>
      <c r="AQ20" s="14">
        <v>3.9600954435018001E-2</v>
      </c>
      <c r="AR20" s="14">
        <v>7.8993994774736495E-2</v>
      </c>
    </row>
    <row r="21" spans="2:44">
      <c r="B21" s="15" t="s">
        <v>255</v>
      </c>
      <c r="C21" s="14">
        <v>6.6621909681275904E-2</v>
      </c>
      <c r="D21" s="14">
        <v>7.2610782438503996E-2</v>
      </c>
      <c r="E21" s="14">
        <v>5.8556497361187197E-2</v>
      </c>
      <c r="F21" s="14"/>
      <c r="G21" s="14">
        <v>7.9660735886705303E-2</v>
      </c>
      <c r="H21" s="14">
        <v>3.6525609208804197E-2</v>
      </c>
      <c r="I21" s="14">
        <v>6.2462101770394601E-2</v>
      </c>
      <c r="J21" s="14">
        <v>9.0876491927429595E-2</v>
      </c>
      <c r="K21" s="14">
        <v>8.1597907221634999E-2</v>
      </c>
      <c r="L21" s="14">
        <v>5.5696621679515702E-2</v>
      </c>
      <c r="M21" s="14"/>
      <c r="N21" s="14">
        <v>5.5383646197529099E-2</v>
      </c>
      <c r="O21" s="14">
        <v>9.0482859970549098E-2</v>
      </c>
      <c r="P21" s="14">
        <v>4.2954031767249198E-2</v>
      </c>
      <c r="Q21" s="14">
        <v>6.8267142451050006E-2</v>
      </c>
      <c r="R21" s="14"/>
      <c r="S21" s="14">
        <v>8.5815785003871201E-2</v>
      </c>
      <c r="T21" s="14">
        <v>2.89867609256153E-2</v>
      </c>
      <c r="U21" s="14">
        <v>8.6074370833081199E-2</v>
      </c>
      <c r="V21" s="14">
        <v>0.118852996532833</v>
      </c>
      <c r="W21" s="14">
        <v>2.9703043865683999E-2</v>
      </c>
      <c r="X21" s="14">
        <v>4.0769993770200803E-2</v>
      </c>
      <c r="Y21" s="14">
        <v>8.0991496685720102E-2</v>
      </c>
      <c r="Z21" s="14">
        <v>5.6655558343623701E-2</v>
      </c>
      <c r="AA21" s="14">
        <v>8.5196687720505607E-2</v>
      </c>
      <c r="AB21" s="14">
        <v>0.102272364683737</v>
      </c>
      <c r="AC21" s="14">
        <v>2.36414951247403E-2</v>
      </c>
      <c r="AD21" s="14">
        <v>0</v>
      </c>
      <c r="AE21" s="14"/>
      <c r="AF21" s="14">
        <v>7.8758805700538295E-2</v>
      </c>
      <c r="AG21" s="14">
        <v>5.1388853482415502E-2</v>
      </c>
      <c r="AH21" s="14">
        <v>4.16799361006613E-2</v>
      </c>
      <c r="AI21" s="14"/>
      <c r="AJ21" s="14">
        <v>7.1911743103442297E-2</v>
      </c>
      <c r="AK21" s="14">
        <v>5.3316940843249602E-2</v>
      </c>
      <c r="AL21" s="14">
        <v>8.8493520476833398E-2</v>
      </c>
      <c r="AM21" s="14"/>
      <c r="AN21" s="14">
        <v>6.2508187815286997E-2</v>
      </c>
      <c r="AO21" s="14">
        <v>6.4280447510381603E-2</v>
      </c>
      <c r="AP21" s="14">
        <v>5.4860841124049098E-2</v>
      </c>
      <c r="AQ21" s="14">
        <v>4.8532899565180601E-2</v>
      </c>
      <c r="AR21" s="14">
        <v>0.12603604416778399</v>
      </c>
    </row>
    <row r="22" spans="2:44">
      <c r="B22" s="15" t="s">
        <v>259</v>
      </c>
      <c r="C22" s="14">
        <v>6.0417043613516297E-2</v>
      </c>
      <c r="D22" s="14">
        <v>5.6423445946222298E-2</v>
      </c>
      <c r="E22" s="14">
        <v>6.4933842510280906E-2</v>
      </c>
      <c r="F22" s="14"/>
      <c r="G22" s="14">
        <v>6.10179451173039E-2</v>
      </c>
      <c r="H22" s="14">
        <v>6.6685593716458602E-2</v>
      </c>
      <c r="I22" s="14">
        <v>4.1978686719113603E-2</v>
      </c>
      <c r="J22" s="14">
        <v>8.3090424475898303E-2</v>
      </c>
      <c r="K22" s="14">
        <v>9.6263010719505104E-2</v>
      </c>
      <c r="L22" s="14">
        <v>2.9549419779415401E-2</v>
      </c>
      <c r="M22" s="14"/>
      <c r="N22" s="14">
        <v>3.62204998656529E-2</v>
      </c>
      <c r="O22" s="14">
        <v>6.8347188422898997E-2</v>
      </c>
      <c r="P22" s="14">
        <v>7.0386830811528897E-2</v>
      </c>
      <c r="Q22" s="14">
        <v>6.6351713584369795E-2</v>
      </c>
      <c r="R22" s="14"/>
      <c r="S22" s="14">
        <v>8.9518567970367606E-3</v>
      </c>
      <c r="T22" s="14">
        <v>3.5671162960800903E-2</v>
      </c>
      <c r="U22" s="14">
        <v>4.3255436694986597E-2</v>
      </c>
      <c r="V22" s="14">
        <v>7.0902082233109301E-2</v>
      </c>
      <c r="W22" s="14">
        <v>8.9614822717468096E-2</v>
      </c>
      <c r="X22" s="14">
        <v>5.5117545460406002E-2</v>
      </c>
      <c r="Y22" s="14">
        <v>0.107825598331383</v>
      </c>
      <c r="Z22" s="14">
        <v>3.5081172745404003E-2</v>
      </c>
      <c r="AA22" s="14">
        <v>8.1758582990545503E-2</v>
      </c>
      <c r="AB22" s="14">
        <v>8.78194517563263E-2</v>
      </c>
      <c r="AC22" s="14">
        <v>0.120511530339664</v>
      </c>
      <c r="AD22" s="14">
        <v>3.0544480130424101E-2</v>
      </c>
      <c r="AE22" s="14"/>
      <c r="AF22" s="14">
        <v>5.5046592393785697E-2</v>
      </c>
      <c r="AG22" s="14">
        <v>4.99864448887236E-2</v>
      </c>
      <c r="AH22" s="14">
        <v>8.2814345429254602E-2</v>
      </c>
      <c r="AI22" s="14"/>
      <c r="AJ22" s="14">
        <v>6.19087023442021E-2</v>
      </c>
      <c r="AK22" s="14">
        <v>4.9384246749498199E-2</v>
      </c>
      <c r="AL22" s="14">
        <v>7.1874974360980504E-2</v>
      </c>
      <c r="AM22" s="14"/>
      <c r="AN22" s="14">
        <v>3.5903092875617902E-2</v>
      </c>
      <c r="AO22" s="14">
        <v>8.2322977502452099E-2</v>
      </c>
      <c r="AP22" s="14">
        <v>6.8446057604584803E-2</v>
      </c>
      <c r="AQ22" s="14">
        <v>4.5435491391138297E-2</v>
      </c>
      <c r="AR22" s="14">
        <v>0</v>
      </c>
    </row>
    <row r="23" spans="2:44">
      <c r="B23" s="15" t="s">
        <v>261</v>
      </c>
      <c r="C23" s="14">
        <v>2.5304239711972602E-2</v>
      </c>
      <c r="D23" s="14">
        <v>2.9749206130389401E-2</v>
      </c>
      <c r="E23" s="14">
        <v>1.8521702701586099E-2</v>
      </c>
      <c r="F23" s="14"/>
      <c r="G23" s="14">
        <v>4.8481899462741902E-2</v>
      </c>
      <c r="H23" s="14">
        <v>8.8958637086435591E-3</v>
      </c>
      <c r="I23" s="14">
        <v>4.3322756461304797E-2</v>
      </c>
      <c r="J23" s="14">
        <v>7.2214146921361399E-3</v>
      </c>
      <c r="K23" s="14">
        <v>3.6839787658345398E-2</v>
      </c>
      <c r="L23" s="14">
        <v>1.6079782004328899E-2</v>
      </c>
      <c r="M23" s="14"/>
      <c r="N23" s="14">
        <v>2.67944154419772E-2</v>
      </c>
      <c r="O23" s="14">
        <v>1.22208244488511E-2</v>
      </c>
      <c r="P23" s="14">
        <v>2.31089917454795E-2</v>
      </c>
      <c r="Q23" s="14">
        <v>3.9753119745363302E-2</v>
      </c>
      <c r="R23" s="14"/>
      <c r="S23" s="14">
        <v>2.5846317029262999E-2</v>
      </c>
      <c r="T23" s="14">
        <v>2.5701757057509701E-2</v>
      </c>
      <c r="U23" s="14">
        <v>3.4279588391652599E-2</v>
      </c>
      <c r="V23" s="14">
        <v>4.2061407332334003E-2</v>
      </c>
      <c r="W23" s="14">
        <v>0</v>
      </c>
      <c r="X23" s="14">
        <v>1.1885284306983501E-2</v>
      </c>
      <c r="Y23" s="14">
        <v>4.5320899602240797E-2</v>
      </c>
      <c r="Z23" s="14">
        <v>0</v>
      </c>
      <c r="AA23" s="14">
        <v>3.3511019367039097E-2</v>
      </c>
      <c r="AB23" s="14">
        <v>2.8386506442123E-2</v>
      </c>
      <c r="AC23" s="14">
        <v>2.1190219773785199E-2</v>
      </c>
      <c r="AD23" s="14">
        <v>0</v>
      </c>
      <c r="AE23" s="14"/>
      <c r="AF23" s="14">
        <v>3.1523152160129402E-2</v>
      </c>
      <c r="AG23" s="14">
        <v>1.6255545380572702E-2</v>
      </c>
      <c r="AH23" s="14">
        <v>3.0175587073096401E-2</v>
      </c>
      <c r="AI23" s="14"/>
      <c r="AJ23" s="14">
        <v>1.1245733612762401E-2</v>
      </c>
      <c r="AK23" s="14">
        <v>3.6492612539893401E-2</v>
      </c>
      <c r="AL23" s="14">
        <v>1.55209436069857E-2</v>
      </c>
      <c r="AM23" s="14"/>
      <c r="AN23" s="14">
        <v>1.75715875992738E-2</v>
      </c>
      <c r="AO23" s="14">
        <v>3.6723034834091797E-2</v>
      </c>
      <c r="AP23" s="14">
        <v>1.17896666341849E-2</v>
      </c>
      <c r="AQ23" s="14">
        <v>1.1332099689770401E-2</v>
      </c>
      <c r="AR23" s="14">
        <v>0.27614124073194801</v>
      </c>
    </row>
    <row r="24" spans="2:44">
      <c r="B24" s="15" t="s">
        <v>262</v>
      </c>
      <c r="C24" s="23">
        <v>3.9940295470524398E-2</v>
      </c>
      <c r="D24" s="23">
        <v>4.1503757101636202E-2</v>
      </c>
      <c r="E24" s="23">
        <v>3.8627555343693498E-2</v>
      </c>
      <c r="F24" s="23"/>
      <c r="G24" s="23">
        <v>0</v>
      </c>
      <c r="H24" s="23">
        <v>2.7658685409427699E-2</v>
      </c>
      <c r="I24" s="23">
        <v>5.1507369730400501E-2</v>
      </c>
      <c r="J24" s="23">
        <v>5.8881990534540997E-2</v>
      </c>
      <c r="K24" s="23">
        <v>4.7948882846278802E-2</v>
      </c>
      <c r="L24" s="23">
        <v>4.4531220527362102E-2</v>
      </c>
      <c r="M24" s="23"/>
      <c r="N24" s="23">
        <v>2.18697078985652E-2</v>
      </c>
      <c r="O24" s="23">
        <v>3.4579449171936699E-2</v>
      </c>
      <c r="P24" s="23">
        <v>5.9103170798677197E-2</v>
      </c>
      <c r="Q24" s="23">
        <v>5.1524562798224101E-2</v>
      </c>
      <c r="R24" s="23"/>
      <c r="S24" s="23">
        <v>2.9640308967108599E-2</v>
      </c>
      <c r="T24" s="23">
        <v>4.4839441903729897E-2</v>
      </c>
      <c r="U24" s="23">
        <v>0</v>
      </c>
      <c r="V24" s="23">
        <v>6.7852613244105395E-2</v>
      </c>
      <c r="W24" s="23">
        <v>3.5100085123288202E-2</v>
      </c>
      <c r="X24" s="23">
        <v>2.3222966932271799E-2</v>
      </c>
      <c r="Y24" s="23">
        <v>3.66867541127417E-2</v>
      </c>
      <c r="Z24" s="23">
        <v>2.8511421727108899E-2</v>
      </c>
      <c r="AA24" s="23">
        <v>4.7813409098064003E-2</v>
      </c>
      <c r="AB24" s="23">
        <v>1.33141444587565E-2</v>
      </c>
      <c r="AC24" s="23">
        <v>8.3774878532072203E-2</v>
      </c>
      <c r="AD24" s="23">
        <v>0.108703816710951</v>
      </c>
      <c r="AE24" s="23"/>
      <c r="AF24" s="23">
        <v>4.3663178885382299E-2</v>
      </c>
      <c r="AG24" s="23">
        <v>3.7783174080720003E-2</v>
      </c>
      <c r="AH24" s="23">
        <v>5.8787280755456001E-2</v>
      </c>
      <c r="AI24" s="23"/>
      <c r="AJ24" s="23">
        <v>2.7633482407473299E-2</v>
      </c>
      <c r="AK24" s="23">
        <v>2.0374706623689301E-2</v>
      </c>
      <c r="AL24" s="23">
        <v>7.0214540110722701E-2</v>
      </c>
      <c r="AM24" s="23"/>
      <c r="AN24" s="23">
        <v>5.600964504224E-2</v>
      </c>
      <c r="AO24" s="23">
        <v>2.5558061691020401E-2</v>
      </c>
      <c r="AP24" s="23">
        <v>5.0702797277310502E-2</v>
      </c>
      <c r="AQ24" s="23">
        <v>2.4146458114654601E-2</v>
      </c>
      <c r="AR24" s="23">
        <v>8.7395812814347704E-2</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B2:AR29"/>
  <sheetViews>
    <sheetView showGridLines="0" workbookViewId="0">
      <pane xSplit="2" topLeftCell="C1" activePane="topRight" state="frozen"/>
      <selection pane="topRight"/>
    </sheetView>
  </sheetViews>
  <sheetFormatPr defaultColWidth="11.42578125" defaultRowHeight="14.45"/>
  <cols>
    <col min="2" max="2" width="25.7109375" customWidth="1"/>
    <col min="3" max="5" width="10.7109375" customWidth="1"/>
    <col min="6" max="6" width="2.140625" customWidth="1"/>
    <col min="7" max="12" width="10.7109375" customWidth="1"/>
    <col min="13" max="13" width="2.140625" customWidth="1"/>
    <col min="14" max="17" width="10.7109375" customWidth="1"/>
    <col min="18" max="18" width="2.140625" customWidth="1"/>
    <col min="19" max="30" width="10.7109375" customWidth="1"/>
    <col min="31" max="31" width="2.140625" customWidth="1"/>
    <col min="32" max="34" width="10.7109375" customWidth="1"/>
    <col min="35" max="35" width="2.140625" customWidth="1"/>
    <col min="36" max="38" width="10.7109375" customWidth="1"/>
    <col min="39" max="39" width="2.140625" customWidth="1"/>
    <col min="40" max="44" width="10.7109375" customWidth="1"/>
    <col min="45" max="45" width="2.140625" customWidth="1"/>
  </cols>
  <sheetData>
    <row r="2" spans="2:44" ht="39.950000000000003" customHeight="1">
      <c r="D2" s="29" t="s">
        <v>275</v>
      </c>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row>
    <row r="5" spans="2:44" ht="30" customHeight="1">
      <c r="B5" s="22"/>
      <c r="C5" s="22"/>
      <c r="D5" s="30" t="s">
        <v>51</v>
      </c>
      <c r="E5" s="30"/>
      <c r="F5" s="22"/>
      <c r="G5" s="30" t="s">
        <v>52</v>
      </c>
      <c r="H5" s="30"/>
      <c r="I5" s="30"/>
      <c r="J5" s="30"/>
      <c r="K5" s="30"/>
      <c r="L5" s="30"/>
      <c r="M5" s="22"/>
      <c r="N5" s="30" t="s">
        <v>53</v>
      </c>
      <c r="O5" s="30"/>
      <c r="P5" s="30"/>
      <c r="Q5" s="30"/>
      <c r="R5" s="22"/>
      <c r="S5" s="30" t="s">
        <v>54</v>
      </c>
      <c r="T5" s="30"/>
      <c r="U5" s="30"/>
      <c r="V5" s="30"/>
      <c r="W5" s="30"/>
      <c r="X5" s="30"/>
      <c r="Y5" s="30"/>
      <c r="Z5" s="30"/>
      <c r="AA5" s="30"/>
      <c r="AB5" s="30"/>
      <c r="AC5" s="30"/>
      <c r="AD5" s="30"/>
      <c r="AE5" s="22"/>
      <c r="AF5" s="30" t="s">
        <v>55</v>
      </c>
      <c r="AG5" s="30"/>
      <c r="AH5" s="30"/>
      <c r="AI5" s="22"/>
      <c r="AJ5" s="30" t="s">
        <v>56</v>
      </c>
      <c r="AK5" s="30"/>
      <c r="AL5" s="30"/>
      <c r="AM5" s="22"/>
      <c r="AN5" s="30" t="s">
        <v>57</v>
      </c>
      <c r="AO5" s="30"/>
      <c r="AP5" s="30"/>
      <c r="AQ5" s="30"/>
      <c r="AR5" s="30"/>
    </row>
    <row r="6" spans="2:44" ht="72.599999999999994">
      <c r="B6" t="s">
        <v>58</v>
      </c>
      <c r="C6" s="9" t="s">
        <v>59</v>
      </c>
      <c r="D6" s="12" t="s">
        <v>60</v>
      </c>
      <c r="E6" s="12" t="s">
        <v>61</v>
      </c>
      <c r="G6" s="12" t="s">
        <v>62</v>
      </c>
      <c r="H6" s="12" t="s">
        <v>63</v>
      </c>
      <c r="I6" s="12" t="s">
        <v>64</v>
      </c>
      <c r="J6" s="12" t="s">
        <v>65</v>
      </c>
      <c r="K6" s="12" t="s">
        <v>66</v>
      </c>
      <c r="L6" s="12" t="s">
        <v>67</v>
      </c>
      <c r="N6" s="12" t="s">
        <v>68</v>
      </c>
      <c r="O6" s="12" t="s">
        <v>69</v>
      </c>
      <c r="P6" s="12" t="s">
        <v>70</v>
      </c>
      <c r="Q6" s="12" t="s">
        <v>71</v>
      </c>
      <c r="S6" s="12" t="s">
        <v>72</v>
      </c>
      <c r="T6" s="12" t="s">
        <v>73</v>
      </c>
      <c r="U6" s="12" t="s">
        <v>74</v>
      </c>
      <c r="V6" s="12" t="s">
        <v>75</v>
      </c>
      <c r="W6" s="12" t="s">
        <v>76</v>
      </c>
      <c r="X6" s="12" t="s">
        <v>77</v>
      </c>
      <c r="Y6" s="12" t="s">
        <v>78</v>
      </c>
      <c r="Z6" s="12" t="s">
        <v>79</v>
      </c>
      <c r="AA6" s="12" t="s">
        <v>80</v>
      </c>
      <c r="AB6" s="12" t="s">
        <v>81</v>
      </c>
      <c r="AC6" s="12" t="s">
        <v>82</v>
      </c>
      <c r="AD6" s="12" t="s">
        <v>83</v>
      </c>
      <c r="AF6" s="12" t="s">
        <v>84</v>
      </c>
      <c r="AG6" s="12" t="s">
        <v>85</v>
      </c>
      <c r="AH6" s="12" t="s">
        <v>86</v>
      </c>
      <c r="AJ6" s="12" t="s">
        <v>87</v>
      </c>
      <c r="AK6" s="12" t="s">
        <v>88</v>
      </c>
      <c r="AL6" s="12" t="s">
        <v>89</v>
      </c>
      <c r="AN6" s="12" t="s">
        <v>90</v>
      </c>
      <c r="AO6" s="12" t="s">
        <v>91</v>
      </c>
      <c r="AP6" s="12" t="s">
        <v>92</v>
      </c>
      <c r="AQ6" s="12" t="s">
        <v>93</v>
      </c>
      <c r="AR6" s="12" t="s">
        <v>94</v>
      </c>
    </row>
    <row r="7" spans="2:44" ht="30" customHeight="1">
      <c r="B7" s="10" t="s">
        <v>95</v>
      </c>
      <c r="C7" s="10">
        <v>4053</v>
      </c>
      <c r="D7" s="10">
        <v>1908</v>
      </c>
      <c r="E7" s="10">
        <v>2133</v>
      </c>
      <c r="F7" s="10"/>
      <c r="G7" s="10">
        <v>510</v>
      </c>
      <c r="H7" s="10">
        <v>651</v>
      </c>
      <c r="I7" s="10">
        <v>616</v>
      </c>
      <c r="J7" s="10">
        <v>692</v>
      </c>
      <c r="K7" s="10">
        <v>677</v>
      </c>
      <c r="L7" s="10">
        <v>907</v>
      </c>
      <c r="M7" s="10"/>
      <c r="N7" s="10">
        <v>1032</v>
      </c>
      <c r="O7" s="10">
        <v>1099</v>
      </c>
      <c r="P7" s="10">
        <v>860</v>
      </c>
      <c r="Q7" s="10">
        <v>1043</v>
      </c>
      <c r="R7" s="10"/>
      <c r="S7" s="10">
        <v>506</v>
      </c>
      <c r="T7" s="10">
        <v>552</v>
      </c>
      <c r="U7" s="10">
        <v>330</v>
      </c>
      <c r="V7" s="10">
        <v>334</v>
      </c>
      <c r="W7" s="10">
        <v>314</v>
      </c>
      <c r="X7" s="10">
        <v>364</v>
      </c>
      <c r="Y7" s="10">
        <v>342</v>
      </c>
      <c r="Z7" s="10">
        <v>176</v>
      </c>
      <c r="AA7" s="10">
        <v>470</v>
      </c>
      <c r="AB7" s="10">
        <v>353</v>
      </c>
      <c r="AC7" s="10">
        <v>207</v>
      </c>
      <c r="AD7" s="10">
        <v>105</v>
      </c>
      <c r="AE7" s="10"/>
      <c r="AF7" s="10">
        <v>1546</v>
      </c>
      <c r="AG7" s="10">
        <v>1606</v>
      </c>
      <c r="AH7" s="10">
        <v>558</v>
      </c>
      <c r="AI7" s="10"/>
      <c r="AJ7" s="10">
        <v>885</v>
      </c>
      <c r="AK7" s="10">
        <v>1494</v>
      </c>
      <c r="AL7" s="10">
        <v>260</v>
      </c>
      <c r="AM7" s="10"/>
      <c r="AN7" s="10">
        <v>1020</v>
      </c>
      <c r="AO7" s="10">
        <v>973</v>
      </c>
      <c r="AP7" s="10">
        <v>957</v>
      </c>
      <c r="AQ7" s="10">
        <v>440</v>
      </c>
      <c r="AR7" s="10">
        <v>53</v>
      </c>
    </row>
    <row r="8" spans="2:44" ht="30" customHeight="1">
      <c r="B8" s="11" t="s">
        <v>96</v>
      </c>
      <c r="C8" s="11">
        <v>4053</v>
      </c>
      <c r="D8" s="11">
        <v>1996</v>
      </c>
      <c r="E8" s="11">
        <v>2045</v>
      </c>
      <c r="F8" s="11"/>
      <c r="G8" s="11">
        <v>568</v>
      </c>
      <c r="H8" s="11">
        <v>691</v>
      </c>
      <c r="I8" s="11">
        <v>689</v>
      </c>
      <c r="J8" s="11">
        <v>688</v>
      </c>
      <c r="K8" s="11">
        <v>569</v>
      </c>
      <c r="L8" s="11">
        <v>848</v>
      </c>
      <c r="M8" s="11"/>
      <c r="N8" s="11">
        <v>1089</v>
      </c>
      <c r="O8" s="11">
        <v>1049</v>
      </c>
      <c r="P8" s="11">
        <v>888</v>
      </c>
      <c r="Q8" s="11">
        <v>1008</v>
      </c>
      <c r="R8" s="11"/>
      <c r="S8" s="11">
        <v>567</v>
      </c>
      <c r="T8" s="11">
        <v>527</v>
      </c>
      <c r="U8" s="11">
        <v>324</v>
      </c>
      <c r="V8" s="11">
        <v>365</v>
      </c>
      <c r="W8" s="11">
        <v>284</v>
      </c>
      <c r="X8" s="11">
        <v>365</v>
      </c>
      <c r="Y8" s="11">
        <v>324</v>
      </c>
      <c r="Z8" s="11">
        <v>162</v>
      </c>
      <c r="AA8" s="11">
        <v>446</v>
      </c>
      <c r="AB8" s="11">
        <v>365</v>
      </c>
      <c r="AC8" s="11">
        <v>203</v>
      </c>
      <c r="AD8" s="11">
        <v>121</v>
      </c>
      <c r="AE8" s="11"/>
      <c r="AF8" s="11">
        <v>1487</v>
      </c>
      <c r="AG8" s="11">
        <v>1614</v>
      </c>
      <c r="AH8" s="11">
        <v>581</v>
      </c>
      <c r="AI8" s="11"/>
      <c r="AJ8" s="11">
        <v>863</v>
      </c>
      <c r="AK8" s="11">
        <v>1516</v>
      </c>
      <c r="AL8" s="11">
        <v>263</v>
      </c>
      <c r="AM8" s="11"/>
      <c r="AN8" s="11">
        <v>987</v>
      </c>
      <c r="AO8" s="11">
        <v>981</v>
      </c>
      <c r="AP8" s="11">
        <v>979</v>
      </c>
      <c r="AQ8" s="11">
        <v>455</v>
      </c>
      <c r="AR8" s="11">
        <v>55</v>
      </c>
    </row>
    <row r="9" spans="2:44">
      <c r="B9" s="15" t="s">
        <v>248</v>
      </c>
      <c r="C9" s="14">
        <v>0.27611866931071299</v>
      </c>
      <c r="D9" s="14">
        <v>0.28970782186778699</v>
      </c>
      <c r="E9" s="14">
        <v>0.262772061107581</v>
      </c>
      <c r="F9" s="14"/>
      <c r="G9" s="14">
        <v>0.34910738338180097</v>
      </c>
      <c r="H9" s="14">
        <v>0.22065572206571299</v>
      </c>
      <c r="I9" s="14">
        <v>0.25612190138556801</v>
      </c>
      <c r="J9" s="14">
        <v>0.254451280035904</v>
      </c>
      <c r="K9" s="14">
        <v>0.250443768464641</v>
      </c>
      <c r="L9" s="14">
        <v>0.32286975562326897</v>
      </c>
      <c r="M9" s="14"/>
      <c r="N9" s="14">
        <v>0.25340023626486802</v>
      </c>
      <c r="O9" s="14">
        <v>0.26803668603595698</v>
      </c>
      <c r="P9" s="14">
        <v>0.29399534630781698</v>
      </c>
      <c r="Q9" s="14">
        <v>0.29602830414144699</v>
      </c>
      <c r="R9" s="14"/>
      <c r="S9" s="14">
        <v>0.192654538105446</v>
      </c>
      <c r="T9" s="14">
        <v>0.28246135842324499</v>
      </c>
      <c r="U9" s="14">
        <v>0.335355799399633</v>
      </c>
      <c r="V9" s="14">
        <v>0.28911864634519602</v>
      </c>
      <c r="W9" s="14">
        <v>0.24441730427477601</v>
      </c>
      <c r="X9" s="14">
        <v>0.29455392261911101</v>
      </c>
      <c r="Y9" s="14">
        <v>0.26196638612366402</v>
      </c>
      <c r="Z9" s="14">
        <v>0.313401560485155</v>
      </c>
      <c r="AA9" s="14">
        <v>0.30782673549686101</v>
      </c>
      <c r="AB9" s="14">
        <v>0.30295773893971201</v>
      </c>
      <c r="AC9" s="14">
        <v>0.29065113020144001</v>
      </c>
      <c r="AD9" s="14">
        <v>0.23693753763431799</v>
      </c>
      <c r="AE9" s="14"/>
      <c r="AF9" s="14">
        <v>0.28438906633314798</v>
      </c>
      <c r="AG9" s="14">
        <v>0.24953596752297</v>
      </c>
      <c r="AH9" s="14">
        <v>0.28074572854869301</v>
      </c>
      <c r="AI9" s="14"/>
      <c r="AJ9" s="14">
        <v>0.28315619433010503</v>
      </c>
      <c r="AK9" s="14">
        <v>0.26037478774955802</v>
      </c>
      <c r="AL9" s="14">
        <v>0.27296174419673003</v>
      </c>
      <c r="AM9" s="14"/>
      <c r="AN9" s="14">
        <v>0.24194079028027299</v>
      </c>
      <c r="AO9" s="14">
        <v>0.31166184689936399</v>
      </c>
      <c r="AP9" s="14">
        <v>0.29695624447811902</v>
      </c>
      <c r="AQ9" s="14">
        <v>0.23632170407983899</v>
      </c>
      <c r="AR9" s="14">
        <v>7.4110095648838401E-2</v>
      </c>
    </row>
    <row r="10" spans="2:44">
      <c r="B10" s="15" t="s">
        <v>250</v>
      </c>
      <c r="C10" s="14">
        <v>0.22885754300677999</v>
      </c>
      <c r="D10" s="14">
        <v>0.237843361151333</v>
      </c>
      <c r="E10" s="14">
        <v>0.221937971270741</v>
      </c>
      <c r="F10" s="14"/>
      <c r="G10" s="14">
        <v>0.21348844096099401</v>
      </c>
      <c r="H10" s="14">
        <v>0.19891445683100401</v>
      </c>
      <c r="I10" s="14">
        <v>0.260418298864804</v>
      </c>
      <c r="J10" s="14">
        <v>0.237582033665348</v>
      </c>
      <c r="K10" s="14">
        <v>0.21460890215609499</v>
      </c>
      <c r="L10" s="14">
        <v>0.24086416454246201</v>
      </c>
      <c r="M10" s="14"/>
      <c r="N10" s="14">
        <v>0.24931415182188901</v>
      </c>
      <c r="O10" s="14">
        <v>0.24072812370843399</v>
      </c>
      <c r="P10" s="14">
        <v>0.19643853411609399</v>
      </c>
      <c r="Q10" s="14">
        <v>0.21620986566786601</v>
      </c>
      <c r="R10" s="14"/>
      <c r="S10" s="14">
        <v>0.31798360794095998</v>
      </c>
      <c r="T10" s="14">
        <v>0.26358572710015499</v>
      </c>
      <c r="U10" s="14">
        <v>0.24608276871103199</v>
      </c>
      <c r="V10" s="14">
        <v>0.15756679182577099</v>
      </c>
      <c r="W10" s="14">
        <v>0.24000112240014501</v>
      </c>
      <c r="X10" s="14">
        <v>0.16978299054475199</v>
      </c>
      <c r="Y10" s="14">
        <v>0.15151986131915701</v>
      </c>
      <c r="Z10" s="14">
        <v>0.176649889235587</v>
      </c>
      <c r="AA10" s="14">
        <v>0.16167334122006599</v>
      </c>
      <c r="AB10" s="14">
        <v>0.269343134111656</v>
      </c>
      <c r="AC10" s="14">
        <v>0.24894246842479401</v>
      </c>
      <c r="AD10" s="14">
        <v>0.31428413812026501</v>
      </c>
      <c r="AE10" s="14"/>
      <c r="AF10" s="14">
        <v>0.2260104924396</v>
      </c>
      <c r="AG10" s="14">
        <v>0.23691585731192599</v>
      </c>
      <c r="AH10" s="14">
        <v>0.19908687369922001</v>
      </c>
      <c r="AI10" s="14"/>
      <c r="AJ10" s="14">
        <v>0.23147890003096599</v>
      </c>
      <c r="AK10" s="14">
        <v>0.229889227638301</v>
      </c>
      <c r="AL10" s="14">
        <v>0.32098473246245401</v>
      </c>
      <c r="AM10" s="14"/>
      <c r="AN10" s="14">
        <v>0.22809242030753901</v>
      </c>
      <c r="AO10" s="14">
        <v>0.223876605099289</v>
      </c>
      <c r="AP10" s="14">
        <v>0.25310728986422398</v>
      </c>
      <c r="AQ10" s="14">
        <v>0.27406736201922799</v>
      </c>
      <c r="AR10" s="14">
        <v>6.5451640091645794E-2</v>
      </c>
    </row>
    <row r="11" spans="2:44">
      <c r="B11" s="15" t="s">
        <v>249</v>
      </c>
      <c r="C11" s="14">
        <v>0.196165484117094</v>
      </c>
      <c r="D11" s="14">
        <v>0.199992414186523</v>
      </c>
      <c r="E11" s="14">
        <v>0.191752945803948</v>
      </c>
      <c r="F11" s="14"/>
      <c r="G11" s="14">
        <v>0.19796078062528</v>
      </c>
      <c r="H11" s="14">
        <v>0.17015865417487799</v>
      </c>
      <c r="I11" s="14">
        <v>0.17695825067173401</v>
      </c>
      <c r="J11" s="14">
        <v>0.15078055890574399</v>
      </c>
      <c r="K11" s="14">
        <v>0.25384693943962799</v>
      </c>
      <c r="L11" s="14">
        <v>0.228428378994147</v>
      </c>
      <c r="M11" s="14"/>
      <c r="N11" s="14">
        <v>0.18770810924425099</v>
      </c>
      <c r="O11" s="14">
        <v>0.19828323218762101</v>
      </c>
      <c r="P11" s="14">
        <v>0.21677852061069999</v>
      </c>
      <c r="Q11" s="14">
        <v>0.18903645182293999</v>
      </c>
      <c r="R11" s="14"/>
      <c r="S11" s="14">
        <v>0.121445769786216</v>
      </c>
      <c r="T11" s="14">
        <v>0.244884076122179</v>
      </c>
      <c r="U11" s="14">
        <v>0.25754247597681701</v>
      </c>
      <c r="V11" s="14">
        <v>0.230295079443809</v>
      </c>
      <c r="W11" s="14">
        <v>0.14090423024982299</v>
      </c>
      <c r="X11" s="14">
        <v>0.20624960769463599</v>
      </c>
      <c r="Y11" s="14">
        <v>0.20566709803491101</v>
      </c>
      <c r="Z11" s="14">
        <v>0.159818300168066</v>
      </c>
      <c r="AA11" s="14">
        <v>0.17065971045544201</v>
      </c>
      <c r="AB11" s="14">
        <v>0.20398194971565001</v>
      </c>
      <c r="AC11" s="14">
        <v>0.195070596251707</v>
      </c>
      <c r="AD11" s="14">
        <v>0.27601479877900198</v>
      </c>
      <c r="AE11" s="14"/>
      <c r="AF11" s="14">
        <v>0.19389457584636699</v>
      </c>
      <c r="AG11" s="14">
        <v>0.19497170303623099</v>
      </c>
      <c r="AH11" s="14">
        <v>0.19097004472165299</v>
      </c>
      <c r="AI11" s="14"/>
      <c r="AJ11" s="14">
        <v>0.19415881609829699</v>
      </c>
      <c r="AK11" s="14">
        <v>0.208582386250939</v>
      </c>
      <c r="AL11" s="14">
        <v>0.13666559076704701</v>
      </c>
      <c r="AM11" s="14"/>
      <c r="AN11" s="14">
        <v>0.17449195556945299</v>
      </c>
      <c r="AO11" s="14">
        <v>0.22317426525266501</v>
      </c>
      <c r="AP11" s="14">
        <v>0.165943961360037</v>
      </c>
      <c r="AQ11" s="14">
        <v>0.214368573060604</v>
      </c>
      <c r="AR11" s="14">
        <v>0.10134228123937</v>
      </c>
    </row>
    <row r="12" spans="2:44">
      <c r="B12" s="15" t="s">
        <v>254</v>
      </c>
      <c r="C12" s="14">
        <v>0.189433339225348</v>
      </c>
      <c r="D12" s="14">
        <v>0.19576568453327201</v>
      </c>
      <c r="E12" s="14">
        <v>0.184793555006838</v>
      </c>
      <c r="F12" s="14"/>
      <c r="G12" s="14">
        <v>0.22633918160842301</v>
      </c>
      <c r="H12" s="14">
        <v>0.23246920114153799</v>
      </c>
      <c r="I12" s="14">
        <v>0.22528340643484801</v>
      </c>
      <c r="J12" s="14">
        <v>0.20084125963886401</v>
      </c>
      <c r="K12" s="14">
        <v>0.12936854547138399</v>
      </c>
      <c r="L12" s="14">
        <v>0.13487016325200099</v>
      </c>
      <c r="M12" s="14"/>
      <c r="N12" s="14">
        <v>0.23349487206574199</v>
      </c>
      <c r="O12" s="14">
        <v>0.19506551850409201</v>
      </c>
      <c r="P12" s="14">
        <v>0.181796551995656</v>
      </c>
      <c r="Q12" s="14">
        <v>0.13736444870964901</v>
      </c>
      <c r="R12" s="14"/>
      <c r="S12" s="14">
        <v>0.24034912912829101</v>
      </c>
      <c r="T12" s="14">
        <v>0.193253039393043</v>
      </c>
      <c r="U12" s="14">
        <v>0.149643872745824</v>
      </c>
      <c r="V12" s="14">
        <v>0.138747144669887</v>
      </c>
      <c r="W12" s="14">
        <v>0.18838636557763699</v>
      </c>
      <c r="X12" s="14">
        <v>0.202639787649813</v>
      </c>
      <c r="Y12" s="14">
        <v>0.13335911482545201</v>
      </c>
      <c r="Z12" s="14">
        <v>0.18425195982979001</v>
      </c>
      <c r="AA12" s="14">
        <v>0.16622821041525199</v>
      </c>
      <c r="AB12" s="14">
        <v>0.28650664184824598</v>
      </c>
      <c r="AC12" s="14">
        <v>0.160561886645124</v>
      </c>
      <c r="AD12" s="14">
        <v>0.157969732670073</v>
      </c>
      <c r="AE12" s="14"/>
      <c r="AF12" s="14">
        <v>0.145971172693968</v>
      </c>
      <c r="AG12" s="14">
        <v>0.23003774368335</v>
      </c>
      <c r="AH12" s="14">
        <v>0.17091352769204701</v>
      </c>
      <c r="AI12" s="14"/>
      <c r="AJ12" s="14">
        <v>0.17097399336715899</v>
      </c>
      <c r="AK12" s="14">
        <v>0.21932736441742401</v>
      </c>
      <c r="AL12" s="14">
        <v>0.26266898536271799</v>
      </c>
      <c r="AM12" s="14"/>
      <c r="AN12" s="14">
        <v>0.110783502275175</v>
      </c>
      <c r="AO12" s="14">
        <v>0.19259911875534999</v>
      </c>
      <c r="AP12" s="14">
        <v>0.231520565300734</v>
      </c>
      <c r="AQ12" s="14">
        <v>0.295851802728758</v>
      </c>
      <c r="AR12" s="14">
        <v>0.33449714145495502</v>
      </c>
    </row>
    <row r="13" spans="2:44">
      <c r="B13" s="15" t="s">
        <v>251</v>
      </c>
      <c r="C13" s="14">
        <v>0.17264530540842399</v>
      </c>
      <c r="D13" s="14">
        <v>0.20595460402009899</v>
      </c>
      <c r="E13" s="14">
        <v>0.139304672249838</v>
      </c>
      <c r="F13" s="14"/>
      <c r="G13" s="14">
        <v>0.156400103047836</v>
      </c>
      <c r="H13" s="14">
        <v>0.22774015637147599</v>
      </c>
      <c r="I13" s="14">
        <v>0.17395781489529599</v>
      </c>
      <c r="J13" s="14">
        <v>0.13417769174512001</v>
      </c>
      <c r="K13" s="14">
        <v>0.111330603531685</v>
      </c>
      <c r="L13" s="14">
        <v>0.206377861025695</v>
      </c>
      <c r="M13" s="14"/>
      <c r="N13" s="14">
        <v>0.18122143892884299</v>
      </c>
      <c r="O13" s="14">
        <v>0.156746501584933</v>
      </c>
      <c r="P13" s="14">
        <v>0.17988011952963001</v>
      </c>
      <c r="Q13" s="14">
        <v>0.176078705249959</v>
      </c>
      <c r="R13" s="14"/>
      <c r="S13" s="14">
        <v>0.23015191410825001</v>
      </c>
      <c r="T13" s="14">
        <v>0.16390287118358199</v>
      </c>
      <c r="U13" s="14">
        <v>0.170137922454969</v>
      </c>
      <c r="V13" s="14">
        <v>0.19402031954947499</v>
      </c>
      <c r="W13" s="14">
        <v>0.172704395469784</v>
      </c>
      <c r="X13" s="14">
        <v>0.18312354673665701</v>
      </c>
      <c r="Y13" s="14">
        <v>0.109085290530894</v>
      </c>
      <c r="Z13" s="14">
        <v>0.14637603558637899</v>
      </c>
      <c r="AA13" s="14">
        <v>0.16340145858049199</v>
      </c>
      <c r="AB13" s="14">
        <v>0.21465606656132899</v>
      </c>
      <c r="AC13" s="14">
        <v>2.0634659152415798E-2</v>
      </c>
      <c r="AD13" s="14">
        <v>0.175598301754883</v>
      </c>
      <c r="AE13" s="14"/>
      <c r="AF13" s="14">
        <v>0.175487180236819</v>
      </c>
      <c r="AG13" s="14">
        <v>0.16252262528480901</v>
      </c>
      <c r="AH13" s="14">
        <v>0.172769891995805</v>
      </c>
      <c r="AI13" s="14"/>
      <c r="AJ13" s="14">
        <v>0.177644682055556</v>
      </c>
      <c r="AK13" s="14">
        <v>0.188882096305554</v>
      </c>
      <c r="AL13" s="14">
        <v>0.320881617814053</v>
      </c>
      <c r="AM13" s="14"/>
      <c r="AN13" s="14">
        <v>0.16635658642251899</v>
      </c>
      <c r="AO13" s="14">
        <v>0.15551633341318399</v>
      </c>
      <c r="AP13" s="14">
        <v>0.18380387506144</v>
      </c>
      <c r="AQ13" s="14">
        <v>0.19929465369726099</v>
      </c>
      <c r="AR13" s="14">
        <v>0.24425993740337201</v>
      </c>
    </row>
    <row r="14" spans="2:44">
      <c r="B14" s="15" t="s">
        <v>253</v>
      </c>
      <c r="C14" s="14">
        <v>0.16359296357289199</v>
      </c>
      <c r="D14" s="14">
        <v>0.16940921448476701</v>
      </c>
      <c r="E14" s="14">
        <v>0.159243973711268</v>
      </c>
      <c r="F14" s="14"/>
      <c r="G14" s="14">
        <v>0.163777424710178</v>
      </c>
      <c r="H14" s="14">
        <v>0.21822617254881299</v>
      </c>
      <c r="I14" s="14">
        <v>0.17063002537413599</v>
      </c>
      <c r="J14" s="14">
        <v>0.19316229994914699</v>
      </c>
      <c r="K14" s="14">
        <v>9.3201488130831497E-2</v>
      </c>
      <c r="L14" s="14">
        <v>0.13668277802818399</v>
      </c>
      <c r="M14" s="14"/>
      <c r="N14" s="14">
        <v>0.172200487015402</v>
      </c>
      <c r="O14" s="14">
        <v>0.13761905779118899</v>
      </c>
      <c r="P14" s="14">
        <v>0.15784686199999001</v>
      </c>
      <c r="Q14" s="14">
        <v>0.184328186874401</v>
      </c>
      <c r="R14" s="14"/>
      <c r="S14" s="14">
        <v>0.21569999198672199</v>
      </c>
      <c r="T14" s="14">
        <v>0.16784950019960099</v>
      </c>
      <c r="U14" s="14">
        <v>5.19315293892888E-2</v>
      </c>
      <c r="V14" s="14">
        <v>0.151175335360585</v>
      </c>
      <c r="W14" s="14">
        <v>0.216789075263599</v>
      </c>
      <c r="X14" s="14">
        <v>0.16406549826372899</v>
      </c>
      <c r="Y14" s="14">
        <v>0.10979876440131101</v>
      </c>
      <c r="Z14" s="14">
        <v>0.15530525445188501</v>
      </c>
      <c r="AA14" s="14">
        <v>0.117451663321058</v>
      </c>
      <c r="AB14" s="14">
        <v>0.21603437996879701</v>
      </c>
      <c r="AC14" s="14">
        <v>0.23341480231369699</v>
      </c>
      <c r="AD14" s="14">
        <v>0.21205620909223499</v>
      </c>
      <c r="AE14" s="14"/>
      <c r="AF14" s="14">
        <v>0.15178266966163501</v>
      </c>
      <c r="AG14" s="14">
        <v>0.18184236139573601</v>
      </c>
      <c r="AH14" s="14">
        <v>0.18436537686592699</v>
      </c>
      <c r="AI14" s="14"/>
      <c r="AJ14" s="14">
        <v>0.18694271438556001</v>
      </c>
      <c r="AK14" s="14">
        <v>0.186545058720825</v>
      </c>
      <c r="AL14" s="14">
        <v>0.159083942368792</v>
      </c>
      <c r="AM14" s="14"/>
      <c r="AN14" s="14">
        <v>0.183454361988793</v>
      </c>
      <c r="AO14" s="14">
        <v>0.14258828932942899</v>
      </c>
      <c r="AP14" s="14">
        <v>0.17263874822860301</v>
      </c>
      <c r="AQ14" s="14">
        <v>0.187738906421934</v>
      </c>
      <c r="AR14" s="14">
        <v>0.166793921331016</v>
      </c>
    </row>
    <row r="15" spans="2:44">
      <c r="B15" s="15" t="s">
        <v>256</v>
      </c>
      <c r="C15" s="14">
        <v>0.160530886554686</v>
      </c>
      <c r="D15" s="14">
        <v>0.19257859369598099</v>
      </c>
      <c r="E15" s="14">
        <v>0.12832985591439899</v>
      </c>
      <c r="F15" s="14"/>
      <c r="G15" s="14">
        <v>0.14804256592426299</v>
      </c>
      <c r="H15" s="14">
        <v>0.21466177888598001</v>
      </c>
      <c r="I15" s="14">
        <v>0.16783305032922199</v>
      </c>
      <c r="J15" s="14">
        <v>0.148412219618904</v>
      </c>
      <c r="K15" s="14">
        <v>9.0931378989354994E-2</v>
      </c>
      <c r="L15" s="14">
        <v>0.173214280843761</v>
      </c>
      <c r="M15" s="14"/>
      <c r="N15" s="14">
        <v>0.178869493893279</v>
      </c>
      <c r="O15" s="14">
        <v>0.14915274347030399</v>
      </c>
      <c r="P15" s="14">
        <v>0.15875221409950399</v>
      </c>
      <c r="Q15" s="14">
        <v>0.15083269496308099</v>
      </c>
      <c r="R15" s="14"/>
      <c r="S15" s="14">
        <v>0.21454031204938101</v>
      </c>
      <c r="T15" s="14">
        <v>0.16355576182305601</v>
      </c>
      <c r="U15" s="14">
        <v>0.111900644593682</v>
      </c>
      <c r="V15" s="14">
        <v>0.131177881668884</v>
      </c>
      <c r="W15" s="14">
        <v>0.17464919256831901</v>
      </c>
      <c r="X15" s="14">
        <v>0.15951923343722901</v>
      </c>
      <c r="Y15" s="14">
        <v>0.110674982628459</v>
      </c>
      <c r="Z15" s="14">
        <v>5.8111778402868901E-2</v>
      </c>
      <c r="AA15" s="14">
        <v>0.15912163525708101</v>
      </c>
      <c r="AB15" s="14">
        <v>0.23607168325331501</v>
      </c>
      <c r="AC15" s="14">
        <v>8.4853771518576301E-2</v>
      </c>
      <c r="AD15" s="14">
        <v>0.262255404174838</v>
      </c>
      <c r="AE15" s="14"/>
      <c r="AF15" s="14">
        <v>0.13916090030999101</v>
      </c>
      <c r="AG15" s="14">
        <v>0.16788302143814099</v>
      </c>
      <c r="AH15" s="14">
        <v>0.18778611458246999</v>
      </c>
      <c r="AI15" s="14"/>
      <c r="AJ15" s="14">
        <v>0.184723780990771</v>
      </c>
      <c r="AK15" s="14">
        <v>0.17073636338072401</v>
      </c>
      <c r="AL15" s="14">
        <v>0.18765616210401201</v>
      </c>
      <c r="AM15" s="14"/>
      <c r="AN15" s="14">
        <v>0.15914576688943</v>
      </c>
      <c r="AO15" s="14">
        <v>0.12823947372164299</v>
      </c>
      <c r="AP15" s="14">
        <v>0.17830391265742301</v>
      </c>
      <c r="AQ15" s="14">
        <v>0.212357374935458</v>
      </c>
      <c r="AR15" s="14">
        <v>0.30121339014875997</v>
      </c>
    </row>
    <row r="16" spans="2:44">
      <c r="B16" s="15" t="s">
        <v>252</v>
      </c>
      <c r="C16" s="14">
        <v>0.149329110451492</v>
      </c>
      <c r="D16" s="14">
        <v>0.18618275744518001</v>
      </c>
      <c r="E16" s="14">
        <v>0.11432105667902499</v>
      </c>
      <c r="F16" s="14"/>
      <c r="G16" s="14">
        <v>0.173292467220692</v>
      </c>
      <c r="H16" s="14">
        <v>0.18544426608064299</v>
      </c>
      <c r="I16" s="14">
        <v>0.216627233648328</v>
      </c>
      <c r="J16" s="14">
        <v>0.104247680579847</v>
      </c>
      <c r="K16" s="14">
        <v>9.1301610267206804E-2</v>
      </c>
      <c r="L16" s="14">
        <v>0.12688859125138399</v>
      </c>
      <c r="M16" s="14"/>
      <c r="N16" s="14">
        <v>0.133497254955005</v>
      </c>
      <c r="O16" s="14">
        <v>0.15142965641355</v>
      </c>
      <c r="P16" s="14">
        <v>0.15992411030088</v>
      </c>
      <c r="Q16" s="14">
        <v>0.158969520436823</v>
      </c>
      <c r="R16" s="14"/>
      <c r="S16" s="14">
        <v>0.21316458260082899</v>
      </c>
      <c r="T16" s="14">
        <v>0.154498704780372</v>
      </c>
      <c r="U16" s="14">
        <v>0.107282242229229</v>
      </c>
      <c r="V16" s="14">
        <v>0.118862912567038</v>
      </c>
      <c r="W16" s="14">
        <v>0.172677702348882</v>
      </c>
      <c r="X16" s="14">
        <v>0.118625958365766</v>
      </c>
      <c r="Y16" s="14">
        <v>0.173318518879405</v>
      </c>
      <c r="Z16" s="14">
        <v>9.2091613695896801E-2</v>
      </c>
      <c r="AA16" s="14">
        <v>0.114838279119585</v>
      </c>
      <c r="AB16" s="14">
        <v>0.208561249540577</v>
      </c>
      <c r="AC16" s="14">
        <v>8.3316015370797497E-2</v>
      </c>
      <c r="AD16" s="14">
        <v>0.16038210655891599</v>
      </c>
      <c r="AE16" s="14"/>
      <c r="AF16" s="14">
        <v>0.122459979698899</v>
      </c>
      <c r="AG16" s="14">
        <v>0.15117359825492899</v>
      </c>
      <c r="AH16" s="14">
        <v>0.20902633587302399</v>
      </c>
      <c r="AI16" s="14"/>
      <c r="AJ16" s="14">
        <v>0.16833233428246699</v>
      </c>
      <c r="AK16" s="14">
        <v>0.12890998228081099</v>
      </c>
      <c r="AL16" s="14">
        <v>0.23582266737986499</v>
      </c>
      <c r="AM16" s="14"/>
      <c r="AN16" s="14">
        <v>0.157293983831964</v>
      </c>
      <c r="AO16" s="14">
        <v>0.11825248687819601</v>
      </c>
      <c r="AP16" s="14">
        <v>0.151931807786745</v>
      </c>
      <c r="AQ16" s="14">
        <v>0.16526269538515401</v>
      </c>
      <c r="AR16" s="14">
        <v>0.47440439968116399</v>
      </c>
    </row>
    <row r="17" spans="2:44">
      <c r="B17" s="15" t="s">
        <v>255</v>
      </c>
      <c r="C17" s="14">
        <v>0.12743903898048201</v>
      </c>
      <c r="D17" s="14">
        <v>0.14425145360470601</v>
      </c>
      <c r="E17" s="14">
        <v>0.11196673084695</v>
      </c>
      <c r="F17" s="14"/>
      <c r="G17" s="14">
        <v>0.18577433468986099</v>
      </c>
      <c r="H17" s="14">
        <v>0.12121539624217199</v>
      </c>
      <c r="I17" s="14">
        <v>8.8157347801439301E-2</v>
      </c>
      <c r="J17" s="14">
        <v>0.15196358570881699</v>
      </c>
      <c r="K17" s="14">
        <v>9.3478070994709894E-2</v>
      </c>
      <c r="L17" s="14">
        <v>0.128315320367441</v>
      </c>
      <c r="M17" s="14"/>
      <c r="N17" s="14">
        <v>0.110926760930367</v>
      </c>
      <c r="O17" s="14">
        <v>0.126360291812459</v>
      </c>
      <c r="P17" s="14">
        <v>0.1360989607053</v>
      </c>
      <c r="Q17" s="14">
        <v>0.14256118528044401</v>
      </c>
      <c r="R17" s="14"/>
      <c r="S17" s="14">
        <v>0.132384816086695</v>
      </c>
      <c r="T17" s="14">
        <v>0.102425702280207</v>
      </c>
      <c r="U17" s="14">
        <v>0.189435799569178</v>
      </c>
      <c r="V17" s="14">
        <v>0.11327087280135199</v>
      </c>
      <c r="W17" s="14">
        <v>8.4228022131420693E-2</v>
      </c>
      <c r="X17" s="14">
        <v>0.117102903668623</v>
      </c>
      <c r="Y17" s="14">
        <v>0.18289921926542199</v>
      </c>
      <c r="Z17" s="14">
        <v>0.10860214697574801</v>
      </c>
      <c r="AA17" s="14">
        <v>0.14532557495457399</v>
      </c>
      <c r="AB17" s="14">
        <v>0.10267380116397</v>
      </c>
      <c r="AC17" s="14">
        <v>0.136822262945099</v>
      </c>
      <c r="AD17" s="14">
        <v>4.49397357305025E-2</v>
      </c>
      <c r="AE17" s="14"/>
      <c r="AF17" s="14">
        <v>0.121079336365514</v>
      </c>
      <c r="AG17" s="14">
        <v>0.120510083001841</v>
      </c>
      <c r="AH17" s="14">
        <v>0.13642509687294299</v>
      </c>
      <c r="AI17" s="14"/>
      <c r="AJ17" s="14">
        <v>0.117390127111432</v>
      </c>
      <c r="AK17" s="14">
        <v>0.149454646979883</v>
      </c>
      <c r="AL17" s="14">
        <v>4.6810909287434997E-2</v>
      </c>
      <c r="AM17" s="14"/>
      <c r="AN17" s="14">
        <v>0.12595770603641801</v>
      </c>
      <c r="AO17" s="14">
        <v>0.17557707172812101</v>
      </c>
      <c r="AP17" s="14">
        <v>9.8921546864570095E-2</v>
      </c>
      <c r="AQ17" s="14">
        <v>7.9268486096894603E-2</v>
      </c>
      <c r="AR17" s="14">
        <v>6.0284057943136203E-2</v>
      </c>
    </row>
    <row r="18" spans="2:44">
      <c r="B18" s="15" t="s">
        <v>257</v>
      </c>
      <c r="C18" s="14">
        <v>0.12089476977569601</v>
      </c>
      <c r="D18" s="14">
        <v>0.135322591502892</v>
      </c>
      <c r="E18" s="14">
        <v>0.107713822513506</v>
      </c>
      <c r="F18" s="14"/>
      <c r="G18" s="14">
        <v>0.11960385259350099</v>
      </c>
      <c r="H18" s="14">
        <v>0.151280034825962</v>
      </c>
      <c r="I18" s="14">
        <v>0.137039862724115</v>
      </c>
      <c r="J18" s="14">
        <v>9.1451610451000198E-2</v>
      </c>
      <c r="K18" s="14">
        <v>0.167218071800351</v>
      </c>
      <c r="L18" s="14">
        <v>7.8773163055248493E-2</v>
      </c>
      <c r="M18" s="14"/>
      <c r="N18" s="14">
        <v>0.13744493694097601</v>
      </c>
      <c r="O18" s="14">
        <v>0.115581136801074</v>
      </c>
      <c r="P18" s="14">
        <v>0.129651292253774</v>
      </c>
      <c r="Q18" s="14">
        <v>0.10147977805625499</v>
      </c>
      <c r="R18" s="14"/>
      <c r="S18" s="14">
        <v>0.124616902107656</v>
      </c>
      <c r="T18" s="14">
        <v>0.21032022778397699</v>
      </c>
      <c r="U18" s="14">
        <v>0.106287146182757</v>
      </c>
      <c r="V18" s="14">
        <v>0.165581566450551</v>
      </c>
      <c r="W18" s="14">
        <v>6.9061170539610806E-2</v>
      </c>
      <c r="X18" s="14">
        <v>7.8579112443974197E-2</v>
      </c>
      <c r="Y18" s="14">
        <v>0.12271809154812</v>
      </c>
      <c r="Z18" s="14">
        <v>0</v>
      </c>
      <c r="AA18" s="14">
        <v>8.9554558469357504E-2</v>
      </c>
      <c r="AB18" s="14">
        <v>0.16728885465024099</v>
      </c>
      <c r="AC18" s="14">
        <v>8.25998819124793E-2</v>
      </c>
      <c r="AD18" s="14">
        <v>7.1020031873592002E-2</v>
      </c>
      <c r="AE18" s="14"/>
      <c r="AF18" s="14">
        <v>0.116125979530153</v>
      </c>
      <c r="AG18" s="14">
        <v>0.13184818682666</v>
      </c>
      <c r="AH18" s="14">
        <v>0.10372067782209</v>
      </c>
      <c r="AI18" s="14"/>
      <c r="AJ18" s="14">
        <v>7.2202958897742503E-2</v>
      </c>
      <c r="AK18" s="14">
        <v>0.142520657978641</v>
      </c>
      <c r="AL18" s="14">
        <v>0.174606316269516</v>
      </c>
      <c r="AM18" s="14"/>
      <c r="AN18" s="14">
        <v>0.108654471696153</v>
      </c>
      <c r="AO18" s="14">
        <v>0.115271095064407</v>
      </c>
      <c r="AP18" s="14">
        <v>0.133706264915952</v>
      </c>
      <c r="AQ18" s="14">
        <v>0.11969004766722301</v>
      </c>
      <c r="AR18" s="14">
        <v>0.23189902268234999</v>
      </c>
    </row>
    <row r="19" spans="2:44">
      <c r="B19" s="15" t="s">
        <v>258</v>
      </c>
      <c r="C19" s="14">
        <v>0.106402301175637</v>
      </c>
      <c r="D19" s="14">
        <v>0.11187958087009101</v>
      </c>
      <c r="E19" s="14">
        <v>0.10190653374610401</v>
      </c>
      <c r="F19" s="14"/>
      <c r="G19" s="14">
        <v>0.158167520534998</v>
      </c>
      <c r="H19" s="14">
        <v>0.15987651747562401</v>
      </c>
      <c r="I19" s="14">
        <v>0.12934958042771899</v>
      </c>
      <c r="J19" s="14">
        <v>8.4912441202039599E-2</v>
      </c>
      <c r="K19" s="14">
        <v>4.5279337790023098E-2</v>
      </c>
      <c r="L19" s="14">
        <v>6.9964210854183501E-2</v>
      </c>
      <c r="M19" s="14"/>
      <c r="N19" s="14">
        <v>0.128308746372606</v>
      </c>
      <c r="O19" s="14">
        <v>0.12998897429315701</v>
      </c>
      <c r="P19" s="14">
        <v>5.38595732023327E-2</v>
      </c>
      <c r="Q19" s="14">
        <v>0.100016503682944</v>
      </c>
      <c r="R19" s="14"/>
      <c r="S19" s="14">
        <v>0.202582190452989</v>
      </c>
      <c r="T19" s="14">
        <v>7.9864277864861499E-2</v>
      </c>
      <c r="U19" s="14">
        <v>4.8058644380618798E-2</v>
      </c>
      <c r="V19" s="14">
        <v>5.1631110789185801E-2</v>
      </c>
      <c r="W19" s="14">
        <v>0.13248143828131401</v>
      </c>
      <c r="X19" s="14">
        <v>0.114895596599928</v>
      </c>
      <c r="Y19" s="14">
        <v>3.9774314349724997E-2</v>
      </c>
      <c r="Z19" s="14">
        <v>0.22091991820585699</v>
      </c>
      <c r="AA19" s="14">
        <v>7.8162289628034801E-2</v>
      </c>
      <c r="AB19" s="14">
        <v>0.10648894513662201</v>
      </c>
      <c r="AC19" s="14">
        <v>0.102267636259034</v>
      </c>
      <c r="AD19" s="14">
        <v>0.11903362610988499</v>
      </c>
      <c r="AE19" s="14"/>
      <c r="AF19" s="14">
        <v>8.4516354250303793E-2</v>
      </c>
      <c r="AG19" s="14">
        <v>0.128348139635795</v>
      </c>
      <c r="AH19" s="14">
        <v>0.111690892339553</v>
      </c>
      <c r="AI19" s="14"/>
      <c r="AJ19" s="14">
        <v>0.117421714473673</v>
      </c>
      <c r="AK19" s="14">
        <v>0.12538655143887201</v>
      </c>
      <c r="AL19" s="14">
        <v>0.13651005275521699</v>
      </c>
      <c r="AM19" s="14"/>
      <c r="AN19" s="14">
        <v>8.0585501518822295E-2</v>
      </c>
      <c r="AO19" s="14">
        <v>0.116981433381419</v>
      </c>
      <c r="AP19" s="14">
        <v>0.139152764791276</v>
      </c>
      <c r="AQ19" s="14">
        <v>0.15267737302234899</v>
      </c>
      <c r="AR19" s="14">
        <v>6.3631714979619905E-2</v>
      </c>
    </row>
    <row r="20" spans="2:44">
      <c r="B20" s="15" t="s">
        <v>259</v>
      </c>
      <c r="C20" s="14">
        <v>9.3670253598746103E-2</v>
      </c>
      <c r="D20" s="14">
        <v>8.0408476294749398E-2</v>
      </c>
      <c r="E20" s="14">
        <v>0.107505867817918</v>
      </c>
      <c r="F20" s="14"/>
      <c r="G20" s="14">
        <v>0.14104932719177299</v>
      </c>
      <c r="H20" s="14">
        <v>8.5851187003022106E-2</v>
      </c>
      <c r="I20" s="14">
        <v>7.5345724782264201E-2</v>
      </c>
      <c r="J20" s="14">
        <v>9.0593220886298897E-2</v>
      </c>
      <c r="K20" s="14">
        <v>0.108157807695137</v>
      </c>
      <c r="L20" s="14">
        <v>7.7446865880365798E-2</v>
      </c>
      <c r="M20" s="14"/>
      <c r="N20" s="14">
        <v>8.6774215102909794E-2</v>
      </c>
      <c r="O20" s="14">
        <v>0.11125672227434701</v>
      </c>
      <c r="P20" s="14">
        <v>9.3485056033250802E-2</v>
      </c>
      <c r="Q20" s="14">
        <v>8.5092146297559304E-2</v>
      </c>
      <c r="R20" s="14"/>
      <c r="S20" s="14">
        <v>7.6662199006286597E-2</v>
      </c>
      <c r="T20" s="14">
        <v>9.1118203203484002E-2</v>
      </c>
      <c r="U20" s="14">
        <v>8.9165569261767094E-2</v>
      </c>
      <c r="V20" s="14">
        <v>0.134685680218051</v>
      </c>
      <c r="W20" s="14">
        <v>0.10532937014685</v>
      </c>
      <c r="X20" s="14">
        <v>7.8698362026198995E-2</v>
      </c>
      <c r="Y20" s="14">
        <v>0.106237463346469</v>
      </c>
      <c r="Z20" s="14">
        <v>0.175395852288629</v>
      </c>
      <c r="AA20" s="14">
        <v>8.7660006711366506E-2</v>
      </c>
      <c r="AB20" s="14">
        <v>7.8980884615909894E-2</v>
      </c>
      <c r="AC20" s="14">
        <v>3.7908188040820898E-2</v>
      </c>
      <c r="AD20" s="14">
        <v>0.136693380407543</v>
      </c>
      <c r="AE20" s="14"/>
      <c r="AF20" s="14">
        <v>9.0821407850378094E-2</v>
      </c>
      <c r="AG20" s="14">
        <v>8.0740059356205998E-2</v>
      </c>
      <c r="AH20" s="14">
        <v>0.10991353432326099</v>
      </c>
      <c r="AI20" s="14"/>
      <c r="AJ20" s="14">
        <v>7.7963205859830506E-2</v>
      </c>
      <c r="AK20" s="14">
        <v>0.101748658957676</v>
      </c>
      <c r="AL20" s="14">
        <v>9.2150161341242598E-2</v>
      </c>
      <c r="AM20" s="14"/>
      <c r="AN20" s="14">
        <v>8.5465418521396205E-2</v>
      </c>
      <c r="AO20" s="14">
        <v>0.11399970640429399</v>
      </c>
      <c r="AP20" s="14">
        <v>8.7711521149774804E-2</v>
      </c>
      <c r="AQ20" s="14">
        <v>4.6306460992022097E-2</v>
      </c>
      <c r="AR20" s="14">
        <v>0</v>
      </c>
    </row>
    <row r="21" spans="2:44">
      <c r="B21" s="15" t="s">
        <v>260</v>
      </c>
      <c r="C21" s="14">
        <v>6.4312694684113297E-2</v>
      </c>
      <c r="D21" s="14">
        <v>7.4212304169948298E-2</v>
      </c>
      <c r="E21" s="14">
        <v>5.5112088059253203E-2</v>
      </c>
      <c r="F21" s="14"/>
      <c r="G21" s="14">
        <v>6.3534207516605795E-2</v>
      </c>
      <c r="H21" s="14">
        <v>9.9592882628696103E-2</v>
      </c>
      <c r="I21" s="14">
        <v>3.9352746782192999E-2</v>
      </c>
      <c r="J21" s="14">
        <v>5.8420028319303999E-2</v>
      </c>
      <c r="K21" s="14">
        <v>5.14281129586815E-2</v>
      </c>
      <c r="L21" s="14">
        <v>6.8137112199053995E-2</v>
      </c>
      <c r="M21" s="14"/>
      <c r="N21" s="14">
        <v>4.30447394389816E-2</v>
      </c>
      <c r="O21" s="14">
        <v>8.7422428450514095E-2</v>
      </c>
      <c r="P21" s="14">
        <v>6.0875209623687497E-2</v>
      </c>
      <c r="Q21" s="14">
        <v>6.9137593446493506E-2</v>
      </c>
      <c r="R21" s="14"/>
      <c r="S21" s="14">
        <v>0.130292296462381</v>
      </c>
      <c r="T21" s="14">
        <v>5.3195488652507499E-2</v>
      </c>
      <c r="U21" s="14">
        <v>1.03006349431033E-2</v>
      </c>
      <c r="V21" s="14">
        <v>7.37728530532792E-2</v>
      </c>
      <c r="W21" s="14">
        <v>6.0533550332278301E-2</v>
      </c>
      <c r="X21" s="14">
        <v>6.7468383183828098E-2</v>
      </c>
      <c r="Y21" s="14">
        <v>2.9007547993269E-2</v>
      </c>
      <c r="Z21" s="14">
        <v>2.75851452170469E-2</v>
      </c>
      <c r="AA21" s="14">
        <v>3.9930702857523301E-2</v>
      </c>
      <c r="AB21" s="14">
        <v>9.2503724365679704E-2</v>
      </c>
      <c r="AC21" s="14">
        <v>0</v>
      </c>
      <c r="AD21" s="14">
        <v>0.169706530058716</v>
      </c>
      <c r="AE21" s="14"/>
      <c r="AF21" s="14">
        <v>7.2649300798541497E-2</v>
      </c>
      <c r="AG21" s="14">
        <v>6.5550021832008795E-2</v>
      </c>
      <c r="AH21" s="14">
        <v>4.7747187721156797E-2</v>
      </c>
      <c r="AI21" s="14"/>
      <c r="AJ21" s="14">
        <v>8.1262905320915402E-2</v>
      </c>
      <c r="AK21" s="14">
        <v>6.9347324074925998E-2</v>
      </c>
      <c r="AL21" s="14">
        <v>7.8168402696990602E-2</v>
      </c>
      <c r="AM21" s="14"/>
      <c r="AN21" s="14">
        <v>6.7931885349199694E-2</v>
      </c>
      <c r="AO21" s="14">
        <v>1.9159913718491298E-2</v>
      </c>
      <c r="AP21" s="14">
        <v>8.1827163048436E-2</v>
      </c>
      <c r="AQ21" s="14">
        <v>0.111952303104702</v>
      </c>
      <c r="AR21" s="14">
        <v>8.0895057063522596E-2</v>
      </c>
    </row>
    <row r="22" spans="2:44">
      <c r="B22" s="15" t="s">
        <v>129</v>
      </c>
      <c r="C22" s="14">
        <v>5.8483562339030501E-2</v>
      </c>
      <c r="D22" s="14">
        <v>5.7111351528620298E-2</v>
      </c>
      <c r="E22" s="14">
        <v>5.8252765524717302E-2</v>
      </c>
      <c r="F22" s="14"/>
      <c r="G22" s="14">
        <v>2.8451321465376302E-2</v>
      </c>
      <c r="H22" s="14">
        <v>4.66237875314921E-2</v>
      </c>
      <c r="I22" s="14">
        <v>6.7660073284921102E-2</v>
      </c>
      <c r="J22" s="14">
        <v>8.6781397353166506E-2</v>
      </c>
      <c r="K22" s="14">
        <v>6.1846125015254501E-2</v>
      </c>
      <c r="L22" s="14">
        <v>5.5743830711831602E-2</v>
      </c>
      <c r="M22" s="14"/>
      <c r="N22" s="14">
        <v>6.0185873212090901E-2</v>
      </c>
      <c r="O22" s="14">
        <v>4.74617661659891E-2</v>
      </c>
      <c r="P22" s="14">
        <v>4.8773530202775701E-2</v>
      </c>
      <c r="Q22" s="14">
        <v>7.3152174768091494E-2</v>
      </c>
      <c r="R22" s="14"/>
      <c r="S22" s="14">
        <v>4.2439945820462802E-2</v>
      </c>
      <c r="T22" s="14">
        <v>5.0923486729028598E-2</v>
      </c>
      <c r="U22" s="14">
        <v>4.0311689339399701E-2</v>
      </c>
      <c r="V22" s="14">
        <v>7.4085730074665707E-2</v>
      </c>
      <c r="W22" s="14">
        <v>8.7200320186732405E-2</v>
      </c>
      <c r="X22" s="14">
        <v>3.7806699072422102E-2</v>
      </c>
      <c r="Y22" s="14">
        <v>6.8196564989585207E-2</v>
      </c>
      <c r="Z22" s="14">
        <v>0.13358066919024</v>
      </c>
      <c r="AA22" s="14">
        <v>8.1034531033655294E-2</v>
      </c>
      <c r="AB22" s="14">
        <v>2.82590125771809E-2</v>
      </c>
      <c r="AC22" s="14">
        <v>5.0468650676705903E-2</v>
      </c>
      <c r="AD22" s="14">
        <v>8.7444309879662299E-2</v>
      </c>
      <c r="AE22" s="14"/>
      <c r="AF22" s="14">
        <v>7.4013532450297403E-2</v>
      </c>
      <c r="AG22" s="14">
        <v>5.0382186454261298E-2</v>
      </c>
      <c r="AH22" s="14">
        <v>5.1749616754533802E-2</v>
      </c>
      <c r="AI22" s="14"/>
      <c r="AJ22" s="14">
        <v>3.96318461307247E-2</v>
      </c>
      <c r="AK22" s="14">
        <v>4.5201769323200497E-2</v>
      </c>
      <c r="AL22" s="14">
        <v>2.63505751373183E-2</v>
      </c>
      <c r="AM22" s="14"/>
      <c r="AN22" s="14">
        <v>7.8724196739977895E-2</v>
      </c>
      <c r="AO22" s="14">
        <v>5.1623920544063603E-2</v>
      </c>
      <c r="AP22" s="14">
        <v>3.5252356998223301E-2</v>
      </c>
      <c r="AQ22" s="14">
        <v>6.4109242639085795E-2</v>
      </c>
      <c r="AR22" s="14">
        <v>7.7442853837179901E-2</v>
      </c>
    </row>
    <row r="23" spans="2:44">
      <c r="B23" s="15" t="s">
        <v>261</v>
      </c>
      <c r="C23" s="14">
        <v>2.39775571870839E-2</v>
      </c>
      <c r="D23" s="14">
        <v>2.8082257398410498E-2</v>
      </c>
      <c r="E23" s="14">
        <v>2.01401066173987E-2</v>
      </c>
      <c r="F23" s="14"/>
      <c r="G23" s="14">
        <v>9.3714255050990194E-2</v>
      </c>
      <c r="H23" s="14">
        <v>1.8501328613609602E-2</v>
      </c>
      <c r="I23" s="14">
        <v>9.2293600474035401E-3</v>
      </c>
      <c r="J23" s="14">
        <v>2.1739499418039199E-2</v>
      </c>
      <c r="K23" s="14">
        <v>1.34926321762622E-2</v>
      </c>
      <c r="L23" s="14">
        <v>4.5534023192475501E-3</v>
      </c>
      <c r="M23" s="14"/>
      <c r="N23" s="14">
        <v>9.0895906119709009E-3</v>
      </c>
      <c r="O23" s="14">
        <v>1.6092586019571101E-2</v>
      </c>
      <c r="P23" s="14">
        <v>2.69061958289398E-2</v>
      </c>
      <c r="Q23" s="14">
        <v>4.7595940861041498E-2</v>
      </c>
      <c r="R23" s="14"/>
      <c r="S23" s="14">
        <v>1.9783832843053E-2</v>
      </c>
      <c r="T23" s="14">
        <v>4.00424186077111E-2</v>
      </c>
      <c r="U23" s="14">
        <v>1.12476439310702E-2</v>
      </c>
      <c r="V23" s="14">
        <v>3.7735236177007699E-2</v>
      </c>
      <c r="W23" s="14">
        <v>0</v>
      </c>
      <c r="X23" s="14">
        <v>2.1412017594956201E-2</v>
      </c>
      <c r="Y23" s="14">
        <v>1.24514973340017E-2</v>
      </c>
      <c r="Z23" s="14">
        <v>3.1106647897816499E-2</v>
      </c>
      <c r="AA23" s="14">
        <v>2.38659314686963E-2</v>
      </c>
      <c r="AB23" s="14">
        <v>2.7455427462049199E-2</v>
      </c>
      <c r="AC23" s="14">
        <v>2.0187755897904999E-2</v>
      </c>
      <c r="AD23" s="14">
        <v>5.4914982715075597E-2</v>
      </c>
      <c r="AE23" s="14"/>
      <c r="AF23" s="14">
        <v>2.7789478295676299E-2</v>
      </c>
      <c r="AG23" s="14">
        <v>1.46476747550085E-2</v>
      </c>
      <c r="AH23" s="14">
        <v>3.8025483337165503E-2</v>
      </c>
      <c r="AI23" s="14"/>
      <c r="AJ23" s="14">
        <v>0</v>
      </c>
      <c r="AK23" s="14">
        <v>3.6112639805035103E-2</v>
      </c>
      <c r="AL23" s="14">
        <v>1.6299355299602501E-2</v>
      </c>
      <c r="AM23" s="14"/>
      <c r="AN23" s="14">
        <v>2.79052535588361E-2</v>
      </c>
      <c r="AO23" s="14">
        <v>4.1115704517079903E-2</v>
      </c>
      <c r="AP23" s="14">
        <v>1.4213056950650499E-2</v>
      </c>
      <c r="AQ23" s="14">
        <v>9.2962021236533306E-3</v>
      </c>
      <c r="AR23" s="14">
        <v>0.10134228123937</v>
      </c>
    </row>
    <row r="24" spans="2:44">
      <c r="B24" s="15" t="s">
        <v>262</v>
      </c>
      <c r="C24" s="23">
        <v>2.7031105821239E-2</v>
      </c>
      <c r="D24" s="23">
        <v>2.5962799090369498E-2</v>
      </c>
      <c r="E24" s="23">
        <v>2.6293422479545501E-2</v>
      </c>
      <c r="F24" s="23"/>
      <c r="G24" s="23">
        <v>1.78284048226456E-2</v>
      </c>
      <c r="H24" s="23">
        <v>1.83518521534097E-2</v>
      </c>
      <c r="I24" s="23">
        <v>3.1413168962803099E-2</v>
      </c>
      <c r="J24" s="23">
        <v>1.1162916076838199E-2</v>
      </c>
      <c r="K24" s="23">
        <v>4.4175689430049403E-2</v>
      </c>
      <c r="L24" s="23">
        <v>3.76816694050741E-2</v>
      </c>
      <c r="M24" s="23"/>
      <c r="N24" s="23">
        <v>2.63363405208079E-2</v>
      </c>
      <c r="O24" s="23">
        <v>3.8102632853735503E-2</v>
      </c>
      <c r="P24" s="23">
        <v>1.7305909156048599E-2</v>
      </c>
      <c r="Q24" s="23">
        <v>2.53568856496478E-2</v>
      </c>
      <c r="R24" s="23"/>
      <c r="S24" s="23">
        <v>0</v>
      </c>
      <c r="T24" s="23">
        <v>3.60282761368566E-2</v>
      </c>
      <c r="U24" s="23">
        <v>4.3983664936337902E-2</v>
      </c>
      <c r="V24" s="23">
        <v>2.3444349725217199E-2</v>
      </c>
      <c r="W24" s="23">
        <v>4.7594043150203401E-2</v>
      </c>
      <c r="X24" s="23">
        <v>2.1203477622596899E-2</v>
      </c>
      <c r="Y24" s="23">
        <v>3.94715204828361E-2</v>
      </c>
      <c r="Z24" s="23">
        <v>2.6818847054913299E-2</v>
      </c>
      <c r="AA24" s="23">
        <v>3.3334602805539799E-2</v>
      </c>
      <c r="AB24" s="23">
        <v>1.7198622954863001E-2</v>
      </c>
      <c r="AC24" s="23">
        <v>4.66034865406574E-2</v>
      </c>
      <c r="AD24" s="23">
        <v>0</v>
      </c>
      <c r="AE24" s="23"/>
      <c r="AF24" s="23">
        <v>2.8185842060794102E-2</v>
      </c>
      <c r="AG24" s="23">
        <v>2.3952616594312099E-2</v>
      </c>
      <c r="AH24" s="23">
        <v>4.2797567362714103E-2</v>
      </c>
      <c r="AI24" s="23"/>
      <c r="AJ24" s="23">
        <v>2.43275868778919E-2</v>
      </c>
      <c r="AK24" s="23">
        <v>1.9114864144659401E-2</v>
      </c>
      <c r="AL24" s="23">
        <v>4.2947881938640603E-2</v>
      </c>
      <c r="AM24" s="23"/>
      <c r="AN24" s="23">
        <v>4.2391518674552299E-2</v>
      </c>
      <c r="AO24" s="23">
        <v>2.6782087689927299E-2</v>
      </c>
      <c r="AP24" s="23">
        <v>1.48019562286856E-2</v>
      </c>
      <c r="AQ24" s="23">
        <v>1.94349846259592E-2</v>
      </c>
      <c r="AR24" s="23">
        <v>0</v>
      </c>
    </row>
    <row r="25" spans="2:44">
      <c r="B25" s="16"/>
    </row>
    <row r="26" spans="2:44">
      <c r="B26" t="s">
        <v>481</v>
      </c>
    </row>
    <row r="27" spans="2:44">
      <c r="B27" t="s">
        <v>482</v>
      </c>
    </row>
    <row r="29" spans="2:44">
      <c r="B29" s="8" t="str">
        <f>HYPERLINK("#'Contents'!A1", "Return to Contents")</f>
        <v>Return to Contents</v>
      </c>
    </row>
  </sheetData>
  <mergeCells count="8">
    <mergeCell ref="AJ5:AL5"/>
    <mergeCell ref="AN5:AR5"/>
    <mergeCell ref="D2:AM2"/>
    <mergeCell ref="D5:E5"/>
    <mergeCell ref="G5:L5"/>
    <mergeCell ref="N5:Q5"/>
    <mergeCell ref="S5:AD5"/>
    <mergeCell ref="AF5:AH5"/>
  </mergeCells>
  <pageMargins left="0.7" right="0.7" top="0.75" bottom="0.75" header="0.3" footer="0.3"/>
  <pageSetup paperSize="9" orientation="portrait"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0CE1499D134AF49B1194F46071CAC43" ma:contentTypeVersion="17" ma:contentTypeDescription="Create a new document." ma:contentTypeScope="" ma:versionID="561fbdb3f4569efb7f7a93c4ae4f4711">
  <xsd:schema xmlns:xsd="http://www.w3.org/2001/XMLSchema" xmlns:xs="http://www.w3.org/2001/XMLSchema" xmlns:p="http://schemas.microsoft.com/office/2006/metadata/properties" xmlns:ns2="89276d22-ddae-4188-9b49-1e27531d0777" xmlns:ns3="ea97bfd9-4db2-4858-b114-44f8d2a8d2e6" targetNamespace="http://schemas.microsoft.com/office/2006/metadata/properties" ma:root="true" ma:fieldsID="c2a19fb19c333276e116612a5133275c" ns2:_="" ns3:_="">
    <xsd:import namespace="89276d22-ddae-4188-9b49-1e27531d0777"/>
    <xsd:import namespace="ea97bfd9-4db2-4858-b114-44f8d2a8d2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lcf76f155ced4ddcb4097134ff3c332f" minOccurs="0"/>
                <xsd:element ref="ns3:TaxCatchAll" minOccurs="0"/>
                <xsd:element ref="ns2:MediaLengthInSeconds"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276d22-ddae-4188-9b49-1e27531d07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c227d67-5551-4d52-a927-3a527f5da53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a97bfd9-4db2-4858-b114-44f8d2a8d2e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a4e12872-1cd2-48da-87d6-22635f052309}" ma:internalName="TaxCatchAll" ma:showField="CatchAllData" ma:web="ea97bfd9-4db2-4858-b114-44f8d2a8d2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a97bfd9-4db2-4858-b114-44f8d2a8d2e6" xsi:nil="true"/>
    <lcf76f155ced4ddcb4097134ff3c332f xmlns="89276d22-ddae-4188-9b49-1e27531d077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8D61EAB-4CA7-44DE-9975-85A0D9CCD7BD}"/>
</file>

<file path=customXml/itemProps2.xml><?xml version="1.0" encoding="utf-8"?>
<ds:datastoreItem xmlns:ds="http://schemas.openxmlformats.org/officeDocument/2006/customXml" ds:itemID="{22E5FAD5-52E8-4B71-9187-277072AFA80F}"/>
</file>

<file path=customXml/itemProps3.xml><?xml version="1.0" encoding="utf-8"?>
<ds:datastoreItem xmlns:ds="http://schemas.openxmlformats.org/officeDocument/2006/customXml" ds:itemID="{F0811D40-6676-423E-9717-1A2A3CBD2B7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sebwr</dc:creator>
  <cp:keywords/>
  <dc:description/>
  <cp:lastModifiedBy>Rebecca Hill</cp:lastModifiedBy>
  <cp:revision/>
  <dcterms:created xsi:type="dcterms:W3CDTF">2023-02-21T00:58:50Z</dcterms:created>
  <dcterms:modified xsi:type="dcterms:W3CDTF">2023-08-07T09:01:16Z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0x01010090CE1499D134AF49B1194F46071CAC43</vt:lpwstr>
  </property>
  <property fmtid="{D5CDD505-2E9C-101B-9397-08002B2CF9AE}" pid="3" name="MediaServiceImageTags">
    <vt:lpwstr/>
  </property>
</Properties>
</file>